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slicers/slicer1.xml" ContentType="application/vnd.ms-excel.slicer+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8.xml" ContentType="application/vnd.openxmlformats-officedocument.spreadsheetml.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amank\OneDrive\Desktop\"/>
    </mc:Choice>
  </mc:AlternateContent>
  <xr:revisionPtr revIDLastSave="0" documentId="13_ncr:1_{3EA35DEA-C020-45DE-BF61-20D5112CD499}" xr6:coauthVersionLast="47" xr6:coauthVersionMax="47" xr10:uidLastSave="{00000000-0000-0000-0000-000000000000}"/>
  <bookViews>
    <workbookView xWindow="-108" yWindow="-108" windowWidth="23256" windowHeight="12456" activeTab="7" xr2:uid="{EC03CCAB-7F8E-43ED-B51D-BD06C4A0A4EC}"/>
  </bookViews>
  <sheets>
    <sheet name="Sheet6" sheetId="6" r:id="rId1"/>
    <sheet name="Sheet13" sheetId="13" r:id="rId2"/>
    <sheet name="Sheet16" sheetId="16" r:id="rId3"/>
    <sheet name="Sheet14" sheetId="14" r:id="rId4"/>
    <sheet name="Sheet7" sheetId="7" r:id="rId5"/>
    <sheet name="Sheet12" sheetId="12" r:id="rId6"/>
    <sheet name="Sheet11" sheetId="11" r:id="rId7"/>
    <sheet name="Dashboard" sheetId="10" r:id="rId8"/>
    <sheet name="2023" sheetId="1" r:id="rId9"/>
    <sheet name="Sheet5" sheetId="5" r:id="rId10"/>
    <sheet name="2022" sheetId="3" r:id="rId11"/>
    <sheet name="By Collector New" sheetId="4" r:id="rId12"/>
  </sheets>
  <definedNames>
    <definedName name="_xlchart.v1.0" hidden="1">Sheet7!$A$2:$A$17</definedName>
    <definedName name="_xlchart.v1.1" hidden="1">Sheet7!$B$1</definedName>
    <definedName name="_xlchart.v1.2" hidden="1">Sheet7!$B$2:$B$17</definedName>
    <definedName name="_xlcn.WorksheetConnection_2023A2C201" hidden="1">'2023'!$A$2:$C$20</definedName>
    <definedName name="_xlcn.WorksheetConnection_AnalyticsDashboard.xlsxTable81" hidden="1">Table8[]</definedName>
    <definedName name="_xlcn.WorksheetConnection_AnalyticsDashboard.xlsxTable91" hidden="1">Table9[]</definedName>
    <definedName name="_xlcn.WorksheetConnection_Data2.xlsxTable71" hidden="1">Table7[]</definedName>
    <definedName name="ExternalData_1" localSheetId="2" hidden="1">Sheet16!$A$3:$F$8</definedName>
    <definedName name="Slicer_Collector_Name">#N/A</definedName>
    <definedName name="Slicer_Customer_Type">#N/A</definedName>
    <definedName name="Slicer_Year">#N/A</definedName>
    <definedName name="Slicer_Year1">#N/A</definedName>
  </definedNames>
  <calcPr calcId="191029"/>
  <pivotCaches>
    <pivotCache cacheId="4" r:id="rId13"/>
    <pivotCache cacheId="5" r:id="rId14"/>
    <pivotCache cacheId="10" r:id="rId15"/>
    <pivotCache cacheId="19" r:id="rId1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4:slicerCache r:id="rId18"/>
        <x14:slicerCache r:id="rId19"/>
        <x14:slicerCache r:id="rId2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7" name="Table7" connection="WorksheetConnection_Data 2.xlsx!Table7"/>
          <x15:modelTable id="Table9" name="Table9" connection="WorksheetConnection_Analytics Dashboard.xlsx!Table9"/>
          <x15:modelTable id="Table8" name="Table8" connection="WorksheetConnection_Analytics Dashboard.xlsx!Table8"/>
          <x15:modelTable id="Range" name="Range" connection="WorksheetConnection_2023!$A$2:$C$20"/>
        </x15:modelTables>
      </x15:dataModel>
    </ext>
  </extLst>
</workbook>
</file>

<file path=xl/calcChain.xml><?xml version="1.0" encoding="utf-8"?>
<calcChain xmlns="http://schemas.openxmlformats.org/spreadsheetml/2006/main">
  <c r="H50" i="7" l="1"/>
  <c r="H51" i="7"/>
  <c r="H52" i="7"/>
  <c r="H53" i="7"/>
  <c r="H54" i="7"/>
  <c r="H55" i="7"/>
  <c r="H56" i="7"/>
  <c r="H57" i="7"/>
  <c r="H58" i="7"/>
  <c r="H59" i="7"/>
  <c r="H60" i="7"/>
  <c r="H61" i="7"/>
  <c r="H63" i="7"/>
  <c r="H64" i="7"/>
  <c r="H68" i="7"/>
  <c r="H69" i="7"/>
  <c r="H70" i="7"/>
  <c r="H71" i="7"/>
  <c r="H72" i="7"/>
  <c r="H74" i="7"/>
  <c r="H75" i="7"/>
  <c r="H76" i="7"/>
  <c r="H77" i="7"/>
  <c r="H78" i="7"/>
  <c r="H79" i="7"/>
  <c r="S6" i="3"/>
  <c r="S7" i="3"/>
  <c r="S8" i="3"/>
  <c r="S9" i="3"/>
  <c r="S10" i="3"/>
  <c r="S11" i="3"/>
  <c r="S12" i="3"/>
  <c r="S13" i="3"/>
  <c r="S14" i="3"/>
  <c r="S15" i="3"/>
  <c r="S16" i="3"/>
  <c r="S17" i="3"/>
  <c r="S18" i="3"/>
  <c r="S5" i="3"/>
  <c r="R6" i="3"/>
  <c r="R7" i="3"/>
  <c r="R8" i="3"/>
  <c r="R9" i="3"/>
  <c r="R10" i="3"/>
  <c r="R11" i="3"/>
  <c r="R12" i="3"/>
  <c r="R13" i="3"/>
  <c r="R14" i="3"/>
  <c r="R15" i="3"/>
  <c r="R16" i="3"/>
  <c r="R17" i="3"/>
  <c r="R18" i="3"/>
  <c r="R5" i="3"/>
  <c r="Q6" i="3"/>
  <c r="Q7" i="3"/>
  <c r="Q8" i="3"/>
  <c r="Q9" i="3"/>
  <c r="Q10" i="3"/>
  <c r="Q11" i="3"/>
  <c r="Q12" i="3"/>
  <c r="Q13" i="3"/>
  <c r="Q14" i="3"/>
  <c r="Q15" i="3"/>
  <c r="Q16" i="3"/>
  <c r="Q17" i="3"/>
  <c r="Q18" i="3"/>
  <c r="Q5" i="3"/>
  <c r="P6" i="3"/>
  <c r="P7" i="3"/>
  <c r="P8" i="3"/>
  <c r="P9" i="3"/>
  <c r="P10" i="3"/>
  <c r="P11" i="3"/>
  <c r="P12" i="3"/>
  <c r="P13" i="3"/>
  <c r="P14" i="3"/>
  <c r="P15" i="3"/>
  <c r="P16" i="3"/>
  <c r="P17" i="3"/>
  <c r="P18" i="3"/>
  <c r="P5" i="3"/>
  <c r="O5" i="1"/>
  <c r="O6" i="1"/>
  <c r="O7" i="1"/>
  <c r="O8" i="1"/>
  <c r="O9" i="1"/>
  <c r="O10" i="1"/>
  <c r="O11" i="1"/>
  <c r="O12" i="1"/>
  <c r="O13" i="1"/>
  <c r="O14" i="1"/>
  <c r="O15" i="1"/>
  <c r="O16" i="1"/>
  <c r="O17" i="1"/>
  <c r="O18" i="1"/>
  <c r="O19" i="1"/>
  <c r="O20" i="1"/>
  <c r="O4" i="1"/>
  <c r="F30" i="3"/>
  <c r="F29" i="3"/>
  <c r="F28" i="3"/>
  <c r="N29" i="3"/>
  <c r="N30" i="3"/>
  <c r="N28" i="3"/>
  <c r="O29" i="1"/>
  <c r="O30" i="1"/>
  <c r="O28" i="1"/>
  <c r="D46" i="7"/>
  <c r="D45" i="7"/>
  <c r="D44" i="7"/>
  <c r="D30" i="3"/>
  <c r="D29" i="3"/>
  <c r="D28" i="3"/>
  <c r="C46" i="7"/>
  <c r="C45" i="7"/>
  <c r="C44" i="7"/>
  <c r="B30" i="3"/>
  <c r="B29" i="3"/>
  <c r="B28" i="3"/>
  <c r="C22" i="7"/>
  <c r="C23" i="7"/>
  <c r="C24" i="7"/>
  <c r="C25" i="7"/>
  <c r="C26" i="7"/>
  <c r="C27" i="7"/>
  <c r="C29" i="7"/>
  <c r="C30" i="7"/>
  <c r="C31" i="7"/>
  <c r="C32" i="7"/>
  <c r="C33" i="7"/>
  <c r="C34" i="7"/>
  <c r="C21" i="7"/>
  <c r="B30" i="7" l="1"/>
  <c r="B23" i="7"/>
  <c r="B29" i="7"/>
  <c r="B28" i="7"/>
  <c r="B24" i="7"/>
  <c r="B32" i="7"/>
  <c r="B34" i="7"/>
  <c r="B26" i="7"/>
  <c r="B25" i="7"/>
  <c r="B22" i="7"/>
  <c r="B33" i="7"/>
  <c r="B21" i="7"/>
  <c r="B31" i="7"/>
  <c r="B27"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DAE0D3-420B-4DF5-B84B-5BBCCC7E2624}" keepAlive="1" name="ModelConnection_ExternalData_1" description="Data Model" type="5" refreshedVersion="8" minRefreshableVersion="5" saveData="1">
    <dbPr connection="Data Model Connection" command="DRILLTHROUGH MAXROWS 1000 SELECT FROM [Model] WHERE (([Measures].[Sum of Over 90 days Past Due 2],[Table9].[Year].&amp;[2022])) RETURN [$Table9].[Year],[$Table9].[Current (0-30 Days) Amount],[$Table9].[(1-30 days) Past Due],[$Table9].[(31-60 Days) Past Due],[$Table9].[(61-90 Days) Past Due],[$Table9].[Over 90 days Past Due]" commandType="4"/>
    <extLst>
      <ext xmlns:x15="http://schemas.microsoft.com/office/spreadsheetml/2010/11/main" uri="{DE250136-89BD-433C-8126-D09CA5730AF9}">
        <x15:connection id="" model="1"/>
      </ext>
    </extLst>
  </connection>
  <connection id="2" xr16:uid="{9DA15EBD-0916-4DA6-BD1D-8F53AB7D4EE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B4A45B79-7D8F-41D7-BE01-73362DAE1A33}" name="WorksheetConnection_2023!$A$2:$C$20" type="102" refreshedVersion="8" minRefreshableVersion="5">
    <extLst>
      <ext xmlns:x15="http://schemas.microsoft.com/office/spreadsheetml/2010/11/main" uri="{DE250136-89BD-433C-8126-D09CA5730AF9}">
        <x15:connection id="Range" autoDelete="1">
          <x15:rangePr sourceName="_xlcn.WorksheetConnection_2023A2C201"/>
        </x15:connection>
      </ext>
    </extLst>
  </connection>
  <connection id="4" xr16:uid="{4A1A3986-20BC-4A4D-BF59-24B21E713362}" name="WorksheetConnection_Analytics Dashboard.xlsx!Table8" type="102" refreshedVersion="8" minRefreshableVersion="5">
    <extLst>
      <ext xmlns:x15="http://schemas.microsoft.com/office/spreadsheetml/2010/11/main" uri="{DE250136-89BD-433C-8126-D09CA5730AF9}">
        <x15:connection id="Table8" autoDelete="1">
          <x15:rangePr sourceName="_xlcn.WorksheetConnection_AnalyticsDashboard.xlsxTable81"/>
        </x15:connection>
      </ext>
    </extLst>
  </connection>
  <connection id="5" xr16:uid="{4349F1DB-ACED-481B-8EE5-A175F845FD24}" name="WorksheetConnection_Analytics Dashboard.xlsx!Table9" type="102" refreshedVersion="8" minRefreshableVersion="5">
    <extLst>
      <ext xmlns:x15="http://schemas.microsoft.com/office/spreadsheetml/2010/11/main" uri="{DE250136-89BD-433C-8126-D09CA5730AF9}">
        <x15:connection id="Table9" autoDelete="1">
          <x15:rangePr sourceName="_xlcn.WorksheetConnection_AnalyticsDashboard.xlsxTable91"/>
        </x15:connection>
      </ext>
    </extLst>
  </connection>
  <connection id="6" xr16:uid="{445988F4-B112-4191-B08C-E80884851442}" name="WorksheetConnection_Data 2.xlsx!Table7" type="102" refreshedVersion="8" minRefreshableVersion="5">
    <extLst>
      <ext xmlns:x15="http://schemas.microsoft.com/office/spreadsheetml/2010/11/main" uri="{DE250136-89BD-433C-8126-D09CA5730AF9}">
        <x15:connection id="Table7" autoDelete="1">
          <x15:rangePr sourceName="_xlcn.WorksheetConnection_Data2.xlsxTable7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8].[Year].[All]}"/>
  </metadataStrings>
  <mdxMetadata count="1">
    <mdx n="0" f="s">
      <ms ns="1" c="0"/>
    </mdx>
  </mdxMetadata>
  <valueMetadata count="1">
    <bk>
      <rc t="1" v="0"/>
    </bk>
  </valueMetadata>
</metadata>
</file>

<file path=xl/sharedStrings.xml><?xml version="1.0" encoding="utf-8"?>
<sst xmlns="http://schemas.openxmlformats.org/spreadsheetml/2006/main" count="348" uniqueCount="87">
  <si>
    <t>ACCOUNTS RECEIVABLE</t>
  </si>
  <si>
    <t>Area Totals</t>
  </si>
  <si>
    <t>Area Number</t>
  </si>
  <si>
    <t>Current (0-30)</t>
  </si>
  <si>
    <t>1-30 Past Due</t>
  </si>
  <si>
    <t>31-60 Past Due</t>
  </si>
  <si>
    <t>61 - 90 Past Due</t>
  </si>
  <si>
    <t>Over 90 Past Due</t>
  </si>
  <si>
    <t>% of Total</t>
  </si>
  <si>
    <t>Amount</t>
  </si>
  <si>
    <t>% of Gross</t>
  </si>
  <si>
    <t>Appalachians</t>
  </si>
  <si>
    <t>Distribution</t>
  </si>
  <si>
    <t>Chesapeake</t>
  </si>
  <si>
    <t>Carolinas</t>
  </si>
  <si>
    <t>Smoky Mountains</t>
  </si>
  <si>
    <t>Florida</t>
  </si>
  <si>
    <t>Northern Alabama</t>
  </si>
  <si>
    <t>Coastal Plains</t>
  </si>
  <si>
    <t>Central Plains</t>
  </si>
  <si>
    <t>Minnesota</t>
  </si>
  <si>
    <t>Heartland</t>
  </si>
  <si>
    <t>Big Sky</t>
  </si>
  <si>
    <t>Colorado</t>
  </si>
  <si>
    <t>Puget Sound</t>
  </si>
  <si>
    <t>Cascades</t>
  </si>
  <si>
    <t>Northern California</t>
  </si>
  <si>
    <t xml:space="preserve">     Total Retail</t>
  </si>
  <si>
    <t>Supply</t>
  </si>
  <si>
    <t>Total A/R, Gross</t>
  </si>
  <si>
    <t>Customer Type</t>
  </si>
  <si>
    <t>Residential</t>
  </si>
  <si>
    <t>Commercial</t>
  </si>
  <si>
    <t>Agriculture</t>
  </si>
  <si>
    <t>Total</t>
  </si>
  <si>
    <t>Total Accounts Receivable and Deposits ($000s)</t>
  </si>
  <si>
    <t>Upper Midwest</t>
  </si>
  <si>
    <t>Other Receivables</t>
  </si>
  <si>
    <t>Less: Allow. for Doubtful Accts</t>
  </si>
  <si>
    <t>Total A/R, Net</t>
  </si>
  <si>
    <t>T. Mills</t>
  </si>
  <si>
    <t>T.Mills</t>
  </si>
  <si>
    <t>K. Tanner</t>
  </si>
  <si>
    <t>J. Parker</t>
  </si>
  <si>
    <t>B. Kiener</t>
  </si>
  <si>
    <t>G. Walker</t>
  </si>
  <si>
    <t xml:space="preserve">Note : </t>
  </si>
  <si>
    <t xml:space="preserve">2022 Upper Midwest  </t>
  </si>
  <si>
    <t>Amount $</t>
  </si>
  <si>
    <t>Row Labels</t>
  </si>
  <si>
    <t>Grand Total</t>
  </si>
  <si>
    <t>Sum of Area Number</t>
  </si>
  <si>
    <t>Count of TOTAL  $</t>
  </si>
  <si>
    <t>Total by 25-07-2023</t>
  </si>
  <si>
    <t>Total  by 31-07-2022</t>
  </si>
  <si>
    <t>Area</t>
  </si>
  <si>
    <t>Total  Account Receivable by 31-07-2022</t>
  </si>
  <si>
    <t>Total Account Receivable by 25-07-2023</t>
  </si>
  <si>
    <t>Column1</t>
  </si>
  <si>
    <t>Current (0-30) Amount</t>
  </si>
  <si>
    <t>Year</t>
  </si>
  <si>
    <t>Total Account Receivable</t>
  </si>
  <si>
    <t>Sum of Total Account Receivable</t>
  </si>
  <si>
    <t>Column2</t>
  </si>
  <si>
    <t>Total Due Amount</t>
  </si>
  <si>
    <t>Column3</t>
  </si>
  <si>
    <t>Column4</t>
  </si>
  <si>
    <t>Current (0-30 Days) Amount</t>
  </si>
  <si>
    <t>(1-30 days) Past Due</t>
  </si>
  <si>
    <t>(31-60 Days) Past Due</t>
  </si>
  <si>
    <t>(61-90 Days) Past Due</t>
  </si>
  <si>
    <t>Over 90 days Past Due</t>
  </si>
  <si>
    <t>Sum of Current (0-30 Days) Amount</t>
  </si>
  <si>
    <t>Sum of (1-30 days) Past Due</t>
  </si>
  <si>
    <t>Sum of (31-60 Days) Past Due</t>
  </si>
  <si>
    <t>Sum of (61-90 Days) Past Due</t>
  </si>
  <si>
    <t>Sum of Over 90 days Past Due</t>
  </si>
  <si>
    <t>Collector Name</t>
  </si>
  <si>
    <t>Total Amount Receivable</t>
  </si>
  <si>
    <t>All</t>
  </si>
  <si>
    <t>Table9[Year]</t>
  </si>
  <si>
    <t>Table9[Current (0-30 Days) Amount]</t>
  </si>
  <si>
    <t>Table9[(1-30 days) Past Due]</t>
  </si>
  <si>
    <t>Table9[(31-60 Days) Past Due]</t>
  </si>
  <si>
    <t>Table9[(61-90 Days) Past Due]</t>
  </si>
  <si>
    <t>Table9[Over 90 days Past Due]</t>
  </si>
  <si>
    <t>Data returned for Sum of Over 90 days Past Due, 2022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</si>
</sst>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 #,##0.00_);_(* \(#,##0.00\);_(* &quot;-&quot;??_);_(@_)"/>
  </numFmts>
  <fonts count="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name val="Arial"/>
      <family val="2"/>
    </font>
    <font>
      <sz val="8"/>
      <name val="Calibri"/>
      <family val="2"/>
      <scheme val="minor"/>
    </font>
    <font>
      <sz val="10"/>
      <color theme="1"/>
      <name val="Arial"/>
      <family val="2"/>
    </font>
    <font>
      <sz val="11"/>
      <color theme="1"/>
      <name val="Calibri"/>
      <family val="2"/>
    </font>
  </fonts>
  <fills count="5">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
      <patternFill patternType="solid">
        <fgColor theme="4"/>
        <bgColor theme="4"/>
      </patternFill>
    </fill>
  </fills>
  <borders count="13">
    <border>
      <left/>
      <right/>
      <top/>
      <bottom/>
      <diagonal/>
    </border>
    <border>
      <left style="medium">
        <color indexed="64"/>
      </left>
      <right/>
      <top/>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diagonal/>
    </border>
    <border>
      <left/>
      <right style="thin">
        <color theme="4" tint="0.39997558519241921"/>
      </right>
      <top/>
      <bottom/>
      <diagonal/>
    </border>
    <border>
      <left style="medium">
        <color rgb="FFCCCCCC"/>
      </left>
      <right style="medium">
        <color rgb="FFCCCCCC"/>
      </right>
      <top style="medium">
        <color rgb="FFCCCCCC"/>
      </top>
      <bottom style="medium">
        <color rgb="FFCCCCCC"/>
      </bottom>
      <diagonal/>
    </border>
    <border>
      <left/>
      <right style="thin">
        <color theme="4" tint="0.39997558519241921"/>
      </right>
      <top/>
      <bottom style="thin">
        <color theme="4" tint="0.39997558519241921"/>
      </bottom>
      <diagonal/>
    </border>
  </borders>
  <cellStyleXfs count="8">
    <xf numFmtId="0" fontId="0" fillId="0" borderId="0"/>
    <xf numFmtId="9"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cellStyleXfs>
  <cellXfs count="40">
    <xf numFmtId="0" fontId="0" fillId="0" borderId="0" xfId="0"/>
    <xf numFmtId="0" fontId="4" fillId="2" borderId="1" xfId="0" applyFont="1" applyFill="1" applyBorder="1" applyAlignment="1">
      <alignment horizontal="left" vertical="center"/>
    </xf>
    <xf numFmtId="0" fontId="4" fillId="2" borderId="1" xfId="0" applyFont="1" applyFill="1" applyBorder="1"/>
    <xf numFmtId="10" fontId="0" fillId="0" borderId="0" xfId="0" applyNumberFormat="1"/>
    <xf numFmtId="9" fontId="0" fillId="0" borderId="0" xfId="1" applyFont="1"/>
    <xf numFmtId="0" fontId="0" fillId="0" borderId="0" xfId="0" applyAlignment="1">
      <alignment horizontal="left"/>
    </xf>
    <xf numFmtId="14" fontId="0" fillId="0" borderId="0" xfId="0" applyNumberFormat="1"/>
    <xf numFmtId="0" fontId="0" fillId="0" borderId="0" xfId="0" pivotButton="1"/>
    <xf numFmtId="1" fontId="0" fillId="0" borderId="0" xfId="0" applyNumberFormat="1"/>
    <xf numFmtId="0" fontId="3" fillId="0" borderId="0" xfId="0" applyFont="1"/>
    <xf numFmtId="0" fontId="2" fillId="4" borderId="5" xfId="0" applyFont="1" applyFill="1" applyBorder="1"/>
    <xf numFmtId="0" fontId="0" fillId="3" borderId="4" xfId="0" applyFill="1" applyBorder="1"/>
    <xf numFmtId="0" fontId="0" fillId="3" borderId="5" xfId="0" applyFill="1" applyBorder="1"/>
    <xf numFmtId="0" fontId="0" fillId="0" borderId="4" xfId="0" applyBorder="1"/>
    <xf numFmtId="0" fontId="0" fillId="0" borderId="5" xfId="0" applyBorder="1"/>
    <xf numFmtId="14" fontId="2" fillId="4" borderId="5" xfId="0" applyNumberFormat="1" applyFont="1" applyFill="1" applyBorder="1"/>
    <xf numFmtId="0" fontId="0" fillId="3" borderId="7" xfId="0" applyFill="1" applyBorder="1"/>
    <xf numFmtId="0" fontId="0" fillId="3" borderId="3" xfId="0" applyFill="1" applyBorder="1"/>
    <xf numFmtId="1" fontId="0" fillId="3" borderId="3" xfId="0" applyNumberFormat="1" applyFill="1" applyBorder="1"/>
    <xf numFmtId="1" fontId="0" fillId="3" borderId="8" xfId="0" applyNumberFormat="1" applyFill="1" applyBorder="1"/>
    <xf numFmtId="0" fontId="0" fillId="0" borderId="7" xfId="0" applyBorder="1"/>
    <xf numFmtId="0" fontId="0" fillId="0" borderId="3" xfId="0" applyBorder="1"/>
    <xf numFmtId="1" fontId="0" fillId="0" borderId="3" xfId="0" applyNumberFormat="1" applyBorder="1"/>
    <xf numFmtId="1" fontId="0" fillId="0" borderId="8" xfId="0" applyNumberFormat="1" applyBorder="1"/>
    <xf numFmtId="1" fontId="0" fillId="3" borderId="5" xfId="0" applyNumberFormat="1" applyFill="1" applyBorder="1"/>
    <xf numFmtId="1" fontId="0" fillId="3" borderId="6" xfId="0" applyNumberFormat="1" applyFill="1" applyBorder="1"/>
    <xf numFmtId="0" fontId="2" fillId="4" borderId="9" xfId="0" applyFont="1" applyFill="1" applyBorder="1"/>
    <xf numFmtId="0" fontId="2" fillId="4" borderId="0" xfId="0" applyFont="1" applyFill="1"/>
    <xf numFmtId="14" fontId="2" fillId="4" borderId="0" xfId="0" applyNumberFormat="1" applyFont="1" applyFill="1"/>
    <xf numFmtId="0" fontId="2" fillId="4" borderId="10" xfId="0" applyFont="1" applyFill="1" applyBorder="1"/>
    <xf numFmtId="0" fontId="6" fillId="0" borderId="11" xfId="0" applyFont="1" applyBorder="1" applyAlignment="1">
      <alignment horizontal="right" wrapText="1"/>
    </xf>
    <xf numFmtId="1" fontId="6" fillId="0" borderId="11" xfId="0" applyNumberFormat="1" applyFont="1" applyBorder="1" applyAlignment="1">
      <alignment horizontal="right" wrapText="1"/>
    </xf>
    <xf numFmtId="1" fontId="7" fillId="0" borderId="11" xfId="0" applyNumberFormat="1" applyFont="1" applyBorder="1" applyAlignment="1">
      <alignment horizontal="right" wrapText="1"/>
    </xf>
    <xf numFmtId="1" fontId="0" fillId="0" borderId="5" xfId="0" applyNumberFormat="1" applyBorder="1"/>
    <xf numFmtId="1" fontId="0" fillId="0" borderId="6" xfId="0" applyNumberFormat="1" applyBorder="1"/>
    <xf numFmtId="1" fontId="6" fillId="3" borderId="11" xfId="0" applyNumberFormat="1" applyFont="1" applyFill="1" applyBorder="1" applyAlignment="1">
      <alignment horizontal="right" wrapText="1"/>
    </xf>
    <xf numFmtId="1" fontId="7" fillId="3" borderId="11" xfId="0" applyNumberFormat="1" applyFont="1" applyFill="1" applyBorder="1" applyAlignment="1">
      <alignment horizontal="right" wrapText="1"/>
    </xf>
    <xf numFmtId="0" fontId="2" fillId="4" borderId="2" xfId="0" applyFont="1" applyFill="1" applyBorder="1"/>
    <xf numFmtId="0" fontId="2" fillId="4" borderId="12" xfId="0" applyFont="1" applyFill="1" applyBorder="1"/>
    <xf numFmtId="0" fontId="0" fillId="0" borderId="0" xfId="0" applyNumberFormat="1"/>
  </cellXfs>
  <cellStyles count="8">
    <cellStyle name="Comma 3" xfId="7" xr:uid="{8495F639-2EBE-453B-816B-67ADCD05B763}"/>
    <cellStyle name="Comma 5" xfId="3" xr:uid="{568F5788-371E-4240-B1F6-143C7F2F4241}"/>
    <cellStyle name="Currency 2" xfId="5" xr:uid="{79D07687-3A90-4516-96A5-91F5C4FC7FC3}"/>
    <cellStyle name="Currency 4" xfId="2" xr:uid="{96A9967B-2D31-4DD8-B25F-3F10FCE1CBDD}"/>
    <cellStyle name="Normal" xfId="0" builtinId="0"/>
    <cellStyle name="Normal 5" xfId="4" xr:uid="{9E6CC6F5-4007-40E9-BD8E-C6A470E55D32}"/>
    <cellStyle name="Percent" xfId="1" builtinId="5"/>
    <cellStyle name="Percent 3" xfId="6" xr:uid="{D58ED73F-07BD-4766-9859-E8BB5F10E9DC}"/>
  </cellStyles>
  <dxfs count="49">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family val="2"/>
        <scheme val="none"/>
      </font>
      <numFmt numFmtId="1" formatCode="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numFmt numFmtId="1" formatCode="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numFmt numFmtId="1" formatCode="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numFmt numFmtId="1" formatCode="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1" formatCode="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 formatCode="0"/>
    </dxf>
    <dxf>
      <font>
        <b val="0"/>
        <i val="0"/>
        <strike val="0"/>
        <condense val="0"/>
        <extend val="0"/>
        <outline val="0"/>
        <shadow val="0"/>
        <u val="none"/>
        <vertAlign val="baseline"/>
        <sz val="11"/>
        <color theme="1"/>
        <name val="Calibri"/>
        <family val="2"/>
        <scheme val="none"/>
      </font>
      <numFmt numFmtId="1" formatCode="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numFmt numFmtId="1" formatCode="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numFmt numFmtId="1" formatCode="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numFmt numFmtId="1" formatCode="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1" formatCode="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numFmt numFmtId="0" formatCode="General"/>
    </dxf>
    <dxf>
      <font>
        <b val="0"/>
        <i val="0"/>
        <strike val="0"/>
        <condense val="0"/>
        <extend val="0"/>
        <outline val="0"/>
        <shadow val="0"/>
        <u val="none"/>
        <vertAlign val="baseline"/>
        <sz val="10"/>
        <color theme="1"/>
        <name val="Arial"/>
        <family val="2"/>
        <scheme val="none"/>
      </font>
      <numFmt numFmtId="1" formatCode="0"/>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numFmt numFmtId="1" formatCode="0"/>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1" formatCode="0"/>
    </dxf>
    <dxf>
      <numFmt numFmtId="1" formatCode="0"/>
    </dxf>
    <dxf>
      <numFmt numFmtId="0" formatCode="General"/>
    </dxf>
    <dxf>
      <numFmt numFmtId="1" formatCode="0"/>
    </dxf>
    <dxf>
      <numFmt numFmtId="1" formatCode="0"/>
    </dxf>
  </dxfs>
  <tableStyles count="0" defaultTableStyle="TableStyleMedium2" defaultPivotStyle="PivotStyleLight16"/>
  <colors>
    <mruColors>
      <color rgb="FFFA06C6"/>
      <color rgb="FF00FF00"/>
      <color rgb="FF66FF99"/>
      <color rgb="FF00CC66"/>
      <color rgb="FF00FFCC"/>
      <color rgb="FFF54D2B"/>
      <color rgb="FF5DEA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2.xml"/><Relationship Id="rId26"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tyles" Target="styles.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onnections" Target="connections.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Dashboard.xlsx]Sheet13!PivotTable94</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Area wise total account receivable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s>
    <c:plotArea>
      <c:layout/>
      <c:barChart>
        <c:barDir val="col"/>
        <c:grouping val="stacked"/>
        <c:varyColors val="0"/>
        <c:ser>
          <c:idx val="0"/>
          <c:order val="0"/>
          <c:tx>
            <c:strRef>
              <c:f>Sheet13!$B$3</c:f>
              <c:strCache>
                <c:ptCount val="1"/>
                <c:pt idx="0">
                  <c:v>Total</c:v>
                </c:pt>
              </c:strCache>
            </c:strRef>
          </c:tx>
          <c:spPr>
            <a:solidFill>
              <a:schemeClr val="accent2"/>
            </a:solidFill>
            <a:ln>
              <a:noFill/>
            </a:ln>
            <a:effectLst/>
          </c:spPr>
          <c:invertIfNegative val="0"/>
          <c:dPt>
            <c:idx val="9"/>
            <c:invertIfNegative val="0"/>
            <c:bubble3D val="0"/>
          </c:dPt>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Sheet13!$A$4:$A$14</c:f>
              <c:strCache>
                <c:ptCount val="10"/>
                <c:pt idx="0">
                  <c:v>Upper Midwest</c:v>
                </c:pt>
                <c:pt idx="1">
                  <c:v>Big Sky</c:v>
                </c:pt>
                <c:pt idx="2">
                  <c:v>Northern California</c:v>
                </c:pt>
                <c:pt idx="3">
                  <c:v>Carolinas</c:v>
                </c:pt>
                <c:pt idx="4">
                  <c:v>Florida</c:v>
                </c:pt>
                <c:pt idx="5">
                  <c:v>Smoky Mountains</c:v>
                </c:pt>
                <c:pt idx="6">
                  <c:v>Coastal Plains</c:v>
                </c:pt>
                <c:pt idx="7">
                  <c:v>Minnesota</c:v>
                </c:pt>
                <c:pt idx="8">
                  <c:v>Puget Sound</c:v>
                </c:pt>
                <c:pt idx="9">
                  <c:v>Northern Alabama</c:v>
                </c:pt>
              </c:strCache>
            </c:strRef>
          </c:cat>
          <c:val>
            <c:numRef>
              <c:f>Sheet13!$B$4:$B$14</c:f>
              <c:numCache>
                <c:formatCode>0</c:formatCode>
                <c:ptCount val="10"/>
                <c:pt idx="0">
                  <c:v>5711.2196399999993</c:v>
                </c:pt>
                <c:pt idx="1">
                  <c:v>4185.1420199999993</c:v>
                </c:pt>
                <c:pt idx="2">
                  <c:v>3829.3301899999997</c:v>
                </c:pt>
                <c:pt idx="3">
                  <c:v>3565.9615599999979</c:v>
                </c:pt>
                <c:pt idx="4">
                  <c:v>3428.3452699999989</c:v>
                </c:pt>
                <c:pt idx="5">
                  <c:v>3230.0567500000006</c:v>
                </c:pt>
                <c:pt idx="6">
                  <c:v>3073.4245099999989</c:v>
                </c:pt>
                <c:pt idx="7">
                  <c:v>2788.9397700000004</c:v>
                </c:pt>
                <c:pt idx="8">
                  <c:v>2640.4239000000007</c:v>
                </c:pt>
                <c:pt idx="9">
                  <c:v>2205.5860400000001</c:v>
                </c:pt>
              </c:numCache>
            </c:numRef>
          </c:val>
          <c:extLst>
            <c:ext xmlns:c16="http://schemas.microsoft.com/office/drawing/2014/chart" uri="{C3380CC4-5D6E-409C-BE32-E72D297353CC}">
              <c16:uniqueId val="{00000000-54B9-4F0F-9FCB-A2C6D9C254A2}"/>
            </c:ext>
          </c:extLst>
        </c:ser>
        <c:dLbls>
          <c:dLblPos val="ctr"/>
          <c:showLegendKey val="0"/>
          <c:showVal val="1"/>
          <c:showCatName val="0"/>
          <c:showSerName val="0"/>
          <c:showPercent val="0"/>
          <c:showBubbleSize val="0"/>
        </c:dLbls>
        <c:gapWidth val="150"/>
        <c:overlap val="100"/>
        <c:axId val="2055352448"/>
        <c:axId val="2084882144"/>
      </c:barChart>
      <c:catAx>
        <c:axId val="205535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84882144"/>
        <c:crosses val="autoZero"/>
        <c:auto val="1"/>
        <c:lblAlgn val="ctr"/>
        <c:lblOffset val="100"/>
        <c:noMultiLvlLbl val="0"/>
      </c:catAx>
      <c:valAx>
        <c:axId val="20848821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5535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Dashboard.xlsx]Sheet14!PivotTable99</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Sheet14!$B$3</c:f>
              <c:strCache>
                <c:ptCount val="1"/>
                <c:pt idx="0">
                  <c:v>Sum of Current (0-30 Days) Amount</c:v>
                </c:pt>
              </c:strCache>
            </c:strRef>
          </c:tx>
          <c:spPr>
            <a:solidFill>
              <a:schemeClr val="accent1"/>
            </a:solidFill>
            <a:ln>
              <a:noFill/>
            </a:ln>
            <a:effectLst/>
          </c:spPr>
          <c:invertIfNegative val="0"/>
          <c:cat>
            <c:strRef>
              <c:f>Sheet14!$A$4:$A$6</c:f>
              <c:strCache>
                <c:ptCount val="2"/>
                <c:pt idx="0">
                  <c:v>2022</c:v>
                </c:pt>
                <c:pt idx="1">
                  <c:v>2023</c:v>
                </c:pt>
              </c:strCache>
            </c:strRef>
          </c:cat>
          <c:val>
            <c:numRef>
              <c:f>Sheet14!$B$4:$B$6</c:f>
              <c:numCache>
                <c:formatCode>General</c:formatCode>
                <c:ptCount val="2"/>
                <c:pt idx="0">
                  <c:v>4130.6816500000004</c:v>
                </c:pt>
                <c:pt idx="1">
                  <c:v>3891.655009999999</c:v>
                </c:pt>
              </c:numCache>
            </c:numRef>
          </c:val>
          <c:extLst>
            <c:ext xmlns:c16="http://schemas.microsoft.com/office/drawing/2014/chart" uri="{C3380CC4-5D6E-409C-BE32-E72D297353CC}">
              <c16:uniqueId val="{00000000-D32E-4223-8ADD-A1B20919D43C}"/>
            </c:ext>
          </c:extLst>
        </c:ser>
        <c:ser>
          <c:idx val="1"/>
          <c:order val="1"/>
          <c:tx>
            <c:strRef>
              <c:f>Sheet14!$C$3</c:f>
              <c:strCache>
                <c:ptCount val="1"/>
                <c:pt idx="0">
                  <c:v>Sum of (1-30 days) Past Due</c:v>
                </c:pt>
              </c:strCache>
            </c:strRef>
          </c:tx>
          <c:spPr>
            <a:solidFill>
              <a:schemeClr val="accent2"/>
            </a:solidFill>
            <a:ln>
              <a:noFill/>
            </a:ln>
            <a:effectLst/>
          </c:spPr>
          <c:invertIfNegative val="0"/>
          <c:cat>
            <c:strRef>
              <c:f>Sheet14!$A$4:$A$6</c:f>
              <c:strCache>
                <c:ptCount val="2"/>
                <c:pt idx="0">
                  <c:v>2022</c:v>
                </c:pt>
                <c:pt idx="1">
                  <c:v>2023</c:v>
                </c:pt>
              </c:strCache>
            </c:strRef>
          </c:cat>
          <c:val>
            <c:numRef>
              <c:f>Sheet14!$C$4:$C$6</c:f>
              <c:numCache>
                <c:formatCode>General</c:formatCode>
                <c:ptCount val="2"/>
                <c:pt idx="0">
                  <c:v>849.89963</c:v>
                </c:pt>
                <c:pt idx="1">
                  <c:v>646.55765999999994</c:v>
                </c:pt>
              </c:numCache>
            </c:numRef>
          </c:val>
          <c:extLst>
            <c:ext xmlns:c16="http://schemas.microsoft.com/office/drawing/2014/chart" uri="{C3380CC4-5D6E-409C-BE32-E72D297353CC}">
              <c16:uniqueId val="{00000001-D32E-4223-8ADD-A1B20919D43C}"/>
            </c:ext>
          </c:extLst>
        </c:ser>
        <c:ser>
          <c:idx val="2"/>
          <c:order val="2"/>
          <c:tx>
            <c:strRef>
              <c:f>Sheet14!$D$3</c:f>
              <c:strCache>
                <c:ptCount val="1"/>
                <c:pt idx="0">
                  <c:v>Sum of (31-60 Days) Past Due</c:v>
                </c:pt>
              </c:strCache>
            </c:strRef>
          </c:tx>
          <c:spPr>
            <a:solidFill>
              <a:schemeClr val="accent3"/>
            </a:solidFill>
            <a:ln>
              <a:noFill/>
            </a:ln>
            <a:effectLst/>
          </c:spPr>
          <c:invertIfNegative val="0"/>
          <c:cat>
            <c:strRef>
              <c:f>Sheet14!$A$4:$A$6</c:f>
              <c:strCache>
                <c:ptCount val="2"/>
                <c:pt idx="0">
                  <c:v>2022</c:v>
                </c:pt>
                <c:pt idx="1">
                  <c:v>2023</c:v>
                </c:pt>
              </c:strCache>
            </c:strRef>
          </c:cat>
          <c:val>
            <c:numRef>
              <c:f>Sheet14!$D$4:$D$6</c:f>
              <c:numCache>
                <c:formatCode>General</c:formatCode>
                <c:ptCount val="2"/>
                <c:pt idx="0">
                  <c:v>274.24702000000002</c:v>
                </c:pt>
                <c:pt idx="1">
                  <c:v>193.21118000000001</c:v>
                </c:pt>
              </c:numCache>
            </c:numRef>
          </c:val>
          <c:extLst>
            <c:ext xmlns:c16="http://schemas.microsoft.com/office/drawing/2014/chart" uri="{C3380CC4-5D6E-409C-BE32-E72D297353CC}">
              <c16:uniqueId val="{00000002-D32E-4223-8ADD-A1B20919D43C}"/>
            </c:ext>
          </c:extLst>
        </c:ser>
        <c:ser>
          <c:idx val="3"/>
          <c:order val="3"/>
          <c:tx>
            <c:strRef>
              <c:f>Sheet14!$E$3</c:f>
              <c:strCache>
                <c:ptCount val="1"/>
                <c:pt idx="0">
                  <c:v>Sum of (61-90 Days) Past Due</c:v>
                </c:pt>
              </c:strCache>
            </c:strRef>
          </c:tx>
          <c:spPr>
            <a:solidFill>
              <a:schemeClr val="accent4"/>
            </a:solidFill>
            <a:ln>
              <a:noFill/>
            </a:ln>
            <a:effectLst/>
          </c:spPr>
          <c:invertIfNegative val="0"/>
          <c:cat>
            <c:strRef>
              <c:f>Sheet14!$A$4:$A$6</c:f>
              <c:strCache>
                <c:ptCount val="2"/>
                <c:pt idx="0">
                  <c:v>2022</c:v>
                </c:pt>
                <c:pt idx="1">
                  <c:v>2023</c:v>
                </c:pt>
              </c:strCache>
            </c:strRef>
          </c:cat>
          <c:val>
            <c:numRef>
              <c:f>Sheet14!$E$4:$E$6</c:f>
              <c:numCache>
                <c:formatCode>General</c:formatCode>
                <c:ptCount val="2"/>
                <c:pt idx="0">
                  <c:v>209.97667999999999</c:v>
                </c:pt>
                <c:pt idx="1">
                  <c:v>92.442840000000004</c:v>
                </c:pt>
              </c:numCache>
            </c:numRef>
          </c:val>
          <c:extLst>
            <c:ext xmlns:c16="http://schemas.microsoft.com/office/drawing/2014/chart" uri="{C3380CC4-5D6E-409C-BE32-E72D297353CC}">
              <c16:uniqueId val="{00000003-D32E-4223-8ADD-A1B20919D43C}"/>
            </c:ext>
          </c:extLst>
        </c:ser>
        <c:ser>
          <c:idx val="4"/>
          <c:order val="4"/>
          <c:tx>
            <c:strRef>
              <c:f>Sheet14!$F$3</c:f>
              <c:strCache>
                <c:ptCount val="1"/>
                <c:pt idx="0">
                  <c:v>Sum of Over 90 days Past Due</c:v>
                </c:pt>
              </c:strCache>
            </c:strRef>
          </c:tx>
          <c:spPr>
            <a:solidFill>
              <a:schemeClr val="accent5"/>
            </a:solidFill>
            <a:ln>
              <a:noFill/>
            </a:ln>
            <a:effectLst/>
          </c:spPr>
          <c:invertIfNegative val="0"/>
          <c:cat>
            <c:strRef>
              <c:f>Sheet14!$A$4:$A$6</c:f>
              <c:strCache>
                <c:ptCount val="2"/>
                <c:pt idx="0">
                  <c:v>2022</c:v>
                </c:pt>
                <c:pt idx="1">
                  <c:v>2023</c:v>
                </c:pt>
              </c:strCache>
            </c:strRef>
          </c:cat>
          <c:val>
            <c:numRef>
              <c:f>Sheet14!$F$4:$F$6</c:f>
              <c:numCache>
                <c:formatCode>General</c:formatCode>
                <c:ptCount val="2"/>
                <c:pt idx="0">
                  <c:v>657.35390000000007</c:v>
                </c:pt>
                <c:pt idx="1">
                  <c:v>230.97856999999999</c:v>
                </c:pt>
              </c:numCache>
            </c:numRef>
          </c:val>
          <c:extLst>
            <c:ext xmlns:c16="http://schemas.microsoft.com/office/drawing/2014/chart" uri="{C3380CC4-5D6E-409C-BE32-E72D297353CC}">
              <c16:uniqueId val="{00000004-D32E-4223-8ADD-A1B20919D43C}"/>
            </c:ext>
          </c:extLst>
        </c:ser>
        <c:dLbls>
          <c:showLegendKey val="0"/>
          <c:showVal val="0"/>
          <c:showCatName val="0"/>
          <c:showSerName val="0"/>
          <c:showPercent val="0"/>
          <c:showBubbleSize val="0"/>
        </c:dLbls>
        <c:gapWidth val="219"/>
        <c:overlap val="-27"/>
        <c:axId val="2055352912"/>
        <c:axId val="2084882624"/>
      </c:barChart>
      <c:catAx>
        <c:axId val="205535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82624"/>
        <c:crosses val="autoZero"/>
        <c:auto val="1"/>
        <c:lblAlgn val="ctr"/>
        <c:lblOffset val="100"/>
        <c:noMultiLvlLbl val="0"/>
      </c:catAx>
      <c:valAx>
        <c:axId val="208488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35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Area</a:t>
            </a:r>
            <a:r>
              <a:rPr lang="en-IN" baseline="0"/>
              <a:t> wise Due Account Receivable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Sheet7!$D$49</c:f>
              <c:strCache>
                <c:ptCount val="1"/>
                <c:pt idx="0">
                  <c:v>(1-30 days) Past Due</c:v>
                </c:pt>
              </c:strCache>
            </c:strRef>
          </c:tx>
          <c:spPr>
            <a:ln w="28575" cap="rnd">
              <a:solidFill>
                <a:schemeClr val="accent3"/>
              </a:solidFill>
              <a:round/>
            </a:ln>
            <a:effectLst/>
          </c:spPr>
          <c:marker>
            <c:symbol val="none"/>
          </c:marker>
          <c:cat>
            <c:strRef>
              <c:f>Sheet7!$A$50:$A$79</c:f>
              <c:strCache>
                <c:ptCount val="10"/>
                <c:pt idx="0">
                  <c:v>Big Sky</c:v>
                </c:pt>
                <c:pt idx="1">
                  <c:v>Northern California</c:v>
                </c:pt>
                <c:pt idx="2">
                  <c:v>Puget Sound</c:v>
                </c:pt>
                <c:pt idx="3">
                  <c:v>Cascades</c:v>
                </c:pt>
                <c:pt idx="4">
                  <c:v>Colorado</c:v>
                </c:pt>
                <c:pt idx="5">
                  <c:v>Big Sky</c:v>
                </c:pt>
                <c:pt idx="6">
                  <c:v>Colorado</c:v>
                </c:pt>
                <c:pt idx="7">
                  <c:v>Puget Sound</c:v>
                </c:pt>
                <c:pt idx="8">
                  <c:v>Cascades</c:v>
                </c:pt>
                <c:pt idx="9">
                  <c:v>Northern California</c:v>
                </c:pt>
              </c:strCache>
            </c:strRef>
          </c:cat>
          <c:val>
            <c:numRef>
              <c:f>Sheet7!$D$50:$D$79</c:f>
              <c:numCache>
                <c:formatCode>0</c:formatCode>
                <c:ptCount val="10"/>
                <c:pt idx="0">
                  <c:v>43.573039999999978</c:v>
                </c:pt>
                <c:pt idx="1">
                  <c:v>191.64952999999997</c:v>
                </c:pt>
                <c:pt idx="2">
                  <c:v>159.08315999999994</c:v>
                </c:pt>
                <c:pt idx="3">
                  <c:v>130.28565999999998</c:v>
                </c:pt>
                <c:pt idx="4">
                  <c:v>121.96626999999999</c:v>
                </c:pt>
                <c:pt idx="5">
                  <c:v>324.03699999999998</c:v>
                </c:pt>
                <c:pt idx="6">
                  <c:v>29.051030000000001</c:v>
                </c:pt>
                <c:pt idx="7">
                  <c:v>149.57900000000001</c:v>
                </c:pt>
                <c:pt idx="8">
                  <c:v>119.062</c:v>
                </c:pt>
                <c:pt idx="9">
                  <c:v>228.17060000000001</c:v>
                </c:pt>
              </c:numCache>
            </c:numRef>
          </c:val>
          <c:smooth val="0"/>
          <c:extLst>
            <c:ext xmlns:c16="http://schemas.microsoft.com/office/drawing/2014/chart" uri="{C3380CC4-5D6E-409C-BE32-E72D297353CC}">
              <c16:uniqueId val="{00000002-76D8-4CCB-90D9-B75304A63F75}"/>
            </c:ext>
          </c:extLst>
        </c:ser>
        <c:ser>
          <c:idx val="3"/>
          <c:order val="1"/>
          <c:tx>
            <c:strRef>
              <c:f>Sheet7!$E$49</c:f>
              <c:strCache>
                <c:ptCount val="1"/>
                <c:pt idx="0">
                  <c:v>(31-60 Days) Past Due</c:v>
                </c:pt>
              </c:strCache>
            </c:strRef>
          </c:tx>
          <c:spPr>
            <a:ln w="28575" cap="rnd">
              <a:solidFill>
                <a:schemeClr val="accent4"/>
              </a:solidFill>
              <a:round/>
            </a:ln>
            <a:effectLst/>
          </c:spPr>
          <c:marker>
            <c:symbol val="none"/>
          </c:marker>
          <c:cat>
            <c:strRef>
              <c:f>Sheet7!$A$50:$A$79</c:f>
              <c:strCache>
                <c:ptCount val="10"/>
                <c:pt idx="0">
                  <c:v>Big Sky</c:v>
                </c:pt>
                <c:pt idx="1">
                  <c:v>Northern California</c:v>
                </c:pt>
                <c:pt idx="2">
                  <c:v>Puget Sound</c:v>
                </c:pt>
                <c:pt idx="3">
                  <c:v>Cascades</c:v>
                </c:pt>
                <c:pt idx="4">
                  <c:v>Colorado</c:v>
                </c:pt>
                <c:pt idx="5">
                  <c:v>Big Sky</c:v>
                </c:pt>
                <c:pt idx="6">
                  <c:v>Colorado</c:v>
                </c:pt>
                <c:pt idx="7">
                  <c:v>Puget Sound</c:v>
                </c:pt>
                <c:pt idx="8">
                  <c:v>Cascades</c:v>
                </c:pt>
                <c:pt idx="9">
                  <c:v>Northern California</c:v>
                </c:pt>
              </c:strCache>
            </c:strRef>
          </c:cat>
          <c:val>
            <c:numRef>
              <c:f>Sheet7!$E$50:$E$79</c:f>
              <c:numCache>
                <c:formatCode>0</c:formatCode>
                <c:ptCount val="10"/>
                <c:pt idx="0">
                  <c:v>35.581450000000004</c:v>
                </c:pt>
                <c:pt idx="1">
                  <c:v>37.588919999999987</c:v>
                </c:pt>
                <c:pt idx="2">
                  <c:v>35.378229999999995</c:v>
                </c:pt>
                <c:pt idx="3">
                  <c:v>24.419269999999997</c:v>
                </c:pt>
                <c:pt idx="4">
                  <c:v>60.243310000000001</c:v>
                </c:pt>
                <c:pt idx="5">
                  <c:v>99.020070000000004</c:v>
                </c:pt>
                <c:pt idx="6">
                  <c:v>28.628889999999998</c:v>
                </c:pt>
                <c:pt idx="7">
                  <c:v>56.950429999999997</c:v>
                </c:pt>
                <c:pt idx="8">
                  <c:v>14.968209999999999</c:v>
                </c:pt>
                <c:pt idx="9">
                  <c:v>74.679419999999993</c:v>
                </c:pt>
              </c:numCache>
            </c:numRef>
          </c:val>
          <c:smooth val="0"/>
          <c:extLst>
            <c:ext xmlns:c16="http://schemas.microsoft.com/office/drawing/2014/chart" uri="{C3380CC4-5D6E-409C-BE32-E72D297353CC}">
              <c16:uniqueId val="{00000003-76D8-4CCB-90D9-B75304A63F75}"/>
            </c:ext>
          </c:extLst>
        </c:ser>
        <c:ser>
          <c:idx val="4"/>
          <c:order val="2"/>
          <c:tx>
            <c:strRef>
              <c:f>Sheet7!$F$49</c:f>
              <c:strCache>
                <c:ptCount val="1"/>
                <c:pt idx="0">
                  <c:v>(61-90 Days) Past Due</c:v>
                </c:pt>
              </c:strCache>
            </c:strRef>
          </c:tx>
          <c:spPr>
            <a:ln w="28575" cap="rnd">
              <a:solidFill>
                <a:schemeClr val="accent5"/>
              </a:solidFill>
              <a:round/>
            </a:ln>
            <a:effectLst/>
          </c:spPr>
          <c:marker>
            <c:symbol val="none"/>
          </c:marker>
          <c:cat>
            <c:strRef>
              <c:f>Sheet7!$A$50:$A$79</c:f>
              <c:strCache>
                <c:ptCount val="10"/>
                <c:pt idx="0">
                  <c:v>Big Sky</c:v>
                </c:pt>
                <c:pt idx="1">
                  <c:v>Northern California</c:v>
                </c:pt>
                <c:pt idx="2">
                  <c:v>Puget Sound</c:v>
                </c:pt>
                <c:pt idx="3">
                  <c:v>Cascades</c:v>
                </c:pt>
                <c:pt idx="4">
                  <c:v>Colorado</c:v>
                </c:pt>
                <c:pt idx="5">
                  <c:v>Big Sky</c:v>
                </c:pt>
                <c:pt idx="6">
                  <c:v>Colorado</c:v>
                </c:pt>
                <c:pt idx="7">
                  <c:v>Puget Sound</c:v>
                </c:pt>
                <c:pt idx="8">
                  <c:v>Cascades</c:v>
                </c:pt>
                <c:pt idx="9">
                  <c:v>Northern California</c:v>
                </c:pt>
              </c:strCache>
            </c:strRef>
          </c:cat>
          <c:val>
            <c:numRef>
              <c:f>Sheet7!$F$50:$F$79</c:f>
              <c:numCache>
                <c:formatCode>0</c:formatCode>
                <c:ptCount val="10"/>
                <c:pt idx="0">
                  <c:v>13.852010000000002</c:v>
                </c:pt>
                <c:pt idx="1">
                  <c:v>22.379009999999997</c:v>
                </c:pt>
                <c:pt idx="2">
                  <c:v>16.96848</c:v>
                </c:pt>
                <c:pt idx="3">
                  <c:v>23.335790000000003</c:v>
                </c:pt>
                <c:pt idx="4">
                  <c:v>15.907549999999999</c:v>
                </c:pt>
                <c:pt idx="5">
                  <c:v>102.9843</c:v>
                </c:pt>
                <c:pt idx="6">
                  <c:v>11.26108</c:v>
                </c:pt>
                <c:pt idx="7">
                  <c:v>23.022010000000002</c:v>
                </c:pt>
                <c:pt idx="8">
                  <c:v>22.70457</c:v>
                </c:pt>
                <c:pt idx="9">
                  <c:v>50.004719999999999</c:v>
                </c:pt>
              </c:numCache>
            </c:numRef>
          </c:val>
          <c:smooth val="0"/>
          <c:extLst>
            <c:ext xmlns:c16="http://schemas.microsoft.com/office/drawing/2014/chart" uri="{C3380CC4-5D6E-409C-BE32-E72D297353CC}">
              <c16:uniqueId val="{00000004-76D8-4CCB-90D9-B75304A63F75}"/>
            </c:ext>
          </c:extLst>
        </c:ser>
        <c:ser>
          <c:idx val="5"/>
          <c:order val="3"/>
          <c:tx>
            <c:strRef>
              <c:f>Sheet7!$G$49</c:f>
              <c:strCache>
                <c:ptCount val="1"/>
                <c:pt idx="0">
                  <c:v>Over 90 days Past Due</c:v>
                </c:pt>
              </c:strCache>
            </c:strRef>
          </c:tx>
          <c:spPr>
            <a:ln w="28575" cap="rnd">
              <a:solidFill>
                <a:schemeClr val="accent6"/>
              </a:solidFill>
              <a:round/>
            </a:ln>
            <a:effectLst/>
          </c:spPr>
          <c:marker>
            <c:symbol val="none"/>
          </c:marker>
          <c:cat>
            <c:strRef>
              <c:f>Sheet7!$A$50:$A$79</c:f>
              <c:strCache>
                <c:ptCount val="10"/>
                <c:pt idx="0">
                  <c:v>Big Sky</c:v>
                </c:pt>
                <c:pt idx="1">
                  <c:v>Northern California</c:v>
                </c:pt>
                <c:pt idx="2">
                  <c:v>Puget Sound</c:v>
                </c:pt>
                <c:pt idx="3">
                  <c:v>Cascades</c:v>
                </c:pt>
                <c:pt idx="4">
                  <c:v>Colorado</c:v>
                </c:pt>
                <c:pt idx="5">
                  <c:v>Big Sky</c:v>
                </c:pt>
                <c:pt idx="6">
                  <c:v>Colorado</c:v>
                </c:pt>
                <c:pt idx="7">
                  <c:v>Puget Sound</c:v>
                </c:pt>
                <c:pt idx="8">
                  <c:v>Cascades</c:v>
                </c:pt>
                <c:pt idx="9">
                  <c:v>Northern California</c:v>
                </c:pt>
              </c:strCache>
            </c:strRef>
          </c:cat>
          <c:val>
            <c:numRef>
              <c:f>Sheet7!$G$50:$G$79</c:f>
              <c:numCache>
                <c:formatCode>0</c:formatCode>
                <c:ptCount val="10"/>
                <c:pt idx="0">
                  <c:v>29.835230000000003</c:v>
                </c:pt>
                <c:pt idx="1">
                  <c:v>85.04546999999998</c:v>
                </c:pt>
                <c:pt idx="2">
                  <c:v>50.389569999999999</c:v>
                </c:pt>
                <c:pt idx="3">
                  <c:v>37.242609999999999</c:v>
                </c:pt>
                <c:pt idx="4">
                  <c:v>28.465690000000002</c:v>
                </c:pt>
                <c:pt idx="5">
                  <c:v>223.10509999999999</c:v>
                </c:pt>
                <c:pt idx="6">
                  <c:v>245.20410000000001</c:v>
                </c:pt>
                <c:pt idx="7">
                  <c:v>46.075679999999998</c:v>
                </c:pt>
                <c:pt idx="8">
                  <c:v>24.099419999999999</c:v>
                </c:pt>
                <c:pt idx="9">
                  <c:v>118.86960000000001</c:v>
                </c:pt>
              </c:numCache>
            </c:numRef>
          </c:val>
          <c:smooth val="0"/>
          <c:extLst>
            <c:ext xmlns:c16="http://schemas.microsoft.com/office/drawing/2014/chart" uri="{C3380CC4-5D6E-409C-BE32-E72D297353CC}">
              <c16:uniqueId val="{00000005-76D8-4CCB-90D9-B75304A63F75}"/>
            </c:ext>
          </c:extLst>
        </c:ser>
        <c:dLbls>
          <c:showLegendKey val="0"/>
          <c:showVal val="0"/>
          <c:showCatName val="0"/>
          <c:showSerName val="0"/>
          <c:showPercent val="0"/>
          <c:showBubbleSize val="0"/>
        </c:dLbls>
        <c:smooth val="0"/>
        <c:axId val="159543039"/>
        <c:axId val="427564528"/>
      </c:lineChart>
      <c:catAx>
        <c:axId val="15954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64528"/>
        <c:crosses val="autoZero"/>
        <c:auto val="1"/>
        <c:lblAlgn val="ctr"/>
        <c:lblOffset val="100"/>
        <c:noMultiLvlLbl val="0"/>
      </c:catAx>
      <c:valAx>
        <c:axId val="4275645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Dashboard.xlsx]Sheet12!PivotTable89</c:name>
    <c:fmtId val="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Due</a:t>
            </a:r>
            <a:r>
              <a:rPr lang="en-IN" b="1" baseline="0">
                <a:solidFill>
                  <a:schemeClr val="tx1"/>
                </a:solidFill>
              </a:rPr>
              <a:t> Amount Receivable Vs Year </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A06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Sheet12!$B$3</c:f>
              <c:strCache>
                <c:ptCount val="1"/>
                <c:pt idx="0">
                  <c:v>Sum of Current (0-30 Days)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Sheet12!$A$4:$A$5</c:f>
              <c:strCache>
                <c:ptCount val="1"/>
                <c:pt idx="0">
                  <c:v>2022</c:v>
                </c:pt>
              </c:strCache>
            </c:strRef>
          </c:cat>
          <c:val>
            <c:numRef>
              <c:f>Sheet12!$B$4:$B$5</c:f>
              <c:numCache>
                <c:formatCode>0</c:formatCode>
                <c:ptCount val="1"/>
                <c:pt idx="0">
                  <c:v>16246.29643</c:v>
                </c:pt>
              </c:numCache>
            </c:numRef>
          </c:val>
          <c:extLst>
            <c:ext xmlns:c16="http://schemas.microsoft.com/office/drawing/2014/chart" uri="{C3380CC4-5D6E-409C-BE32-E72D297353CC}">
              <c16:uniqueId val="{00000000-07DE-43F0-A977-7E7497C890F7}"/>
            </c:ext>
          </c:extLst>
        </c:ser>
        <c:ser>
          <c:idx val="1"/>
          <c:order val="1"/>
          <c:tx>
            <c:strRef>
              <c:f>Sheet12!$C$3</c:f>
              <c:strCache>
                <c:ptCount val="1"/>
                <c:pt idx="0">
                  <c:v>Sum of (1-30 days) Past Due</c:v>
                </c:pt>
              </c:strCache>
            </c:strRef>
          </c:tx>
          <c:spPr>
            <a:solidFill>
              <a:srgbClr val="00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Sheet12!$A$4:$A$5</c:f>
              <c:strCache>
                <c:ptCount val="1"/>
                <c:pt idx="0">
                  <c:v>2022</c:v>
                </c:pt>
              </c:strCache>
            </c:strRef>
          </c:cat>
          <c:val>
            <c:numRef>
              <c:f>Sheet12!$C$4:$C$5</c:f>
              <c:numCache>
                <c:formatCode>0</c:formatCode>
                <c:ptCount val="1"/>
                <c:pt idx="0">
                  <c:v>2955.7534999999998</c:v>
                </c:pt>
              </c:numCache>
            </c:numRef>
          </c:val>
          <c:extLst>
            <c:ext xmlns:c16="http://schemas.microsoft.com/office/drawing/2014/chart" uri="{C3380CC4-5D6E-409C-BE32-E72D297353CC}">
              <c16:uniqueId val="{00000001-07DE-43F0-A977-7E7497C890F7}"/>
            </c:ext>
          </c:extLst>
        </c:ser>
        <c:ser>
          <c:idx val="2"/>
          <c:order val="2"/>
          <c:tx>
            <c:strRef>
              <c:f>Sheet12!$D$3</c:f>
              <c:strCache>
                <c:ptCount val="1"/>
                <c:pt idx="0">
                  <c:v>Sum of (31-60 Days) Past Due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Sheet12!$A$4:$A$5</c:f>
              <c:strCache>
                <c:ptCount val="1"/>
                <c:pt idx="0">
                  <c:v>2022</c:v>
                </c:pt>
              </c:strCache>
            </c:strRef>
          </c:cat>
          <c:val>
            <c:numRef>
              <c:f>Sheet12!$D$4:$D$5</c:f>
              <c:numCache>
                <c:formatCode>0</c:formatCode>
                <c:ptCount val="1"/>
                <c:pt idx="0">
                  <c:v>765.82443999999987</c:v>
                </c:pt>
              </c:numCache>
            </c:numRef>
          </c:val>
          <c:extLst>
            <c:ext xmlns:c16="http://schemas.microsoft.com/office/drawing/2014/chart" uri="{C3380CC4-5D6E-409C-BE32-E72D297353CC}">
              <c16:uniqueId val="{00000002-07DE-43F0-A977-7E7497C890F7}"/>
            </c:ext>
          </c:extLst>
        </c:ser>
        <c:ser>
          <c:idx val="3"/>
          <c:order val="3"/>
          <c:tx>
            <c:strRef>
              <c:f>Sheet12!$E$3</c:f>
              <c:strCache>
                <c:ptCount val="1"/>
                <c:pt idx="0">
                  <c:v>Sum of (61-90 Days) Past Due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Sheet12!$A$4:$A$5</c:f>
              <c:strCache>
                <c:ptCount val="1"/>
                <c:pt idx="0">
                  <c:v>2022</c:v>
                </c:pt>
              </c:strCache>
            </c:strRef>
          </c:cat>
          <c:val>
            <c:numRef>
              <c:f>Sheet12!$E$4:$E$5</c:f>
              <c:numCache>
                <c:formatCode>0</c:formatCode>
                <c:ptCount val="1"/>
                <c:pt idx="0">
                  <c:v>449.51715000000002</c:v>
                </c:pt>
              </c:numCache>
            </c:numRef>
          </c:val>
          <c:extLst>
            <c:ext xmlns:c16="http://schemas.microsoft.com/office/drawing/2014/chart" uri="{C3380CC4-5D6E-409C-BE32-E72D297353CC}">
              <c16:uniqueId val="{00000003-07DE-43F0-A977-7E7497C890F7}"/>
            </c:ext>
          </c:extLst>
        </c:ser>
        <c:ser>
          <c:idx val="4"/>
          <c:order val="4"/>
          <c:tx>
            <c:strRef>
              <c:f>Sheet12!$F$3</c:f>
              <c:strCache>
                <c:ptCount val="1"/>
                <c:pt idx="0">
                  <c:v>Sum of Over 90 days Past Due</c:v>
                </c:pt>
              </c:strCache>
            </c:strRef>
          </c:tx>
          <c:spPr>
            <a:solidFill>
              <a:srgbClr val="FA06C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Sheet12!$A$4:$A$5</c:f>
              <c:strCache>
                <c:ptCount val="1"/>
                <c:pt idx="0">
                  <c:v>2022</c:v>
                </c:pt>
              </c:strCache>
            </c:strRef>
          </c:cat>
          <c:val>
            <c:numRef>
              <c:f>Sheet12!$F$4:$F$5</c:f>
              <c:numCache>
                <c:formatCode>0</c:formatCode>
                <c:ptCount val="1"/>
                <c:pt idx="0">
                  <c:v>2075.6559600000001</c:v>
                </c:pt>
              </c:numCache>
            </c:numRef>
          </c:val>
          <c:extLst>
            <c:ext xmlns:c16="http://schemas.microsoft.com/office/drawing/2014/chart" uri="{C3380CC4-5D6E-409C-BE32-E72D297353CC}">
              <c16:uniqueId val="{00000005-07DE-43F0-A977-7E7497C890F7}"/>
            </c:ext>
          </c:extLst>
        </c:ser>
        <c:dLbls>
          <c:dLblPos val="outEnd"/>
          <c:showLegendKey val="0"/>
          <c:showVal val="1"/>
          <c:showCatName val="0"/>
          <c:showSerName val="0"/>
          <c:showPercent val="0"/>
          <c:showBubbleSize val="0"/>
        </c:dLbls>
        <c:gapWidth val="219"/>
        <c:overlap val="-27"/>
        <c:axId val="2054377728"/>
        <c:axId val="2046085456"/>
      </c:barChart>
      <c:catAx>
        <c:axId val="2054377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85456"/>
        <c:crosses val="autoZero"/>
        <c:auto val="1"/>
        <c:lblAlgn val="ctr"/>
        <c:lblOffset val="100"/>
        <c:noMultiLvlLbl val="0"/>
      </c:catAx>
      <c:valAx>
        <c:axId val="204608545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37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0" normalizeH="0" baseline="0">
                <a:solidFill>
                  <a:schemeClr val="tx1"/>
                </a:solidFill>
                <a:latin typeface="+mj-lt"/>
                <a:ea typeface="+mj-ea"/>
                <a:cs typeface="+mj-cs"/>
              </a:defRPr>
            </a:pPr>
            <a:r>
              <a:rPr lang="en-IN" sz="1400" b="1" i="0">
                <a:solidFill>
                  <a:schemeClr val="tx1"/>
                </a:solidFill>
              </a:rPr>
              <a:t>Total</a:t>
            </a:r>
            <a:r>
              <a:rPr lang="en-IN" sz="1400" b="1" i="0" baseline="0">
                <a:solidFill>
                  <a:schemeClr val="tx1"/>
                </a:solidFill>
              </a:rPr>
              <a:t> Amount Receivable by Customer Type based on Current and Due amount</a:t>
            </a:r>
            <a:endParaRPr lang="en-IN" sz="1400" b="1" i="0">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cap="none" spc="0" normalizeH="0" baseline="0">
              <a:solidFill>
                <a:schemeClr val="tx1"/>
              </a:solidFill>
              <a:latin typeface="+mj-lt"/>
              <a:ea typeface="+mj-ea"/>
              <a:cs typeface="+mj-cs"/>
            </a:defRPr>
          </a:pPr>
          <a:endParaRPr lang="en-US"/>
        </a:p>
      </c:txPr>
    </c:title>
    <c:autoTitleDeleted val="0"/>
    <c:plotArea>
      <c:layout>
        <c:manualLayout>
          <c:layoutTarget val="inner"/>
          <c:xMode val="edge"/>
          <c:yMode val="edge"/>
          <c:x val="4.9769527214628267E-2"/>
          <c:y val="0.28158316996230182"/>
          <c:w val="0.91868173233217287"/>
          <c:h val="0.57763439292310681"/>
        </c:manualLayout>
      </c:layout>
      <c:barChart>
        <c:barDir val="col"/>
        <c:grouping val="stacked"/>
        <c:varyColors val="0"/>
        <c:ser>
          <c:idx val="0"/>
          <c:order val="0"/>
          <c:tx>
            <c:strRef>
              <c:f>Sheet7!$C$40</c:f>
              <c:strCache>
                <c:ptCount val="1"/>
                <c:pt idx="0">
                  <c:v>Total Amount Receivable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Sheet7!$A$41:$B$46</c15:sqref>
                  </c15:fullRef>
                  <c15:levelRef>
                    <c15:sqref>Sheet7!$A$41:$A$46</c15:sqref>
                  </c15:levelRef>
                </c:ext>
              </c:extLst>
              <c:f>Sheet7!$A$41:$A$46</c:f>
              <c:strCache>
                <c:ptCount val="2"/>
                <c:pt idx="0">
                  <c:v>Residential</c:v>
                </c:pt>
                <c:pt idx="1">
                  <c:v>Commercial</c:v>
                </c:pt>
              </c:strCache>
            </c:strRef>
          </c:cat>
          <c:val>
            <c:numRef>
              <c:f>Sheet7!$C$41:$C$46</c:f>
              <c:numCache>
                <c:formatCode>0</c:formatCode>
                <c:ptCount val="2"/>
                <c:pt idx="0">
                  <c:v>8823.1923199999892</c:v>
                </c:pt>
                <c:pt idx="1">
                  <c:v>12128.331619999997</c:v>
                </c:pt>
              </c:numCache>
            </c:numRef>
          </c:val>
          <c:extLst>
            <c:ext xmlns:c16="http://schemas.microsoft.com/office/drawing/2014/chart" uri="{C3380CC4-5D6E-409C-BE32-E72D297353CC}">
              <c16:uniqueId val="{00000000-A608-4683-986F-C0D217F1D037}"/>
            </c:ext>
          </c:extLst>
        </c:ser>
        <c:ser>
          <c:idx val="1"/>
          <c:order val="1"/>
          <c:tx>
            <c:strRef>
              <c:f>Sheet7!$D$40</c:f>
              <c:strCache>
                <c:ptCount val="1"/>
                <c:pt idx="0">
                  <c:v>Current (0-30) Amount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Sheet7!$A$41:$B$46</c15:sqref>
                  </c15:fullRef>
                  <c15:levelRef>
                    <c15:sqref>Sheet7!$A$41:$A$46</c15:sqref>
                  </c15:levelRef>
                </c:ext>
              </c:extLst>
              <c:f>Sheet7!$A$41:$A$46</c:f>
              <c:strCache>
                <c:ptCount val="2"/>
                <c:pt idx="0">
                  <c:v>Residential</c:v>
                </c:pt>
                <c:pt idx="1">
                  <c:v>Commercial</c:v>
                </c:pt>
              </c:strCache>
            </c:strRef>
          </c:cat>
          <c:val>
            <c:numRef>
              <c:f>Sheet7!$D$41:$D$46</c:f>
              <c:numCache>
                <c:formatCode>0</c:formatCode>
                <c:ptCount val="2"/>
                <c:pt idx="0">
                  <c:v>5358.1663099999942</c:v>
                </c:pt>
                <c:pt idx="1">
                  <c:v>8702.2519299999967</c:v>
                </c:pt>
              </c:numCache>
            </c:numRef>
          </c:val>
          <c:extLst>
            <c:ext xmlns:c16="http://schemas.microsoft.com/office/drawing/2014/chart" uri="{C3380CC4-5D6E-409C-BE32-E72D297353CC}">
              <c16:uniqueId val="{00000002-A608-4683-986F-C0D217F1D037}"/>
            </c:ext>
          </c:extLst>
        </c:ser>
        <c:ser>
          <c:idx val="2"/>
          <c:order val="2"/>
          <c:tx>
            <c:strRef>
              <c:f>Sheet7!$E$40</c:f>
              <c:strCache>
                <c:ptCount val="1"/>
                <c:pt idx="0">
                  <c:v>Total Due Amount</c:v>
                </c:pt>
              </c:strCache>
            </c:strRef>
          </c:tx>
          <c:spPr>
            <a:solidFill>
              <a:schemeClr val="accent6"/>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0">
                <a:spAutoFit/>
              </a:bodyPr>
              <a:lstStyle/>
              <a:p>
                <a:pPr algn="ctr">
                  <a:defRPr lang="en-US" sz="14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Sheet7!$A$41:$B$46</c15:sqref>
                  </c15:fullRef>
                  <c15:levelRef>
                    <c15:sqref>Sheet7!$A$41:$A$46</c15:sqref>
                  </c15:levelRef>
                </c:ext>
              </c:extLst>
              <c:f>Sheet7!$A$41:$A$46</c:f>
              <c:strCache>
                <c:ptCount val="2"/>
                <c:pt idx="0">
                  <c:v>Residential</c:v>
                </c:pt>
                <c:pt idx="1">
                  <c:v>Commercial</c:v>
                </c:pt>
              </c:strCache>
            </c:strRef>
          </c:cat>
          <c:val>
            <c:numRef>
              <c:f>Sheet7!$E$41:$E$46</c:f>
              <c:numCache>
                <c:formatCode>0</c:formatCode>
                <c:ptCount val="2"/>
                <c:pt idx="0">
                  <c:v>3465.0260099999959</c:v>
                </c:pt>
                <c:pt idx="1">
                  <c:v>3426.0796899999987</c:v>
                </c:pt>
              </c:numCache>
            </c:numRef>
          </c:val>
          <c:extLst>
            <c:ext xmlns:c16="http://schemas.microsoft.com/office/drawing/2014/chart" uri="{C3380CC4-5D6E-409C-BE32-E72D297353CC}">
              <c16:uniqueId val="{00000005-A608-4683-986F-C0D217F1D037}"/>
            </c:ext>
          </c:extLst>
        </c:ser>
        <c:dLbls>
          <c:dLblPos val="ctr"/>
          <c:showLegendKey val="0"/>
          <c:showVal val="1"/>
          <c:showCatName val="0"/>
          <c:showSerName val="0"/>
          <c:showPercent val="0"/>
          <c:showBubbleSize val="0"/>
        </c:dLbls>
        <c:gapWidth val="150"/>
        <c:overlap val="100"/>
        <c:axId val="193164848"/>
        <c:axId val="314507504"/>
      </c:barChart>
      <c:catAx>
        <c:axId val="19316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cap="none" spc="0" normalizeH="0" baseline="0">
                <a:solidFill>
                  <a:schemeClr val="tx1"/>
                </a:solidFill>
                <a:latin typeface="+mn-lt"/>
                <a:ea typeface="+mn-ea"/>
                <a:cs typeface="+mn-cs"/>
              </a:defRPr>
            </a:pPr>
            <a:endParaRPr lang="en-US"/>
          </a:p>
        </c:txPr>
        <c:crossAx val="314507504"/>
        <c:crosses val="autoZero"/>
        <c:auto val="1"/>
        <c:lblAlgn val="ctr"/>
        <c:lblOffset val="100"/>
        <c:noMultiLvlLbl val="0"/>
      </c:catAx>
      <c:valAx>
        <c:axId val="31450750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931648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2">
          <a:lumMod val="40000"/>
          <a:lumOff val="60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Dashboard.xlsx]Sheet12!PivotTable89</c:name>
    <c:fmtId val="3"/>
  </c:pivotSource>
  <c:chart>
    <c:title>
      <c:tx>
        <c:rich>
          <a:bodyPr rot="0" spcFirstLastPara="1" vertOverflow="ellipsis" vert="horz" wrap="square" anchor="ctr" anchorCtr="1"/>
          <a:lstStyle/>
          <a:p>
            <a:pPr>
              <a:defRPr lang="en-US" sz="1680" b="1" i="0" u="none" strike="noStrike" kern="1200" spc="0" baseline="0">
                <a:solidFill>
                  <a:schemeClr val="dk1"/>
                </a:solidFill>
                <a:latin typeface="+mn-lt"/>
                <a:ea typeface="+mn-ea"/>
                <a:cs typeface="+mn-cs"/>
              </a:defRPr>
            </a:pPr>
            <a:r>
              <a:rPr lang="en-IN"/>
              <a:t>Due Amount Receivable Vs Year </a:t>
            </a:r>
          </a:p>
        </c:rich>
      </c:tx>
      <c:overlay val="0"/>
      <c:spPr>
        <a:noFill/>
        <a:ln>
          <a:noFill/>
        </a:ln>
        <a:effectLst/>
      </c:spPr>
      <c:txPr>
        <a:bodyPr rot="0" spcFirstLastPara="1" vertOverflow="ellipsis" vert="horz" wrap="square" anchor="ctr" anchorCtr="1"/>
        <a:lstStyle/>
        <a:p>
          <a:pPr>
            <a:defRPr lang="en-US" sz="168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Sheet12!$B$3</c:f>
              <c:strCache>
                <c:ptCount val="1"/>
                <c:pt idx="0">
                  <c:v>Sum of Current (0-30 Days) Amount</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lang="en-US" sz="14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Sheet12!$A$4:$A$5</c:f>
              <c:strCache>
                <c:ptCount val="1"/>
                <c:pt idx="0">
                  <c:v>2022</c:v>
                </c:pt>
              </c:strCache>
            </c:strRef>
          </c:cat>
          <c:val>
            <c:numRef>
              <c:f>Sheet12!$B$4:$B$5</c:f>
              <c:numCache>
                <c:formatCode>0</c:formatCode>
                <c:ptCount val="1"/>
                <c:pt idx="0">
                  <c:v>16246.29643</c:v>
                </c:pt>
              </c:numCache>
            </c:numRef>
          </c:val>
          <c:extLst>
            <c:ext xmlns:c16="http://schemas.microsoft.com/office/drawing/2014/chart" uri="{C3380CC4-5D6E-409C-BE32-E72D297353CC}">
              <c16:uniqueId val="{00000000-7F75-49BD-88CD-ED3BA1F5DC80}"/>
            </c:ext>
          </c:extLst>
        </c:ser>
        <c:ser>
          <c:idx val="1"/>
          <c:order val="1"/>
          <c:tx>
            <c:strRef>
              <c:f>Sheet12!$C$3</c:f>
              <c:strCache>
                <c:ptCount val="1"/>
                <c:pt idx="0">
                  <c:v>Sum of (1-30 days) Past Due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lang="en-US" sz="14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Sheet12!$A$4:$A$5</c:f>
              <c:strCache>
                <c:ptCount val="1"/>
                <c:pt idx="0">
                  <c:v>2022</c:v>
                </c:pt>
              </c:strCache>
            </c:strRef>
          </c:cat>
          <c:val>
            <c:numRef>
              <c:f>Sheet12!$C$4:$C$5</c:f>
              <c:numCache>
                <c:formatCode>0</c:formatCode>
                <c:ptCount val="1"/>
                <c:pt idx="0">
                  <c:v>2955.7534999999998</c:v>
                </c:pt>
              </c:numCache>
            </c:numRef>
          </c:val>
          <c:extLst>
            <c:ext xmlns:c16="http://schemas.microsoft.com/office/drawing/2014/chart" uri="{C3380CC4-5D6E-409C-BE32-E72D297353CC}">
              <c16:uniqueId val="{00000001-7F75-49BD-88CD-ED3BA1F5DC80}"/>
            </c:ext>
          </c:extLst>
        </c:ser>
        <c:ser>
          <c:idx val="2"/>
          <c:order val="2"/>
          <c:tx>
            <c:strRef>
              <c:f>Sheet12!$D$3</c:f>
              <c:strCache>
                <c:ptCount val="1"/>
                <c:pt idx="0">
                  <c:v>Sum of (31-60 Days) Past Due</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lang="en-US" sz="14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Sheet12!$A$4:$A$5</c:f>
              <c:strCache>
                <c:ptCount val="1"/>
                <c:pt idx="0">
                  <c:v>2022</c:v>
                </c:pt>
              </c:strCache>
            </c:strRef>
          </c:cat>
          <c:val>
            <c:numRef>
              <c:f>Sheet12!$D$4:$D$5</c:f>
              <c:numCache>
                <c:formatCode>0</c:formatCode>
                <c:ptCount val="1"/>
                <c:pt idx="0">
                  <c:v>765.82443999999987</c:v>
                </c:pt>
              </c:numCache>
            </c:numRef>
          </c:val>
          <c:extLst>
            <c:ext xmlns:c16="http://schemas.microsoft.com/office/drawing/2014/chart" uri="{C3380CC4-5D6E-409C-BE32-E72D297353CC}">
              <c16:uniqueId val="{00000002-7F75-49BD-88CD-ED3BA1F5DC80}"/>
            </c:ext>
          </c:extLst>
        </c:ser>
        <c:ser>
          <c:idx val="3"/>
          <c:order val="3"/>
          <c:tx>
            <c:strRef>
              <c:f>Sheet12!$E$3</c:f>
              <c:strCache>
                <c:ptCount val="1"/>
                <c:pt idx="0">
                  <c:v>Sum of (61-90 Days) Past Due</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anchor="ctr" anchorCtr="1"/>
              <a:lstStyle/>
              <a:p>
                <a:pPr>
                  <a:defRPr lang="en-US" sz="14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Sheet12!$A$4:$A$5</c:f>
              <c:strCache>
                <c:ptCount val="1"/>
                <c:pt idx="0">
                  <c:v>2022</c:v>
                </c:pt>
              </c:strCache>
            </c:strRef>
          </c:cat>
          <c:val>
            <c:numRef>
              <c:f>Sheet12!$E$4:$E$5</c:f>
              <c:numCache>
                <c:formatCode>0</c:formatCode>
                <c:ptCount val="1"/>
                <c:pt idx="0">
                  <c:v>449.51715000000002</c:v>
                </c:pt>
              </c:numCache>
            </c:numRef>
          </c:val>
          <c:extLst>
            <c:ext xmlns:c16="http://schemas.microsoft.com/office/drawing/2014/chart" uri="{C3380CC4-5D6E-409C-BE32-E72D297353CC}">
              <c16:uniqueId val="{00000003-7F75-49BD-88CD-ED3BA1F5DC80}"/>
            </c:ext>
          </c:extLst>
        </c:ser>
        <c:ser>
          <c:idx val="4"/>
          <c:order val="4"/>
          <c:tx>
            <c:strRef>
              <c:f>Sheet12!$F$3</c:f>
              <c:strCache>
                <c:ptCount val="1"/>
                <c:pt idx="0">
                  <c:v>Sum of Over 90 days Past Due</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anchor="ctr" anchorCtr="1"/>
              <a:lstStyle/>
              <a:p>
                <a:pPr>
                  <a:defRPr lang="en-US" sz="14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Sheet12!$A$4:$A$5</c:f>
              <c:strCache>
                <c:ptCount val="1"/>
                <c:pt idx="0">
                  <c:v>2022</c:v>
                </c:pt>
              </c:strCache>
            </c:strRef>
          </c:cat>
          <c:val>
            <c:numRef>
              <c:f>Sheet12!$F$4:$F$5</c:f>
              <c:numCache>
                <c:formatCode>0</c:formatCode>
                <c:ptCount val="1"/>
                <c:pt idx="0">
                  <c:v>2075.6559600000001</c:v>
                </c:pt>
              </c:numCache>
            </c:numRef>
          </c:val>
          <c:extLst>
            <c:ext xmlns:c16="http://schemas.microsoft.com/office/drawing/2014/chart" uri="{C3380CC4-5D6E-409C-BE32-E72D297353CC}">
              <c16:uniqueId val="{00000004-7F75-49BD-88CD-ED3BA1F5DC80}"/>
            </c:ext>
          </c:extLst>
        </c:ser>
        <c:dLbls>
          <c:dLblPos val="outEnd"/>
          <c:showLegendKey val="0"/>
          <c:showVal val="1"/>
          <c:showCatName val="0"/>
          <c:showSerName val="0"/>
          <c:showPercent val="0"/>
          <c:showBubbleSize val="0"/>
        </c:dLbls>
        <c:gapWidth val="219"/>
        <c:overlap val="-27"/>
        <c:axId val="2054377728"/>
        <c:axId val="2046085456"/>
      </c:barChart>
      <c:catAx>
        <c:axId val="2054377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1" i="0" u="none" strike="noStrike" kern="1200" baseline="0">
                <a:solidFill>
                  <a:schemeClr val="dk1"/>
                </a:solidFill>
                <a:latin typeface="+mn-lt"/>
                <a:ea typeface="+mn-ea"/>
                <a:cs typeface="+mn-cs"/>
              </a:defRPr>
            </a:pPr>
            <a:endParaRPr lang="en-US"/>
          </a:p>
        </c:txPr>
        <c:crossAx val="2046085456"/>
        <c:crosses val="autoZero"/>
        <c:auto val="1"/>
        <c:lblAlgn val="ctr"/>
        <c:lblOffset val="100"/>
        <c:noMultiLvlLbl val="0"/>
      </c:catAx>
      <c:valAx>
        <c:axId val="204608545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400" b="0" i="0" u="none" strike="noStrike" kern="1200" baseline="0">
                <a:solidFill>
                  <a:schemeClr val="dk1"/>
                </a:solidFill>
                <a:latin typeface="+mn-lt"/>
                <a:ea typeface="+mn-ea"/>
                <a:cs typeface="+mn-cs"/>
              </a:defRPr>
            </a:pPr>
            <a:endParaRPr lang="en-US"/>
          </a:p>
        </c:txPr>
        <c:crossAx val="2054377728"/>
        <c:crosses val="autoZero"/>
        <c:crossBetween val="between"/>
      </c:valAx>
      <c:spPr>
        <a:noFill/>
        <a:ln>
          <a:noFill/>
        </a:ln>
        <a:effectLst/>
      </c:spPr>
    </c:plotArea>
    <c:legend>
      <c:legendPos val="r"/>
      <c:layout>
        <c:manualLayout>
          <c:xMode val="edge"/>
          <c:yMode val="edge"/>
          <c:x val="0.69904964213767851"/>
          <c:y val="0.20376328072856764"/>
          <c:w val="0.29194872091109803"/>
          <c:h val="0.55239265084103129"/>
        </c:manualLayout>
      </c:layout>
      <c:overlay val="0"/>
      <c:spPr>
        <a:noFill/>
        <a:ln>
          <a:noFill/>
        </a:ln>
        <a:effectLst/>
      </c:spPr>
      <c:txPr>
        <a:bodyPr rot="0" spcFirstLastPara="1" vertOverflow="ellipsis" vert="horz" wrap="square" anchor="ctr" anchorCtr="1"/>
        <a:lstStyle/>
        <a:p>
          <a:pPr>
            <a:defRPr lang="en-US" sz="1400" b="1"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400" b="1"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80" b="1" i="0" u="none" strike="noStrike" kern="1200" spc="0" baseline="0">
                <a:solidFill>
                  <a:schemeClr val="tx1"/>
                </a:solidFill>
                <a:latin typeface="+mn-lt"/>
                <a:ea typeface="+mn-ea"/>
                <a:cs typeface="+mn-cs"/>
              </a:defRPr>
            </a:pPr>
            <a:r>
              <a:rPr lang="en-IN"/>
              <a:t>Area wise Due Amount Receivable by Collector Name</a:t>
            </a:r>
          </a:p>
        </c:rich>
      </c:tx>
      <c:overlay val="0"/>
      <c:spPr>
        <a:noFill/>
        <a:ln>
          <a:noFill/>
        </a:ln>
        <a:effectLst/>
      </c:spPr>
      <c:txPr>
        <a:bodyPr rot="0" spcFirstLastPara="1" vertOverflow="ellipsis" vert="horz" wrap="square" anchor="ctr" anchorCtr="1"/>
        <a:lstStyle/>
        <a:p>
          <a:pPr>
            <a:defRPr lang="en-US" sz="168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2196591129077194E-2"/>
          <c:y val="0.12752075695594464"/>
          <c:w val="0.9420300699525993"/>
          <c:h val="0.63464555165459036"/>
        </c:manualLayout>
      </c:layout>
      <c:pieChart>
        <c:varyColors val="1"/>
        <c:ser>
          <c:idx val="2"/>
          <c:order val="0"/>
          <c:tx>
            <c:strRef>
              <c:f>Sheet7!$A$50</c:f>
              <c:strCache>
                <c:ptCount val="1"/>
                <c:pt idx="0">
                  <c:v>Minnesota</c:v>
                </c:pt>
              </c:strCache>
            </c:strRef>
          </c:tx>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Sheet7!$D$50:$G$50</c:f>
            </c:numRef>
          </c:val>
          <c:extLst>
            <c:ext xmlns:c16="http://schemas.microsoft.com/office/drawing/2014/chart" uri="{C3380CC4-5D6E-409C-BE32-E72D297353CC}">
              <c16:uniqueId val="{00000000-9C04-4204-932B-3CB8BEF25459}"/>
            </c:ext>
          </c:extLst>
        </c:ser>
        <c:ser>
          <c:idx val="3"/>
          <c:order val="1"/>
          <c:tx>
            <c:strRef>
              <c:f>Sheet7!$A$51</c:f>
              <c:strCache>
                <c:ptCount val="1"/>
                <c:pt idx="0">
                  <c:v>Big Sky</c:v>
                </c:pt>
              </c:strCache>
            </c:strRef>
          </c:tx>
          <c:dPt>
            <c:idx val="0"/>
            <c:bubble3D val="0"/>
            <c:spPr>
              <a:solidFill>
                <a:schemeClr val="accent1"/>
              </a:solidFill>
              <a:ln>
                <a:noFill/>
              </a:ln>
              <a:effectLst/>
            </c:spPr>
            <c:extLst>
              <c:ext xmlns:c16="http://schemas.microsoft.com/office/drawing/2014/chart" uri="{C3380CC4-5D6E-409C-BE32-E72D297353CC}">
                <c16:uniqueId val="{00000001-5EEC-40FA-83ED-1E25572E625A}"/>
              </c:ext>
            </c:extLst>
          </c:dPt>
          <c:dPt>
            <c:idx val="1"/>
            <c:bubble3D val="0"/>
            <c:spPr>
              <a:solidFill>
                <a:schemeClr val="accent2"/>
              </a:solidFill>
              <a:ln>
                <a:noFill/>
              </a:ln>
              <a:effectLst/>
            </c:spPr>
            <c:extLst>
              <c:ext xmlns:c16="http://schemas.microsoft.com/office/drawing/2014/chart" uri="{C3380CC4-5D6E-409C-BE32-E72D297353CC}">
                <c16:uniqueId val="{00000003-5EEC-40FA-83ED-1E25572E625A}"/>
              </c:ext>
            </c:extLst>
          </c:dPt>
          <c:dPt>
            <c:idx val="2"/>
            <c:bubble3D val="0"/>
            <c:spPr>
              <a:solidFill>
                <a:schemeClr val="accent3"/>
              </a:solidFill>
              <a:ln>
                <a:noFill/>
              </a:ln>
              <a:effectLst/>
            </c:spPr>
            <c:extLst>
              <c:ext xmlns:c16="http://schemas.microsoft.com/office/drawing/2014/chart" uri="{C3380CC4-5D6E-409C-BE32-E72D297353CC}">
                <c16:uniqueId val="{00000005-5EEC-40FA-83ED-1E25572E625A}"/>
              </c:ext>
            </c:extLst>
          </c:dPt>
          <c:dPt>
            <c:idx val="3"/>
            <c:bubble3D val="0"/>
            <c:spPr>
              <a:solidFill>
                <a:schemeClr val="accent4"/>
              </a:solidFill>
              <a:ln>
                <a:noFill/>
              </a:ln>
              <a:effectLst/>
            </c:spPr>
            <c:extLst>
              <c:ext xmlns:c16="http://schemas.microsoft.com/office/drawing/2014/chart" uri="{C3380CC4-5D6E-409C-BE32-E72D297353CC}">
                <c16:uniqueId val="{00000007-5EEC-40FA-83ED-1E25572E625A}"/>
              </c:ext>
            </c:extLst>
          </c:dPt>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Sheet7!$D$51:$G$51</c:f>
              <c:numCache>
                <c:formatCode>0</c:formatCode>
                <c:ptCount val="4"/>
                <c:pt idx="0">
                  <c:v>43.573039999999978</c:v>
                </c:pt>
                <c:pt idx="1">
                  <c:v>35.581450000000004</c:v>
                </c:pt>
                <c:pt idx="2">
                  <c:v>13.852010000000002</c:v>
                </c:pt>
                <c:pt idx="3">
                  <c:v>29.835230000000003</c:v>
                </c:pt>
              </c:numCache>
            </c:numRef>
          </c:val>
          <c:extLst>
            <c:ext xmlns:c16="http://schemas.microsoft.com/office/drawing/2014/chart" uri="{C3380CC4-5D6E-409C-BE32-E72D297353CC}">
              <c16:uniqueId val="{00000001-9C04-4204-932B-3CB8BEF25459}"/>
            </c:ext>
          </c:extLst>
        </c:ser>
        <c:ser>
          <c:idx val="4"/>
          <c:order val="2"/>
          <c:tx>
            <c:strRef>
              <c:f>Sheet7!$A$52</c:f>
              <c:strCache>
                <c:ptCount val="1"/>
                <c:pt idx="0">
                  <c:v>Florida</c:v>
                </c:pt>
              </c:strCache>
            </c:strRef>
          </c:tx>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Sheet7!$D$52:$G$52</c:f>
            </c:numRef>
          </c:val>
          <c:extLst>
            <c:ext xmlns:c16="http://schemas.microsoft.com/office/drawing/2014/chart" uri="{C3380CC4-5D6E-409C-BE32-E72D297353CC}">
              <c16:uniqueId val="{00000002-9C04-4204-932B-3CB8BEF25459}"/>
            </c:ext>
          </c:extLst>
        </c:ser>
        <c:ser>
          <c:idx val="5"/>
          <c:order val="3"/>
          <c:tx>
            <c:strRef>
              <c:f>Sheet7!$A$53</c:f>
              <c:strCache>
                <c:ptCount val="1"/>
                <c:pt idx="0">
                  <c:v>Northern California</c:v>
                </c:pt>
              </c:strCache>
            </c:strRef>
          </c:tx>
          <c:dPt>
            <c:idx val="0"/>
            <c:bubble3D val="0"/>
            <c:spPr>
              <a:solidFill>
                <a:schemeClr val="accent1"/>
              </a:solidFill>
              <a:ln>
                <a:noFill/>
              </a:ln>
              <a:effectLst/>
            </c:spPr>
            <c:extLst>
              <c:ext xmlns:c16="http://schemas.microsoft.com/office/drawing/2014/chart" uri="{C3380CC4-5D6E-409C-BE32-E72D297353CC}">
                <c16:uniqueId val="{00000009-5EEC-40FA-83ED-1E25572E625A}"/>
              </c:ext>
            </c:extLst>
          </c:dPt>
          <c:dPt>
            <c:idx val="1"/>
            <c:bubble3D val="0"/>
            <c:spPr>
              <a:solidFill>
                <a:schemeClr val="accent2"/>
              </a:solidFill>
              <a:ln>
                <a:noFill/>
              </a:ln>
              <a:effectLst/>
            </c:spPr>
            <c:extLst>
              <c:ext xmlns:c16="http://schemas.microsoft.com/office/drawing/2014/chart" uri="{C3380CC4-5D6E-409C-BE32-E72D297353CC}">
                <c16:uniqueId val="{0000000B-5EEC-40FA-83ED-1E25572E625A}"/>
              </c:ext>
            </c:extLst>
          </c:dPt>
          <c:dPt>
            <c:idx val="2"/>
            <c:bubble3D val="0"/>
            <c:spPr>
              <a:solidFill>
                <a:schemeClr val="accent3"/>
              </a:solidFill>
              <a:ln>
                <a:noFill/>
              </a:ln>
              <a:effectLst/>
            </c:spPr>
            <c:extLst>
              <c:ext xmlns:c16="http://schemas.microsoft.com/office/drawing/2014/chart" uri="{C3380CC4-5D6E-409C-BE32-E72D297353CC}">
                <c16:uniqueId val="{0000000D-5EEC-40FA-83ED-1E25572E625A}"/>
              </c:ext>
            </c:extLst>
          </c:dPt>
          <c:dPt>
            <c:idx val="3"/>
            <c:bubble3D val="0"/>
            <c:spPr>
              <a:solidFill>
                <a:schemeClr val="accent4"/>
              </a:solidFill>
              <a:ln>
                <a:noFill/>
              </a:ln>
              <a:effectLst/>
            </c:spPr>
            <c:extLst>
              <c:ext xmlns:c16="http://schemas.microsoft.com/office/drawing/2014/chart" uri="{C3380CC4-5D6E-409C-BE32-E72D297353CC}">
                <c16:uniqueId val="{0000000F-5EEC-40FA-83ED-1E25572E625A}"/>
              </c:ext>
            </c:extLst>
          </c:dPt>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Sheet7!$D$53:$G$53</c:f>
              <c:numCache>
                <c:formatCode>0</c:formatCode>
                <c:ptCount val="4"/>
                <c:pt idx="0">
                  <c:v>191.64952999999997</c:v>
                </c:pt>
                <c:pt idx="1">
                  <c:v>37.588919999999987</c:v>
                </c:pt>
                <c:pt idx="2">
                  <c:v>22.379009999999997</c:v>
                </c:pt>
                <c:pt idx="3">
                  <c:v>85.04546999999998</c:v>
                </c:pt>
              </c:numCache>
            </c:numRef>
          </c:val>
          <c:extLst>
            <c:ext xmlns:c16="http://schemas.microsoft.com/office/drawing/2014/chart" uri="{C3380CC4-5D6E-409C-BE32-E72D297353CC}">
              <c16:uniqueId val="{00000003-9C04-4204-932B-3CB8BEF25459}"/>
            </c:ext>
          </c:extLst>
        </c:ser>
        <c:ser>
          <c:idx val="0"/>
          <c:order val="4"/>
          <c:tx>
            <c:strRef>
              <c:f>Sheet7!$A$54</c:f>
              <c:strCache>
                <c:ptCount val="1"/>
                <c:pt idx="0">
                  <c:v>Smoky Mountains</c:v>
                </c:pt>
              </c:strCache>
            </c:strRef>
          </c:tx>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Sheet7!$D$54:$G$54</c:f>
            </c:numRef>
          </c:val>
          <c:extLst>
            <c:ext xmlns:c16="http://schemas.microsoft.com/office/drawing/2014/chart" uri="{C3380CC4-5D6E-409C-BE32-E72D297353CC}">
              <c16:uniqueId val="{00000004-9C04-4204-932B-3CB8BEF25459}"/>
            </c:ext>
          </c:extLst>
        </c:ser>
        <c:ser>
          <c:idx val="1"/>
          <c:order val="5"/>
          <c:tx>
            <c:strRef>
              <c:f>Sheet7!$A$55</c:f>
              <c:strCache>
                <c:ptCount val="1"/>
                <c:pt idx="0">
                  <c:v>Coastal Plains</c:v>
                </c:pt>
              </c:strCache>
            </c:strRef>
          </c:tx>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Sheet7!$D$55:$G$55</c:f>
            </c:numRef>
          </c:val>
          <c:extLst>
            <c:ext xmlns:c16="http://schemas.microsoft.com/office/drawing/2014/chart" uri="{C3380CC4-5D6E-409C-BE32-E72D297353CC}">
              <c16:uniqueId val="{00000005-9C04-4204-932B-3CB8BEF25459}"/>
            </c:ext>
          </c:extLst>
        </c:ser>
        <c:ser>
          <c:idx val="6"/>
          <c:order val="6"/>
          <c:tx>
            <c:strRef>
              <c:f>Sheet7!$A$56</c:f>
              <c:strCache>
                <c:ptCount val="1"/>
                <c:pt idx="0">
                  <c:v>Puget Sound</c:v>
                </c:pt>
              </c:strCache>
            </c:strRef>
          </c:tx>
          <c:dPt>
            <c:idx val="0"/>
            <c:bubble3D val="0"/>
            <c:spPr>
              <a:solidFill>
                <a:schemeClr val="accent1"/>
              </a:solidFill>
              <a:ln>
                <a:noFill/>
              </a:ln>
              <a:effectLst/>
            </c:spPr>
            <c:extLst>
              <c:ext xmlns:c16="http://schemas.microsoft.com/office/drawing/2014/chart" uri="{C3380CC4-5D6E-409C-BE32-E72D297353CC}">
                <c16:uniqueId val="{00000011-5EEC-40FA-83ED-1E25572E625A}"/>
              </c:ext>
            </c:extLst>
          </c:dPt>
          <c:dPt>
            <c:idx val="1"/>
            <c:bubble3D val="0"/>
            <c:spPr>
              <a:solidFill>
                <a:schemeClr val="accent2"/>
              </a:solidFill>
              <a:ln>
                <a:noFill/>
              </a:ln>
              <a:effectLst/>
            </c:spPr>
            <c:extLst>
              <c:ext xmlns:c16="http://schemas.microsoft.com/office/drawing/2014/chart" uri="{C3380CC4-5D6E-409C-BE32-E72D297353CC}">
                <c16:uniqueId val="{00000013-5EEC-40FA-83ED-1E25572E625A}"/>
              </c:ext>
            </c:extLst>
          </c:dPt>
          <c:dPt>
            <c:idx val="2"/>
            <c:bubble3D val="0"/>
            <c:spPr>
              <a:solidFill>
                <a:schemeClr val="accent3"/>
              </a:solidFill>
              <a:ln>
                <a:noFill/>
              </a:ln>
              <a:effectLst/>
            </c:spPr>
            <c:extLst>
              <c:ext xmlns:c16="http://schemas.microsoft.com/office/drawing/2014/chart" uri="{C3380CC4-5D6E-409C-BE32-E72D297353CC}">
                <c16:uniqueId val="{00000015-5EEC-40FA-83ED-1E25572E625A}"/>
              </c:ext>
            </c:extLst>
          </c:dPt>
          <c:dPt>
            <c:idx val="3"/>
            <c:bubble3D val="0"/>
            <c:spPr>
              <a:solidFill>
                <a:schemeClr val="accent4"/>
              </a:solidFill>
              <a:ln>
                <a:noFill/>
              </a:ln>
              <a:effectLst/>
            </c:spPr>
            <c:extLst>
              <c:ext xmlns:c16="http://schemas.microsoft.com/office/drawing/2014/chart" uri="{C3380CC4-5D6E-409C-BE32-E72D297353CC}">
                <c16:uniqueId val="{00000017-5EEC-40FA-83ED-1E25572E625A}"/>
              </c:ext>
            </c:extLst>
          </c:dPt>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Sheet7!$D$56:$G$56</c:f>
              <c:numCache>
                <c:formatCode>0</c:formatCode>
                <c:ptCount val="4"/>
                <c:pt idx="0">
                  <c:v>159.08315999999994</c:v>
                </c:pt>
                <c:pt idx="1">
                  <c:v>35.378229999999995</c:v>
                </c:pt>
                <c:pt idx="2">
                  <c:v>16.96848</c:v>
                </c:pt>
                <c:pt idx="3">
                  <c:v>50.389569999999999</c:v>
                </c:pt>
              </c:numCache>
            </c:numRef>
          </c:val>
          <c:extLst>
            <c:ext xmlns:c16="http://schemas.microsoft.com/office/drawing/2014/chart" uri="{C3380CC4-5D6E-409C-BE32-E72D297353CC}">
              <c16:uniqueId val="{00000006-9C04-4204-932B-3CB8BEF25459}"/>
            </c:ext>
          </c:extLst>
        </c:ser>
        <c:ser>
          <c:idx val="7"/>
          <c:order val="7"/>
          <c:tx>
            <c:strRef>
              <c:f>Sheet7!$A$57</c:f>
              <c:strCache>
                <c:ptCount val="1"/>
                <c:pt idx="0">
                  <c:v>Carolinas</c:v>
                </c:pt>
              </c:strCache>
            </c:strRef>
          </c:tx>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Sheet7!$D$57:$G$57</c:f>
            </c:numRef>
          </c:val>
          <c:extLst>
            <c:ext xmlns:c16="http://schemas.microsoft.com/office/drawing/2014/chart" uri="{C3380CC4-5D6E-409C-BE32-E72D297353CC}">
              <c16:uniqueId val="{00000007-9C04-4204-932B-3CB8BEF25459}"/>
            </c:ext>
          </c:extLst>
        </c:ser>
        <c:ser>
          <c:idx val="8"/>
          <c:order val="8"/>
          <c:tx>
            <c:strRef>
              <c:f>Sheet7!$A$58</c:f>
              <c:strCache>
                <c:ptCount val="1"/>
                <c:pt idx="0">
                  <c:v>Heartland</c:v>
                </c:pt>
              </c:strCache>
            </c:strRef>
          </c:tx>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Sheet7!$D$58:$G$58</c:f>
            </c:numRef>
          </c:val>
          <c:extLst>
            <c:ext xmlns:c16="http://schemas.microsoft.com/office/drawing/2014/chart" uri="{C3380CC4-5D6E-409C-BE32-E72D297353CC}">
              <c16:uniqueId val="{00000008-9C04-4204-932B-3CB8BEF25459}"/>
            </c:ext>
          </c:extLst>
        </c:ser>
        <c:ser>
          <c:idx val="9"/>
          <c:order val="9"/>
          <c:tx>
            <c:strRef>
              <c:f>Sheet7!$A$59</c:f>
              <c:strCache>
                <c:ptCount val="1"/>
                <c:pt idx="0">
                  <c:v>Northern Alabama</c:v>
                </c:pt>
              </c:strCache>
            </c:strRef>
          </c:tx>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Sheet7!$D$59:$G$59</c:f>
            </c:numRef>
          </c:val>
          <c:extLst>
            <c:ext xmlns:c16="http://schemas.microsoft.com/office/drawing/2014/chart" uri="{C3380CC4-5D6E-409C-BE32-E72D297353CC}">
              <c16:uniqueId val="{00000009-9C04-4204-932B-3CB8BEF25459}"/>
            </c:ext>
          </c:extLst>
        </c:ser>
        <c:ser>
          <c:idx val="10"/>
          <c:order val="10"/>
          <c:tx>
            <c:strRef>
              <c:f>Sheet7!$A$60</c:f>
              <c:strCache>
                <c:ptCount val="1"/>
                <c:pt idx="0">
                  <c:v>Cascades</c:v>
                </c:pt>
              </c:strCache>
            </c:strRef>
          </c:tx>
          <c:dPt>
            <c:idx val="0"/>
            <c:bubble3D val="0"/>
            <c:spPr>
              <a:solidFill>
                <a:schemeClr val="accent1"/>
              </a:solidFill>
              <a:ln>
                <a:noFill/>
              </a:ln>
              <a:effectLst/>
            </c:spPr>
            <c:extLst>
              <c:ext xmlns:c16="http://schemas.microsoft.com/office/drawing/2014/chart" uri="{C3380CC4-5D6E-409C-BE32-E72D297353CC}">
                <c16:uniqueId val="{00000019-5EEC-40FA-83ED-1E25572E625A}"/>
              </c:ext>
            </c:extLst>
          </c:dPt>
          <c:dPt>
            <c:idx val="1"/>
            <c:bubble3D val="0"/>
            <c:spPr>
              <a:solidFill>
                <a:schemeClr val="accent2"/>
              </a:solidFill>
              <a:ln>
                <a:noFill/>
              </a:ln>
              <a:effectLst/>
            </c:spPr>
            <c:extLst>
              <c:ext xmlns:c16="http://schemas.microsoft.com/office/drawing/2014/chart" uri="{C3380CC4-5D6E-409C-BE32-E72D297353CC}">
                <c16:uniqueId val="{0000001B-5EEC-40FA-83ED-1E25572E625A}"/>
              </c:ext>
            </c:extLst>
          </c:dPt>
          <c:dPt>
            <c:idx val="2"/>
            <c:bubble3D val="0"/>
            <c:spPr>
              <a:solidFill>
                <a:schemeClr val="accent3"/>
              </a:solidFill>
              <a:ln>
                <a:noFill/>
              </a:ln>
              <a:effectLst/>
            </c:spPr>
            <c:extLst>
              <c:ext xmlns:c16="http://schemas.microsoft.com/office/drawing/2014/chart" uri="{C3380CC4-5D6E-409C-BE32-E72D297353CC}">
                <c16:uniqueId val="{0000001D-5EEC-40FA-83ED-1E25572E625A}"/>
              </c:ext>
            </c:extLst>
          </c:dPt>
          <c:dPt>
            <c:idx val="3"/>
            <c:bubble3D val="0"/>
            <c:spPr>
              <a:solidFill>
                <a:schemeClr val="accent4"/>
              </a:solidFill>
              <a:ln>
                <a:noFill/>
              </a:ln>
              <a:effectLst/>
            </c:spPr>
            <c:extLst>
              <c:ext xmlns:c16="http://schemas.microsoft.com/office/drawing/2014/chart" uri="{C3380CC4-5D6E-409C-BE32-E72D297353CC}">
                <c16:uniqueId val="{0000001F-5EEC-40FA-83ED-1E25572E625A}"/>
              </c:ext>
            </c:extLst>
          </c:dPt>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Sheet7!$D$60:$G$60</c:f>
              <c:numCache>
                <c:formatCode>0</c:formatCode>
                <c:ptCount val="4"/>
                <c:pt idx="0">
                  <c:v>130.28565999999998</c:v>
                </c:pt>
                <c:pt idx="1">
                  <c:v>24.419269999999997</c:v>
                </c:pt>
                <c:pt idx="2">
                  <c:v>23.335790000000003</c:v>
                </c:pt>
                <c:pt idx="3">
                  <c:v>37.242609999999999</c:v>
                </c:pt>
              </c:numCache>
            </c:numRef>
          </c:val>
          <c:extLst>
            <c:ext xmlns:c16="http://schemas.microsoft.com/office/drawing/2014/chart" uri="{C3380CC4-5D6E-409C-BE32-E72D297353CC}">
              <c16:uniqueId val="{0000000A-9C04-4204-932B-3CB8BEF25459}"/>
            </c:ext>
          </c:extLst>
        </c:ser>
        <c:ser>
          <c:idx val="11"/>
          <c:order val="11"/>
          <c:tx>
            <c:strRef>
              <c:f>Sheet7!$A$61</c:f>
              <c:strCache>
                <c:ptCount val="1"/>
                <c:pt idx="0">
                  <c:v>Chesapeake</c:v>
                </c:pt>
              </c:strCache>
            </c:strRef>
          </c:tx>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Sheet7!$D$61:$G$61</c:f>
            </c:numRef>
          </c:val>
          <c:extLst>
            <c:ext xmlns:c16="http://schemas.microsoft.com/office/drawing/2014/chart" uri="{C3380CC4-5D6E-409C-BE32-E72D297353CC}">
              <c16:uniqueId val="{0000000B-9C04-4204-932B-3CB8BEF25459}"/>
            </c:ext>
          </c:extLst>
        </c:ser>
        <c:ser>
          <c:idx val="12"/>
          <c:order val="12"/>
          <c:tx>
            <c:strRef>
              <c:f>Sheet7!$A$62</c:f>
              <c:strCache>
                <c:ptCount val="1"/>
                <c:pt idx="0">
                  <c:v>Appalachians</c:v>
                </c:pt>
              </c:strCache>
            </c:strRef>
          </c:tx>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Sheet7!$D$62:$G$62</c:f>
            </c:numRef>
          </c:val>
          <c:extLst>
            <c:ext xmlns:c16="http://schemas.microsoft.com/office/drawing/2014/chart" uri="{C3380CC4-5D6E-409C-BE32-E72D297353CC}">
              <c16:uniqueId val="{0000000C-9C04-4204-932B-3CB8BEF25459}"/>
            </c:ext>
          </c:extLst>
        </c:ser>
        <c:ser>
          <c:idx val="13"/>
          <c:order val="13"/>
          <c:tx>
            <c:strRef>
              <c:f>Sheet7!$A$63</c:f>
              <c:strCache>
                <c:ptCount val="1"/>
                <c:pt idx="0">
                  <c:v>Central Plains</c:v>
                </c:pt>
              </c:strCache>
            </c:strRef>
          </c:tx>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Sheet7!$D$63:$G$63</c:f>
            </c:numRef>
          </c:val>
          <c:extLst>
            <c:ext xmlns:c16="http://schemas.microsoft.com/office/drawing/2014/chart" uri="{C3380CC4-5D6E-409C-BE32-E72D297353CC}">
              <c16:uniqueId val="{0000000D-9C04-4204-932B-3CB8BEF25459}"/>
            </c:ext>
          </c:extLst>
        </c:ser>
        <c:ser>
          <c:idx val="14"/>
          <c:order val="14"/>
          <c:tx>
            <c:strRef>
              <c:f>Sheet7!$A$64</c:f>
              <c:strCache>
                <c:ptCount val="1"/>
                <c:pt idx="0">
                  <c:v>Colorado</c:v>
                </c:pt>
              </c:strCache>
            </c:strRef>
          </c:tx>
          <c:dPt>
            <c:idx val="0"/>
            <c:bubble3D val="0"/>
            <c:spPr>
              <a:solidFill>
                <a:schemeClr val="accent1"/>
              </a:solidFill>
              <a:ln>
                <a:noFill/>
              </a:ln>
              <a:effectLst/>
            </c:spPr>
            <c:extLst>
              <c:ext xmlns:c16="http://schemas.microsoft.com/office/drawing/2014/chart" uri="{C3380CC4-5D6E-409C-BE32-E72D297353CC}">
                <c16:uniqueId val="{00000021-5EEC-40FA-83ED-1E25572E625A}"/>
              </c:ext>
            </c:extLst>
          </c:dPt>
          <c:dPt>
            <c:idx val="1"/>
            <c:bubble3D val="0"/>
            <c:spPr>
              <a:solidFill>
                <a:schemeClr val="accent2"/>
              </a:solidFill>
              <a:ln>
                <a:noFill/>
              </a:ln>
              <a:effectLst/>
            </c:spPr>
            <c:extLst>
              <c:ext xmlns:c16="http://schemas.microsoft.com/office/drawing/2014/chart" uri="{C3380CC4-5D6E-409C-BE32-E72D297353CC}">
                <c16:uniqueId val="{00000023-5EEC-40FA-83ED-1E25572E625A}"/>
              </c:ext>
            </c:extLst>
          </c:dPt>
          <c:dPt>
            <c:idx val="2"/>
            <c:bubble3D val="0"/>
            <c:spPr>
              <a:solidFill>
                <a:schemeClr val="accent3"/>
              </a:solidFill>
              <a:ln>
                <a:noFill/>
              </a:ln>
              <a:effectLst/>
            </c:spPr>
            <c:extLst>
              <c:ext xmlns:c16="http://schemas.microsoft.com/office/drawing/2014/chart" uri="{C3380CC4-5D6E-409C-BE32-E72D297353CC}">
                <c16:uniqueId val="{00000025-5EEC-40FA-83ED-1E25572E625A}"/>
              </c:ext>
            </c:extLst>
          </c:dPt>
          <c:dPt>
            <c:idx val="3"/>
            <c:bubble3D val="0"/>
            <c:spPr>
              <a:solidFill>
                <a:schemeClr val="accent4"/>
              </a:solidFill>
              <a:ln>
                <a:noFill/>
              </a:ln>
              <a:effectLst/>
            </c:spPr>
            <c:extLst>
              <c:ext xmlns:c16="http://schemas.microsoft.com/office/drawing/2014/chart" uri="{C3380CC4-5D6E-409C-BE32-E72D297353CC}">
                <c16:uniqueId val="{00000027-5EEC-40FA-83ED-1E25572E625A}"/>
              </c:ext>
            </c:extLst>
          </c:dPt>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Sheet7!$D$64:$G$64</c:f>
              <c:numCache>
                <c:formatCode>0</c:formatCode>
                <c:ptCount val="4"/>
                <c:pt idx="0">
                  <c:v>121.96626999999999</c:v>
                </c:pt>
                <c:pt idx="1">
                  <c:v>60.243310000000001</c:v>
                </c:pt>
                <c:pt idx="2">
                  <c:v>15.907549999999999</c:v>
                </c:pt>
                <c:pt idx="3">
                  <c:v>28.465690000000002</c:v>
                </c:pt>
              </c:numCache>
            </c:numRef>
          </c:val>
          <c:extLst>
            <c:ext xmlns:c16="http://schemas.microsoft.com/office/drawing/2014/chart" uri="{C3380CC4-5D6E-409C-BE32-E72D297353CC}">
              <c16:uniqueId val="{0000000E-9C04-4204-932B-3CB8BEF25459}"/>
            </c:ext>
          </c:extLst>
        </c:ser>
        <c:ser>
          <c:idx val="15"/>
          <c:order val="15"/>
          <c:tx>
            <c:strRef>
              <c:f>Sheet7!$A$65</c:f>
              <c:strCache>
                <c:ptCount val="1"/>
                <c:pt idx="0">
                  <c:v>Distribution</c:v>
                </c:pt>
              </c:strCache>
            </c:strRef>
          </c:tx>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Sheet7!$D$65:$G$65</c:f>
            </c:numRef>
          </c:val>
          <c:extLst>
            <c:ext xmlns:c16="http://schemas.microsoft.com/office/drawing/2014/chart" uri="{C3380CC4-5D6E-409C-BE32-E72D297353CC}">
              <c16:uniqueId val="{0000000F-9C04-4204-932B-3CB8BEF25459}"/>
            </c:ext>
          </c:extLst>
        </c:ser>
        <c:ser>
          <c:idx val="16"/>
          <c:order val="16"/>
          <c:tx>
            <c:strRef>
              <c:f>Sheet7!$A$66</c:f>
              <c:strCache>
                <c:ptCount val="1"/>
                <c:pt idx="0">
                  <c:v>Appalachians</c:v>
                </c:pt>
              </c:strCache>
            </c:strRef>
          </c:tx>
          <c:dLbls>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Sheet7!$D$66:$G$66</c:f>
            </c:numRef>
          </c:val>
          <c:extLst>
            <c:ext xmlns:c16="http://schemas.microsoft.com/office/drawing/2014/chart" uri="{C3380CC4-5D6E-409C-BE32-E72D297353CC}">
              <c16:uniqueId val="{00000010-9C04-4204-932B-3CB8BEF25459}"/>
            </c:ext>
          </c:extLst>
        </c:ser>
        <c:ser>
          <c:idx val="17"/>
          <c:order val="17"/>
          <c:tx>
            <c:strRef>
              <c:f>Sheet7!$A$67</c:f>
              <c:strCache>
                <c:ptCount val="1"/>
                <c:pt idx="0">
                  <c:v>Chesapeake</c:v>
                </c:pt>
              </c:strCache>
            </c:strRef>
          </c:tx>
          <c:dLbls>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Sheet7!$D$67:$G$67</c:f>
            </c:numRef>
          </c:val>
          <c:extLst>
            <c:ext xmlns:c16="http://schemas.microsoft.com/office/drawing/2014/chart" uri="{C3380CC4-5D6E-409C-BE32-E72D297353CC}">
              <c16:uniqueId val="{00000011-9C04-4204-932B-3CB8BEF25459}"/>
            </c:ext>
          </c:extLst>
        </c:ser>
        <c:ser>
          <c:idx val="18"/>
          <c:order val="18"/>
          <c:tx>
            <c:strRef>
              <c:f>Sheet7!$A$68</c:f>
              <c:strCache>
                <c:ptCount val="1"/>
                <c:pt idx="0">
                  <c:v>Carolinas</c:v>
                </c:pt>
              </c:strCache>
            </c:strRef>
          </c:tx>
          <c:dLbls>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Sheet7!$D$68:$G$68</c:f>
            </c:numRef>
          </c:val>
          <c:extLst>
            <c:ext xmlns:c16="http://schemas.microsoft.com/office/drawing/2014/chart" uri="{C3380CC4-5D6E-409C-BE32-E72D297353CC}">
              <c16:uniqueId val="{00000012-9C04-4204-932B-3CB8BEF25459}"/>
            </c:ext>
          </c:extLst>
        </c:ser>
        <c:ser>
          <c:idx val="19"/>
          <c:order val="19"/>
          <c:tx>
            <c:strRef>
              <c:f>Sheet7!$A$69</c:f>
              <c:strCache>
                <c:ptCount val="1"/>
                <c:pt idx="0">
                  <c:v>Florida</c:v>
                </c:pt>
              </c:strCache>
            </c:strRef>
          </c:tx>
          <c:dLbls>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Sheet7!$D$69:$G$69</c:f>
            </c:numRef>
          </c:val>
          <c:extLst>
            <c:ext xmlns:c16="http://schemas.microsoft.com/office/drawing/2014/chart" uri="{C3380CC4-5D6E-409C-BE32-E72D297353CC}">
              <c16:uniqueId val="{00000013-9C04-4204-932B-3CB8BEF25459}"/>
            </c:ext>
          </c:extLst>
        </c:ser>
        <c:ser>
          <c:idx val="20"/>
          <c:order val="20"/>
          <c:tx>
            <c:strRef>
              <c:f>Sheet7!$A$70</c:f>
              <c:strCache>
                <c:ptCount val="1"/>
                <c:pt idx="0">
                  <c:v>Smoky Mountains</c:v>
                </c:pt>
              </c:strCache>
            </c:strRef>
          </c:tx>
          <c:dLbls>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Sheet7!$D$70:$G$70</c:f>
            </c:numRef>
          </c:val>
          <c:extLst>
            <c:ext xmlns:c16="http://schemas.microsoft.com/office/drawing/2014/chart" uri="{C3380CC4-5D6E-409C-BE32-E72D297353CC}">
              <c16:uniqueId val="{00000014-9C04-4204-932B-3CB8BEF25459}"/>
            </c:ext>
          </c:extLst>
        </c:ser>
        <c:ser>
          <c:idx val="21"/>
          <c:order val="21"/>
          <c:tx>
            <c:strRef>
              <c:f>Sheet7!$A$71</c:f>
              <c:strCache>
                <c:ptCount val="1"/>
                <c:pt idx="0">
                  <c:v>Northern Alabama</c:v>
                </c:pt>
              </c:strCache>
            </c:strRef>
          </c:tx>
          <c:dLbls>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Sheet7!$D$71:$G$71</c:f>
            </c:numRef>
          </c:val>
          <c:extLst>
            <c:ext xmlns:c16="http://schemas.microsoft.com/office/drawing/2014/chart" uri="{C3380CC4-5D6E-409C-BE32-E72D297353CC}">
              <c16:uniqueId val="{00000015-9C04-4204-932B-3CB8BEF25459}"/>
            </c:ext>
          </c:extLst>
        </c:ser>
        <c:ser>
          <c:idx val="22"/>
          <c:order val="22"/>
          <c:tx>
            <c:strRef>
              <c:f>Sheet7!$A$72</c:f>
              <c:strCache>
                <c:ptCount val="1"/>
                <c:pt idx="0">
                  <c:v>Coastal Plains</c:v>
                </c:pt>
              </c:strCache>
            </c:strRef>
          </c:tx>
          <c:dLbls>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Sheet7!$D$72:$G$72</c:f>
            </c:numRef>
          </c:val>
          <c:extLst>
            <c:ext xmlns:c16="http://schemas.microsoft.com/office/drawing/2014/chart" uri="{C3380CC4-5D6E-409C-BE32-E72D297353CC}">
              <c16:uniqueId val="{00000016-9C04-4204-932B-3CB8BEF25459}"/>
            </c:ext>
          </c:extLst>
        </c:ser>
        <c:ser>
          <c:idx val="23"/>
          <c:order val="23"/>
          <c:tx>
            <c:strRef>
              <c:f>Sheet7!$A$73</c:f>
              <c:strCache>
                <c:ptCount val="1"/>
                <c:pt idx="0">
                  <c:v>Upper Midwest</c:v>
                </c:pt>
              </c:strCache>
            </c:strRef>
          </c:tx>
          <c:dLbls>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Sheet7!$D$73:$G$73</c:f>
            </c:numRef>
          </c:val>
          <c:extLst>
            <c:ext xmlns:c16="http://schemas.microsoft.com/office/drawing/2014/chart" uri="{C3380CC4-5D6E-409C-BE32-E72D297353CC}">
              <c16:uniqueId val="{00000017-9C04-4204-932B-3CB8BEF25459}"/>
            </c:ext>
          </c:extLst>
        </c:ser>
        <c:ser>
          <c:idx val="24"/>
          <c:order val="24"/>
          <c:tx>
            <c:strRef>
              <c:f>Sheet7!$A$74</c:f>
              <c:strCache>
                <c:ptCount val="1"/>
                <c:pt idx="0">
                  <c:v>Central Plains</c:v>
                </c:pt>
              </c:strCache>
            </c:strRef>
          </c:tx>
          <c:dLbls>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Sheet7!$D$74:$G$74</c:f>
            </c:numRef>
          </c:val>
          <c:extLst>
            <c:ext xmlns:c16="http://schemas.microsoft.com/office/drawing/2014/chart" uri="{C3380CC4-5D6E-409C-BE32-E72D297353CC}">
              <c16:uniqueId val="{00000018-9C04-4204-932B-3CB8BEF25459}"/>
            </c:ext>
          </c:extLst>
        </c:ser>
        <c:ser>
          <c:idx val="25"/>
          <c:order val="25"/>
          <c:tx>
            <c:strRef>
              <c:f>Sheet7!$A$75</c:f>
              <c:strCache>
                <c:ptCount val="1"/>
                <c:pt idx="0">
                  <c:v>Big Sky</c:v>
                </c:pt>
              </c:strCache>
            </c:strRef>
          </c:tx>
          <c:dPt>
            <c:idx val="0"/>
            <c:bubble3D val="0"/>
            <c:spPr>
              <a:solidFill>
                <a:schemeClr val="accent1"/>
              </a:solidFill>
              <a:ln>
                <a:noFill/>
              </a:ln>
              <a:effectLst/>
            </c:spPr>
            <c:extLst>
              <c:ext xmlns:c16="http://schemas.microsoft.com/office/drawing/2014/chart" uri="{C3380CC4-5D6E-409C-BE32-E72D297353CC}">
                <c16:uniqueId val="{00000029-5EEC-40FA-83ED-1E25572E625A}"/>
              </c:ext>
            </c:extLst>
          </c:dPt>
          <c:dPt>
            <c:idx val="1"/>
            <c:bubble3D val="0"/>
            <c:spPr>
              <a:solidFill>
                <a:schemeClr val="accent2"/>
              </a:solidFill>
              <a:ln>
                <a:noFill/>
              </a:ln>
              <a:effectLst/>
            </c:spPr>
            <c:extLst>
              <c:ext xmlns:c16="http://schemas.microsoft.com/office/drawing/2014/chart" uri="{C3380CC4-5D6E-409C-BE32-E72D297353CC}">
                <c16:uniqueId val="{0000002B-5EEC-40FA-83ED-1E25572E625A}"/>
              </c:ext>
            </c:extLst>
          </c:dPt>
          <c:dPt>
            <c:idx val="2"/>
            <c:bubble3D val="0"/>
            <c:spPr>
              <a:solidFill>
                <a:schemeClr val="accent3"/>
              </a:solidFill>
              <a:ln>
                <a:noFill/>
              </a:ln>
              <a:effectLst/>
            </c:spPr>
            <c:extLst>
              <c:ext xmlns:c16="http://schemas.microsoft.com/office/drawing/2014/chart" uri="{C3380CC4-5D6E-409C-BE32-E72D297353CC}">
                <c16:uniqueId val="{0000002D-5EEC-40FA-83ED-1E25572E625A}"/>
              </c:ext>
            </c:extLst>
          </c:dPt>
          <c:dPt>
            <c:idx val="3"/>
            <c:bubble3D val="0"/>
            <c:spPr>
              <a:solidFill>
                <a:schemeClr val="accent4"/>
              </a:solidFill>
              <a:ln>
                <a:noFill/>
              </a:ln>
              <a:effectLst/>
            </c:spPr>
            <c:extLst>
              <c:ext xmlns:c16="http://schemas.microsoft.com/office/drawing/2014/chart" uri="{C3380CC4-5D6E-409C-BE32-E72D297353CC}">
                <c16:uniqueId val="{0000002F-5EEC-40FA-83ED-1E25572E625A}"/>
              </c:ext>
            </c:extLst>
          </c:dPt>
          <c:dLbls>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Sheet7!$D$75:$G$75</c:f>
              <c:numCache>
                <c:formatCode>0</c:formatCode>
                <c:ptCount val="4"/>
                <c:pt idx="0">
                  <c:v>324.03699999999998</c:v>
                </c:pt>
                <c:pt idx="1">
                  <c:v>99.020070000000004</c:v>
                </c:pt>
                <c:pt idx="2">
                  <c:v>102.9843</c:v>
                </c:pt>
                <c:pt idx="3">
                  <c:v>223.10509999999999</c:v>
                </c:pt>
              </c:numCache>
            </c:numRef>
          </c:val>
          <c:extLst>
            <c:ext xmlns:c16="http://schemas.microsoft.com/office/drawing/2014/chart" uri="{C3380CC4-5D6E-409C-BE32-E72D297353CC}">
              <c16:uniqueId val="{00000019-9C04-4204-932B-3CB8BEF25459}"/>
            </c:ext>
          </c:extLst>
        </c:ser>
        <c:ser>
          <c:idx val="26"/>
          <c:order val="26"/>
          <c:tx>
            <c:strRef>
              <c:f>Sheet7!$A$76</c:f>
              <c:strCache>
                <c:ptCount val="1"/>
                <c:pt idx="0">
                  <c:v>Colorado</c:v>
                </c:pt>
              </c:strCache>
            </c:strRef>
          </c:tx>
          <c:dPt>
            <c:idx val="0"/>
            <c:bubble3D val="0"/>
            <c:spPr>
              <a:solidFill>
                <a:schemeClr val="accent1"/>
              </a:solidFill>
              <a:ln>
                <a:noFill/>
              </a:ln>
              <a:effectLst/>
            </c:spPr>
            <c:extLst>
              <c:ext xmlns:c16="http://schemas.microsoft.com/office/drawing/2014/chart" uri="{C3380CC4-5D6E-409C-BE32-E72D297353CC}">
                <c16:uniqueId val="{00000031-5EEC-40FA-83ED-1E25572E625A}"/>
              </c:ext>
            </c:extLst>
          </c:dPt>
          <c:dPt>
            <c:idx val="1"/>
            <c:bubble3D val="0"/>
            <c:spPr>
              <a:solidFill>
                <a:schemeClr val="accent2"/>
              </a:solidFill>
              <a:ln>
                <a:noFill/>
              </a:ln>
              <a:effectLst/>
            </c:spPr>
            <c:extLst>
              <c:ext xmlns:c16="http://schemas.microsoft.com/office/drawing/2014/chart" uri="{C3380CC4-5D6E-409C-BE32-E72D297353CC}">
                <c16:uniqueId val="{00000033-5EEC-40FA-83ED-1E25572E625A}"/>
              </c:ext>
            </c:extLst>
          </c:dPt>
          <c:dPt>
            <c:idx val="2"/>
            <c:bubble3D val="0"/>
            <c:spPr>
              <a:solidFill>
                <a:schemeClr val="accent3"/>
              </a:solidFill>
              <a:ln>
                <a:noFill/>
              </a:ln>
              <a:effectLst/>
            </c:spPr>
            <c:extLst>
              <c:ext xmlns:c16="http://schemas.microsoft.com/office/drawing/2014/chart" uri="{C3380CC4-5D6E-409C-BE32-E72D297353CC}">
                <c16:uniqueId val="{00000035-5EEC-40FA-83ED-1E25572E625A}"/>
              </c:ext>
            </c:extLst>
          </c:dPt>
          <c:dPt>
            <c:idx val="3"/>
            <c:bubble3D val="0"/>
            <c:spPr>
              <a:solidFill>
                <a:schemeClr val="accent4"/>
              </a:solidFill>
              <a:ln>
                <a:noFill/>
              </a:ln>
              <a:effectLst/>
            </c:spPr>
            <c:extLst>
              <c:ext xmlns:c16="http://schemas.microsoft.com/office/drawing/2014/chart" uri="{C3380CC4-5D6E-409C-BE32-E72D297353CC}">
                <c16:uniqueId val="{00000037-5EEC-40FA-83ED-1E25572E625A}"/>
              </c:ext>
            </c:extLst>
          </c:dPt>
          <c:dLbls>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Sheet7!$D$76:$G$76</c:f>
              <c:numCache>
                <c:formatCode>0</c:formatCode>
                <c:ptCount val="4"/>
                <c:pt idx="0">
                  <c:v>29.051030000000001</c:v>
                </c:pt>
                <c:pt idx="1">
                  <c:v>28.628889999999998</c:v>
                </c:pt>
                <c:pt idx="2">
                  <c:v>11.26108</c:v>
                </c:pt>
                <c:pt idx="3">
                  <c:v>245.20410000000001</c:v>
                </c:pt>
              </c:numCache>
            </c:numRef>
          </c:val>
          <c:extLst>
            <c:ext xmlns:c16="http://schemas.microsoft.com/office/drawing/2014/chart" uri="{C3380CC4-5D6E-409C-BE32-E72D297353CC}">
              <c16:uniqueId val="{0000001A-9C04-4204-932B-3CB8BEF25459}"/>
            </c:ext>
          </c:extLst>
        </c:ser>
        <c:ser>
          <c:idx val="27"/>
          <c:order val="27"/>
          <c:tx>
            <c:strRef>
              <c:f>Sheet7!$A$77</c:f>
              <c:strCache>
                <c:ptCount val="1"/>
                <c:pt idx="0">
                  <c:v>Puget Sound</c:v>
                </c:pt>
              </c:strCache>
            </c:strRef>
          </c:tx>
          <c:dPt>
            <c:idx val="0"/>
            <c:bubble3D val="0"/>
            <c:spPr>
              <a:solidFill>
                <a:schemeClr val="accent1"/>
              </a:solidFill>
              <a:ln>
                <a:noFill/>
              </a:ln>
              <a:effectLst/>
            </c:spPr>
            <c:extLst>
              <c:ext xmlns:c16="http://schemas.microsoft.com/office/drawing/2014/chart" uri="{C3380CC4-5D6E-409C-BE32-E72D297353CC}">
                <c16:uniqueId val="{00000039-5EEC-40FA-83ED-1E25572E625A}"/>
              </c:ext>
            </c:extLst>
          </c:dPt>
          <c:dPt>
            <c:idx val="1"/>
            <c:bubble3D val="0"/>
            <c:spPr>
              <a:solidFill>
                <a:schemeClr val="accent2"/>
              </a:solidFill>
              <a:ln>
                <a:noFill/>
              </a:ln>
              <a:effectLst/>
            </c:spPr>
            <c:extLst>
              <c:ext xmlns:c16="http://schemas.microsoft.com/office/drawing/2014/chart" uri="{C3380CC4-5D6E-409C-BE32-E72D297353CC}">
                <c16:uniqueId val="{0000003B-5EEC-40FA-83ED-1E25572E625A}"/>
              </c:ext>
            </c:extLst>
          </c:dPt>
          <c:dPt>
            <c:idx val="2"/>
            <c:bubble3D val="0"/>
            <c:spPr>
              <a:solidFill>
                <a:schemeClr val="accent3"/>
              </a:solidFill>
              <a:ln>
                <a:noFill/>
              </a:ln>
              <a:effectLst/>
            </c:spPr>
            <c:extLst>
              <c:ext xmlns:c16="http://schemas.microsoft.com/office/drawing/2014/chart" uri="{C3380CC4-5D6E-409C-BE32-E72D297353CC}">
                <c16:uniqueId val="{0000003D-5EEC-40FA-83ED-1E25572E625A}"/>
              </c:ext>
            </c:extLst>
          </c:dPt>
          <c:dPt>
            <c:idx val="3"/>
            <c:bubble3D val="0"/>
            <c:spPr>
              <a:solidFill>
                <a:schemeClr val="accent4"/>
              </a:solidFill>
              <a:ln>
                <a:noFill/>
              </a:ln>
              <a:effectLst/>
            </c:spPr>
            <c:extLst>
              <c:ext xmlns:c16="http://schemas.microsoft.com/office/drawing/2014/chart" uri="{C3380CC4-5D6E-409C-BE32-E72D297353CC}">
                <c16:uniqueId val="{0000003F-5EEC-40FA-83ED-1E25572E625A}"/>
              </c:ext>
            </c:extLst>
          </c:dPt>
          <c:dLbls>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Sheet7!$D$77:$G$77</c:f>
              <c:numCache>
                <c:formatCode>0</c:formatCode>
                <c:ptCount val="4"/>
                <c:pt idx="0">
                  <c:v>149.57900000000001</c:v>
                </c:pt>
                <c:pt idx="1">
                  <c:v>56.950429999999997</c:v>
                </c:pt>
                <c:pt idx="2">
                  <c:v>23.022010000000002</c:v>
                </c:pt>
                <c:pt idx="3">
                  <c:v>46.075679999999998</c:v>
                </c:pt>
              </c:numCache>
            </c:numRef>
          </c:val>
          <c:extLst>
            <c:ext xmlns:c16="http://schemas.microsoft.com/office/drawing/2014/chart" uri="{C3380CC4-5D6E-409C-BE32-E72D297353CC}">
              <c16:uniqueId val="{0000001B-9C04-4204-932B-3CB8BEF25459}"/>
            </c:ext>
          </c:extLst>
        </c:ser>
        <c:ser>
          <c:idx val="28"/>
          <c:order val="28"/>
          <c:tx>
            <c:strRef>
              <c:f>Sheet7!$A$78</c:f>
              <c:strCache>
                <c:ptCount val="1"/>
                <c:pt idx="0">
                  <c:v>Cascades</c:v>
                </c:pt>
              </c:strCache>
            </c:strRef>
          </c:tx>
          <c:dPt>
            <c:idx val="0"/>
            <c:bubble3D val="0"/>
            <c:spPr>
              <a:solidFill>
                <a:schemeClr val="accent1"/>
              </a:solidFill>
              <a:ln>
                <a:noFill/>
              </a:ln>
              <a:effectLst/>
            </c:spPr>
            <c:extLst>
              <c:ext xmlns:c16="http://schemas.microsoft.com/office/drawing/2014/chart" uri="{C3380CC4-5D6E-409C-BE32-E72D297353CC}">
                <c16:uniqueId val="{00000041-5EEC-40FA-83ED-1E25572E625A}"/>
              </c:ext>
            </c:extLst>
          </c:dPt>
          <c:dPt>
            <c:idx val="1"/>
            <c:bubble3D val="0"/>
            <c:spPr>
              <a:solidFill>
                <a:schemeClr val="accent2"/>
              </a:solidFill>
              <a:ln>
                <a:noFill/>
              </a:ln>
              <a:effectLst/>
            </c:spPr>
            <c:extLst>
              <c:ext xmlns:c16="http://schemas.microsoft.com/office/drawing/2014/chart" uri="{C3380CC4-5D6E-409C-BE32-E72D297353CC}">
                <c16:uniqueId val="{00000043-5EEC-40FA-83ED-1E25572E625A}"/>
              </c:ext>
            </c:extLst>
          </c:dPt>
          <c:dPt>
            <c:idx val="2"/>
            <c:bubble3D val="0"/>
            <c:spPr>
              <a:solidFill>
                <a:schemeClr val="accent3"/>
              </a:solidFill>
              <a:ln>
                <a:noFill/>
              </a:ln>
              <a:effectLst/>
            </c:spPr>
            <c:extLst>
              <c:ext xmlns:c16="http://schemas.microsoft.com/office/drawing/2014/chart" uri="{C3380CC4-5D6E-409C-BE32-E72D297353CC}">
                <c16:uniqueId val="{00000045-5EEC-40FA-83ED-1E25572E625A}"/>
              </c:ext>
            </c:extLst>
          </c:dPt>
          <c:dPt>
            <c:idx val="3"/>
            <c:bubble3D val="0"/>
            <c:spPr>
              <a:solidFill>
                <a:schemeClr val="accent4"/>
              </a:solidFill>
              <a:ln>
                <a:noFill/>
              </a:ln>
              <a:effectLst/>
            </c:spPr>
            <c:extLst>
              <c:ext xmlns:c16="http://schemas.microsoft.com/office/drawing/2014/chart" uri="{C3380CC4-5D6E-409C-BE32-E72D297353CC}">
                <c16:uniqueId val="{00000047-5EEC-40FA-83ED-1E25572E625A}"/>
              </c:ext>
            </c:extLst>
          </c:dPt>
          <c:dLbls>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Sheet7!$D$78:$G$78</c:f>
              <c:numCache>
                <c:formatCode>0</c:formatCode>
                <c:ptCount val="4"/>
                <c:pt idx="0">
                  <c:v>119.062</c:v>
                </c:pt>
                <c:pt idx="1">
                  <c:v>14.968209999999999</c:v>
                </c:pt>
                <c:pt idx="2">
                  <c:v>22.70457</c:v>
                </c:pt>
                <c:pt idx="3">
                  <c:v>24.099419999999999</c:v>
                </c:pt>
              </c:numCache>
            </c:numRef>
          </c:val>
          <c:extLst>
            <c:ext xmlns:c16="http://schemas.microsoft.com/office/drawing/2014/chart" uri="{C3380CC4-5D6E-409C-BE32-E72D297353CC}">
              <c16:uniqueId val="{0000001C-9C04-4204-932B-3CB8BEF25459}"/>
            </c:ext>
          </c:extLst>
        </c:ser>
        <c:ser>
          <c:idx val="29"/>
          <c:order val="29"/>
          <c:tx>
            <c:strRef>
              <c:f>Sheet7!$A$79</c:f>
              <c:strCache>
                <c:ptCount val="1"/>
                <c:pt idx="0">
                  <c:v>Northern California</c:v>
                </c:pt>
              </c:strCache>
            </c:strRef>
          </c:tx>
          <c:dPt>
            <c:idx val="0"/>
            <c:bubble3D val="0"/>
            <c:spPr>
              <a:solidFill>
                <a:schemeClr val="accent1"/>
              </a:solidFill>
              <a:ln>
                <a:noFill/>
              </a:ln>
              <a:effectLst/>
            </c:spPr>
            <c:extLst>
              <c:ext xmlns:c16="http://schemas.microsoft.com/office/drawing/2014/chart" uri="{C3380CC4-5D6E-409C-BE32-E72D297353CC}">
                <c16:uniqueId val="{00000049-5EEC-40FA-83ED-1E25572E625A}"/>
              </c:ext>
            </c:extLst>
          </c:dPt>
          <c:dPt>
            <c:idx val="1"/>
            <c:bubble3D val="0"/>
            <c:spPr>
              <a:solidFill>
                <a:schemeClr val="accent2"/>
              </a:solidFill>
              <a:ln>
                <a:noFill/>
              </a:ln>
              <a:effectLst/>
            </c:spPr>
            <c:extLst>
              <c:ext xmlns:c16="http://schemas.microsoft.com/office/drawing/2014/chart" uri="{C3380CC4-5D6E-409C-BE32-E72D297353CC}">
                <c16:uniqueId val="{0000004B-5EEC-40FA-83ED-1E25572E625A}"/>
              </c:ext>
            </c:extLst>
          </c:dPt>
          <c:dPt>
            <c:idx val="2"/>
            <c:bubble3D val="0"/>
            <c:spPr>
              <a:solidFill>
                <a:schemeClr val="accent3"/>
              </a:solidFill>
              <a:ln>
                <a:noFill/>
              </a:ln>
              <a:effectLst/>
            </c:spPr>
            <c:extLst>
              <c:ext xmlns:c16="http://schemas.microsoft.com/office/drawing/2014/chart" uri="{C3380CC4-5D6E-409C-BE32-E72D297353CC}">
                <c16:uniqueId val="{0000004D-5EEC-40FA-83ED-1E25572E625A}"/>
              </c:ext>
            </c:extLst>
          </c:dPt>
          <c:dPt>
            <c:idx val="3"/>
            <c:bubble3D val="0"/>
            <c:spPr>
              <a:solidFill>
                <a:schemeClr val="accent4"/>
              </a:solidFill>
              <a:ln>
                <a:noFill/>
              </a:ln>
              <a:effectLst/>
            </c:spPr>
            <c:extLst>
              <c:ext xmlns:c16="http://schemas.microsoft.com/office/drawing/2014/chart" uri="{C3380CC4-5D6E-409C-BE32-E72D297353CC}">
                <c16:uniqueId val="{0000004F-5EEC-40FA-83ED-1E25572E625A}"/>
              </c:ext>
            </c:extLst>
          </c:dPt>
          <c:dLbls>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Sheet7!$D$49:$G$49</c:f>
              <c:strCache>
                <c:ptCount val="4"/>
                <c:pt idx="0">
                  <c:v>(1-30 days) Past Due</c:v>
                </c:pt>
                <c:pt idx="1">
                  <c:v>(31-60 Days) Past Due</c:v>
                </c:pt>
                <c:pt idx="2">
                  <c:v>(61-90 Days) Past Due</c:v>
                </c:pt>
                <c:pt idx="3">
                  <c:v>Over 90 days Past Due</c:v>
                </c:pt>
              </c:strCache>
            </c:strRef>
          </c:cat>
          <c:val>
            <c:numRef>
              <c:f>Sheet7!$D$79:$G$79</c:f>
              <c:numCache>
                <c:formatCode>0</c:formatCode>
                <c:ptCount val="4"/>
                <c:pt idx="0">
                  <c:v>228.17060000000001</c:v>
                </c:pt>
                <c:pt idx="1">
                  <c:v>74.679419999999993</c:v>
                </c:pt>
                <c:pt idx="2">
                  <c:v>50.004719999999999</c:v>
                </c:pt>
                <c:pt idx="3">
                  <c:v>118.86960000000001</c:v>
                </c:pt>
              </c:numCache>
            </c:numRef>
          </c:val>
          <c:extLst>
            <c:ext xmlns:c16="http://schemas.microsoft.com/office/drawing/2014/chart" uri="{C3380CC4-5D6E-409C-BE32-E72D297353CC}">
              <c16:uniqueId val="{0000001D-9C04-4204-932B-3CB8BEF25459}"/>
            </c:ext>
          </c:extLst>
        </c:ser>
        <c:dLbls>
          <c:dLblPos val="bestFit"/>
          <c:showLegendKey val="0"/>
          <c:showVal val="1"/>
          <c:showCatName val="0"/>
          <c:showSerName val="0"/>
          <c:showPercent val="0"/>
          <c:showBubbleSize val="0"/>
          <c:showLeaderLines val="1"/>
        </c:dLbls>
        <c:firstSliceAng val="0"/>
      </c:pieChart>
      <c:spPr>
        <a:noFill/>
        <a:ln w="25400">
          <a:noFill/>
        </a:ln>
        <a:effectLst/>
      </c:spPr>
    </c:plotArea>
    <c:legend>
      <c:legendPos val="b"/>
      <c:overlay val="0"/>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4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Dashboard.xlsx]Sheet13!PivotTable94</c:name>
    <c:fmtId val="2"/>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a:solidFill>
                  <a:schemeClr val="tx1"/>
                </a:solidFill>
              </a:rPr>
              <a:t>Area wise total account receivable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Sheet13!$B$3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Sheet13!$A$4:$A$14</c:f>
              <c:strCache>
                <c:ptCount val="10"/>
                <c:pt idx="0">
                  <c:v>Upper Midwest</c:v>
                </c:pt>
                <c:pt idx="1">
                  <c:v>Big Sky</c:v>
                </c:pt>
                <c:pt idx="2">
                  <c:v>Northern California</c:v>
                </c:pt>
                <c:pt idx="3">
                  <c:v>Carolinas</c:v>
                </c:pt>
                <c:pt idx="4">
                  <c:v>Florida</c:v>
                </c:pt>
                <c:pt idx="5">
                  <c:v>Smoky Mountains</c:v>
                </c:pt>
                <c:pt idx="6">
                  <c:v>Coastal Plains</c:v>
                </c:pt>
                <c:pt idx="7">
                  <c:v>Minnesota</c:v>
                </c:pt>
                <c:pt idx="8">
                  <c:v>Puget Sound</c:v>
                </c:pt>
                <c:pt idx="9">
                  <c:v>Northern Alabama</c:v>
                </c:pt>
              </c:strCache>
            </c:strRef>
          </c:cat>
          <c:val>
            <c:numRef>
              <c:f>Sheet13!$B$4:$B$14</c:f>
              <c:numCache>
                <c:formatCode>0</c:formatCode>
                <c:ptCount val="10"/>
                <c:pt idx="0">
                  <c:v>5711.2196399999993</c:v>
                </c:pt>
                <c:pt idx="1">
                  <c:v>4185.1420199999993</c:v>
                </c:pt>
                <c:pt idx="2">
                  <c:v>3829.3301899999997</c:v>
                </c:pt>
                <c:pt idx="3">
                  <c:v>3565.9615599999979</c:v>
                </c:pt>
                <c:pt idx="4">
                  <c:v>3428.3452699999989</c:v>
                </c:pt>
                <c:pt idx="5">
                  <c:v>3230.0567500000006</c:v>
                </c:pt>
                <c:pt idx="6">
                  <c:v>3073.4245099999989</c:v>
                </c:pt>
                <c:pt idx="7">
                  <c:v>2788.9397700000004</c:v>
                </c:pt>
                <c:pt idx="8">
                  <c:v>2640.4239000000007</c:v>
                </c:pt>
                <c:pt idx="9">
                  <c:v>2205.5860400000001</c:v>
                </c:pt>
              </c:numCache>
            </c:numRef>
          </c:val>
          <c:extLst>
            <c:ext xmlns:c16="http://schemas.microsoft.com/office/drawing/2014/chart" uri="{C3380CC4-5D6E-409C-BE32-E72D297353CC}">
              <c16:uniqueId val="{00000000-9D8B-425E-881C-6F9EA169F725}"/>
            </c:ext>
          </c:extLst>
        </c:ser>
        <c:dLbls>
          <c:dLblPos val="ctr"/>
          <c:showLegendKey val="0"/>
          <c:showVal val="1"/>
          <c:showCatName val="0"/>
          <c:showSerName val="0"/>
          <c:showPercent val="0"/>
          <c:showBubbleSize val="0"/>
        </c:dLbls>
        <c:gapWidth val="150"/>
        <c:overlap val="100"/>
        <c:axId val="2055352448"/>
        <c:axId val="2084882144"/>
      </c:barChart>
      <c:catAx>
        <c:axId val="205535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84882144"/>
        <c:crosses val="autoZero"/>
        <c:auto val="1"/>
        <c:lblAlgn val="ctr"/>
        <c:lblOffset val="100"/>
        <c:noMultiLvlLbl val="0"/>
      </c:catAx>
      <c:valAx>
        <c:axId val="20848821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5535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Area vs Account Receivable in $</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Area vs Account Receivable in $</a:t>
          </a:r>
        </a:p>
      </cx:txPr>
    </cx:title>
    <cx:plotArea>
      <cx:plotAreaRegion>
        <cx:series layoutId="clusteredColumn" uniqueId="{584C60E1-4672-438A-89B3-A6D37B3043B3}">
          <cx:tx>
            <cx:txData>
              <cx:f>_xlchart.v1.1</cx:f>
              <cx:v>Total Account Receivable by 25-07-2023</cx:v>
            </cx:txData>
          </cx:tx>
          <cx:dataLabels>
            <cx:visibility seriesName="0" categoryName="0" value="1"/>
          </cx:dataLabels>
          <cx:dataId val="0"/>
          <cx:layoutPr>
            <cx:aggregation/>
          </cx:layoutPr>
          <cx:axisId val="1"/>
        </cx:series>
        <cx:series layoutId="paretoLine" ownerIdx="0" uniqueId="{4A370AD2-9E20-4DBA-9DA3-F920888793BE}">
          <cx:axisId val="2"/>
        </cx:series>
      </cx:plotAreaRegion>
      <cx:axis id="0">
        <cx:catScaling gapWidth="0"/>
        <cx:tickLabels/>
      </cx:axis>
      <cx:axis id="1">
        <cx:valScaling/>
        <cx:tickLabels/>
      </cx:axis>
      <cx:axis id="2" hidden="1">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457200</xdr:colOff>
      <xdr:row>6</xdr:row>
      <xdr:rowOff>91440</xdr:rowOff>
    </xdr:from>
    <xdr:to>
      <xdr:col>12</xdr:col>
      <xdr:colOff>495300</xdr:colOff>
      <xdr:row>21</xdr:row>
      <xdr:rowOff>91440</xdr:rowOff>
    </xdr:to>
    <xdr:graphicFrame macro="">
      <xdr:nvGraphicFramePr>
        <xdr:cNvPr id="2" name="Chart 1">
          <a:extLst>
            <a:ext uri="{FF2B5EF4-FFF2-40B4-BE49-F238E27FC236}">
              <a16:creationId xmlns:a16="http://schemas.microsoft.com/office/drawing/2014/main" id="{1FEEB6A1-6851-89A5-959C-73464F9B7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9</xdr:row>
      <xdr:rowOff>7620</xdr:rowOff>
    </xdr:from>
    <xdr:to>
      <xdr:col>4</xdr:col>
      <xdr:colOff>1341120</xdr:colOff>
      <xdr:row>24</xdr:row>
      <xdr:rowOff>7620</xdr:rowOff>
    </xdr:to>
    <xdr:graphicFrame macro="">
      <xdr:nvGraphicFramePr>
        <xdr:cNvPr id="10" name="Chart 9">
          <a:extLst>
            <a:ext uri="{FF2B5EF4-FFF2-40B4-BE49-F238E27FC236}">
              <a16:creationId xmlns:a16="http://schemas.microsoft.com/office/drawing/2014/main" id="{F816FFE5-B524-9DE4-77B1-85AA100D3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525780</xdr:colOff>
      <xdr:row>0</xdr:row>
      <xdr:rowOff>0</xdr:rowOff>
    </xdr:from>
    <xdr:to>
      <xdr:col>15</xdr:col>
      <xdr:colOff>586740</xdr:colOff>
      <xdr:row>18</xdr:row>
      <xdr:rowOff>7620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2ABDF9A-3D0E-B8D3-2043-FD8627DF66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568940" y="0"/>
              <a:ext cx="11574780" cy="32994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168349</xdr:colOff>
      <xdr:row>37</xdr:row>
      <xdr:rowOff>115186</xdr:rowOff>
    </xdr:from>
    <xdr:to>
      <xdr:col>21</xdr:col>
      <xdr:colOff>531628</xdr:colOff>
      <xdr:row>83</xdr:row>
      <xdr:rowOff>159489</xdr:rowOff>
    </xdr:to>
    <xdr:graphicFrame macro="">
      <xdr:nvGraphicFramePr>
        <xdr:cNvPr id="18" name="Chart 17">
          <a:extLst>
            <a:ext uri="{FF2B5EF4-FFF2-40B4-BE49-F238E27FC236}">
              <a16:creationId xmlns:a16="http://schemas.microsoft.com/office/drawing/2014/main" id="{EC3CB27B-9979-D1FE-78B3-2BBE7CB9A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8</xdr:col>
      <xdr:colOff>113236</xdr:colOff>
      <xdr:row>52</xdr:row>
      <xdr:rowOff>55998</xdr:rowOff>
    </xdr:from>
    <xdr:to>
      <xdr:col>10</xdr:col>
      <xdr:colOff>161083</xdr:colOff>
      <xdr:row>83</xdr:row>
      <xdr:rowOff>33182</xdr:rowOff>
    </xdr:to>
    <mc:AlternateContent xmlns:mc="http://schemas.openxmlformats.org/markup-compatibility/2006" xmlns:sle15="http://schemas.microsoft.com/office/drawing/2012/slicer">
      <mc:Choice Requires="sle15">
        <xdr:graphicFrame macro="">
          <xdr:nvGraphicFramePr>
            <xdr:cNvPr id="19" name="Year 2">
              <a:extLst>
                <a:ext uri="{FF2B5EF4-FFF2-40B4-BE49-F238E27FC236}">
                  <a16:creationId xmlns:a16="http://schemas.microsoft.com/office/drawing/2014/main" id="{5F070E8B-6744-46FA-C363-61638ED6A77C}"/>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6832934" y="861520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58298</xdr:colOff>
      <xdr:row>83</xdr:row>
      <xdr:rowOff>124047</xdr:rowOff>
    </xdr:from>
    <xdr:to>
      <xdr:col>10</xdr:col>
      <xdr:colOff>106145</xdr:colOff>
      <xdr:row>96</xdr:row>
      <xdr:rowOff>179557</xdr:rowOff>
    </xdr:to>
    <mc:AlternateContent xmlns:mc="http://schemas.openxmlformats.org/markup-compatibility/2006" xmlns:sle15="http://schemas.microsoft.com/office/drawing/2012/slicer">
      <mc:Choice Requires="sle15">
        <xdr:graphicFrame macro="">
          <xdr:nvGraphicFramePr>
            <xdr:cNvPr id="26" name="Collector Name">
              <a:extLst>
                <a:ext uri="{FF2B5EF4-FFF2-40B4-BE49-F238E27FC236}">
                  <a16:creationId xmlns:a16="http://schemas.microsoft.com/office/drawing/2014/main" id="{77506AEB-CCC9-8F6B-CAF4-FB8D57FEEA3A}"/>
                </a:ext>
              </a:extLst>
            </xdr:cNvPr>
            <xdr:cNvGraphicFramePr/>
          </xdr:nvGraphicFramePr>
          <xdr:xfrm>
            <a:off x="0" y="0"/>
            <a:ext cx="0" cy="0"/>
          </xdr:xfrm>
          <a:graphic>
            <a:graphicData uri="http://schemas.microsoft.com/office/drawing/2010/slicer">
              <sle:slicer xmlns:sle="http://schemas.microsoft.com/office/drawing/2010/slicer" name="Collector Name"/>
            </a:graphicData>
          </a:graphic>
        </xdr:graphicFrame>
      </mc:Choice>
      <mc:Fallback xmlns="">
        <xdr:sp macro="" textlink="">
          <xdr:nvSpPr>
            <xdr:cNvPr id="0" name=""/>
            <xdr:cNvSpPr>
              <a:spLocks noTextEdit="1"/>
            </xdr:cNvSpPr>
          </xdr:nvSpPr>
          <xdr:spPr>
            <a:xfrm>
              <a:off x="16777996" y="11173047"/>
              <a:ext cx="1828800" cy="2474417"/>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304800</xdr:colOff>
      <xdr:row>9</xdr:row>
      <xdr:rowOff>144780</xdr:rowOff>
    </xdr:from>
    <xdr:to>
      <xdr:col>5</xdr:col>
      <xdr:colOff>320040</xdr:colOff>
      <xdr:row>23</xdr:row>
      <xdr:rowOff>0</xdr:rowOff>
    </xdr:to>
    <xdr:graphicFrame macro="">
      <xdr:nvGraphicFramePr>
        <xdr:cNvPr id="3" name="Chart 2">
          <a:extLst>
            <a:ext uri="{FF2B5EF4-FFF2-40B4-BE49-F238E27FC236}">
              <a16:creationId xmlns:a16="http://schemas.microsoft.com/office/drawing/2014/main" id="{B280CD42-1E81-2144-1FB2-EF6A88B337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166253</xdr:colOff>
      <xdr:row>1</xdr:row>
      <xdr:rowOff>138545</xdr:rowOff>
    </xdr:from>
    <xdr:to>
      <xdr:col>8</xdr:col>
      <xdr:colOff>415636</xdr:colOff>
      <xdr:row>9</xdr:row>
      <xdr:rowOff>172064</xdr:rowOff>
    </xdr:to>
    <mc:AlternateContent xmlns:mc="http://schemas.openxmlformats.org/markup-compatibility/2006" xmlns:sle15="http://schemas.microsoft.com/office/drawing/2012/slicer">
      <mc:Choice Requires="sle15">
        <xdr:graphicFrame macro="">
          <xdr:nvGraphicFramePr>
            <xdr:cNvPr id="3" name="Year for Customer Type">
              <a:extLst>
                <a:ext uri="{FF2B5EF4-FFF2-40B4-BE49-F238E27FC236}">
                  <a16:creationId xmlns:a16="http://schemas.microsoft.com/office/drawing/2014/main" id="{819E43CF-C808-48E6-9C04-DD9F88AE60DA}"/>
                </a:ext>
              </a:extLst>
            </xdr:cNvPr>
            <xdr:cNvGraphicFramePr/>
          </xdr:nvGraphicFramePr>
          <xdr:xfrm>
            <a:off x="0" y="0"/>
            <a:ext cx="0" cy="0"/>
          </xdr:xfrm>
          <a:graphic>
            <a:graphicData uri="http://schemas.microsoft.com/office/drawing/2010/slicer">
              <sle:slicer xmlns:sle="http://schemas.microsoft.com/office/drawing/2010/slicer" name="Year for Customer Type"/>
            </a:graphicData>
          </a:graphic>
        </xdr:graphicFrame>
      </mc:Choice>
      <mc:Fallback xmlns="">
        <xdr:sp macro="" textlink="">
          <xdr:nvSpPr>
            <xdr:cNvPr id="0" name=""/>
            <xdr:cNvSpPr>
              <a:spLocks noTextEdit="1"/>
            </xdr:cNvSpPr>
          </xdr:nvSpPr>
          <xdr:spPr>
            <a:xfrm>
              <a:off x="2003217" y="315438"/>
              <a:ext cx="3310990" cy="144866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242276</xdr:colOff>
      <xdr:row>11</xdr:row>
      <xdr:rowOff>80222</xdr:rowOff>
    </xdr:from>
    <xdr:to>
      <xdr:col>8</xdr:col>
      <xdr:colOff>417871</xdr:colOff>
      <xdr:row>20</xdr:row>
      <xdr:rowOff>4556</xdr:rowOff>
    </xdr:to>
    <mc:AlternateContent xmlns:mc="http://schemas.openxmlformats.org/markup-compatibility/2006" xmlns:sle15="http://schemas.microsoft.com/office/drawing/2012/slicer">
      <mc:Choice Requires="sle15">
        <xdr:graphicFrame macro="">
          <xdr:nvGraphicFramePr>
            <xdr:cNvPr id="4" name="Customer Type">
              <a:extLst>
                <a:ext uri="{FF2B5EF4-FFF2-40B4-BE49-F238E27FC236}">
                  <a16:creationId xmlns:a16="http://schemas.microsoft.com/office/drawing/2014/main" id="{A6EEEFB4-7E20-46BA-8962-0AE4E746F151}"/>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2079240" y="2026043"/>
              <a:ext cx="3237202" cy="151637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9</xdr:col>
      <xdr:colOff>285523</xdr:colOff>
      <xdr:row>29</xdr:row>
      <xdr:rowOff>166254</xdr:rowOff>
    </xdr:from>
    <xdr:to>
      <xdr:col>25</xdr:col>
      <xdr:colOff>136071</xdr:colOff>
      <xdr:row>49</xdr:row>
      <xdr:rowOff>132522</xdr:rowOff>
    </xdr:to>
    <xdr:graphicFrame macro="">
      <xdr:nvGraphicFramePr>
        <xdr:cNvPr id="5" name="Chart 4">
          <a:extLst>
            <a:ext uri="{FF2B5EF4-FFF2-40B4-BE49-F238E27FC236}">
              <a16:creationId xmlns:a16="http://schemas.microsoft.com/office/drawing/2014/main" id="{B963075D-6E9F-42FC-A53B-8F379E1B0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554182</xdr:colOff>
      <xdr:row>1</xdr:row>
      <xdr:rowOff>23091</xdr:rowOff>
    </xdr:from>
    <xdr:to>
      <xdr:col>25</xdr:col>
      <xdr:colOff>413288</xdr:colOff>
      <xdr:row>4</xdr:row>
      <xdr:rowOff>57727</xdr:rowOff>
    </xdr:to>
    <xdr:sp macro="" textlink="">
      <xdr:nvSpPr>
        <xdr:cNvPr id="8" name="Rectangle 7">
          <a:extLst>
            <a:ext uri="{FF2B5EF4-FFF2-40B4-BE49-F238E27FC236}">
              <a16:creationId xmlns:a16="http://schemas.microsoft.com/office/drawing/2014/main" id="{CC4E9E18-7E5E-85B5-D044-2436052899FB}"/>
            </a:ext>
          </a:extLst>
        </xdr:cNvPr>
        <xdr:cNvSpPr/>
      </xdr:nvSpPr>
      <xdr:spPr>
        <a:xfrm>
          <a:off x="9052419" y="203905"/>
          <a:ext cx="6536293" cy="577076"/>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tx1"/>
              </a:solidFill>
              <a:latin typeface="+mn-lt"/>
            </a:rPr>
            <a:t>ACCOUNTS RECEIVABLE ANALYTICS DASHBOARD</a:t>
          </a:r>
        </a:p>
      </xdr:txBody>
    </xdr:sp>
    <xdr:clientData/>
  </xdr:twoCellAnchor>
  <xdr:twoCellAnchor>
    <xdr:from>
      <xdr:col>25</xdr:col>
      <xdr:colOff>340178</xdr:colOff>
      <xdr:row>5</xdr:row>
      <xdr:rowOff>24581</xdr:rowOff>
    </xdr:from>
    <xdr:to>
      <xdr:col>40</xdr:col>
      <xdr:colOff>149679</xdr:colOff>
      <xdr:row>29</xdr:row>
      <xdr:rowOff>13607</xdr:rowOff>
    </xdr:to>
    <xdr:graphicFrame macro="">
      <xdr:nvGraphicFramePr>
        <xdr:cNvPr id="20" name="Chart 19">
          <a:extLst>
            <a:ext uri="{FF2B5EF4-FFF2-40B4-BE49-F238E27FC236}">
              <a16:creationId xmlns:a16="http://schemas.microsoft.com/office/drawing/2014/main" id="{0564F01F-30FE-4224-B61E-CB7309C95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208934</xdr:colOff>
      <xdr:row>21</xdr:row>
      <xdr:rowOff>110614</xdr:rowOff>
    </xdr:from>
    <xdr:to>
      <xdr:col>8</xdr:col>
      <xdr:colOff>430161</xdr:colOff>
      <xdr:row>29</xdr:row>
      <xdr:rowOff>49162</xdr:rowOff>
    </xdr:to>
    <mc:AlternateContent xmlns:mc="http://schemas.openxmlformats.org/markup-compatibility/2006" xmlns:sle15="http://schemas.microsoft.com/office/drawing/2012/slicer">
      <mc:Choice Requires="sle15">
        <xdr:graphicFrame macro="">
          <xdr:nvGraphicFramePr>
            <xdr:cNvPr id="21" name="Year 3">
              <a:extLst>
                <a:ext uri="{FF2B5EF4-FFF2-40B4-BE49-F238E27FC236}">
                  <a16:creationId xmlns:a16="http://schemas.microsoft.com/office/drawing/2014/main" id="{DFFF5D01-C421-4DD3-BD55-DD26F88B5A8B}"/>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2045898" y="3825364"/>
              <a:ext cx="3282834" cy="135369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196643</xdr:colOff>
      <xdr:row>31</xdr:row>
      <xdr:rowOff>7461</xdr:rowOff>
    </xdr:from>
    <xdr:to>
      <xdr:col>8</xdr:col>
      <xdr:colOff>436062</xdr:colOff>
      <xdr:row>45</xdr:row>
      <xdr:rowOff>83031</xdr:rowOff>
    </xdr:to>
    <mc:AlternateContent xmlns:mc="http://schemas.openxmlformats.org/markup-compatibility/2006" xmlns:sle15="http://schemas.microsoft.com/office/drawing/2012/slicer">
      <mc:Choice Requires="sle15">
        <xdr:graphicFrame macro="">
          <xdr:nvGraphicFramePr>
            <xdr:cNvPr id="22" name="Collector Name 1">
              <a:extLst>
                <a:ext uri="{FF2B5EF4-FFF2-40B4-BE49-F238E27FC236}">
                  <a16:creationId xmlns:a16="http://schemas.microsoft.com/office/drawing/2014/main" id="{B0875CCC-046B-43CD-B304-A4A8BA8D396B}"/>
                </a:ext>
              </a:extLst>
            </xdr:cNvPr>
            <xdr:cNvGraphicFramePr/>
          </xdr:nvGraphicFramePr>
          <xdr:xfrm>
            <a:off x="0" y="0"/>
            <a:ext cx="0" cy="0"/>
          </xdr:xfrm>
          <a:graphic>
            <a:graphicData uri="http://schemas.microsoft.com/office/drawing/2010/slicer">
              <sle:slicer xmlns:sle="http://schemas.microsoft.com/office/drawing/2010/slicer" name="Collector Name 1"/>
            </a:graphicData>
          </a:graphic>
        </xdr:graphicFrame>
      </mc:Choice>
      <mc:Fallback xmlns="">
        <xdr:sp macro="" textlink="">
          <xdr:nvSpPr>
            <xdr:cNvPr id="0" name=""/>
            <xdr:cNvSpPr>
              <a:spLocks noTextEdit="1"/>
            </xdr:cNvSpPr>
          </xdr:nvSpPr>
          <xdr:spPr>
            <a:xfrm>
              <a:off x="2033607" y="5491140"/>
              <a:ext cx="3301026" cy="255207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25</xdr:col>
      <xdr:colOff>236482</xdr:colOff>
      <xdr:row>30</xdr:row>
      <xdr:rowOff>1</xdr:rowOff>
    </xdr:from>
    <xdr:to>
      <xdr:col>40</xdr:col>
      <xdr:colOff>1247</xdr:colOff>
      <xdr:row>49</xdr:row>
      <xdr:rowOff>165654</xdr:rowOff>
    </xdr:to>
    <xdr:graphicFrame macro="">
      <xdr:nvGraphicFramePr>
        <xdr:cNvPr id="23" name="Chart 22">
          <a:extLst>
            <a:ext uri="{FF2B5EF4-FFF2-40B4-BE49-F238E27FC236}">
              <a16:creationId xmlns:a16="http://schemas.microsoft.com/office/drawing/2014/main" id="{CED7724A-3A05-4CE7-B899-3E3C73B1F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326571</xdr:colOff>
      <xdr:row>5</xdr:row>
      <xdr:rowOff>40822</xdr:rowOff>
    </xdr:from>
    <xdr:to>
      <xdr:col>25</xdr:col>
      <xdr:colOff>163285</xdr:colOff>
      <xdr:row>28</xdr:row>
      <xdr:rowOff>122463</xdr:rowOff>
    </xdr:to>
    <xdr:graphicFrame macro="">
      <xdr:nvGraphicFramePr>
        <xdr:cNvPr id="24" name="Chart 23">
          <a:extLst>
            <a:ext uri="{FF2B5EF4-FFF2-40B4-BE49-F238E27FC236}">
              <a16:creationId xmlns:a16="http://schemas.microsoft.com/office/drawing/2014/main" id="{0F883915-2D25-4436-9D7B-755EBF45E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144.704379050927" backgroundQuery="1" createdVersion="8" refreshedVersion="8" minRefreshableVersion="3" recordCount="0" supportSubquery="1" supportAdvancedDrill="1" xr:uid="{2BE5CA68-8DEE-41AE-84F1-736BCE27FFE0}">
  <cacheSource type="external" connectionId="2"/>
  <cacheFields count="3">
    <cacheField name="[Range].[Area Totals].[Area Totals]" caption="Area Totals" numFmtId="0" level="1">
      <sharedItems count="16">
        <s v="Appalachians"/>
        <s v="Big Sky"/>
        <s v="Carolinas"/>
        <s v="Cascades"/>
        <s v="Central Plains"/>
        <s v="Chesapeake"/>
        <s v="Coastal Plains"/>
        <s v="Colorado"/>
        <s v="Distribution"/>
        <s v="Florida"/>
        <s v="Heartland"/>
        <s v="Minnesota"/>
        <s v="Northern Alabama"/>
        <s v="Northern California"/>
        <s v="Puget Sound"/>
        <s v="Smoky Mountains"/>
      </sharedItems>
    </cacheField>
    <cacheField name="[Measures].[Sum of Area Number]" caption="Sum of Area Number" numFmtId="0" hierarchy="23" level="32767"/>
    <cacheField name="[Measures].[Count of TOTAL  $]" caption="Count of TOTAL  $" numFmtId="0" hierarchy="24" level="32767"/>
  </cacheFields>
  <cacheHierarchies count="36">
    <cacheHierarchy uniqueName="[Range].[Area Totals]" caption="Area Totals" attribute="1" defaultMemberUniqueName="[Range].[Area Totals].[All]" allUniqueName="[Range].[Area Totals].[All]" dimensionUniqueName="[Range]" displayFolder="" count="2" memberValueDatatype="130" unbalanced="0">
      <fieldsUsage count="2">
        <fieldUsage x="-1"/>
        <fieldUsage x="0"/>
      </fieldsUsage>
    </cacheHierarchy>
    <cacheHierarchy uniqueName="[Range].[Area Number]" caption="Area Number" attribute="1" defaultMemberUniqueName="[Range].[Area Number].[All]" allUniqueName="[Range].[Area Number].[All]" dimensionUniqueName="[Range]" displayFolder="" count="0" memberValueDatatype="20" unbalanced="0"/>
    <cacheHierarchy uniqueName="[Range].[TOTAL  $]" caption="TOTAL  $" attribute="1" defaultMemberUniqueName="[Range].[TOTAL  $].[All]" allUniqueName="[Range].[TOTAL  $].[All]" dimensionUniqueName="[Range]" displayFolder="" count="0" memberValueDatatype="130" unbalanced="0"/>
    <cacheHierarchy uniqueName="[Table7].[Year]" caption="Year" attribute="1" defaultMemberUniqueName="[Table7].[Year].[All]" allUniqueName="[Table7].[Year].[All]" dimensionUniqueName="[Table7]" displayFolder="" count="0" memberValueDatatype="20" unbalanced="0"/>
    <cacheHierarchy uniqueName="[Table7].[Current (0-30 Days) Amount]" caption="Current (0-30 Days) Amount" attribute="1" defaultMemberUniqueName="[Table7].[Current (0-30 Days) Amount].[All]" allUniqueName="[Table7].[Current (0-30 Days) Amount].[All]" dimensionUniqueName="[Table7]" displayFolder="" count="0" memberValueDatatype="5" unbalanced="0"/>
    <cacheHierarchy uniqueName="[Table7].[(1-30 days) Past Due]" caption="(1-30 days) Past Due" attribute="1" defaultMemberUniqueName="[Table7].[(1-30 days) Past Due].[All]" allUniqueName="[Table7].[(1-30 days) Past Due].[All]" dimensionUniqueName="[Table7]" displayFolder="" count="0" memberValueDatatype="5" unbalanced="0"/>
    <cacheHierarchy uniqueName="[Table7].[(31-60 Days) Past Due]" caption="(31-60 Days) Past Due" attribute="1" defaultMemberUniqueName="[Table7].[(31-60 Days) Past Due].[All]" allUniqueName="[Table7].[(31-60 Days) Past Due].[All]" dimensionUniqueName="[Table7]" displayFolder="" count="0" memberValueDatatype="5" unbalanced="0"/>
    <cacheHierarchy uniqueName="[Table7].[(61-90 Days) Past Due]" caption="(61-90 Days) Past Due" attribute="1" defaultMemberUniqueName="[Table7].[(61-90 Days) Past Due].[All]" allUniqueName="[Table7].[(61-90 Days) Past Due].[All]" dimensionUniqueName="[Table7]" displayFolder="" count="0" memberValueDatatype="5" unbalanced="0"/>
    <cacheHierarchy uniqueName="[Table7].[Over 90 days Past Due]" caption="Over 90 days Past Due" attribute="1" defaultMemberUniqueName="[Table7].[Over 90 days Past Due].[All]" allUniqueName="[Table7].[Over 90 days Past Due].[All]" dimensionUniqueName="[Table7]" displayFolder="" count="0" memberValueDatatype="5" unbalanced="0"/>
    <cacheHierarchy uniqueName="[Table8].[Area Totals]" caption="Area Totals" attribute="1" defaultMemberUniqueName="[Table8].[Area Totals].[All]" allUniqueName="[Table8].[Area Totals].[All]" dimensionUniqueName="[Table8]" displayFolder="" count="0" memberValueDatatype="130" unbalanced="0"/>
    <cacheHierarchy uniqueName="[Table8].[Year]" caption="Year" attribute="1" defaultMemberUniqueName="[Table8].[Year].[All]" allUniqueName="[Table8].[Year].[All]" dimensionUniqueName="[Table8]" displayFolder="" count="0" memberValueDatatype="20" unbalanced="0"/>
    <cacheHierarchy uniqueName="[Table8].[Total Account Receivable]" caption="Total Account Receivable" attribute="1" defaultMemberUniqueName="[Table8].[Total Account Receivable].[All]" allUniqueName="[Table8].[Total Account Receivable].[All]" dimensionUniqueName="[Table8]" displayFolder="" count="0" memberValueDatatype="5" unbalanced="0"/>
    <cacheHierarchy uniqueName="[Table9].[Year]" caption="Year" attribute="1" defaultMemberUniqueName="[Table9].[Year].[All]" allUniqueName="[Table9].[Year].[All]" dimensionUniqueName="[Table9]" displayFolder="" count="0" memberValueDatatype="20" unbalanced="0"/>
    <cacheHierarchy uniqueName="[Table9].[Current (0-30 Days) Amount]" caption="Current (0-30 Days) Amount" attribute="1" defaultMemberUniqueName="[Table9].[Current (0-30 Days) Amount].[All]" allUniqueName="[Table9].[Current (0-30 Days) Amount].[All]" dimensionUniqueName="[Table9]" displayFolder="" count="0" memberValueDatatype="5" unbalanced="0"/>
    <cacheHierarchy uniqueName="[Table9].[(1-30 days) Past Due]" caption="(1-30 days) Past Due" attribute="1" defaultMemberUniqueName="[Table9].[(1-30 days) Past Due].[All]" allUniqueName="[Table9].[(1-30 days) Past Due].[All]" dimensionUniqueName="[Table9]" displayFolder="" count="0" memberValueDatatype="5" unbalanced="0"/>
    <cacheHierarchy uniqueName="[Table9].[(31-60 Days) Past Due]" caption="(31-60 Days) Past Due" attribute="1" defaultMemberUniqueName="[Table9].[(31-60 Days) Past Due].[All]" allUniqueName="[Table9].[(31-60 Days) Past Due].[All]" dimensionUniqueName="[Table9]" displayFolder="" count="0" memberValueDatatype="5" unbalanced="0"/>
    <cacheHierarchy uniqueName="[Table9].[(61-90 Days) Past Due]" caption="(61-90 Days) Past Due" attribute="1" defaultMemberUniqueName="[Table9].[(61-90 Days) Past Due].[All]" allUniqueName="[Table9].[(61-90 Days) Past Due].[All]" dimensionUniqueName="[Table9]" displayFolder="" count="0" memberValueDatatype="5" unbalanced="0"/>
    <cacheHierarchy uniqueName="[Table9].[Over 90 days Past Due]" caption="Over 90 days Past Due" attribute="1" defaultMemberUniqueName="[Table9].[Over 90 days Past Due].[All]" allUniqueName="[Table9].[Over 90 days Past Due].[All]" dimensionUniqueName="[Table9]" displayFolder="" count="0" memberValueDatatype="5" unbalanced="0"/>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y uniqueName="[Measures].[Sum of Area Number]" caption="Sum of Area Number"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TOTAL  $]" caption="Count of TOTAL  $"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Current (0-30 Days) Amount]" caption="Sum of Current (0-30 Days) Amount" measure="1" displayFolder="" measureGroup="Table7" count="0" hidden="1">
      <extLst>
        <ext xmlns:x15="http://schemas.microsoft.com/office/spreadsheetml/2010/11/main" uri="{B97F6D7D-B522-45F9-BDA1-12C45D357490}">
          <x15:cacheHierarchy aggregatedColumn="4"/>
        </ext>
      </extLst>
    </cacheHierarchy>
    <cacheHierarchy uniqueName="[Measures].[Sum of (1-30 days) Past Due]" caption="Sum of (1-30 days) Past Due" measure="1" displayFolder="" measureGroup="Table7" count="0" hidden="1">
      <extLst>
        <ext xmlns:x15="http://schemas.microsoft.com/office/spreadsheetml/2010/11/main" uri="{B97F6D7D-B522-45F9-BDA1-12C45D357490}">
          <x15:cacheHierarchy aggregatedColumn="5"/>
        </ext>
      </extLst>
    </cacheHierarchy>
    <cacheHierarchy uniqueName="[Measures].[Sum of (31-60 Days) Past Due]" caption="Sum of (31-60 Days) Past Due" measure="1" displayFolder="" measureGroup="Table7" count="0" hidden="1">
      <extLst>
        <ext xmlns:x15="http://schemas.microsoft.com/office/spreadsheetml/2010/11/main" uri="{B97F6D7D-B522-45F9-BDA1-12C45D357490}">
          <x15:cacheHierarchy aggregatedColumn="6"/>
        </ext>
      </extLst>
    </cacheHierarchy>
    <cacheHierarchy uniqueName="[Measures].[Sum of (61-90 Days) Past Due]" caption="Sum of (61-90 Days) Past Due" measure="1" displayFolder="" measureGroup="Table7" count="0" hidden="1">
      <extLst>
        <ext xmlns:x15="http://schemas.microsoft.com/office/spreadsheetml/2010/11/main" uri="{B97F6D7D-B522-45F9-BDA1-12C45D357490}">
          <x15:cacheHierarchy aggregatedColumn="7"/>
        </ext>
      </extLst>
    </cacheHierarchy>
    <cacheHierarchy uniqueName="[Measures].[Sum of Over 90 days Past Due]" caption="Sum of Over 90 days Past Due" measure="1" displayFolder="" measureGroup="Table7" count="0" hidden="1">
      <extLst>
        <ext xmlns:x15="http://schemas.microsoft.com/office/spreadsheetml/2010/11/main" uri="{B97F6D7D-B522-45F9-BDA1-12C45D357490}">
          <x15:cacheHierarchy aggregatedColumn="8"/>
        </ext>
      </extLst>
    </cacheHierarchy>
    <cacheHierarchy uniqueName="[Measures].[Sum of Total Account Receivable]" caption="Sum of Total Account Receivable" measure="1" displayFolder="" measureGroup="Table8" count="0" hidden="1">
      <extLst>
        <ext xmlns:x15="http://schemas.microsoft.com/office/spreadsheetml/2010/11/main" uri="{B97F6D7D-B522-45F9-BDA1-12C45D357490}">
          <x15:cacheHierarchy aggregatedColumn="11"/>
        </ext>
      </extLst>
    </cacheHierarchy>
    <cacheHierarchy uniqueName="[Measures].[Sum of Current (0-30 Days) Amount 2]" caption="Sum of Current (0-30 Days) Amount 2" measure="1" displayFolder="" measureGroup="Table9" count="0" hidden="1">
      <extLst>
        <ext xmlns:x15="http://schemas.microsoft.com/office/spreadsheetml/2010/11/main" uri="{B97F6D7D-B522-45F9-BDA1-12C45D357490}">
          <x15:cacheHierarchy aggregatedColumn="13"/>
        </ext>
      </extLst>
    </cacheHierarchy>
    <cacheHierarchy uniqueName="[Measures].[Sum of (1-30 days) Past Due 2]" caption="Sum of (1-30 days) Past Due 2" measure="1" displayFolder="" measureGroup="Table9" count="0" hidden="1">
      <extLst>
        <ext xmlns:x15="http://schemas.microsoft.com/office/spreadsheetml/2010/11/main" uri="{B97F6D7D-B522-45F9-BDA1-12C45D357490}">
          <x15:cacheHierarchy aggregatedColumn="14"/>
        </ext>
      </extLst>
    </cacheHierarchy>
    <cacheHierarchy uniqueName="[Measures].[Sum of (31-60 Days) Past Due 2]" caption="Sum of (31-60 Days) Past Due 2" measure="1" displayFolder="" measureGroup="Table9" count="0" hidden="1">
      <extLst>
        <ext xmlns:x15="http://schemas.microsoft.com/office/spreadsheetml/2010/11/main" uri="{B97F6D7D-B522-45F9-BDA1-12C45D357490}">
          <x15:cacheHierarchy aggregatedColumn="15"/>
        </ext>
      </extLst>
    </cacheHierarchy>
    <cacheHierarchy uniqueName="[Measures].[Sum of (61-90 Days) Past Due 2]" caption="Sum of (61-90 Days) Past Due 2" measure="1" displayFolder="" measureGroup="Table9" count="0" hidden="1">
      <extLst>
        <ext xmlns:x15="http://schemas.microsoft.com/office/spreadsheetml/2010/11/main" uri="{B97F6D7D-B522-45F9-BDA1-12C45D357490}">
          <x15:cacheHierarchy aggregatedColumn="16"/>
        </ext>
      </extLst>
    </cacheHierarchy>
    <cacheHierarchy uniqueName="[Measures].[Sum of Over 90 days Past Due 2]" caption="Sum of Over 90 days Past Due 2" measure="1" displayFolder="" measureGroup="Table9" count="0" hidden="1">
      <extLst>
        <ext xmlns:x15="http://schemas.microsoft.com/office/spreadsheetml/2010/11/main" uri="{B97F6D7D-B522-45F9-BDA1-12C45D357490}">
          <x15:cacheHierarchy aggregatedColumn="17"/>
        </ext>
      </extLst>
    </cacheHierarchy>
  </cacheHierarchies>
  <kpis count="0"/>
  <dimensions count="5">
    <dimension measure="1" name="Measures" uniqueName="[Measures]" caption="Measures"/>
    <dimension name="Range" uniqueName="[Range]" caption="Range"/>
    <dimension name="Table7" uniqueName="[Table7]" caption="Table7"/>
    <dimension name="Table8" uniqueName="[Table8]" caption="Table8"/>
    <dimension name="Table9" uniqueName="[Table9]" caption="Table9"/>
  </dimensions>
  <measureGroups count="4">
    <measureGroup name="Range" caption="Range"/>
    <measureGroup name="Table7" caption="Table7"/>
    <measureGroup name="Table8" caption="Table8"/>
    <measureGroup name="Table9" caption="Table9"/>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146.018954398147" backgroundQuery="1" createdVersion="8" refreshedVersion="8" minRefreshableVersion="3" recordCount="0" supportSubquery="1" supportAdvancedDrill="1" xr:uid="{1AB57538-30D8-4F01-8393-BFF202A46275}">
  <cacheSource type="external" connectionId="2"/>
  <cacheFields count="6">
    <cacheField name="[Table9].[Year].[Year]" caption="Year" numFmtId="0" hierarchy="12" level="1">
      <sharedItems containsSemiMixedTypes="0" containsString="0" containsNumber="1" containsInteger="1" minValue="2022" maxValue="2023" count="2">
        <n v="2022"/>
        <n v="2023"/>
      </sharedItems>
      <extLst>
        <ext xmlns:x15="http://schemas.microsoft.com/office/spreadsheetml/2010/11/main" uri="{4F2E5C28-24EA-4eb8-9CBF-B6C8F9C3D259}">
          <x15:cachedUniqueNames>
            <x15:cachedUniqueName index="0" name="[Table9].[Year].&amp;[2022]"/>
            <x15:cachedUniqueName index="1" name="[Table9].[Year].&amp;[2023]"/>
          </x15:cachedUniqueNames>
        </ext>
      </extLst>
    </cacheField>
    <cacheField name="[Measures].[Sum of Current (0-30 Days) Amount 2]" caption="Sum of Current (0-30 Days) Amount 2" numFmtId="0" hierarchy="31" level="32767"/>
    <cacheField name="[Measures].[Sum of (1-30 days) Past Due 2]" caption="Sum of (1-30 days) Past Due 2" numFmtId="0" hierarchy="32" level="32767"/>
    <cacheField name="[Measures].[Sum of (31-60 Days) Past Due 2]" caption="Sum of (31-60 Days) Past Due 2" numFmtId="0" hierarchy="33" level="32767"/>
    <cacheField name="[Measures].[Sum of (61-90 Days) Past Due 2]" caption="Sum of (61-90 Days) Past Due 2" numFmtId="0" hierarchy="34" level="32767"/>
    <cacheField name="[Measures].[Sum of Over 90 days Past Due 2]" caption="Sum of Over 90 days Past Due 2" numFmtId="0" hierarchy="35" level="32767"/>
  </cacheFields>
  <cacheHierarchies count="36">
    <cacheHierarchy uniqueName="[Range].[Area Totals]" caption="Area Totals" attribute="1" defaultMemberUniqueName="[Range].[Area Totals].[All]" allUniqueName="[Range].[Area Totals].[All]" dimensionUniqueName="[Range]" displayFolder="" count="0" memberValueDatatype="130" unbalanced="0"/>
    <cacheHierarchy uniqueName="[Range].[Area Number]" caption="Area Number" attribute="1" defaultMemberUniqueName="[Range].[Area Number].[All]" allUniqueName="[Range].[Area Number].[All]" dimensionUniqueName="[Range]" displayFolder="" count="0" memberValueDatatype="20" unbalanced="0"/>
    <cacheHierarchy uniqueName="[Range].[TOTAL  $]" caption="TOTAL  $" attribute="1" defaultMemberUniqueName="[Range].[TOTAL  $].[All]" allUniqueName="[Range].[TOTAL  $].[All]" dimensionUniqueName="[Range]" displayFolder="" count="0" memberValueDatatype="130" unbalanced="0"/>
    <cacheHierarchy uniqueName="[Table7].[Year]" caption="Year" attribute="1" defaultMemberUniqueName="[Table7].[Year].[All]" allUniqueName="[Table7].[Year].[All]" dimensionUniqueName="[Table7]" displayFolder="" count="0" memberValueDatatype="20" unbalanced="0"/>
    <cacheHierarchy uniqueName="[Table7].[Current (0-30 Days) Amount]" caption="Current (0-30 Days) Amount" attribute="1" defaultMemberUniqueName="[Table7].[Current (0-30 Days) Amount].[All]" allUniqueName="[Table7].[Current (0-30 Days) Amount].[All]" dimensionUniqueName="[Table7]" displayFolder="" count="0" memberValueDatatype="5" unbalanced="0"/>
    <cacheHierarchy uniqueName="[Table7].[(1-30 days) Past Due]" caption="(1-30 days) Past Due" attribute="1" defaultMemberUniqueName="[Table7].[(1-30 days) Past Due].[All]" allUniqueName="[Table7].[(1-30 days) Past Due].[All]" dimensionUniqueName="[Table7]" displayFolder="" count="0" memberValueDatatype="5" unbalanced="0"/>
    <cacheHierarchy uniqueName="[Table7].[(31-60 Days) Past Due]" caption="(31-60 Days) Past Due" attribute="1" defaultMemberUniqueName="[Table7].[(31-60 Days) Past Due].[All]" allUniqueName="[Table7].[(31-60 Days) Past Due].[All]" dimensionUniqueName="[Table7]" displayFolder="" count="0" memberValueDatatype="5" unbalanced="0"/>
    <cacheHierarchy uniqueName="[Table7].[(61-90 Days) Past Due]" caption="(61-90 Days) Past Due" attribute="1" defaultMemberUniqueName="[Table7].[(61-90 Days) Past Due].[All]" allUniqueName="[Table7].[(61-90 Days) Past Due].[All]" dimensionUniqueName="[Table7]" displayFolder="" count="0" memberValueDatatype="5" unbalanced="0"/>
    <cacheHierarchy uniqueName="[Table7].[Over 90 days Past Due]" caption="Over 90 days Past Due" attribute="1" defaultMemberUniqueName="[Table7].[Over 90 days Past Due].[All]" allUniqueName="[Table7].[Over 90 days Past Due].[All]" dimensionUniqueName="[Table7]" displayFolder="" count="0" memberValueDatatype="5" unbalanced="0"/>
    <cacheHierarchy uniqueName="[Table8].[Area Totals]" caption="Area Totals" attribute="1" defaultMemberUniqueName="[Table8].[Area Totals].[All]" allUniqueName="[Table8].[Area Totals].[All]" dimensionUniqueName="[Table8]" displayFolder="" count="0" memberValueDatatype="130" unbalanced="0"/>
    <cacheHierarchy uniqueName="[Table8].[Year]" caption="Year" attribute="1" defaultMemberUniqueName="[Table8].[Year].[All]" allUniqueName="[Table8].[Year].[All]" dimensionUniqueName="[Table8]" displayFolder="" count="0" memberValueDatatype="20" unbalanced="0"/>
    <cacheHierarchy uniqueName="[Table8].[Total Account Receivable]" caption="Total Account Receivable" attribute="1" defaultMemberUniqueName="[Table8].[Total Account Receivable].[All]" allUniqueName="[Table8].[Total Account Receivable].[All]" dimensionUniqueName="[Table8]" displayFolder="" count="0" memberValueDatatype="5" unbalanced="0"/>
    <cacheHierarchy uniqueName="[Table9].[Year]" caption="Year" attribute="1" defaultMemberUniqueName="[Table9].[Year].[All]" allUniqueName="[Table9].[Year].[All]" dimensionUniqueName="[Table9]" displayFolder="" count="2" memberValueDatatype="20" unbalanced="0">
      <fieldsUsage count="2">
        <fieldUsage x="-1"/>
        <fieldUsage x="0"/>
      </fieldsUsage>
    </cacheHierarchy>
    <cacheHierarchy uniqueName="[Table9].[Current (0-30 Days) Amount]" caption="Current (0-30 Days) Amount" attribute="1" defaultMemberUniqueName="[Table9].[Current (0-30 Days) Amount].[All]" allUniqueName="[Table9].[Current (0-30 Days) Amount].[All]" dimensionUniqueName="[Table9]" displayFolder="" count="0" memberValueDatatype="5" unbalanced="0"/>
    <cacheHierarchy uniqueName="[Table9].[(1-30 days) Past Due]" caption="(1-30 days) Past Due" attribute="1" defaultMemberUniqueName="[Table9].[(1-30 days) Past Due].[All]" allUniqueName="[Table9].[(1-30 days) Past Due].[All]" dimensionUniqueName="[Table9]" displayFolder="" count="0" memberValueDatatype="5" unbalanced="0"/>
    <cacheHierarchy uniqueName="[Table9].[(31-60 Days) Past Due]" caption="(31-60 Days) Past Due" attribute="1" defaultMemberUniqueName="[Table9].[(31-60 Days) Past Due].[All]" allUniqueName="[Table9].[(31-60 Days) Past Due].[All]" dimensionUniqueName="[Table9]" displayFolder="" count="0" memberValueDatatype="5" unbalanced="0"/>
    <cacheHierarchy uniqueName="[Table9].[(61-90 Days) Past Due]" caption="(61-90 Days) Past Due" attribute="1" defaultMemberUniqueName="[Table9].[(61-90 Days) Past Due].[All]" allUniqueName="[Table9].[(61-90 Days) Past Due].[All]" dimensionUniqueName="[Table9]" displayFolder="" count="0" memberValueDatatype="5" unbalanced="0"/>
    <cacheHierarchy uniqueName="[Table9].[Over 90 days Past Due]" caption="Over 90 days Past Due" attribute="1" defaultMemberUniqueName="[Table9].[Over 90 days Past Due].[All]" allUniqueName="[Table9].[Over 90 days Past Due].[All]" dimensionUniqueName="[Table9]" displayFolder="" count="0" memberValueDatatype="5" unbalanced="0"/>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y uniqueName="[Measures].[Sum of Area Number]" caption="Sum of Area Number" measure="1" displayFolder="" measureGroup="Range" count="0" hidden="1">
      <extLst>
        <ext xmlns:x15="http://schemas.microsoft.com/office/spreadsheetml/2010/11/main" uri="{B97F6D7D-B522-45F9-BDA1-12C45D357490}">
          <x15:cacheHierarchy aggregatedColumn="1"/>
        </ext>
      </extLst>
    </cacheHierarchy>
    <cacheHierarchy uniqueName="[Measures].[Count of TOTAL  $]" caption="Count of TOTAL  $" measure="1" displayFolder="" measureGroup="Range" count="0" hidden="1">
      <extLst>
        <ext xmlns:x15="http://schemas.microsoft.com/office/spreadsheetml/2010/11/main" uri="{B97F6D7D-B522-45F9-BDA1-12C45D357490}">
          <x15:cacheHierarchy aggregatedColumn="2"/>
        </ext>
      </extLst>
    </cacheHierarchy>
    <cacheHierarchy uniqueName="[Measures].[Sum of Current (0-30 Days) Amount]" caption="Sum of Current (0-30 Days) Amount" measure="1" displayFolder="" measureGroup="Table7" count="0" hidden="1">
      <extLst>
        <ext xmlns:x15="http://schemas.microsoft.com/office/spreadsheetml/2010/11/main" uri="{B97F6D7D-B522-45F9-BDA1-12C45D357490}">
          <x15:cacheHierarchy aggregatedColumn="4"/>
        </ext>
      </extLst>
    </cacheHierarchy>
    <cacheHierarchy uniqueName="[Measures].[Sum of (1-30 days) Past Due]" caption="Sum of (1-30 days) Past Due" measure="1" displayFolder="" measureGroup="Table7" count="0" hidden="1">
      <extLst>
        <ext xmlns:x15="http://schemas.microsoft.com/office/spreadsheetml/2010/11/main" uri="{B97F6D7D-B522-45F9-BDA1-12C45D357490}">
          <x15:cacheHierarchy aggregatedColumn="5"/>
        </ext>
      </extLst>
    </cacheHierarchy>
    <cacheHierarchy uniqueName="[Measures].[Sum of (31-60 Days) Past Due]" caption="Sum of (31-60 Days) Past Due" measure="1" displayFolder="" measureGroup="Table7" count="0" hidden="1">
      <extLst>
        <ext xmlns:x15="http://schemas.microsoft.com/office/spreadsheetml/2010/11/main" uri="{B97F6D7D-B522-45F9-BDA1-12C45D357490}">
          <x15:cacheHierarchy aggregatedColumn="6"/>
        </ext>
      </extLst>
    </cacheHierarchy>
    <cacheHierarchy uniqueName="[Measures].[Sum of (61-90 Days) Past Due]" caption="Sum of (61-90 Days) Past Due" measure="1" displayFolder="" measureGroup="Table7" count="0" hidden="1">
      <extLst>
        <ext xmlns:x15="http://schemas.microsoft.com/office/spreadsheetml/2010/11/main" uri="{B97F6D7D-B522-45F9-BDA1-12C45D357490}">
          <x15:cacheHierarchy aggregatedColumn="7"/>
        </ext>
      </extLst>
    </cacheHierarchy>
    <cacheHierarchy uniqueName="[Measures].[Sum of Over 90 days Past Due]" caption="Sum of Over 90 days Past Due" measure="1" displayFolder="" measureGroup="Table7" count="0" hidden="1">
      <extLst>
        <ext xmlns:x15="http://schemas.microsoft.com/office/spreadsheetml/2010/11/main" uri="{B97F6D7D-B522-45F9-BDA1-12C45D357490}">
          <x15:cacheHierarchy aggregatedColumn="8"/>
        </ext>
      </extLst>
    </cacheHierarchy>
    <cacheHierarchy uniqueName="[Measures].[Sum of Total Account Receivable]" caption="Sum of Total Account Receivable" measure="1" displayFolder="" measureGroup="Table8" count="0" hidden="1">
      <extLst>
        <ext xmlns:x15="http://schemas.microsoft.com/office/spreadsheetml/2010/11/main" uri="{B97F6D7D-B522-45F9-BDA1-12C45D357490}">
          <x15:cacheHierarchy aggregatedColumn="11"/>
        </ext>
      </extLst>
    </cacheHierarchy>
    <cacheHierarchy uniqueName="[Measures].[Sum of Current (0-30 Days) Amount 2]" caption="Sum of Current (0-30 Days) Amount 2" measure="1" displayFolder="" measureGroup="Table9"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1-30 days) Past Due 2]" caption="Sum of (1-30 days) Past Due 2" measure="1" displayFolder="" measureGroup="Table9"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31-60 Days) Past Due 2]" caption="Sum of (31-60 Days) Past Due 2" measure="1" displayFolder="" measureGroup="Table9"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61-90 Days) Past Due 2]" caption="Sum of (61-90 Days) Past Due 2" measure="1" displayFolder="" measureGroup="Table9" count="0" oneField="1" hidden="1">
      <fieldsUsage count="1">
        <fieldUsage x="4"/>
      </fieldsUsage>
      <extLst>
        <ext xmlns:x15="http://schemas.microsoft.com/office/spreadsheetml/2010/11/main" uri="{B97F6D7D-B522-45F9-BDA1-12C45D357490}">
          <x15:cacheHierarchy aggregatedColumn="16"/>
        </ext>
      </extLst>
    </cacheHierarchy>
    <cacheHierarchy uniqueName="[Measures].[Sum of Over 90 days Past Due 2]" caption="Sum of Over 90 days Past Due 2" measure="1" displayFolder="" measureGroup="Table9" count="0" oneField="1" hidden="1">
      <fieldsUsage count="1">
        <fieldUsage x="5"/>
      </fieldsUsage>
      <extLst>
        <ext xmlns:x15="http://schemas.microsoft.com/office/spreadsheetml/2010/11/main" uri="{B97F6D7D-B522-45F9-BDA1-12C45D357490}">
          <x15:cacheHierarchy aggregatedColumn="17"/>
        </ext>
      </extLst>
    </cacheHierarchy>
  </cacheHierarchies>
  <kpis count="0"/>
  <dimensions count="5">
    <dimension measure="1" name="Measures" uniqueName="[Measures]" caption="Measures"/>
    <dimension name="Range" uniqueName="[Range]" caption="Range"/>
    <dimension name="Table7" uniqueName="[Table7]" caption="Table7"/>
    <dimension name="Table8" uniqueName="[Table8]" caption="Table8"/>
    <dimension name="Table9" uniqueName="[Table9]" caption="Table9"/>
  </dimensions>
  <measureGroups count="4">
    <measureGroup name="Range" caption="Range"/>
    <measureGroup name="Table7" caption="Table7"/>
    <measureGroup name="Table8" caption="Table8"/>
    <measureGroup name="Table9" caption="Table9"/>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146.032136111113" backgroundQuery="1" createdVersion="8" refreshedVersion="8" minRefreshableVersion="3" recordCount="0" supportSubquery="1" supportAdvancedDrill="1" xr:uid="{88DFF211-3FC0-4BF7-B1A4-BEE3B540983F}">
  <cacheSource type="external" connectionId="2"/>
  <cacheFields count="6">
    <cacheField name="[Table7].[Year].[Year]" caption="Year" numFmtId="0" hierarchy="3" level="1">
      <sharedItems containsSemiMixedTypes="0" containsString="0" containsNumber="1" containsInteger="1" minValue="2022" maxValue="2022" count="1">
        <n v="2022"/>
      </sharedItems>
      <extLst>
        <ext xmlns:x15="http://schemas.microsoft.com/office/spreadsheetml/2010/11/main" uri="{4F2E5C28-24EA-4eb8-9CBF-B6C8F9C3D259}">
          <x15:cachedUniqueNames>
            <x15:cachedUniqueName index="0" name="[Table7].[Year].&amp;[2022]"/>
          </x15:cachedUniqueNames>
        </ext>
      </extLst>
    </cacheField>
    <cacheField name="[Measures].[Sum of Current (0-30 Days) Amount]" caption="Sum of Current (0-30 Days) Amount" numFmtId="0" hierarchy="25" level="32767"/>
    <cacheField name="[Measures].[Sum of (1-30 days) Past Due]" caption="Sum of (1-30 days) Past Due" numFmtId="0" hierarchy="26" level="32767"/>
    <cacheField name="[Measures].[Sum of (31-60 Days) Past Due]" caption="Sum of (31-60 Days) Past Due" numFmtId="0" hierarchy="27" level="32767"/>
    <cacheField name="[Measures].[Sum of (61-90 Days) Past Due]" caption="Sum of (61-90 Days) Past Due" numFmtId="0" hierarchy="28" level="32767"/>
    <cacheField name="[Measures].[Sum of Over 90 days Past Due]" caption="Sum of Over 90 days Past Due" numFmtId="0" hierarchy="29" level="32767"/>
  </cacheFields>
  <cacheHierarchies count="36">
    <cacheHierarchy uniqueName="[Range].[Area Totals]" caption="Area Totals" attribute="1" defaultMemberUniqueName="[Range].[Area Totals].[All]" allUniqueName="[Range].[Area Totals].[All]" dimensionUniqueName="[Range]" displayFolder="" count="0" memberValueDatatype="130" unbalanced="0"/>
    <cacheHierarchy uniqueName="[Range].[Area Number]" caption="Area Number" attribute="1" defaultMemberUniqueName="[Range].[Area Number].[All]" allUniqueName="[Range].[Area Number].[All]" dimensionUniqueName="[Range]" displayFolder="" count="0" memberValueDatatype="20" unbalanced="0"/>
    <cacheHierarchy uniqueName="[Range].[TOTAL  $]" caption="TOTAL  $" attribute="1" defaultMemberUniqueName="[Range].[TOTAL  $].[All]" allUniqueName="[Range].[TOTAL  $].[All]" dimensionUniqueName="[Range]" displayFolder="" count="0" memberValueDatatype="130" unbalanced="0"/>
    <cacheHierarchy uniqueName="[Table7].[Year]" caption="Year" attribute="1" defaultMemberUniqueName="[Table7].[Year].[All]" allUniqueName="[Table7].[Year].[All]" dimensionUniqueName="[Table7]" displayFolder="" count="2" memberValueDatatype="20" unbalanced="0">
      <fieldsUsage count="2">
        <fieldUsage x="-1"/>
        <fieldUsage x="0"/>
      </fieldsUsage>
    </cacheHierarchy>
    <cacheHierarchy uniqueName="[Table7].[Current (0-30 Days) Amount]" caption="Current (0-30 Days) Amount" attribute="1" defaultMemberUniqueName="[Table7].[Current (0-30 Days) Amount].[All]" allUniqueName="[Table7].[Current (0-30 Days) Amount].[All]" dimensionUniqueName="[Table7]" displayFolder="" count="0" memberValueDatatype="5" unbalanced="0"/>
    <cacheHierarchy uniqueName="[Table7].[(1-30 days) Past Due]" caption="(1-30 days) Past Due" attribute="1" defaultMemberUniqueName="[Table7].[(1-30 days) Past Due].[All]" allUniqueName="[Table7].[(1-30 days) Past Due].[All]" dimensionUniqueName="[Table7]" displayFolder="" count="0" memberValueDatatype="5" unbalanced="0"/>
    <cacheHierarchy uniqueName="[Table7].[(31-60 Days) Past Due]" caption="(31-60 Days) Past Due" attribute="1" defaultMemberUniqueName="[Table7].[(31-60 Days) Past Due].[All]" allUniqueName="[Table7].[(31-60 Days) Past Due].[All]" dimensionUniqueName="[Table7]" displayFolder="" count="0" memberValueDatatype="5" unbalanced="0"/>
    <cacheHierarchy uniqueName="[Table7].[(61-90 Days) Past Due]" caption="(61-90 Days) Past Due" attribute="1" defaultMemberUniqueName="[Table7].[(61-90 Days) Past Due].[All]" allUniqueName="[Table7].[(61-90 Days) Past Due].[All]" dimensionUniqueName="[Table7]" displayFolder="" count="0" memberValueDatatype="5" unbalanced="0"/>
    <cacheHierarchy uniqueName="[Table7].[Over 90 days Past Due]" caption="Over 90 days Past Due" attribute="1" defaultMemberUniqueName="[Table7].[Over 90 days Past Due].[All]" allUniqueName="[Table7].[Over 90 days Past Due].[All]" dimensionUniqueName="[Table7]" displayFolder="" count="0" memberValueDatatype="5" unbalanced="0"/>
    <cacheHierarchy uniqueName="[Table8].[Area Totals]" caption="Area Totals" attribute="1" defaultMemberUniqueName="[Table8].[Area Totals].[All]" allUniqueName="[Table8].[Area Totals].[All]" dimensionUniqueName="[Table8]" displayFolder="" count="0" memberValueDatatype="130" unbalanced="0"/>
    <cacheHierarchy uniqueName="[Table8].[Year]" caption="Year" attribute="1" defaultMemberUniqueName="[Table8].[Year].[All]" allUniqueName="[Table8].[Year].[All]" dimensionUniqueName="[Table8]" displayFolder="" count="0" memberValueDatatype="20" unbalanced="0"/>
    <cacheHierarchy uniqueName="[Table8].[Total Account Receivable]" caption="Total Account Receivable" attribute="1" defaultMemberUniqueName="[Table8].[Total Account Receivable].[All]" allUniqueName="[Table8].[Total Account Receivable].[All]" dimensionUniqueName="[Table8]" displayFolder="" count="0" memberValueDatatype="5" unbalanced="0"/>
    <cacheHierarchy uniqueName="[Table9].[Year]" caption="Year" attribute="1" defaultMemberUniqueName="[Table9].[Year].[All]" allUniqueName="[Table9].[Year].[All]" dimensionUniqueName="[Table9]" displayFolder="" count="0" memberValueDatatype="20" unbalanced="0"/>
    <cacheHierarchy uniqueName="[Table9].[Current (0-30 Days) Amount]" caption="Current (0-30 Days) Amount" attribute="1" defaultMemberUniqueName="[Table9].[Current (0-30 Days) Amount].[All]" allUniqueName="[Table9].[Current (0-30 Days) Amount].[All]" dimensionUniqueName="[Table9]" displayFolder="" count="0" memberValueDatatype="5" unbalanced="0"/>
    <cacheHierarchy uniqueName="[Table9].[(1-30 days) Past Due]" caption="(1-30 days) Past Due" attribute="1" defaultMemberUniqueName="[Table9].[(1-30 days) Past Due].[All]" allUniqueName="[Table9].[(1-30 days) Past Due].[All]" dimensionUniqueName="[Table9]" displayFolder="" count="0" memberValueDatatype="5" unbalanced="0"/>
    <cacheHierarchy uniqueName="[Table9].[(31-60 Days) Past Due]" caption="(31-60 Days) Past Due" attribute="1" defaultMemberUniqueName="[Table9].[(31-60 Days) Past Due].[All]" allUniqueName="[Table9].[(31-60 Days) Past Due].[All]" dimensionUniqueName="[Table9]" displayFolder="" count="0" memberValueDatatype="5" unbalanced="0"/>
    <cacheHierarchy uniqueName="[Table9].[(61-90 Days) Past Due]" caption="(61-90 Days) Past Due" attribute="1" defaultMemberUniqueName="[Table9].[(61-90 Days) Past Due].[All]" allUniqueName="[Table9].[(61-90 Days) Past Due].[All]" dimensionUniqueName="[Table9]" displayFolder="" count="0" memberValueDatatype="5" unbalanced="0"/>
    <cacheHierarchy uniqueName="[Table9].[Over 90 days Past Due]" caption="Over 90 days Past Due" attribute="1" defaultMemberUniqueName="[Table9].[Over 90 days Past Due].[All]" allUniqueName="[Table9].[Over 90 days Past Due].[All]" dimensionUniqueName="[Table9]" displayFolder="" count="0" memberValueDatatype="5" unbalanced="0"/>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y uniqueName="[Measures].[Sum of Area Number]" caption="Sum of Area Number" measure="1" displayFolder="" measureGroup="Range" count="0" hidden="1">
      <extLst>
        <ext xmlns:x15="http://schemas.microsoft.com/office/spreadsheetml/2010/11/main" uri="{B97F6D7D-B522-45F9-BDA1-12C45D357490}">
          <x15:cacheHierarchy aggregatedColumn="1"/>
        </ext>
      </extLst>
    </cacheHierarchy>
    <cacheHierarchy uniqueName="[Measures].[Count of TOTAL  $]" caption="Count of TOTAL  $" measure="1" displayFolder="" measureGroup="Range" count="0" hidden="1">
      <extLst>
        <ext xmlns:x15="http://schemas.microsoft.com/office/spreadsheetml/2010/11/main" uri="{B97F6D7D-B522-45F9-BDA1-12C45D357490}">
          <x15:cacheHierarchy aggregatedColumn="2"/>
        </ext>
      </extLst>
    </cacheHierarchy>
    <cacheHierarchy uniqueName="[Measures].[Sum of Current (0-30 Days) Amount]" caption="Sum of Current (0-30 Days) Amount" measure="1" displayFolder="" measureGroup="Table7"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1-30 days) Past Due]" caption="Sum of (1-30 days) Past Due" measure="1" displayFolder="" measureGroup="Table7"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31-60 Days) Past Due]" caption="Sum of (31-60 Days) Past Due" measure="1" displayFolder="" measureGroup="Table7"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61-90 Days) Past Due]" caption="Sum of (61-90 Days) Past Due" measure="1" displayFolder="" measureGroup="Table7"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Over 90 days Past Due]" caption="Sum of Over 90 days Past Due" measure="1" displayFolder="" measureGroup="Table7"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Total Account Receivable]" caption="Sum of Total Account Receivable" measure="1" displayFolder="" measureGroup="Table8" count="0" hidden="1">
      <extLst>
        <ext xmlns:x15="http://schemas.microsoft.com/office/spreadsheetml/2010/11/main" uri="{B97F6D7D-B522-45F9-BDA1-12C45D357490}">
          <x15:cacheHierarchy aggregatedColumn="11"/>
        </ext>
      </extLst>
    </cacheHierarchy>
    <cacheHierarchy uniqueName="[Measures].[Sum of Current (0-30 Days) Amount 2]" caption="Sum of Current (0-30 Days) Amount 2" measure="1" displayFolder="" measureGroup="Table9" count="0" hidden="1">
      <extLst>
        <ext xmlns:x15="http://schemas.microsoft.com/office/spreadsheetml/2010/11/main" uri="{B97F6D7D-B522-45F9-BDA1-12C45D357490}">
          <x15:cacheHierarchy aggregatedColumn="13"/>
        </ext>
      </extLst>
    </cacheHierarchy>
    <cacheHierarchy uniqueName="[Measures].[Sum of (1-30 days) Past Due 2]" caption="Sum of (1-30 days) Past Due 2" measure="1" displayFolder="" measureGroup="Table9" count="0" hidden="1">
      <extLst>
        <ext xmlns:x15="http://schemas.microsoft.com/office/spreadsheetml/2010/11/main" uri="{B97F6D7D-B522-45F9-BDA1-12C45D357490}">
          <x15:cacheHierarchy aggregatedColumn="14"/>
        </ext>
      </extLst>
    </cacheHierarchy>
    <cacheHierarchy uniqueName="[Measures].[Sum of (31-60 Days) Past Due 2]" caption="Sum of (31-60 Days) Past Due 2" measure="1" displayFolder="" measureGroup="Table9" count="0" hidden="1">
      <extLst>
        <ext xmlns:x15="http://schemas.microsoft.com/office/spreadsheetml/2010/11/main" uri="{B97F6D7D-B522-45F9-BDA1-12C45D357490}">
          <x15:cacheHierarchy aggregatedColumn="15"/>
        </ext>
      </extLst>
    </cacheHierarchy>
    <cacheHierarchy uniqueName="[Measures].[Sum of (61-90 Days) Past Due 2]" caption="Sum of (61-90 Days) Past Due 2" measure="1" displayFolder="" measureGroup="Table9" count="0" hidden="1">
      <extLst>
        <ext xmlns:x15="http://schemas.microsoft.com/office/spreadsheetml/2010/11/main" uri="{B97F6D7D-B522-45F9-BDA1-12C45D357490}">
          <x15:cacheHierarchy aggregatedColumn="16"/>
        </ext>
      </extLst>
    </cacheHierarchy>
    <cacheHierarchy uniqueName="[Measures].[Sum of Over 90 days Past Due 2]" caption="Sum of Over 90 days Past Due 2" measure="1" displayFolder="" measureGroup="Table9" count="0" hidden="1">
      <extLst>
        <ext xmlns:x15="http://schemas.microsoft.com/office/spreadsheetml/2010/11/main" uri="{B97F6D7D-B522-45F9-BDA1-12C45D357490}">
          <x15:cacheHierarchy aggregatedColumn="17"/>
        </ext>
      </extLst>
    </cacheHierarchy>
  </cacheHierarchies>
  <kpis count="0"/>
  <dimensions count="5">
    <dimension measure="1" name="Measures" uniqueName="[Measures]" caption="Measures"/>
    <dimension name="Range" uniqueName="[Range]" caption="Range"/>
    <dimension name="Table7" uniqueName="[Table7]" caption="Table7"/>
    <dimension name="Table8" uniqueName="[Table8]" caption="Table8"/>
    <dimension name="Table9" uniqueName="[Table9]" caption="Table9"/>
  </dimensions>
  <measureGroups count="4">
    <measureGroup name="Range" caption="Range"/>
    <measureGroup name="Table7" caption="Table7"/>
    <measureGroup name="Table8" caption="Table8"/>
    <measureGroup name="Table9" caption="Table9"/>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146.033049652775" backgroundQuery="1" createdVersion="8" refreshedVersion="8" minRefreshableVersion="3" recordCount="0" supportSubquery="1" supportAdvancedDrill="1" xr:uid="{6424D17D-EA80-4019-A0AE-ADCFDADD9EB9}">
  <cacheSource type="external" connectionId="2"/>
  <cacheFields count="3">
    <cacheField name="[Table8].[Area Totals].[Area Totals]" caption="Area Totals" numFmtId="0" hierarchy="9" level="1">
      <sharedItems count="10">
        <s v="Big Sky"/>
        <s v="Carolinas"/>
        <s v="Coastal Plains"/>
        <s v="Florida"/>
        <s v="Minnesota"/>
        <s v="Northern Alabama"/>
        <s v="Northern California"/>
        <s v="Puget Sound"/>
        <s v="Smoky Mountains"/>
        <s v="Upper Midwest"/>
      </sharedItems>
    </cacheField>
    <cacheField name="[Table8].[Year].[Year]" caption="Year" numFmtId="0" hierarchy="10" level="1">
      <sharedItems containsSemiMixedTypes="0" containsNonDate="0" containsString="0"/>
    </cacheField>
    <cacheField name="[Measures].[Sum of Total Account Receivable]" caption="Sum of Total Account Receivable" numFmtId="0" hierarchy="30" level="32767"/>
  </cacheFields>
  <cacheHierarchies count="36">
    <cacheHierarchy uniqueName="[Range].[Area Totals]" caption="Area Totals" attribute="1" defaultMemberUniqueName="[Range].[Area Totals].[All]" allUniqueName="[Range].[Area Totals].[All]" dimensionUniqueName="[Range]" displayFolder="" count="0" memberValueDatatype="130" unbalanced="0"/>
    <cacheHierarchy uniqueName="[Range].[Area Number]" caption="Area Number" attribute="1" defaultMemberUniqueName="[Range].[Area Number].[All]" allUniqueName="[Range].[Area Number].[All]" dimensionUniqueName="[Range]" displayFolder="" count="0" memberValueDatatype="20" unbalanced="0"/>
    <cacheHierarchy uniqueName="[Range].[TOTAL  $]" caption="TOTAL  $" attribute="1" defaultMemberUniqueName="[Range].[TOTAL  $].[All]" allUniqueName="[Range].[TOTAL  $].[All]" dimensionUniqueName="[Range]" displayFolder="" count="0" memberValueDatatype="130" unbalanced="0"/>
    <cacheHierarchy uniqueName="[Table7].[Year]" caption="Year" attribute="1" defaultMemberUniqueName="[Table7].[Year].[All]" allUniqueName="[Table7].[Year].[All]" dimensionUniqueName="[Table7]" displayFolder="" count="0" memberValueDatatype="20" unbalanced="0"/>
    <cacheHierarchy uniqueName="[Table7].[Current (0-30 Days) Amount]" caption="Current (0-30 Days) Amount" attribute="1" defaultMemberUniqueName="[Table7].[Current (0-30 Days) Amount].[All]" allUniqueName="[Table7].[Current (0-30 Days) Amount].[All]" dimensionUniqueName="[Table7]" displayFolder="" count="0" memberValueDatatype="5" unbalanced="0"/>
    <cacheHierarchy uniqueName="[Table7].[(1-30 days) Past Due]" caption="(1-30 days) Past Due" attribute="1" defaultMemberUniqueName="[Table7].[(1-30 days) Past Due].[All]" allUniqueName="[Table7].[(1-30 days) Past Due].[All]" dimensionUniqueName="[Table7]" displayFolder="" count="0" memberValueDatatype="5" unbalanced="0"/>
    <cacheHierarchy uniqueName="[Table7].[(31-60 Days) Past Due]" caption="(31-60 Days) Past Due" attribute="1" defaultMemberUniqueName="[Table7].[(31-60 Days) Past Due].[All]" allUniqueName="[Table7].[(31-60 Days) Past Due].[All]" dimensionUniqueName="[Table7]" displayFolder="" count="0" memberValueDatatype="5" unbalanced="0"/>
    <cacheHierarchy uniqueName="[Table7].[(61-90 Days) Past Due]" caption="(61-90 Days) Past Due" attribute="1" defaultMemberUniqueName="[Table7].[(61-90 Days) Past Due].[All]" allUniqueName="[Table7].[(61-90 Days) Past Due].[All]" dimensionUniqueName="[Table7]" displayFolder="" count="0" memberValueDatatype="5" unbalanced="0"/>
    <cacheHierarchy uniqueName="[Table7].[Over 90 days Past Due]" caption="Over 90 days Past Due" attribute="1" defaultMemberUniqueName="[Table7].[Over 90 days Past Due].[All]" allUniqueName="[Table7].[Over 90 days Past Due].[All]" dimensionUniqueName="[Table7]" displayFolder="" count="0" memberValueDatatype="5" unbalanced="0"/>
    <cacheHierarchy uniqueName="[Table8].[Area Totals]" caption="Area Totals" attribute="1" defaultMemberUniqueName="[Table8].[Area Totals].[All]" allUniqueName="[Table8].[Area Totals].[All]" dimensionUniqueName="[Table8]" displayFolder="" count="2" memberValueDatatype="130" unbalanced="0">
      <fieldsUsage count="2">
        <fieldUsage x="-1"/>
        <fieldUsage x="0"/>
      </fieldsUsage>
    </cacheHierarchy>
    <cacheHierarchy uniqueName="[Table8].[Year]" caption="Year" attribute="1" defaultMemberUniqueName="[Table8].[Year].[All]" allUniqueName="[Table8].[Year].[All]" dimensionUniqueName="[Table8]" displayFolder="" count="2" memberValueDatatype="20" unbalanced="0">
      <fieldsUsage count="2">
        <fieldUsage x="-1"/>
        <fieldUsage x="1"/>
      </fieldsUsage>
    </cacheHierarchy>
    <cacheHierarchy uniqueName="[Table8].[Total Account Receivable]" caption="Total Account Receivable" attribute="1" defaultMemberUniqueName="[Table8].[Total Account Receivable].[All]" allUniqueName="[Table8].[Total Account Receivable].[All]" dimensionUniqueName="[Table8]" displayFolder="" count="0" memberValueDatatype="5" unbalanced="0"/>
    <cacheHierarchy uniqueName="[Table9].[Year]" caption="Year" attribute="1" defaultMemberUniqueName="[Table9].[Year].[All]" allUniqueName="[Table9].[Year].[All]" dimensionUniqueName="[Table9]" displayFolder="" count="0" memberValueDatatype="20" unbalanced="0"/>
    <cacheHierarchy uniqueName="[Table9].[Current (0-30 Days) Amount]" caption="Current (0-30 Days) Amount" attribute="1" defaultMemberUniqueName="[Table9].[Current (0-30 Days) Amount].[All]" allUniqueName="[Table9].[Current (0-30 Days) Amount].[All]" dimensionUniqueName="[Table9]" displayFolder="" count="0" memberValueDatatype="5" unbalanced="0"/>
    <cacheHierarchy uniqueName="[Table9].[(1-30 days) Past Due]" caption="(1-30 days) Past Due" attribute="1" defaultMemberUniqueName="[Table9].[(1-30 days) Past Due].[All]" allUniqueName="[Table9].[(1-30 days) Past Due].[All]" dimensionUniqueName="[Table9]" displayFolder="" count="0" memberValueDatatype="5" unbalanced="0"/>
    <cacheHierarchy uniqueName="[Table9].[(31-60 Days) Past Due]" caption="(31-60 Days) Past Due" attribute="1" defaultMemberUniqueName="[Table9].[(31-60 Days) Past Due].[All]" allUniqueName="[Table9].[(31-60 Days) Past Due].[All]" dimensionUniqueName="[Table9]" displayFolder="" count="0" memberValueDatatype="5" unbalanced="0"/>
    <cacheHierarchy uniqueName="[Table9].[(61-90 Days) Past Due]" caption="(61-90 Days) Past Due" attribute="1" defaultMemberUniqueName="[Table9].[(61-90 Days) Past Due].[All]" allUniqueName="[Table9].[(61-90 Days) Past Due].[All]" dimensionUniqueName="[Table9]" displayFolder="" count="0" memberValueDatatype="5" unbalanced="0"/>
    <cacheHierarchy uniqueName="[Table9].[Over 90 days Past Due]" caption="Over 90 days Past Due" attribute="1" defaultMemberUniqueName="[Table9].[Over 90 days Past Due].[All]" allUniqueName="[Table9].[Over 90 days Past Due].[All]" dimensionUniqueName="[Table9]" displayFolder="" count="0" memberValueDatatype="5" unbalanced="0"/>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y uniqueName="[Measures].[Sum of Area Number]" caption="Sum of Area Number" measure="1" displayFolder="" measureGroup="Range" count="0" hidden="1">
      <extLst>
        <ext xmlns:x15="http://schemas.microsoft.com/office/spreadsheetml/2010/11/main" uri="{B97F6D7D-B522-45F9-BDA1-12C45D357490}">
          <x15:cacheHierarchy aggregatedColumn="1"/>
        </ext>
      </extLst>
    </cacheHierarchy>
    <cacheHierarchy uniqueName="[Measures].[Count of TOTAL  $]" caption="Count of TOTAL  $" measure="1" displayFolder="" measureGroup="Range" count="0" hidden="1">
      <extLst>
        <ext xmlns:x15="http://schemas.microsoft.com/office/spreadsheetml/2010/11/main" uri="{B97F6D7D-B522-45F9-BDA1-12C45D357490}">
          <x15:cacheHierarchy aggregatedColumn="2"/>
        </ext>
      </extLst>
    </cacheHierarchy>
    <cacheHierarchy uniqueName="[Measures].[Sum of Current (0-30 Days) Amount]" caption="Sum of Current (0-30 Days) Amount" measure="1" displayFolder="" measureGroup="Table7" count="0" hidden="1">
      <extLst>
        <ext xmlns:x15="http://schemas.microsoft.com/office/spreadsheetml/2010/11/main" uri="{B97F6D7D-B522-45F9-BDA1-12C45D357490}">
          <x15:cacheHierarchy aggregatedColumn="4"/>
        </ext>
      </extLst>
    </cacheHierarchy>
    <cacheHierarchy uniqueName="[Measures].[Sum of (1-30 days) Past Due]" caption="Sum of (1-30 days) Past Due" measure="1" displayFolder="" measureGroup="Table7" count="0" hidden="1">
      <extLst>
        <ext xmlns:x15="http://schemas.microsoft.com/office/spreadsheetml/2010/11/main" uri="{B97F6D7D-B522-45F9-BDA1-12C45D357490}">
          <x15:cacheHierarchy aggregatedColumn="5"/>
        </ext>
      </extLst>
    </cacheHierarchy>
    <cacheHierarchy uniqueName="[Measures].[Sum of (31-60 Days) Past Due]" caption="Sum of (31-60 Days) Past Due" measure="1" displayFolder="" measureGroup="Table7" count="0" hidden="1">
      <extLst>
        <ext xmlns:x15="http://schemas.microsoft.com/office/spreadsheetml/2010/11/main" uri="{B97F6D7D-B522-45F9-BDA1-12C45D357490}">
          <x15:cacheHierarchy aggregatedColumn="6"/>
        </ext>
      </extLst>
    </cacheHierarchy>
    <cacheHierarchy uniqueName="[Measures].[Sum of (61-90 Days) Past Due]" caption="Sum of (61-90 Days) Past Due" measure="1" displayFolder="" measureGroup="Table7" count="0" hidden="1">
      <extLst>
        <ext xmlns:x15="http://schemas.microsoft.com/office/spreadsheetml/2010/11/main" uri="{B97F6D7D-B522-45F9-BDA1-12C45D357490}">
          <x15:cacheHierarchy aggregatedColumn="7"/>
        </ext>
      </extLst>
    </cacheHierarchy>
    <cacheHierarchy uniqueName="[Measures].[Sum of Over 90 days Past Due]" caption="Sum of Over 90 days Past Due" measure="1" displayFolder="" measureGroup="Table7" count="0" hidden="1">
      <extLst>
        <ext xmlns:x15="http://schemas.microsoft.com/office/spreadsheetml/2010/11/main" uri="{B97F6D7D-B522-45F9-BDA1-12C45D357490}">
          <x15:cacheHierarchy aggregatedColumn="8"/>
        </ext>
      </extLst>
    </cacheHierarchy>
    <cacheHierarchy uniqueName="[Measures].[Sum of Total Account Receivable]" caption="Sum of Total Account Receivable" measure="1" displayFolder="" measureGroup="Table8"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Current (0-30 Days) Amount 2]" caption="Sum of Current (0-30 Days) Amount 2" measure="1" displayFolder="" measureGroup="Table9" count="0" hidden="1">
      <extLst>
        <ext xmlns:x15="http://schemas.microsoft.com/office/spreadsheetml/2010/11/main" uri="{B97F6D7D-B522-45F9-BDA1-12C45D357490}">
          <x15:cacheHierarchy aggregatedColumn="13"/>
        </ext>
      </extLst>
    </cacheHierarchy>
    <cacheHierarchy uniqueName="[Measures].[Sum of (1-30 days) Past Due 2]" caption="Sum of (1-30 days) Past Due 2" measure="1" displayFolder="" measureGroup="Table9" count="0" hidden="1">
      <extLst>
        <ext xmlns:x15="http://schemas.microsoft.com/office/spreadsheetml/2010/11/main" uri="{B97F6D7D-B522-45F9-BDA1-12C45D357490}">
          <x15:cacheHierarchy aggregatedColumn="14"/>
        </ext>
      </extLst>
    </cacheHierarchy>
    <cacheHierarchy uniqueName="[Measures].[Sum of (31-60 Days) Past Due 2]" caption="Sum of (31-60 Days) Past Due 2" measure="1" displayFolder="" measureGroup="Table9" count="0" hidden="1">
      <extLst>
        <ext xmlns:x15="http://schemas.microsoft.com/office/spreadsheetml/2010/11/main" uri="{B97F6D7D-B522-45F9-BDA1-12C45D357490}">
          <x15:cacheHierarchy aggregatedColumn="15"/>
        </ext>
      </extLst>
    </cacheHierarchy>
    <cacheHierarchy uniqueName="[Measures].[Sum of (61-90 Days) Past Due 2]" caption="Sum of (61-90 Days) Past Due 2" measure="1" displayFolder="" measureGroup="Table9" count="0" hidden="1">
      <extLst>
        <ext xmlns:x15="http://schemas.microsoft.com/office/spreadsheetml/2010/11/main" uri="{B97F6D7D-B522-45F9-BDA1-12C45D357490}">
          <x15:cacheHierarchy aggregatedColumn="16"/>
        </ext>
      </extLst>
    </cacheHierarchy>
    <cacheHierarchy uniqueName="[Measures].[Sum of Over 90 days Past Due 2]" caption="Sum of Over 90 days Past Due 2" measure="1" displayFolder="" measureGroup="Table9" count="0" hidden="1">
      <extLst>
        <ext xmlns:x15="http://schemas.microsoft.com/office/spreadsheetml/2010/11/main" uri="{B97F6D7D-B522-45F9-BDA1-12C45D357490}">
          <x15:cacheHierarchy aggregatedColumn="17"/>
        </ext>
      </extLst>
    </cacheHierarchy>
  </cacheHierarchies>
  <kpis count="0"/>
  <dimensions count="5">
    <dimension measure="1" name="Measures" uniqueName="[Measures]" caption="Measures"/>
    <dimension name="Range" uniqueName="[Range]" caption="Range"/>
    <dimension name="Table7" uniqueName="[Table7]" caption="Table7"/>
    <dimension name="Table8" uniqueName="[Table8]" caption="Table8"/>
    <dimension name="Table9" uniqueName="[Table9]" caption="Table9"/>
  </dimensions>
  <measureGroups count="4">
    <measureGroup name="Range" caption="Range"/>
    <measureGroup name="Table7" caption="Table7"/>
    <measureGroup name="Table8" caption="Table8"/>
    <measureGroup name="Table9" caption="Table9"/>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1248B5-0DD7-44EC-94F7-E58A7CF5450E}" name="PivotTable1"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20" firstHeaderRow="0" firstDataRow="1" firstDataCol="1"/>
  <pivotFields count="3">
    <pivotField axis="axisRow" allDrilled="1" subtotalTop="0" showAll="0" dataSourceSort="1" defaultSubtotal="0" defaultAttributeDrillState="1">
      <items count="16">
        <item s="1" x="0"/>
        <item s="1" x="1"/>
        <item s="1" x="2"/>
        <item s="1" x="3"/>
        <item s="1" x="4"/>
        <item s="1" x="5"/>
        <item s="1" x="6"/>
        <item s="1" x="7"/>
        <item s="1" x="8"/>
        <item s="1" x="9"/>
        <item s="1" x="10"/>
        <item s="1" x="11"/>
        <item s="1" x="12"/>
        <item s="1" x="13"/>
        <item s="1" x="14"/>
        <item s="1" x="15"/>
      </items>
    </pivotField>
    <pivotField dataField="1" subtotalTop="0" showAll="0" defaultSubtotal="0"/>
    <pivotField dataField="1" subtotalTop="0" showAll="0" defaultSubtotal="0"/>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Area Number" fld="1" baseField="0" baseItem="0"/>
    <dataField name="Count of TOTAL  $" fld="2"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023!$A$2:$C$2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744C05-7925-42B0-96D8-FABECD20FE94}" name="PivotTable94" cacheId="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B14" firstHeaderRow="1" firstDataRow="1" firstDataCol="1" rowPageCount="1" colPageCount="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s>
  <rowFields count="1">
    <field x="0"/>
  </rowFields>
  <rowItems count="11">
    <i>
      <x v="9"/>
    </i>
    <i>
      <x/>
    </i>
    <i>
      <x v="6"/>
    </i>
    <i>
      <x v="1"/>
    </i>
    <i>
      <x v="3"/>
    </i>
    <i>
      <x v="8"/>
    </i>
    <i>
      <x v="2"/>
    </i>
    <i>
      <x v="4"/>
    </i>
    <i>
      <x v="7"/>
    </i>
    <i>
      <x v="5"/>
    </i>
    <i t="grand">
      <x/>
    </i>
  </rowItems>
  <colItems count="1">
    <i/>
  </colItems>
  <pageFields count="1">
    <pageField fld="1" hier="10" name="[Table8].[Year].[All]" cap="All"/>
  </pageFields>
  <dataFields count="1">
    <dataField name="Sum of Total Account Receivable" fld="2" baseField="0" baseItem="0"/>
  </dataFields>
  <formats count="1">
    <format dxfId="48">
      <pivotArea collapsedLevelsAreSubtotals="1" fieldPosition="0">
        <references count="1">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5"/>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2" format="4"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0">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tics Dashboard.xlsx!Table8">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AC4B9E-9FF8-4ECB-9F94-D005759A6D01}" name="PivotTable9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F6" firstHeaderRow="0" firstDataRow="1" firstDataCol="1"/>
  <pivotFields count="6">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3">
    <i>
      <x/>
    </i>
    <i>
      <x v="1"/>
    </i>
    <i t="grand">
      <x/>
    </i>
  </rowItems>
  <colFields count="1">
    <field x="-2"/>
  </colFields>
  <colItems count="5">
    <i>
      <x/>
    </i>
    <i i="1">
      <x v="1"/>
    </i>
    <i i="2">
      <x v="2"/>
    </i>
    <i i="3">
      <x v="3"/>
    </i>
    <i i="4">
      <x v="4"/>
    </i>
  </colItems>
  <dataFields count="5">
    <dataField name="Sum of Current (0-30 Days) Amount" fld="1" baseField="0" baseItem="0"/>
    <dataField name="Sum of (1-30 days) Past Due" fld="2" baseField="0" baseItem="0"/>
    <dataField name="Sum of (31-60 Days) Past Due" fld="3" baseField="0" baseItem="0"/>
    <dataField name="Sum of (61-90 Days) Past Due" fld="4" baseField="0" baseItem="0"/>
    <dataField name="Sum of Over 90 days Past Due" fld="5" baseField="0" baseItem="0"/>
  </dataFields>
  <chartFormats count="5">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 chart="12" format="3" series="1">
      <pivotArea type="data" outline="0" fieldPosition="0">
        <references count="1">
          <reference field="4294967294" count="1" selected="0">
            <x v="3"/>
          </reference>
        </references>
      </pivotArea>
    </chartFormat>
    <chartFormat chart="12" format="4" series="1">
      <pivotArea type="data" outline="0" fieldPosition="0">
        <references count="1">
          <reference field="4294967294" count="1" selected="0">
            <x v="4"/>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tics Dashboard.xlsx!Table9">
        <x15:activeTabTopLevelEntity name="[Table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B2658C-42B3-4988-B480-8B5EFC5A6729}" name="PivotTable89"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F5" firstHeaderRow="0" firstDataRow="1" firstDataCol="1"/>
  <pivotFields count="6">
    <pivotField axis="axisRow" allDrilled="1" subtotalTop="0" showAll="0" sortType="descending"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
    <i>
      <x/>
    </i>
    <i t="grand">
      <x/>
    </i>
  </rowItems>
  <colFields count="1">
    <field x="-2"/>
  </colFields>
  <colItems count="5">
    <i>
      <x/>
    </i>
    <i i="1">
      <x v="1"/>
    </i>
    <i i="2">
      <x v="2"/>
    </i>
    <i i="3">
      <x v="3"/>
    </i>
    <i i="4">
      <x v="4"/>
    </i>
  </colItems>
  <dataFields count="5">
    <dataField name="Sum of Current (0-30 Days) Amount" fld="1" baseField="0" baseItem="0"/>
    <dataField name="Sum of (1-30 days) Past Due" fld="2" baseField="0" baseItem="0"/>
    <dataField name="Sum of (31-60 Days) Past Due" fld="3" baseField="0" baseItem="0"/>
    <dataField name="Sum of (61-90 Days) Past Due" fld="4" baseField="0" baseItem="0"/>
    <dataField name="Sum of Over 90 days Past Due" fld="5" baseField="0" baseItem="0"/>
  </dataFields>
  <formats count="1">
    <format dxfId="14">
      <pivotArea collapsedLevelsAreSubtotals="1" fieldPosition="0">
        <references count="1">
          <reference field="0" count="0"/>
        </references>
      </pivotArea>
    </format>
  </formats>
  <chartFormats count="1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2.xlsx!Table7">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03932D5-5FD5-498F-B551-FD70252AA2A6}" autoFormatId="16" applyNumberFormats="0" applyBorderFormats="0" applyFontFormats="0" applyPatternFormats="0" applyAlignmentFormats="0" applyWidthHeightFormats="0">
  <queryTableRefresh nextId="7">
    <queryTableFields count="6">
      <queryTableField id="1" name="Table9[Year]" tableColumnId="1"/>
      <queryTableField id="2" name="Table9[Current (0-30 Days) Amount]" tableColumnId="2"/>
      <queryTableField id="3" name="Table9[(1-30 days) Past Due]" tableColumnId="3"/>
      <queryTableField id="4" name="Table9[(31-60 Days) Past Due]" tableColumnId="4"/>
      <queryTableField id="5" name="Table9[(61-90 Days) Past Due]" tableColumnId="5"/>
      <queryTableField id="6" name="Table9[Over 90 days Past Due]" tableColumnId="6"/>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F1A56B9-EDBD-4FDF-8ED2-16DAF9081E2E}" sourceName="Year">
  <extLst>
    <x:ext xmlns:x15="http://schemas.microsoft.com/office/spreadsheetml/2010/11/main" uri="{2F2917AC-EB37-4324-AD4E-5DD8C200BD13}">
      <x15:tableSlicerCache tableId="5"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B8AD5E34-8FB7-435B-BD94-A6967E59599B}" sourceName="Customer Type">
  <extLst>
    <x:ext xmlns:x15="http://schemas.microsoft.com/office/spreadsheetml/2010/11/main" uri="{2F2917AC-EB37-4324-AD4E-5DD8C200BD13}">
      <x15:tableSlicerCache tableId="5"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CF39379-E5DB-4A83-8DB4-840599501F90}" sourceName="Year">
  <extLst>
    <x:ext xmlns:x15="http://schemas.microsoft.com/office/spreadsheetml/2010/11/main" uri="{2F2917AC-EB37-4324-AD4E-5DD8C200BD13}">
      <x15:tableSlicerCache tableId="6"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lector_Name" xr10:uid="{612C2B21-A5D2-4B0C-A611-72BEE8EDF87B}" sourceName="Collector Name">
  <extLst>
    <x:ext xmlns:x15="http://schemas.microsoft.com/office/spreadsheetml/2010/11/main" uri="{2F2917AC-EB37-4324-AD4E-5DD8C200BD13}">
      <x15:tableSlicerCache tableId="6"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C08821BA-2617-4D33-A6E9-9F7AA3821F58}" cache="Slicer_Year1" caption="Year" rowHeight="234950"/>
  <slicer name="Collector Name" xr10:uid="{56C7C9FC-CA35-4FDD-86E2-505EF3A5079C}" cache="Slicer_Collector_Name" caption="Collector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for Customer Type" xr10:uid="{B7D00C6E-A23D-48FF-A1C8-F81D2EC405E2}" cache="Slicer_Year" caption="Year for Customer Type" rowHeight="234950"/>
  <slicer name="Customer Type" xr10:uid="{ED03498C-80EF-4ECE-B345-06FB84C4696F}" cache="Slicer_Customer_Type" caption="Customer Type" rowHeight="234950"/>
  <slicer name="Year 3" xr10:uid="{0C73F888-2FB4-431B-8765-6162F1F1AE9C}" cache="Slicer_Year1" caption="Year for Due Amount (Pie Chart)" rowHeight="234950"/>
  <slicer name="Collector Name 1" xr10:uid="{D0AD4ADF-7C0E-4D6C-9427-7C8E3DEC06C8}" cache="Slicer_Collector_Name" caption="Collector 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A2D6647-AFD7-449D-B68E-B5C1DDEA89F9}" name="Table_ExternalData_1" displayName="Table_ExternalData_1" ref="A3:F8" tableType="queryTable" totalsRowShown="0">
  <autoFilter ref="A3:F8" xr:uid="{9A2D6647-AFD7-449D-B68E-B5C1DDEA89F9}"/>
  <tableColumns count="6">
    <tableColumn id="1" xr3:uid="{6BDD02B6-F86D-4EE5-9BA9-2BD78C544F69}" uniqueName="1" name="Table9[Year]" queryTableFieldId="1"/>
    <tableColumn id="2" xr3:uid="{54418067-07DD-4046-972E-D84C3C7B86EF}" uniqueName="2" name="Table9[Current (0-30 Days) Amount]" queryTableFieldId="2"/>
    <tableColumn id="3" xr3:uid="{DF3F91D1-755E-42DC-9442-65D3C475265D}" uniqueName="3" name="Table9[(1-30 days) Past Due]" queryTableFieldId="3"/>
    <tableColumn id="4" xr3:uid="{AFDF062B-DD4B-435C-8832-A4DFFFC3967B}" uniqueName="4" name="Table9[(31-60 Days) Past Due]" queryTableFieldId="4"/>
    <tableColumn id="5" xr3:uid="{78ABB14B-CE4B-4E66-9564-57A70C8C874F}" uniqueName="5" name="Table9[(61-90 Days) Past Due]" queryTableFieldId="5"/>
    <tableColumn id="6" xr3:uid="{D93A6AA3-0939-43F7-A085-0F0F3638B2FB}" uniqueName="6" name="Table9[Over 90 days Past Due]" queryTableField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5AF1FF-B86A-4471-9764-D3FFD9A33669}" name="Table2" displayName="Table2" ref="A1:D17" totalsRowShown="0">
  <autoFilter ref="A1:D17" xr:uid="{995AF1FF-B86A-4471-9764-D3FFD9A33669}"/>
  <sortState xmlns:xlrd2="http://schemas.microsoft.com/office/spreadsheetml/2017/richdata2" ref="A2:C17">
    <sortCondition descending="1" ref="B1:B17"/>
  </sortState>
  <tableColumns count="4">
    <tableColumn id="1" xr3:uid="{350FC3A3-F0A1-4919-AD36-6E605E317663}" name="Area Totals"/>
    <tableColumn id="2" xr3:uid="{953D2C49-DAB2-4BED-A817-26448196E169}" name="Total Account Receivable by 25-07-2023" dataDxfId="47"/>
    <tableColumn id="3" xr3:uid="{FAB09536-B1D8-4E70-88C3-A0E71E874D42}" name="Area Number"/>
    <tableColumn id="4" xr3:uid="{2A303269-090F-4D46-8B28-3CB0A02B8CF9}" name="Column1" dataDxfId="4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BF5C22-165B-4CB4-A122-C63DD6C46450}" name="Table3" displayName="Table3" ref="A20:D34" totalsRowShown="0">
  <autoFilter ref="A20:D34" xr:uid="{19BF5C22-165B-4CB4-A122-C63DD6C46450}"/>
  <tableColumns count="4">
    <tableColumn id="1" xr3:uid="{9052FC2F-581D-43C2-BC7D-C76F3C7EC86D}" name="Area"/>
    <tableColumn id="2" xr3:uid="{3BE21903-0238-405C-B821-2A593E7E3F3B}" name="Total  Account Receivable by 31-07-2022" dataDxfId="45">
      <calculatedColumnFormula>Table3[[#This Row],[Total  Account Receivable by 31-07-2022]]/1000</calculatedColumnFormula>
    </tableColumn>
    <tableColumn id="3" xr3:uid="{03BF74DE-CA8A-4FDD-81B1-6058F1B4823B}" name="Total Account Receivable by 25-07-2023" dataDxfId="44">
      <calculatedColumnFormula>VLOOKUP(A21,Table2[[Area Totals]:[Total Account Receivable by 25-07-2023]],2,0)</calculatedColumnFormula>
    </tableColumn>
    <tableColumn id="4" xr3:uid="{1D64E905-6187-4E59-8F99-983E5234C8EB}" name="Year" dataDxfId="4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1ACFDC7-76CA-48CA-9F6D-64D05B3824D6}" name="Table5" displayName="Table5" ref="A40:I46" totalsRowShown="0" headerRowDxfId="42" tableBorderDxfId="41">
  <autoFilter ref="A40:I46" xr:uid="{71ACFDC7-76CA-48CA-9F6D-64D05B3824D6}">
    <filterColumn colId="0">
      <filters>
        <filter val="Commercial"/>
        <filter val="Residential"/>
      </filters>
    </filterColumn>
    <filterColumn colId="1">
      <filters>
        <filter val="2023"/>
      </filters>
    </filterColumn>
  </autoFilter>
  <tableColumns count="9">
    <tableColumn id="1" xr3:uid="{EF0EFE8D-64FF-42C4-9138-FFF644ADD22C}" name="Customer Type"/>
    <tableColumn id="2" xr3:uid="{B52090BA-4EC4-4147-BD8A-E11C1A5D2BA6}" name="Year"/>
    <tableColumn id="3" xr3:uid="{75E1ACBA-D592-4B5A-BF7C-1CA7A13CBF07}" name="Total Amount Receivable" dataDxfId="40"/>
    <tableColumn id="4" xr3:uid="{A5021593-6505-4F1C-8813-11DD28AB6401}" name="Current (0-30) Amount" dataDxfId="39"/>
    <tableColumn id="5" xr3:uid="{F6A101CA-863A-49A6-A0F1-969A7B4CBE5E}" name="Total Due Amount" dataDxfId="38"/>
    <tableColumn id="6" xr3:uid="{DEAE90BB-A33C-4159-945A-7F0AD5D9DE0A}" name="Column1" dataDxfId="37"/>
    <tableColumn id="7" xr3:uid="{C77C4141-7428-414B-862A-DD09E7EDD9B7}" name="Column2" dataDxfId="36"/>
    <tableColumn id="8" xr3:uid="{1044AECA-5A29-460C-8F8A-58369D4FF9EA}" name="Column3" dataDxfId="35"/>
    <tableColumn id="9" xr3:uid="{629890B7-F6E6-4924-8BA6-D68C46756810}" name="Column4" dataDxfId="3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9875377-6EE3-4BB5-99EE-B5D02151E6C8}" name="Table6" displayName="Table6" ref="A49:H79" totalsRowShown="0" headerRowDxfId="33" tableBorderDxfId="32">
  <autoFilter ref="A49:H79" xr:uid="{39875377-6EE3-4BB5-99EE-B5D02151E6C8}">
    <filterColumn colId="7">
      <filters>
        <filter val="G. Walker"/>
      </filters>
    </filterColumn>
  </autoFilter>
  <tableColumns count="8">
    <tableColumn id="1" xr3:uid="{EE722F9F-0C60-4CBB-A0EF-813A0D4C0E8B}" name="Area Totals" dataDxfId="31"/>
    <tableColumn id="2" xr3:uid="{CC7167DD-BB52-4401-BF5E-F8FF349F153F}" name="Year"/>
    <tableColumn id="3" xr3:uid="{BCA124AB-E3C8-478E-83D5-79F810DA52E5}" name="Current (0-30 Days) Amount" dataDxfId="30"/>
    <tableColumn id="4" xr3:uid="{49FDDC55-37FC-4A3E-B88A-C897C28EF7F0}" name="(1-30 days) Past Due" dataDxfId="29"/>
    <tableColumn id="5" xr3:uid="{2B31F784-0DF7-4C4C-B7B7-6FA44A32BAA4}" name="(31-60 Days) Past Due"/>
    <tableColumn id="6" xr3:uid="{CEFE501B-0138-474C-A0C9-07218EAAF537}" name="(61-90 Days) Past Due"/>
    <tableColumn id="7" xr3:uid="{2EF0E7F4-67E0-4029-BF5A-CBF4C001A4B3}" name="Over 90 days Past Due"/>
    <tableColumn id="8" xr3:uid="{C661A754-3E2C-431D-85D0-06D382DD84B7}" name="Collector Name" dataDxfId="28">
      <calculatedColumnFormula>VLOOKUP(Table6[[#This Row],[Area Totals]],'By Collector New'!$A$1:$B$16,2,0)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CEE3FFC-87E8-4CE6-BBF4-BF759CDD743D}" name="Table8" displayName="Table8" ref="A82:C112" totalsRowShown="0" tableBorderDxfId="27">
  <autoFilter ref="A82:C112" xr:uid="{7CEE3FFC-87E8-4CE6-BBF4-BF759CDD743D}"/>
  <tableColumns count="3">
    <tableColumn id="1" xr3:uid="{B3FE56B9-B6B7-4FB3-99BA-E9ED60E88BE1}" name="Area Totals" dataDxfId="26"/>
    <tableColumn id="2" xr3:uid="{7D4A7085-77C9-485B-994C-8F0CC3CE276E}" name="Year"/>
    <tableColumn id="3" xr3:uid="{04A45E41-6ADE-43CC-8754-3967AF79CFF8}" name="Total Account Receivable" dataDxfId="2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666327E-9C91-4886-9A0C-0FB055D34A18}" name="Table9" displayName="Table9" ref="A116:F126" totalsRowShown="0" headerRowDxfId="24" dataDxfId="22" headerRowBorderDxfId="23" tableBorderDxfId="21">
  <autoFilter ref="A116:F126" xr:uid="{D666327E-9C91-4886-9A0C-0FB055D34A18}"/>
  <tableColumns count="6">
    <tableColumn id="1" xr3:uid="{969DC351-A35D-4956-AFA0-08B1CAF4B269}" name="Year" dataDxfId="20"/>
    <tableColumn id="2" xr3:uid="{DDBD331C-D8A6-4D2F-9E1A-169710380807}" name="Current (0-30 Days) Amount" dataDxfId="19"/>
    <tableColumn id="3" xr3:uid="{24B7E70E-DE2C-4905-9437-357D2F9BBC5E}" name="(1-30 days) Past Due" dataDxfId="18"/>
    <tableColumn id="4" xr3:uid="{ECD806DA-73B3-407D-98EE-2878E0EFEFFE}" name="(31-60 Days) Past Due" dataDxfId="17"/>
    <tableColumn id="5" xr3:uid="{B86A3025-54A3-40B4-A8E5-8A14B4907E84}" name="(61-90 Days) Past Due" dataDxfId="16"/>
    <tableColumn id="6" xr3:uid="{86B3DDA1-2790-41F7-83FC-C52CF0100073}" name="Over 90 days Past Due" dataDxfId="1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D9E2135-7700-4B06-91A3-FF3E1163A263}" name="Table7" displayName="Table7" ref="A1:F31" totalsRowShown="0" headerRowDxfId="13" dataDxfId="11" headerRowBorderDxfId="12" tableBorderDxfId="10">
  <autoFilter ref="A1:F31" xr:uid="{6D9E2135-7700-4B06-91A3-FF3E1163A263}"/>
  <tableColumns count="6">
    <tableColumn id="1" xr3:uid="{24B7DBFB-4C46-487B-B5AE-76631FC8835D}" name="Year" dataDxfId="9"/>
    <tableColumn id="2" xr3:uid="{98718140-A71E-45E3-9595-A0E3F0EC2FD6}" name="Current (0-30 Days) Amount" dataDxfId="8"/>
    <tableColumn id="3" xr3:uid="{1293154B-B2FA-492E-96FF-85DA5060EBC6}" name="(1-30 days) Past Due" dataDxfId="7"/>
    <tableColumn id="4" xr3:uid="{2A03152B-29B7-4E17-82CF-F9D82DE8D441}" name="(31-60 Days) Past Due" dataDxfId="6"/>
    <tableColumn id="5" xr3:uid="{A3B5CAB1-D44B-4A57-AF3C-E4589B66C267}" name="(61-90 Days) Past Due" dataDxfId="5"/>
    <tableColumn id="6" xr3:uid="{D0DC0CFF-CBBE-4CC8-A777-1D5AE26A55DD}" name="Over 90 days Past Due"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drawing" Target="../drawings/drawing3.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4A5E0-8F94-4C37-8C49-1745EA262211}">
  <dimension ref="A3:C20"/>
  <sheetViews>
    <sheetView workbookViewId="0">
      <selection activeCell="A5" sqref="A5"/>
    </sheetView>
  </sheetViews>
  <sheetFormatPr defaultRowHeight="14.4" x14ac:dyDescent="0.3"/>
  <cols>
    <col min="1" max="1" width="16.88671875" bestFit="1" customWidth="1"/>
    <col min="2" max="2" width="18.88671875" bestFit="1" customWidth="1"/>
    <col min="3" max="3" width="16.21875" bestFit="1" customWidth="1"/>
  </cols>
  <sheetData>
    <row r="3" spans="1:3" x14ac:dyDescent="0.3">
      <c r="A3" s="7" t="s">
        <v>49</v>
      </c>
      <c r="B3" t="s">
        <v>51</v>
      </c>
      <c r="C3" t="s">
        <v>52</v>
      </c>
    </row>
    <row r="4" spans="1:3" x14ac:dyDescent="0.3">
      <c r="A4" s="5" t="s">
        <v>11</v>
      </c>
      <c r="B4">
        <v>10</v>
      </c>
      <c r="C4">
        <v>1</v>
      </c>
    </row>
    <row r="5" spans="1:3" x14ac:dyDescent="0.3">
      <c r="A5" s="5" t="s">
        <v>22</v>
      </c>
      <c r="B5">
        <v>60</v>
      </c>
      <c r="C5">
        <v>1</v>
      </c>
    </row>
    <row r="6" spans="1:3" x14ac:dyDescent="0.3">
      <c r="A6" s="5" t="s">
        <v>14</v>
      </c>
      <c r="B6">
        <v>20</v>
      </c>
      <c r="C6">
        <v>1</v>
      </c>
    </row>
    <row r="7" spans="1:3" x14ac:dyDescent="0.3">
      <c r="A7" s="5" t="s">
        <v>25</v>
      </c>
      <c r="B7">
        <v>82</v>
      </c>
      <c r="C7">
        <v>1</v>
      </c>
    </row>
    <row r="8" spans="1:3" x14ac:dyDescent="0.3">
      <c r="A8" s="5" t="s">
        <v>19</v>
      </c>
      <c r="B8">
        <v>30</v>
      </c>
      <c r="C8">
        <v>1</v>
      </c>
    </row>
    <row r="9" spans="1:3" x14ac:dyDescent="0.3">
      <c r="A9" s="5" t="s">
        <v>13</v>
      </c>
      <c r="B9">
        <v>12</v>
      </c>
      <c r="C9">
        <v>1</v>
      </c>
    </row>
    <row r="10" spans="1:3" x14ac:dyDescent="0.3">
      <c r="A10" s="5" t="s">
        <v>18</v>
      </c>
      <c r="B10">
        <v>28</v>
      </c>
      <c r="C10">
        <v>1</v>
      </c>
    </row>
    <row r="11" spans="1:3" x14ac:dyDescent="0.3">
      <c r="A11" s="5" t="s">
        <v>23</v>
      </c>
      <c r="B11">
        <v>70</v>
      </c>
      <c r="C11">
        <v>1</v>
      </c>
    </row>
    <row r="12" spans="1:3" x14ac:dyDescent="0.3">
      <c r="A12" s="5" t="s">
        <v>12</v>
      </c>
      <c r="B12">
        <v>11</v>
      </c>
      <c r="C12">
        <v>1</v>
      </c>
    </row>
    <row r="13" spans="1:3" x14ac:dyDescent="0.3">
      <c r="A13" s="5" t="s">
        <v>16</v>
      </c>
      <c r="B13">
        <v>24</v>
      </c>
      <c r="C13">
        <v>1</v>
      </c>
    </row>
    <row r="14" spans="1:3" x14ac:dyDescent="0.3">
      <c r="A14" s="5" t="s">
        <v>21</v>
      </c>
      <c r="B14">
        <v>43</v>
      </c>
      <c r="C14">
        <v>1</v>
      </c>
    </row>
    <row r="15" spans="1:3" x14ac:dyDescent="0.3">
      <c r="A15" s="5" t="s">
        <v>20</v>
      </c>
      <c r="B15">
        <v>41</v>
      </c>
      <c r="C15">
        <v>1</v>
      </c>
    </row>
    <row r="16" spans="1:3" x14ac:dyDescent="0.3">
      <c r="A16" s="5" t="s">
        <v>17</v>
      </c>
      <c r="B16">
        <v>26</v>
      </c>
      <c r="C16">
        <v>1</v>
      </c>
    </row>
    <row r="17" spans="1:3" x14ac:dyDescent="0.3">
      <c r="A17" s="5" t="s">
        <v>26</v>
      </c>
      <c r="B17">
        <v>90</v>
      </c>
      <c r="C17">
        <v>1</v>
      </c>
    </row>
    <row r="18" spans="1:3" x14ac:dyDescent="0.3">
      <c r="A18" s="5" t="s">
        <v>24</v>
      </c>
      <c r="B18">
        <v>80</v>
      </c>
      <c r="C18">
        <v>1</v>
      </c>
    </row>
    <row r="19" spans="1:3" x14ac:dyDescent="0.3">
      <c r="A19" s="5" t="s">
        <v>15</v>
      </c>
      <c r="B19">
        <v>22</v>
      </c>
      <c r="C19">
        <v>1</v>
      </c>
    </row>
    <row r="20" spans="1:3" x14ac:dyDescent="0.3">
      <c r="A20" s="5" t="s">
        <v>50</v>
      </c>
      <c r="B20">
        <v>649</v>
      </c>
      <c r="C20">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CF516-E98C-4CEA-9F88-63DD4FE4AA4A}">
  <dimension ref="A2:C19"/>
  <sheetViews>
    <sheetView workbookViewId="0">
      <selection sqref="A1:C19"/>
    </sheetView>
  </sheetViews>
  <sheetFormatPr defaultRowHeight="14.4" x14ac:dyDescent="0.3"/>
  <cols>
    <col min="1" max="1" width="28.5546875" customWidth="1"/>
    <col min="2" max="2" width="30" customWidth="1"/>
    <col min="3" max="3" width="32.77734375" customWidth="1"/>
  </cols>
  <sheetData>
    <row r="2" spans="3:3" x14ac:dyDescent="0.3">
      <c r="C2" s="6"/>
    </row>
    <row r="19" spans="1:1" x14ac:dyDescent="0.3">
      <c r="A19"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E3AB8-E666-4594-BEDE-404EDEEDC2C4}">
  <dimension ref="A1:S32"/>
  <sheetViews>
    <sheetView topLeftCell="C2" workbookViewId="0">
      <selection activeCell="L6" sqref="L6"/>
    </sheetView>
  </sheetViews>
  <sheetFormatPr defaultRowHeight="14.4" x14ac:dyDescent="0.3"/>
  <cols>
    <col min="1" max="1" width="30.77734375" customWidth="1"/>
    <col min="2" max="2" width="18.44140625" customWidth="1"/>
    <col min="3" max="3" width="25.5546875" customWidth="1"/>
    <col min="4" max="4" width="15.21875" customWidth="1"/>
    <col min="5" max="5" width="20" customWidth="1"/>
    <col min="6" max="6" width="21" customWidth="1"/>
    <col min="7" max="7" width="22.21875" customWidth="1"/>
    <col min="8" max="8" width="20.44140625" customWidth="1"/>
    <col min="9" max="9" width="19.44140625" customWidth="1"/>
    <col min="10" max="10" width="21.5546875" customWidth="1"/>
    <col min="11" max="11" width="19.6640625" customWidth="1"/>
    <col min="12" max="12" width="15.6640625" customWidth="1"/>
  </cols>
  <sheetData>
    <row r="1" spans="1:19" x14ac:dyDescent="0.3">
      <c r="A1" t="s">
        <v>35</v>
      </c>
    </row>
    <row r="2" spans="1:19" x14ac:dyDescent="0.3">
      <c r="A2" t="s">
        <v>0</v>
      </c>
    </row>
    <row r="3" spans="1:19" x14ac:dyDescent="0.3">
      <c r="A3" t="s">
        <v>1</v>
      </c>
      <c r="D3" t="s">
        <v>3</v>
      </c>
      <c r="F3" t="s">
        <v>4</v>
      </c>
      <c r="H3" t="s">
        <v>5</v>
      </c>
      <c r="J3" t="s">
        <v>6</v>
      </c>
      <c r="L3" t="s">
        <v>7</v>
      </c>
    </row>
    <row r="4" spans="1:19" ht="15" thickBot="1" x14ac:dyDescent="0.35">
      <c r="B4" t="s">
        <v>54</v>
      </c>
      <c r="C4" t="s">
        <v>8</v>
      </c>
      <c r="D4" t="s">
        <v>9</v>
      </c>
      <c r="E4" t="s">
        <v>10</v>
      </c>
      <c r="F4" t="s">
        <v>9</v>
      </c>
      <c r="G4" t="s">
        <v>10</v>
      </c>
      <c r="H4" t="s">
        <v>9</v>
      </c>
      <c r="I4" t="s">
        <v>10</v>
      </c>
      <c r="J4" t="s">
        <v>9</v>
      </c>
      <c r="K4" t="s">
        <v>10</v>
      </c>
      <c r="L4" t="s">
        <v>9</v>
      </c>
      <c r="M4" t="s">
        <v>10</v>
      </c>
    </row>
    <row r="5" spans="1:19" ht="15" thickBot="1" x14ac:dyDescent="0.35">
      <c r="A5" t="s">
        <v>11</v>
      </c>
      <c r="B5">
        <v>1342149.3500000001</v>
      </c>
      <c r="C5" s="3">
        <v>5.7773183383752057E-2</v>
      </c>
      <c r="D5">
        <v>1013758.1500000004</v>
      </c>
      <c r="E5" s="4">
        <v>0.75532439813795704</v>
      </c>
      <c r="F5">
        <v>157204.60000000003</v>
      </c>
      <c r="G5" s="4">
        <v>0.11712899164314317</v>
      </c>
      <c r="H5">
        <v>62145.01</v>
      </c>
      <c r="I5" s="4">
        <v>4.6302604102889146E-2</v>
      </c>
      <c r="J5">
        <v>18963.419999999998</v>
      </c>
      <c r="K5" s="4">
        <v>1.4129142930330367E-2</v>
      </c>
      <c r="L5">
        <v>90078.170000000013</v>
      </c>
      <c r="M5" s="4">
        <v>6.7114863185680496E-2</v>
      </c>
      <c r="N5" s="30">
        <v>328.39120000000003</v>
      </c>
      <c r="P5">
        <f>F5/1000</f>
        <v>157.20460000000003</v>
      </c>
      <c r="Q5">
        <f>H5/1000</f>
        <v>62.145009999999999</v>
      </c>
      <c r="R5">
        <f>J5/1000</f>
        <v>18.963419999999999</v>
      </c>
      <c r="S5">
        <f>L5/1000</f>
        <v>90.078170000000014</v>
      </c>
    </row>
    <row r="6" spans="1:19" ht="15" thickBot="1" x14ac:dyDescent="0.35">
      <c r="A6" t="s">
        <v>13</v>
      </c>
      <c r="B6">
        <v>1053837.5000000005</v>
      </c>
      <c r="C6" s="3">
        <v>4.5362721476693207E-2</v>
      </c>
      <c r="D6">
        <v>765817.98000000045</v>
      </c>
      <c r="E6" s="4">
        <v>0.72669456154293244</v>
      </c>
      <c r="F6">
        <v>177702.52000000002</v>
      </c>
      <c r="G6" s="4">
        <v>0.16862421388496798</v>
      </c>
      <c r="H6">
        <v>31504.61</v>
      </c>
      <c r="I6" s="4">
        <v>2.989513089067336E-2</v>
      </c>
      <c r="J6">
        <v>28846.480000000007</v>
      </c>
      <c r="K6" s="4">
        <v>2.7372797039391741E-2</v>
      </c>
      <c r="L6">
        <v>49965.909999999996</v>
      </c>
      <c r="M6" s="4">
        <v>4.7413296642034447E-2</v>
      </c>
      <c r="N6" s="30">
        <v>288.01949999999999</v>
      </c>
      <c r="P6">
        <f t="shared" ref="P6:P18" si="0">F6/1000</f>
        <v>177.70252000000002</v>
      </c>
      <c r="Q6">
        <f t="shared" ref="Q6:Q18" si="1">H6/1000</f>
        <v>31.50461</v>
      </c>
      <c r="R6">
        <f t="shared" ref="R6:R18" si="2">J6/1000</f>
        <v>28.846480000000007</v>
      </c>
      <c r="S6">
        <f t="shared" ref="S6:S18" si="3">L6/1000</f>
        <v>49.965909999999994</v>
      </c>
    </row>
    <row r="7" spans="1:19" ht="15" thickBot="1" x14ac:dyDescent="0.35">
      <c r="A7" t="s">
        <v>14</v>
      </c>
      <c r="B7">
        <v>2238924.2399999979</v>
      </c>
      <c r="C7" s="3">
        <v>9.6375102144815386E-2</v>
      </c>
      <c r="D7">
        <v>1368365.0099999979</v>
      </c>
      <c r="E7" s="4">
        <v>0.61117075136048338</v>
      </c>
      <c r="F7">
        <v>230491.44999999992</v>
      </c>
      <c r="G7" s="4">
        <v>0.10294740924328916</v>
      </c>
      <c r="H7">
        <v>61177.94</v>
      </c>
      <c r="I7" s="4">
        <v>2.7324703045780621E-2</v>
      </c>
      <c r="J7">
        <v>35218.549999999996</v>
      </c>
      <c r="K7" s="4">
        <v>1.5730121355066497E-2</v>
      </c>
      <c r="L7">
        <v>543671.28999999992</v>
      </c>
      <c r="M7" s="4">
        <v>0.24282701499538029</v>
      </c>
      <c r="N7" s="30">
        <v>870.55920000000003</v>
      </c>
      <c r="P7">
        <f t="shared" si="0"/>
        <v>230.49144999999993</v>
      </c>
      <c r="Q7">
        <f t="shared" si="1"/>
        <v>61.17794</v>
      </c>
      <c r="R7">
        <f t="shared" si="2"/>
        <v>35.218549999999993</v>
      </c>
      <c r="S7">
        <f t="shared" si="3"/>
        <v>543.67128999999989</v>
      </c>
    </row>
    <row r="8" spans="1:19" ht="15" thickBot="1" x14ac:dyDescent="0.35">
      <c r="A8" t="s">
        <v>16</v>
      </c>
      <c r="B8">
        <v>1194571.189999999</v>
      </c>
      <c r="C8" s="3">
        <v>5.1420641394951207E-2</v>
      </c>
      <c r="D8">
        <v>827119.87999999931</v>
      </c>
      <c r="E8" s="4">
        <v>0.69239898544681966</v>
      </c>
      <c r="F8">
        <v>128185.78999999998</v>
      </c>
      <c r="G8" s="4">
        <v>0.1073069491990679</v>
      </c>
      <c r="H8">
        <v>37085.679999999993</v>
      </c>
      <c r="I8" s="4">
        <v>3.1045181995390348E-2</v>
      </c>
      <c r="J8">
        <v>7024.54</v>
      </c>
      <c r="K8" s="4">
        <v>5.8803862497303367E-3</v>
      </c>
      <c r="L8">
        <v>195155.30000000002</v>
      </c>
      <c r="M8" s="4">
        <v>0.16336849710899204</v>
      </c>
      <c r="N8" s="30">
        <v>367.4513</v>
      </c>
      <c r="P8">
        <f t="shared" si="0"/>
        <v>128.18578999999997</v>
      </c>
      <c r="Q8">
        <f t="shared" si="1"/>
        <v>37.085679999999996</v>
      </c>
      <c r="R8">
        <f t="shared" si="2"/>
        <v>7.02454</v>
      </c>
      <c r="S8">
        <f t="shared" si="3"/>
        <v>195.15530000000001</v>
      </c>
    </row>
    <row r="9" spans="1:19" ht="15" thickBot="1" x14ac:dyDescent="0.35">
      <c r="A9" t="s">
        <v>15</v>
      </c>
      <c r="B9">
        <v>1571349.9200000006</v>
      </c>
      <c r="C9" s="3">
        <v>6.7639184184833195E-2</v>
      </c>
      <c r="D9">
        <v>1302237.4400000009</v>
      </c>
      <c r="E9" s="4">
        <v>0.82873803181916372</v>
      </c>
      <c r="F9">
        <v>95955.57</v>
      </c>
      <c r="G9" s="4">
        <v>6.1065691847936691E-2</v>
      </c>
      <c r="H9">
        <v>26113.700000000004</v>
      </c>
      <c r="I9" s="4">
        <v>1.6618640868992434E-2</v>
      </c>
      <c r="J9">
        <v>26889.210000000003</v>
      </c>
      <c r="K9" s="4">
        <v>1.7112171934307283E-2</v>
      </c>
      <c r="L9">
        <v>120154</v>
      </c>
      <c r="M9" s="4">
        <v>7.6465463529600042E-2</v>
      </c>
      <c r="N9" s="30">
        <v>269.11250000000001</v>
      </c>
      <c r="P9">
        <f t="shared" si="0"/>
        <v>95.955570000000009</v>
      </c>
      <c r="Q9">
        <f t="shared" si="1"/>
        <v>26.113700000000005</v>
      </c>
      <c r="R9">
        <f t="shared" si="2"/>
        <v>26.889210000000002</v>
      </c>
      <c r="S9">
        <f t="shared" si="3"/>
        <v>120.154</v>
      </c>
    </row>
    <row r="10" spans="1:19" ht="15" thickBot="1" x14ac:dyDescent="0.35">
      <c r="A10" t="s">
        <v>17</v>
      </c>
      <c r="B10">
        <v>1028508.26</v>
      </c>
      <c r="C10" s="3">
        <v>4.4272417459862969E-2</v>
      </c>
      <c r="D10">
        <v>747596.47000000009</v>
      </c>
      <c r="E10" s="4">
        <v>0.72687454158122178</v>
      </c>
      <c r="F10">
        <v>117925.69999999997</v>
      </c>
      <c r="G10" s="4">
        <v>0.1146570276450672</v>
      </c>
      <c r="H10">
        <v>44648.09</v>
      </c>
      <c r="I10" s="4">
        <v>4.3410531287322862E-2</v>
      </c>
      <c r="J10">
        <v>16519.399999999994</v>
      </c>
      <c r="K10" s="4">
        <v>1.6061514177824875E-2</v>
      </c>
      <c r="L10">
        <v>101818.59999999995</v>
      </c>
      <c r="M10" s="4">
        <v>9.8996385308563251E-2</v>
      </c>
      <c r="N10" s="30">
        <v>280.91180000000003</v>
      </c>
      <c r="P10">
        <f t="shared" si="0"/>
        <v>117.92569999999996</v>
      </c>
      <c r="Q10">
        <f t="shared" si="1"/>
        <v>44.648089999999996</v>
      </c>
      <c r="R10">
        <f t="shared" si="2"/>
        <v>16.519399999999994</v>
      </c>
      <c r="S10">
        <f t="shared" si="3"/>
        <v>101.81859999999995</v>
      </c>
    </row>
    <row r="11" spans="1:19" ht="15" thickBot="1" x14ac:dyDescent="0.35">
      <c r="A11" t="s">
        <v>18</v>
      </c>
      <c r="B11">
        <v>1513232.2499999995</v>
      </c>
      <c r="C11" s="3">
        <v>6.5137493291232973E-2</v>
      </c>
      <c r="D11">
        <v>983066.64999999932</v>
      </c>
      <c r="E11" s="4">
        <v>0.64964690648114298</v>
      </c>
      <c r="F11">
        <v>206879.47999999998</v>
      </c>
      <c r="G11" s="4">
        <v>0.13671363401090617</v>
      </c>
      <c r="H11">
        <v>93491.5</v>
      </c>
      <c r="I11" s="4">
        <v>6.1782651010775132E-2</v>
      </c>
      <c r="J11">
        <v>45774.610000000015</v>
      </c>
      <c r="K11" s="4">
        <v>3.0249560171612802E-2</v>
      </c>
      <c r="L11">
        <v>184020.01000000004</v>
      </c>
      <c r="M11" s="4">
        <v>0.12160724832556277</v>
      </c>
      <c r="N11" s="30">
        <v>530.16560000000004</v>
      </c>
      <c r="P11">
        <f t="shared" si="0"/>
        <v>206.87947999999997</v>
      </c>
      <c r="Q11">
        <f t="shared" si="1"/>
        <v>93.491500000000002</v>
      </c>
      <c r="R11">
        <f t="shared" si="2"/>
        <v>45.774610000000017</v>
      </c>
      <c r="S11">
        <f t="shared" si="3"/>
        <v>184.02001000000004</v>
      </c>
    </row>
    <row r="12" spans="1:19" ht="15" thickBot="1" x14ac:dyDescent="0.35">
      <c r="A12" t="s">
        <v>36</v>
      </c>
      <c r="B12">
        <v>5711219.6399999997</v>
      </c>
      <c r="C12" s="3">
        <v>0.24584100093376818</v>
      </c>
      <c r="D12">
        <v>4620583.5</v>
      </c>
      <c r="E12" s="4">
        <v>0.80903621139669568</v>
      </c>
      <c r="F12">
        <v>860821.85999999975</v>
      </c>
      <c r="G12" s="4">
        <v>0.15072469879656034</v>
      </c>
      <c r="H12">
        <v>103873.73999999998</v>
      </c>
      <c r="I12" s="4">
        <v>1.8187663327197828E-2</v>
      </c>
      <c r="J12">
        <v>40994.540000000008</v>
      </c>
      <c r="K12" s="4">
        <v>7.1778958933542275E-3</v>
      </c>
      <c r="L12">
        <v>84946.000000000015</v>
      </c>
      <c r="M12" s="4">
        <v>1.4873530586191923E-2</v>
      </c>
      <c r="N12" s="30">
        <v>1090.636</v>
      </c>
      <c r="P12">
        <f t="shared" si="0"/>
        <v>860.82185999999979</v>
      </c>
      <c r="Q12">
        <f t="shared" si="1"/>
        <v>103.87373999999997</v>
      </c>
      <c r="R12">
        <f t="shared" si="2"/>
        <v>40.994540000000008</v>
      </c>
      <c r="S12">
        <f t="shared" si="3"/>
        <v>84.946000000000012</v>
      </c>
    </row>
    <row r="13" spans="1:19" ht="15" thickBot="1" x14ac:dyDescent="0.35">
      <c r="A13" t="s">
        <v>19</v>
      </c>
      <c r="B13">
        <v>717096.19000000006</v>
      </c>
      <c r="C13" s="3">
        <v>3.0867600307417285E-2</v>
      </c>
      <c r="D13">
        <v>487069.70000000007</v>
      </c>
      <c r="E13" s="4">
        <v>0.67922505626476692</v>
      </c>
      <c r="F13">
        <v>130686.79999999999</v>
      </c>
      <c r="G13" s="4">
        <v>0.18224444896297662</v>
      </c>
      <c r="H13">
        <v>31537.190000000002</v>
      </c>
      <c r="I13" s="4">
        <v>4.3979023232573584E-2</v>
      </c>
      <c r="J13">
        <v>19309.720000000005</v>
      </c>
      <c r="K13" s="4">
        <v>2.6927656664861101E-2</v>
      </c>
      <c r="L13">
        <v>48492.78</v>
      </c>
      <c r="M13" s="4">
        <v>6.7623814874821733E-2</v>
      </c>
      <c r="N13" s="30">
        <v>230.0265</v>
      </c>
      <c r="P13">
        <f t="shared" si="0"/>
        <v>130.68679999999998</v>
      </c>
      <c r="Q13">
        <f t="shared" si="1"/>
        <v>31.537190000000002</v>
      </c>
      <c r="R13">
        <f t="shared" si="2"/>
        <v>19.309720000000006</v>
      </c>
      <c r="S13">
        <f t="shared" si="3"/>
        <v>48.492779999999996</v>
      </c>
    </row>
    <row r="14" spans="1:19" ht="15" thickBot="1" x14ac:dyDescent="0.35">
      <c r="A14" t="s">
        <v>22</v>
      </c>
      <c r="B14">
        <v>1875090.2799999991</v>
      </c>
      <c r="C14" s="3">
        <v>8.0713770496205164E-2</v>
      </c>
      <c r="D14">
        <v>1125943.8699999992</v>
      </c>
      <c r="E14" s="4">
        <v>0.60047448488720223</v>
      </c>
      <c r="F14">
        <v>324036.99999999988</v>
      </c>
      <c r="G14" s="4">
        <v>0.17281141257902527</v>
      </c>
      <c r="H14">
        <v>99020.07</v>
      </c>
      <c r="I14" s="4">
        <v>5.2808161322237805E-2</v>
      </c>
      <c r="J14">
        <v>102984.26</v>
      </c>
      <c r="K14" s="4">
        <v>5.492229419481607E-2</v>
      </c>
      <c r="L14">
        <v>223105.08</v>
      </c>
      <c r="M14" s="4">
        <v>0.11898364701671862</v>
      </c>
      <c r="N14" s="30">
        <v>749.14639999999997</v>
      </c>
      <c r="P14">
        <f t="shared" si="0"/>
        <v>324.03699999999986</v>
      </c>
      <c r="Q14">
        <f t="shared" si="1"/>
        <v>99.020070000000004</v>
      </c>
      <c r="R14">
        <f t="shared" si="2"/>
        <v>102.98425999999999</v>
      </c>
      <c r="S14">
        <f t="shared" si="3"/>
        <v>223.10507999999999</v>
      </c>
    </row>
    <row r="15" spans="1:19" ht="15" thickBot="1" x14ac:dyDescent="0.35">
      <c r="A15" t="s">
        <v>23</v>
      </c>
      <c r="B15">
        <v>419612.37000000011</v>
      </c>
      <c r="C15" s="3">
        <v>1.8062328460018869E-2</v>
      </c>
      <c r="D15">
        <v>105467.28000000012</v>
      </c>
      <c r="E15" s="4">
        <v>0.25134454448995414</v>
      </c>
      <c r="F15">
        <v>29051.030000000006</v>
      </c>
      <c r="G15" s="4">
        <v>6.9233016176334358E-2</v>
      </c>
      <c r="H15">
        <v>28628.890000000003</v>
      </c>
      <c r="I15" s="4">
        <v>6.8226992450198726E-2</v>
      </c>
      <c r="J15">
        <v>11261.080000000002</v>
      </c>
      <c r="K15" s="4">
        <v>2.6836863746414336E-2</v>
      </c>
      <c r="L15">
        <v>245204.08999999997</v>
      </c>
      <c r="M15" s="4">
        <v>0.58435858313709843</v>
      </c>
      <c r="N15" s="30">
        <v>314.14510000000001</v>
      </c>
      <c r="P15">
        <f t="shared" si="0"/>
        <v>29.051030000000004</v>
      </c>
      <c r="Q15">
        <f t="shared" si="1"/>
        <v>28.628890000000002</v>
      </c>
      <c r="R15">
        <f t="shared" si="2"/>
        <v>11.261080000000002</v>
      </c>
      <c r="S15">
        <f t="shared" si="3"/>
        <v>245.20408999999998</v>
      </c>
    </row>
    <row r="16" spans="1:19" ht="15" thickBot="1" x14ac:dyDescent="0.35">
      <c r="A16" t="s">
        <v>24</v>
      </c>
      <c r="B16">
        <v>1253812.1100000006</v>
      </c>
      <c r="C16" s="3">
        <v>5.3970682889947483E-2</v>
      </c>
      <c r="D16">
        <v>978185.00000000035</v>
      </c>
      <c r="E16" s="4">
        <v>0.78016872878983434</v>
      </c>
      <c r="F16">
        <v>149578.99</v>
      </c>
      <c r="G16" s="4">
        <v>0.11929936615463056</v>
      </c>
      <c r="H16">
        <v>56950.430000000008</v>
      </c>
      <c r="I16" s="4">
        <v>4.5421821615680501E-2</v>
      </c>
      <c r="J16">
        <v>23022.010000000002</v>
      </c>
      <c r="K16" s="4">
        <v>1.8361610815834272E-2</v>
      </c>
      <c r="L16">
        <v>46075.679999999993</v>
      </c>
      <c r="M16" s="4">
        <v>3.6748472624020173E-2</v>
      </c>
      <c r="N16" s="30">
        <v>275.62709999999998</v>
      </c>
      <c r="P16">
        <f t="shared" si="0"/>
        <v>149.57899</v>
      </c>
      <c r="Q16">
        <f t="shared" si="1"/>
        <v>56.950430000000004</v>
      </c>
      <c r="R16">
        <f t="shared" si="2"/>
        <v>23.022010000000002</v>
      </c>
      <c r="S16">
        <f t="shared" si="3"/>
        <v>46.075679999999991</v>
      </c>
    </row>
    <row r="17" spans="1:19" ht="15" thickBot="1" x14ac:dyDescent="0.35">
      <c r="A17" t="s">
        <v>25</v>
      </c>
      <c r="B17">
        <v>972910.89999999991</v>
      </c>
      <c r="C17" s="3">
        <v>4.1879213994889058E-2</v>
      </c>
      <c r="D17">
        <v>792076.66</v>
      </c>
      <c r="E17" s="4">
        <v>0.81413072872346282</v>
      </c>
      <c r="F17">
        <v>119062.04000000002</v>
      </c>
      <c r="G17" s="4">
        <v>0.12237712620960464</v>
      </c>
      <c r="H17">
        <v>14968.21</v>
      </c>
      <c r="I17" s="4">
        <v>1.5384975129788351E-2</v>
      </c>
      <c r="J17">
        <v>22704.569999999992</v>
      </c>
      <c r="K17" s="4">
        <v>2.3336741319271881E-2</v>
      </c>
      <c r="L17">
        <v>24099.420000000002</v>
      </c>
      <c r="M17" s="4">
        <v>2.477042861787241E-2</v>
      </c>
      <c r="N17" s="30">
        <v>180.83420000000001</v>
      </c>
      <c r="P17">
        <f t="shared" si="0"/>
        <v>119.06204000000002</v>
      </c>
      <c r="Q17">
        <f t="shared" si="1"/>
        <v>14.968209999999999</v>
      </c>
      <c r="R17">
        <f t="shared" si="2"/>
        <v>22.704569999999993</v>
      </c>
      <c r="S17">
        <f t="shared" si="3"/>
        <v>24.099420000000002</v>
      </c>
    </row>
    <row r="18" spans="1:19" ht="15" thickBot="1" x14ac:dyDescent="0.35">
      <c r="A18" t="s">
        <v>26</v>
      </c>
      <c r="B18">
        <v>1600733.23</v>
      </c>
      <c r="C18" s="3">
        <v>6.8903996746156271E-2</v>
      </c>
      <c r="D18">
        <v>1129008.8400000001</v>
      </c>
      <c r="E18" s="4">
        <v>0.70530730470310787</v>
      </c>
      <c r="F18">
        <v>228170.60999999987</v>
      </c>
      <c r="G18" s="4">
        <v>0.14254130902249082</v>
      </c>
      <c r="H18">
        <v>74679.42</v>
      </c>
      <c r="I18" s="4">
        <v>4.6653257769878373E-2</v>
      </c>
      <c r="J18">
        <v>50004.719999999987</v>
      </c>
      <c r="K18" s="4">
        <v>3.1238634310102993E-2</v>
      </c>
      <c r="L18">
        <v>118869.63999999998</v>
      </c>
      <c r="M18" s="4">
        <v>7.4259494194419878E-2</v>
      </c>
      <c r="N18" s="30">
        <v>471.7244</v>
      </c>
      <c r="P18">
        <f t="shared" si="0"/>
        <v>228.17060999999987</v>
      </c>
      <c r="Q18">
        <f t="shared" si="1"/>
        <v>74.679419999999993</v>
      </c>
      <c r="R18">
        <f t="shared" si="2"/>
        <v>50.004719999999985</v>
      </c>
      <c r="S18">
        <f t="shared" si="3"/>
        <v>118.86963999999999</v>
      </c>
    </row>
    <row r="19" spans="1:19" x14ac:dyDescent="0.3">
      <c r="A19" t="s">
        <v>28</v>
      </c>
      <c r="B19">
        <v>738307.87000000011</v>
      </c>
      <c r="C19" s="3">
        <v>3.1780662835456705E-2</v>
      </c>
      <c r="D19">
        <v>433782.81000000006</v>
      </c>
      <c r="E19" s="4">
        <v>0.58753648393318625</v>
      </c>
      <c r="F19">
        <v>303153.08</v>
      </c>
      <c r="G19" s="4">
        <v>0.41060523978973701</v>
      </c>
      <c r="H19">
        <v>910.6</v>
      </c>
      <c r="I19" s="4">
        <v>1.233360820060065E-3</v>
      </c>
      <c r="J19">
        <v>6.82</v>
      </c>
      <c r="K19" s="4">
        <v>9.2373388895339818E-6</v>
      </c>
      <c r="L19">
        <v>454.56</v>
      </c>
      <c r="M19" s="4">
        <v>6.1567811812706253E-4</v>
      </c>
    </row>
    <row r="20" spans="1:19" x14ac:dyDescent="0.3">
      <c r="A20" t="s">
        <v>29</v>
      </c>
      <c r="B20">
        <v>23231355.299999997</v>
      </c>
      <c r="C20" s="3">
        <v>1</v>
      </c>
      <c r="D20">
        <v>16680079.239999996</v>
      </c>
      <c r="E20" s="4">
        <v>0.71799854225465698</v>
      </c>
      <c r="F20">
        <v>3258906.5199999991</v>
      </c>
      <c r="G20" s="4">
        <v>0.14028051647938075</v>
      </c>
      <c r="H20">
        <v>766735.08000000007</v>
      </c>
      <c r="I20" s="4">
        <v>3.3004319812542329E-2</v>
      </c>
      <c r="J20">
        <v>449523.93000000005</v>
      </c>
      <c r="K20" s="4">
        <v>1.9349879686098217E-2</v>
      </c>
      <c r="L20">
        <v>2076110.5299999998</v>
      </c>
      <c r="M20" s="4">
        <v>8.9366741767321692E-2</v>
      </c>
    </row>
    <row r="21" spans="1:19" x14ac:dyDescent="0.3">
      <c r="G21" s="4"/>
      <c r="I21" s="4"/>
    </row>
    <row r="22" spans="1:19" x14ac:dyDescent="0.3">
      <c r="A22" t="s">
        <v>37</v>
      </c>
    </row>
    <row r="23" spans="1:19" x14ac:dyDescent="0.3">
      <c r="A23" t="s">
        <v>38</v>
      </c>
      <c r="B23">
        <v>-1400250.1600000001</v>
      </c>
      <c r="C23">
        <v>6.0274148534071981E-2</v>
      </c>
      <c r="D23">
        <v>-124967.71</v>
      </c>
      <c r="E23">
        <v>7.4920333531940725E-3</v>
      </c>
      <c r="F23">
        <v>-65171.229999999996</v>
      </c>
      <c r="G23">
        <v>1.9997882602659008E-2</v>
      </c>
      <c r="H23">
        <v>-38300.53</v>
      </c>
      <c r="I23">
        <v>4.9952755520198705E-2</v>
      </c>
      <c r="J23">
        <v>-89819.549999999988</v>
      </c>
      <c r="K23">
        <v>0.19981038606776724</v>
      </c>
      <c r="L23">
        <v>-1081991.1400000001</v>
      </c>
      <c r="M23">
        <v>0.52116258954671368</v>
      </c>
    </row>
    <row r="24" spans="1:19" x14ac:dyDescent="0.3">
      <c r="A24" t="s">
        <v>39</v>
      </c>
      <c r="B24">
        <v>21831105.139999997</v>
      </c>
      <c r="D24">
        <v>16555111.529999996</v>
      </c>
      <c r="F24">
        <v>3193735.2899999991</v>
      </c>
      <c r="H24">
        <v>728434.55</v>
      </c>
      <c r="J24">
        <v>359704.38000000006</v>
      </c>
      <c r="L24">
        <v>994119.38999999966</v>
      </c>
    </row>
    <row r="26" spans="1:19" x14ac:dyDescent="0.3">
      <c r="A26" t="s">
        <v>30</v>
      </c>
      <c r="D26" t="s">
        <v>3</v>
      </c>
      <c r="F26" t="s">
        <v>4</v>
      </c>
      <c r="H26" t="s">
        <v>5</v>
      </c>
      <c r="J26" t="s">
        <v>6</v>
      </c>
      <c r="L26" t="s">
        <v>7</v>
      </c>
    </row>
    <row r="27" spans="1:19" x14ac:dyDescent="0.3">
      <c r="D27" t="s">
        <v>9</v>
      </c>
      <c r="E27" t="s">
        <v>10</v>
      </c>
      <c r="F27" t="s">
        <v>9</v>
      </c>
      <c r="G27" t="s">
        <v>10</v>
      </c>
      <c r="H27" t="s">
        <v>9</v>
      </c>
      <c r="I27" t="s">
        <v>10</v>
      </c>
      <c r="J27" t="s">
        <v>9</v>
      </c>
      <c r="K27" t="s">
        <v>10</v>
      </c>
      <c r="L27" t="s">
        <v>9</v>
      </c>
      <c r="M27" t="s">
        <v>10</v>
      </c>
    </row>
    <row r="28" spans="1:19" x14ac:dyDescent="0.3">
      <c r="A28" t="s">
        <v>31</v>
      </c>
      <c r="B28">
        <f>8913335.67000001/1000</f>
        <v>8913.3356700000095</v>
      </c>
      <c r="C28">
        <v>0.38367695534319518</v>
      </c>
      <c r="D28">
        <f>6055916.88000001/1000</f>
        <v>6055.9168800000098</v>
      </c>
      <c r="E28" s="4">
        <v>0.67942205973266168</v>
      </c>
      <c r="F28">
        <f>1283554.67</f>
        <v>1283554.67</v>
      </c>
      <c r="G28" s="4">
        <v>0.14400385192718729</v>
      </c>
      <c r="H28">
        <v>428317.01999999973</v>
      </c>
      <c r="I28" s="4">
        <v>4.80535049792419E-2</v>
      </c>
      <c r="J28">
        <v>286257.19999999995</v>
      </c>
      <c r="K28" s="4">
        <v>3.211560863386622E-2</v>
      </c>
      <c r="L28">
        <v>859289.9000000013</v>
      </c>
      <c r="M28" s="4">
        <v>9.6404974727042986E-2</v>
      </c>
      <c r="N28">
        <f>'2022'!F28+'2022'!H28+'2022'!J28+'2022'!L28</f>
        <v>2857418.790000001</v>
      </c>
    </row>
    <row r="29" spans="1:19" x14ac:dyDescent="0.3">
      <c r="A29" t="s">
        <v>32</v>
      </c>
      <c r="B29">
        <f>12962095.5/1000</f>
        <v>12962.095499999999</v>
      </c>
      <c r="C29">
        <v>0.5579569221258478</v>
      </c>
      <c r="D29">
        <f>9625288.18000001/1000</f>
        <v>9625.2881800000105</v>
      </c>
      <c r="E29" s="4">
        <v>1.0798749801823637</v>
      </c>
      <c r="F29">
        <f>1792380.67</f>
        <v>1792380.67</v>
      </c>
      <c r="G29" s="4">
        <v>0.20108977563054076</v>
      </c>
      <c r="H29">
        <v>256896.46000000022</v>
      </c>
      <c r="I29" s="4">
        <v>2.8821584815283869E-2</v>
      </c>
      <c r="J29">
        <v>107306.74999999999</v>
      </c>
      <c r="K29" s="4">
        <v>1.2038899237371581E-2</v>
      </c>
      <c r="L29">
        <v>1180223.44</v>
      </c>
      <c r="M29" s="4">
        <v>0.13241097201941227</v>
      </c>
      <c r="N29">
        <f>'2022'!F29+'2022'!H29+'2022'!J29+'2022'!L29</f>
        <v>3336807.32</v>
      </c>
    </row>
    <row r="30" spans="1:19" x14ac:dyDescent="0.3">
      <c r="A30" t="s">
        <v>33</v>
      </c>
      <c r="B30">
        <f>1355924.13/1000</f>
        <v>1355.9241299999999</v>
      </c>
      <c r="C30">
        <v>5.8366122530957062E-2</v>
      </c>
      <c r="D30">
        <f>998874.179999999/1000</f>
        <v>998.874179999999</v>
      </c>
      <c r="E30" s="4">
        <v>0.7366740939996399</v>
      </c>
      <c r="F30">
        <f>182971.18</f>
        <v>182971.18</v>
      </c>
      <c r="G30" s="4">
        <v>0.13494204871182575</v>
      </c>
      <c r="H30">
        <v>81521.600000000006</v>
      </c>
      <c r="I30" s="4">
        <v>6.0122537977106462E-2</v>
      </c>
      <c r="J30">
        <v>55959.979999999981</v>
      </c>
      <c r="K30" s="4">
        <v>4.127073098109111E-2</v>
      </c>
      <c r="L30">
        <v>36597.19</v>
      </c>
      <c r="M30" s="4">
        <v>2.6990588330336754E-2</v>
      </c>
      <c r="N30">
        <f>'2022'!F30+'2022'!H30+'2022'!J30+'2022'!L30</f>
        <v>357049.95</v>
      </c>
    </row>
    <row r="31" spans="1:19" x14ac:dyDescent="0.3">
      <c r="A31" t="s">
        <v>29</v>
      </c>
      <c r="B31">
        <v>23231355.300000012</v>
      </c>
      <c r="C31">
        <v>1</v>
      </c>
      <c r="D31">
        <v>16680079.240000017</v>
      </c>
      <c r="E31" s="4">
        <v>0.71799854225465742</v>
      </c>
      <c r="F31">
        <v>3258906.519999994</v>
      </c>
      <c r="G31" s="4">
        <v>0.14028051647938045</v>
      </c>
      <c r="H31">
        <v>766735.08</v>
      </c>
      <c r="I31" s="4">
        <v>3.3004319812542302E-2</v>
      </c>
      <c r="J31">
        <v>449523.92999999993</v>
      </c>
      <c r="K31" s="4">
        <v>1.9349879686098199E-2</v>
      </c>
      <c r="L31">
        <v>2076110.5300000012</v>
      </c>
      <c r="M31" s="4">
        <v>8.9366741767321692E-2</v>
      </c>
    </row>
    <row r="32" spans="1:19" x14ac:dyDescent="0.3">
      <c r="I32" s="4"/>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AD8F9-6B15-4ED2-B739-D217EB1A3AD8}">
  <dimension ref="A1:B19"/>
  <sheetViews>
    <sheetView workbookViewId="0">
      <selection sqref="A1:B16"/>
    </sheetView>
  </sheetViews>
  <sheetFormatPr defaultRowHeight="14.4" x14ac:dyDescent="0.3"/>
  <cols>
    <col min="1" max="1" width="21.77734375" customWidth="1"/>
    <col min="2" max="2" width="35.109375" customWidth="1"/>
  </cols>
  <sheetData>
    <row r="1" spans="1:2" x14ac:dyDescent="0.3">
      <c r="A1" s="1" t="s">
        <v>11</v>
      </c>
      <c r="B1" t="s">
        <v>40</v>
      </c>
    </row>
    <row r="2" spans="1:2" x14ac:dyDescent="0.3">
      <c r="A2" s="1" t="s">
        <v>12</v>
      </c>
      <c r="B2" t="s">
        <v>41</v>
      </c>
    </row>
    <row r="3" spans="1:2" x14ac:dyDescent="0.3">
      <c r="A3" s="1" t="s">
        <v>13</v>
      </c>
      <c r="B3" t="s">
        <v>41</v>
      </c>
    </row>
    <row r="4" spans="1:2" x14ac:dyDescent="0.3">
      <c r="A4" s="1" t="s">
        <v>14</v>
      </c>
      <c r="B4" t="s">
        <v>42</v>
      </c>
    </row>
    <row r="5" spans="1:2" x14ac:dyDescent="0.3">
      <c r="A5" s="1" t="s">
        <v>15</v>
      </c>
      <c r="B5" t="s">
        <v>42</v>
      </c>
    </row>
    <row r="6" spans="1:2" x14ac:dyDescent="0.3">
      <c r="A6" s="1" t="s">
        <v>16</v>
      </c>
      <c r="B6" t="s">
        <v>42</v>
      </c>
    </row>
    <row r="7" spans="1:2" x14ac:dyDescent="0.3">
      <c r="A7" s="1" t="s">
        <v>17</v>
      </c>
      <c r="B7" t="s">
        <v>43</v>
      </c>
    </row>
    <row r="8" spans="1:2" x14ac:dyDescent="0.3">
      <c r="A8" s="2" t="s">
        <v>18</v>
      </c>
      <c r="B8" t="s">
        <v>43</v>
      </c>
    </row>
    <row r="9" spans="1:2" x14ac:dyDescent="0.3">
      <c r="A9" s="2" t="s">
        <v>19</v>
      </c>
      <c r="B9" t="s">
        <v>44</v>
      </c>
    </row>
    <row r="10" spans="1:2" x14ac:dyDescent="0.3">
      <c r="A10" s="2" t="s">
        <v>20</v>
      </c>
      <c r="B10" t="s">
        <v>44</v>
      </c>
    </row>
    <row r="11" spans="1:2" x14ac:dyDescent="0.3">
      <c r="A11" s="2" t="s">
        <v>21</v>
      </c>
      <c r="B11" t="s">
        <v>44</v>
      </c>
    </row>
    <row r="12" spans="1:2" x14ac:dyDescent="0.3">
      <c r="A12" s="1" t="s">
        <v>22</v>
      </c>
      <c r="B12" t="s">
        <v>45</v>
      </c>
    </row>
    <row r="13" spans="1:2" x14ac:dyDescent="0.3">
      <c r="A13" s="1" t="s">
        <v>23</v>
      </c>
      <c r="B13" t="s">
        <v>45</v>
      </c>
    </row>
    <row r="14" spans="1:2" x14ac:dyDescent="0.3">
      <c r="A14" s="1" t="s">
        <v>24</v>
      </c>
      <c r="B14" t="s">
        <v>45</v>
      </c>
    </row>
    <row r="15" spans="1:2" x14ac:dyDescent="0.3">
      <c r="A15" s="2" t="s">
        <v>25</v>
      </c>
      <c r="B15" t="s">
        <v>45</v>
      </c>
    </row>
    <row r="16" spans="1:2" x14ac:dyDescent="0.3">
      <c r="A16" s="2" t="s">
        <v>26</v>
      </c>
      <c r="B16" t="s">
        <v>45</v>
      </c>
    </row>
    <row r="19" spans="1:2" x14ac:dyDescent="0.3">
      <c r="A19" t="s">
        <v>46</v>
      </c>
      <c r="B19" t="s">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BA42D-F839-464E-8F64-A97E9254F8FC}">
  <dimension ref="A1:B14"/>
  <sheetViews>
    <sheetView workbookViewId="0">
      <selection activeCell="N14" sqref="N14"/>
    </sheetView>
  </sheetViews>
  <sheetFormatPr defaultRowHeight="14.4" x14ac:dyDescent="0.3"/>
  <cols>
    <col min="1" max="1" width="16.88671875" bestFit="1" customWidth="1"/>
    <col min="2" max="2" width="29" bestFit="1" customWidth="1"/>
  </cols>
  <sheetData>
    <row r="1" spans="1:2" x14ac:dyDescent="0.3">
      <c r="A1" s="7" t="s">
        <v>60</v>
      </c>
      <c r="B1" t="s" vm="1">
        <v>79</v>
      </c>
    </row>
    <row r="3" spans="1:2" x14ac:dyDescent="0.3">
      <c r="A3" s="7" t="s">
        <v>49</v>
      </c>
      <c r="B3" t="s">
        <v>62</v>
      </c>
    </row>
    <row r="4" spans="1:2" x14ac:dyDescent="0.3">
      <c r="A4" s="5" t="s">
        <v>36</v>
      </c>
      <c r="B4" s="8">
        <v>5711.2196399999993</v>
      </c>
    </row>
    <row r="5" spans="1:2" x14ac:dyDescent="0.3">
      <c r="A5" s="5" t="s">
        <v>22</v>
      </c>
      <c r="B5" s="8">
        <v>4185.1420199999993</v>
      </c>
    </row>
    <row r="6" spans="1:2" x14ac:dyDescent="0.3">
      <c r="A6" s="5" t="s">
        <v>26</v>
      </c>
      <c r="B6" s="8">
        <v>3829.3301899999997</v>
      </c>
    </row>
    <row r="7" spans="1:2" x14ac:dyDescent="0.3">
      <c r="A7" s="5" t="s">
        <v>14</v>
      </c>
      <c r="B7" s="8">
        <v>3565.9615599999979</v>
      </c>
    </row>
    <row r="8" spans="1:2" x14ac:dyDescent="0.3">
      <c r="A8" s="5" t="s">
        <v>16</v>
      </c>
      <c r="B8" s="8">
        <v>3428.3452699999989</v>
      </c>
    </row>
    <row r="9" spans="1:2" x14ac:dyDescent="0.3">
      <c r="A9" s="5" t="s">
        <v>15</v>
      </c>
      <c r="B9" s="8">
        <v>3230.0567500000006</v>
      </c>
    </row>
    <row r="10" spans="1:2" x14ac:dyDescent="0.3">
      <c r="A10" s="5" t="s">
        <v>18</v>
      </c>
      <c r="B10" s="8">
        <v>3073.4245099999989</v>
      </c>
    </row>
    <row r="11" spans="1:2" x14ac:dyDescent="0.3">
      <c r="A11" s="5" t="s">
        <v>20</v>
      </c>
      <c r="B11" s="8">
        <v>2788.9397700000004</v>
      </c>
    </row>
    <row r="12" spans="1:2" x14ac:dyDescent="0.3">
      <c r="A12" s="5" t="s">
        <v>24</v>
      </c>
      <c r="B12" s="8">
        <v>2640.4239000000007</v>
      </c>
    </row>
    <row r="13" spans="1:2" x14ac:dyDescent="0.3">
      <c r="A13" s="5" t="s">
        <v>17</v>
      </c>
      <c r="B13" s="8">
        <v>2205.5860400000001</v>
      </c>
    </row>
    <row r="14" spans="1:2" x14ac:dyDescent="0.3">
      <c r="A14" s="5" t="s">
        <v>50</v>
      </c>
      <c r="B14" s="39">
        <v>34658.429649999998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1295A-0965-4D9B-A953-96648D5DC937}">
  <dimension ref="A1:F8"/>
  <sheetViews>
    <sheetView workbookViewId="0"/>
  </sheetViews>
  <sheetFormatPr defaultRowHeight="14.4" x14ac:dyDescent="0.3"/>
  <cols>
    <col min="1" max="1" width="13.77734375" bestFit="1" customWidth="1"/>
    <col min="2" max="2" width="34.21875" bestFit="1" customWidth="1"/>
    <col min="3" max="3" width="27.6640625" bestFit="1" customWidth="1"/>
    <col min="4" max="5" width="28.77734375" bestFit="1" customWidth="1"/>
    <col min="6" max="6" width="29.109375" bestFit="1" customWidth="1"/>
  </cols>
  <sheetData>
    <row r="1" spans="1:6" x14ac:dyDescent="0.3">
      <c r="A1" s="9" t="s">
        <v>86</v>
      </c>
    </row>
    <row r="3" spans="1:6" x14ac:dyDescent="0.3">
      <c r="A3" t="s">
        <v>80</v>
      </c>
      <c r="B3" t="s">
        <v>81</v>
      </c>
      <c r="C3" t="s">
        <v>82</v>
      </c>
      <c r="D3" t="s">
        <v>83</v>
      </c>
      <c r="E3" t="s">
        <v>84</v>
      </c>
      <c r="F3" t="s">
        <v>85</v>
      </c>
    </row>
    <row r="4" spans="1:6" x14ac:dyDescent="0.3">
      <c r="A4">
        <v>2022</v>
      </c>
      <c r="B4">
        <v>1125.9438700000001</v>
      </c>
      <c r="C4">
        <v>324.03699999999998</v>
      </c>
      <c r="D4">
        <v>99.020070000000004</v>
      </c>
      <c r="E4">
        <v>102.9843</v>
      </c>
      <c r="F4">
        <v>223.10509999999999</v>
      </c>
    </row>
    <row r="5" spans="1:6" x14ac:dyDescent="0.3">
      <c r="A5">
        <v>2022</v>
      </c>
      <c r="B5">
        <v>105.46728</v>
      </c>
      <c r="C5">
        <v>29.051030000000001</v>
      </c>
      <c r="D5">
        <v>28.628889999999998</v>
      </c>
      <c r="E5">
        <v>11.26108</v>
      </c>
      <c r="F5">
        <v>245.20410000000001</v>
      </c>
    </row>
    <row r="6" spans="1:6" x14ac:dyDescent="0.3">
      <c r="A6">
        <v>2022</v>
      </c>
      <c r="B6">
        <v>978.18499999999995</v>
      </c>
      <c r="C6">
        <v>149.57900000000001</v>
      </c>
      <c r="D6">
        <v>56.950429999999997</v>
      </c>
      <c r="E6">
        <v>23.022010000000002</v>
      </c>
      <c r="F6">
        <v>46.075679999999998</v>
      </c>
    </row>
    <row r="7" spans="1:6" x14ac:dyDescent="0.3">
      <c r="A7">
        <v>2022</v>
      </c>
      <c r="B7">
        <v>792.07665999999995</v>
      </c>
      <c r="C7">
        <v>119.062</v>
      </c>
      <c r="D7">
        <v>14.968209999999999</v>
      </c>
      <c r="E7">
        <v>22.70457</v>
      </c>
      <c r="F7">
        <v>24.099419999999999</v>
      </c>
    </row>
    <row r="8" spans="1:6" x14ac:dyDescent="0.3">
      <c r="A8">
        <v>2022</v>
      </c>
      <c r="B8">
        <v>1129.00884</v>
      </c>
      <c r="C8">
        <v>228.17060000000001</v>
      </c>
      <c r="D8">
        <v>74.679419999999993</v>
      </c>
      <c r="E8">
        <v>50.004719999999999</v>
      </c>
      <c r="F8">
        <v>118.86960000000001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C85EB-656E-4C87-BA81-F0FBD6D1E683}">
  <dimension ref="A3:F6"/>
  <sheetViews>
    <sheetView workbookViewId="0">
      <selection activeCell="D27" sqref="D27"/>
    </sheetView>
  </sheetViews>
  <sheetFormatPr defaultRowHeight="14.4" x14ac:dyDescent="0.3"/>
  <cols>
    <col min="1" max="1" width="12.5546875" bestFit="1" customWidth="1"/>
    <col min="2" max="2" width="31.5546875" bestFit="1" customWidth="1"/>
    <col min="3" max="3" width="24.88671875" bestFit="1" customWidth="1"/>
    <col min="4" max="5" width="26.109375" bestFit="1" customWidth="1"/>
    <col min="6" max="6" width="26.44140625" bestFit="1" customWidth="1"/>
    <col min="7" max="10" width="31.5546875" bestFit="1" customWidth="1"/>
    <col min="11" max="11" width="36.33203125" bestFit="1" customWidth="1"/>
    <col min="12" max="12" width="29.77734375" bestFit="1" customWidth="1"/>
    <col min="13" max="14" width="30.88671875" bestFit="1" customWidth="1"/>
    <col min="15" max="15" width="31.21875" bestFit="1" customWidth="1"/>
  </cols>
  <sheetData>
    <row r="3" spans="1:6" x14ac:dyDescent="0.3">
      <c r="A3" s="7" t="s">
        <v>49</v>
      </c>
      <c r="B3" t="s">
        <v>72</v>
      </c>
      <c r="C3" t="s">
        <v>73</v>
      </c>
      <c r="D3" t="s">
        <v>74</v>
      </c>
      <c r="E3" t="s">
        <v>75</v>
      </c>
      <c r="F3" t="s">
        <v>76</v>
      </c>
    </row>
    <row r="4" spans="1:6" x14ac:dyDescent="0.3">
      <c r="A4" s="5">
        <v>2022</v>
      </c>
      <c r="B4">
        <v>4130.6816500000004</v>
      </c>
      <c r="C4">
        <v>849.89963</v>
      </c>
      <c r="D4">
        <v>274.24702000000002</v>
      </c>
      <c r="E4">
        <v>209.97667999999999</v>
      </c>
      <c r="F4">
        <v>657.35390000000007</v>
      </c>
    </row>
    <row r="5" spans="1:6" x14ac:dyDescent="0.3">
      <c r="A5" s="5">
        <v>2023</v>
      </c>
      <c r="B5">
        <v>3891.655009999999</v>
      </c>
      <c r="C5">
        <v>646.55765999999994</v>
      </c>
      <c r="D5">
        <v>193.21118000000001</v>
      </c>
      <c r="E5">
        <v>92.442840000000004</v>
      </c>
      <c r="F5">
        <v>230.97856999999999</v>
      </c>
    </row>
    <row r="6" spans="1:6" x14ac:dyDescent="0.3">
      <c r="A6" s="5" t="s">
        <v>50</v>
      </c>
      <c r="B6">
        <v>8022.336659999999</v>
      </c>
      <c r="C6">
        <v>1496.4572899999998</v>
      </c>
      <c r="D6">
        <v>467.45820000000003</v>
      </c>
      <c r="E6">
        <v>302.41951999999998</v>
      </c>
      <c r="F6">
        <v>888.33247000000006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4F5D5-FC36-490F-B37E-2FCDED7D928B}">
  <dimension ref="A1:I126"/>
  <sheetViews>
    <sheetView topLeftCell="A7" zoomScale="86" zoomScaleNormal="86" workbookViewId="0">
      <selection activeCell="E23" sqref="E23"/>
    </sheetView>
  </sheetViews>
  <sheetFormatPr defaultRowHeight="14.4" x14ac:dyDescent="0.3"/>
  <cols>
    <col min="1" max="1" width="24.6640625" customWidth="1"/>
    <col min="2" max="2" width="45.6640625" customWidth="1"/>
    <col min="3" max="3" width="38.109375" customWidth="1"/>
    <col min="4" max="4" width="38" customWidth="1"/>
    <col min="5" max="5" width="23" customWidth="1"/>
    <col min="6" max="6" width="23.77734375" customWidth="1"/>
    <col min="7" max="7" width="24.77734375" customWidth="1"/>
    <col min="8" max="8" width="25.88671875" customWidth="1"/>
    <col min="9" max="9" width="17.109375" customWidth="1"/>
  </cols>
  <sheetData>
    <row r="1" spans="1:4" x14ac:dyDescent="0.3">
      <c r="A1" t="s">
        <v>1</v>
      </c>
      <c r="B1" s="6" t="s">
        <v>57</v>
      </c>
      <c r="C1" t="s">
        <v>2</v>
      </c>
      <c r="D1" t="s">
        <v>58</v>
      </c>
    </row>
    <row r="2" spans="1:4" x14ac:dyDescent="0.3">
      <c r="A2" t="s">
        <v>20</v>
      </c>
      <c r="B2" s="8">
        <v>2788.9397700000004</v>
      </c>
      <c r="C2">
        <v>41</v>
      </c>
    </row>
    <row r="3" spans="1:4" x14ac:dyDescent="0.3">
      <c r="A3" t="s">
        <v>22</v>
      </c>
      <c r="B3" s="8">
        <v>2310.0517400000008</v>
      </c>
      <c r="C3">
        <v>60</v>
      </c>
    </row>
    <row r="4" spans="1:4" x14ac:dyDescent="0.3">
      <c r="A4" t="s">
        <v>16</v>
      </c>
      <c r="B4" s="8">
        <v>2233.7740799999997</v>
      </c>
      <c r="C4">
        <v>24</v>
      </c>
    </row>
    <row r="5" spans="1:4" x14ac:dyDescent="0.3">
      <c r="A5" t="s">
        <v>26</v>
      </c>
      <c r="B5" s="8">
        <v>2228.5969599999999</v>
      </c>
      <c r="C5">
        <v>90</v>
      </c>
    </row>
    <row r="6" spans="1:4" x14ac:dyDescent="0.3">
      <c r="A6" t="s">
        <v>15</v>
      </c>
      <c r="B6" s="8">
        <v>1658.7068300000003</v>
      </c>
      <c r="C6">
        <v>22</v>
      </c>
    </row>
    <row r="7" spans="1:4" x14ac:dyDescent="0.3">
      <c r="A7" t="s">
        <v>18</v>
      </c>
      <c r="B7" s="8">
        <v>1560.1922599999996</v>
      </c>
      <c r="C7">
        <v>28</v>
      </c>
    </row>
    <row r="8" spans="1:4" x14ac:dyDescent="0.3">
      <c r="A8" t="s">
        <v>24</v>
      </c>
      <c r="B8" s="8">
        <v>1386.6117900000002</v>
      </c>
      <c r="C8">
        <v>80</v>
      </c>
    </row>
    <row r="9" spans="1:4" x14ac:dyDescent="0.3">
      <c r="A9" t="s">
        <v>14</v>
      </c>
      <c r="B9" s="8">
        <v>1327.0373199999997</v>
      </c>
      <c r="C9">
        <v>20</v>
      </c>
    </row>
    <row r="10" spans="1:4" x14ac:dyDescent="0.3">
      <c r="A10" t="s">
        <v>21</v>
      </c>
      <c r="B10" s="8">
        <v>1315.00251</v>
      </c>
      <c r="C10">
        <v>43</v>
      </c>
    </row>
    <row r="11" spans="1:4" x14ac:dyDescent="0.3">
      <c r="A11" t="s">
        <v>17</v>
      </c>
      <c r="B11" s="8">
        <v>1177.0777799999998</v>
      </c>
      <c r="C11">
        <v>26</v>
      </c>
    </row>
    <row r="12" spans="1:4" x14ac:dyDescent="0.3">
      <c r="A12" t="s">
        <v>25</v>
      </c>
      <c r="B12" s="8">
        <v>894.46014999999989</v>
      </c>
      <c r="C12">
        <v>82</v>
      </c>
    </row>
    <row r="13" spans="1:4" x14ac:dyDescent="0.3">
      <c r="A13" t="s">
        <v>13</v>
      </c>
      <c r="B13" s="8">
        <v>835.14863999999989</v>
      </c>
      <c r="C13">
        <v>12</v>
      </c>
    </row>
    <row r="14" spans="1:4" x14ac:dyDescent="0.3">
      <c r="A14" t="s">
        <v>11</v>
      </c>
      <c r="B14" s="8">
        <v>834.68551000000002</v>
      </c>
      <c r="C14">
        <v>10</v>
      </c>
    </row>
    <row r="15" spans="1:4" x14ac:dyDescent="0.3">
      <c r="A15" t="s">
        <v>19</v>
      </c>
      <c r="B15" s="8">
        <v>664.40191999999979</v>
      </c>
      <c r="C15">
        <v>30</v>
      </c>
    </row>
    <row r="16" spans="1:4" x14ac:dyDescent="0.3">
      <c r="A16" t="s">
        <v>23</v>
      </c>
      <c r="B16" s="8">
        <v>419.31390000000044</v>
      </c>
      <c r="C16">
        <v>70</v>
      </c>
    </row>
    <row r="17" spans="1:4" x14ac:dyDescent="0.3">
      <c r="A17" t="s">
        <v>12</v>
      </c>
      <c r="B17" s="8">
        <v>341.26750000000004</v>
      </c>
      <c r="C17">
        <v>11</v>
      </c>
    </row>
    <row r="20" spans="1:4" x14ac:dyDescent="0.3">
      <c r="A20" t="s">
        <v>55</v>
      </c>
      <c r="B20" t="s">
        <v>56</v>
      </c>
      <c r="C20" s="15" t="s">
        <v>57</v>
      </c>
      <c r="D20" t="s">
        <v>60</v>
      </c>
    </row>
    <row r="21" spans="1:4" x14ac:dyDescent="0.3">
      <c r="A21" t="s">
        <v>11</v>
      </c>
      <c r="B21" s="8">
        <f ca="1">Table3[[#This Row],[Total  Account Receivable by 31-07-2022]]/1000</f>
        <v>1342.1493500000001</v>
      </c>
      <c r="C21" s="8">
        <f>VLOOKUP(A21,Table2[[Area Totals]:[Total Account Receivable by 25-07-2023]],2,0)</f>
        <v>834.68551000000002</v>
      </c>
    </row>
    <row r="22" spans="1:4" x14ac:dyDescent="0.3">
      <c r="A22" t="s">
        <v>13</v>
      </c>
      <c r="B22" s="8">
        <f ca="1">Table3[[#This Row],[Total  Account Receivable by 31-07-2022]]/1000</f>
        <v>1053.8375000000005</v>
      </c>
      <c r="C22" s="8">
        <f>VLOOKUP(A22,Table2[[Area Totals]:[Total Account Receivable by 25-07-2023]],2,0)</f>
        <v>835.14863999999989</v>
      </c>
    </row>
    <row r="23" spans="1:4" x14ac:dyDescent="0.3">
      <c r="A23" t="s">
        <v>14</v>
      </c>
      <c r="B23" s="8">
        <f ca="1">Table3[[#This Row],[Total  Account Receivable by 31-07-2022]]/1000</f>
        <v>2238.924239999998</v>
      </c>
      <c r="C23" s="8">
        <f>VLOOKUP(A23,Table2[[Area Totals]:[Total Account Receivable by 25-07-2023]],2,0)</f>
        <v>1327.0373199999997</v>
      </c>
    </row>
    <row r="24" spans="1:4" x14ac:dyDescent="0.3">
      <c r="A24" t="s">
        <v>16</v>
      </c>
      <c r="B24" s="8">
        <f ca="1">Table3[[#This Row],[Total  Account Receivable by 31-07-2022]]/1000</f>
        <v>1194.571189999999</v>
      </c>
      <c r="C24" s="8">
        <f>VLOOKUP(A24,Table2[[Area Totals]:[Total Account Receivable by 25-07-2023]],2,0)</f>
        <v>2233.7740799999997</v>
      </c>
    </row>
    <row r="25" spans="1:4" x14ac:dyDescent="0.3">
      <c r="A25" t="s">
        <v>15</v>
      </c>
      <c r="B25" s="8">
        <f ca="1">Table3[[#This Row],[Total  Account Receivable by 31-07-2022]]/1000</f>
        <v>1571.3499200000006</v>
      </c>
      <c r="C25" s="8">
        <f>VLOOKUP(A25,Table2[[Area Totals]:[Total Account Receivable by 25-07-2023]],2,0)</f>
        <v>1658.7068300000003</v>
      </c>
    </row>
    <row r="26" spans="1:4" x14ac:dyDescent="0.3">
      <c r="A26" t="s">
        <v>17</v>
      </c>
      <c r="B26" s="8">
        <f ca="1">Table3[[#This Row],[Total  Account Receivable by 31-07-2022]]/1000</f>
        <v>1028.5082600000001</v>
      </c>
      <c r="C26" s="8">
        <f>VLOOKUP(A26,Table2[[Area Totals]:[Total Account Receivable by 25-07-2023]],2,0)</f>
        <v>1177.0777799999998</v>
      </c>
    </row>
    <row r="27" spans="1:4" x14ac:dyDescent="0.3">
      <c r="A27" t="s">
        <v>18</v>
      </c>
      <c r="B27" s="8">
        <f ca="1">Table3[[#This Row],[Total  Account Receivable by 31-07-2022]]/1000</f>
        <v>1513.2322499999996</v>
      </c>
      <c r="C27" s="8">
        <f>VLOOKUP(A27,Table2[[Area Totals]:[Total Account Receivable by 25-07-2023]],2,0)</f>
        <v>1560.1922599999996</v>
      </c>
    </row>
    <row r="28" spans="1:4" x14ac:dyDescent="0.3">
      <c r="A28" t="s">
        <v>36</v>
      </c>
      <c r="B28" s="8">
        <f ca="1">Table3[[#This Row],[Total  Account Receivable by 31-07-2022]]/1000</f>
        <v>5711.2196399999993</v>
      </c>
      <c r="C28" s="8"/>
    </row>
    <row r="29" spans="1:4" x14ac:dyDescent="0.3">
      <c r="A29" t="s">
        <v>19</v>
      </c>
      <c r="B29" s="8">
        <f ca="1">Table3[[#This Row],[Total  Account Receivable by 31-07-2022]]/1000</f>
        <v>717.09619000000009</v>
      </c>
      <c r="C29" s="8">
        <f>VLOOKUP(A29,Table2[[Area Totals]:[Total Account Receivable by 25-07-2023]],2,0)</f>
        <v>664.40191999999979</v>
      </c>
    </row>
    <row r="30" spans="1:4" x14ac:dyDescent="0.3">
      <c r="A30" t="s">
        <v>22</v>
      </c>
      <c r="B30" s="8">
        <f ca="1">Table3[[#This Row],[Total  Account Receivable by 31-07-2022]]/1000</f>
        <v>1875.090279999999</v>
      </c>
      <c r="C30" s="8">
        <f>VLOOKUP(A30,Table2[[Area Totals]:[Total Account Receivable by 25-07-2023]],2,0)</f>
        <v>2310.0517400000008</v>
      </c>
    </row>
    <row r="31" spans="1:4" x14ac:dyDescent="0.3">
      <c r="A31" t="s">
        <v>23</v>
      </c>
      <c r="B31" s="8">
        <f ca="1">Table3[[#This Row],[Total  Account Receivable by 31-07-2022]]/1000</f>
        <v>419.61237000000011</v>
      </c>
      <c r="C31" s="8">
        <f>VLOOKUP(A31,Table2[[Area Totals]:[Total Account Receivable by 25-07-2023]],2,0)</f>
        <v>419.31390000000044</v>
      </c>
    </row>
    <row r="32" spans="1:4" x14ac:dyDescent="0.3">
      <c r="A32" t="s">
        <v>24</v>
      </c>
      <c r="B32" s="8">
        <f ca="1">Table3[[#This Row],[Total  Account Receivable by 31-07-2022]]/1000</f>
        <v>1253.8121100000005</v>
      </c>
      <c r="C32" s="8">
        <f>VLOOKUP(A32,Table2[[Area Totals]:[Total Account Receivable by 25-07-2023]],2,0)</f>
        <v>1386.6117900000002</v>
      </c>
    </row>
    <row r="33" spans="1:9" x14ac:dyDescent="0.3">
      <c r="A33" t="s">
        <v>25</v>
      </c>
      <c r="B33" s="8">
        <f ca="1">Table3[[#This Row],[Total  Account Receivable by 31-07-2022]]/1000</f>
        <v>972.91089999999986</v>
      </c>
      <c r="C33" s="8">
        <f>VLOOKUP(A33,Table2[[Area Totals]:[Total Account Receivable by 25-07-2023]],2,0)</f>
        <v>894.46014999999989</v>
      </c>
    </row>
    <row r="34" spans="1:9" x14ac:dyDescent="0.3">
      <c r="A34" t="s">
        <v>26</v>
      </c>
      <c r="B34" s="8">
        <f ca="1">Table3[[#This Row],[Total  Account Receivable by 31-07-2022]]/1000</f>
        <v>1600.73323</v>
      </c>
      <c r="C34" s="8">
        <f>VLOOKUP(A34,Table2[[Area Totals]:[Total Account Receivable by 25-07-2023]],2,0)</f>
        <v>2228.5969599999999</v>
      </c>
    </row>
    <row r="35" spans="1:9" x14ac:dyDescent="0.3">
      <c r="B35" s="4"/>
    </row>
    <row r="36" spans="1:9" x14ac:dyDescent="0.3">
      <c r="B36" s="4"/>
    </row>
    <row r="40" spans="1:9" x14ac:dyDescent="0.3">
      <c r="A40" s="26" t="s">
        <v>30</v>
      </c>
      <c r="B40" s="27" t="s">
        <v>60</v>
      </c>
      <c r="C40" s="28" t="s">
        <v>78</v>
      </c>
      <c r="D40" s="27" t="s">
        <v>59</v>
      </c>
      <c r="E40" s="27" t="s">
        <v>64</v>
      </c>
      <c r="F40" s="27" t="s">
        <v>58</v>
      </c>
      <c r="G40" s="27" t="s">
        <v>63</v>
      </c>
      <c r="H40" s="29" t="s">
        <v>65</v>
      </c>
      <c r="I40" s="27" t="s">
        <v>66</v>
      </c>
    </row>
    <row r="41" spans="1:9" x14ac:dyDescent="0.3">
      <c r="A41" s="16" t="s">
        <v>31</v>
      </c>
      <c r="B41" s="17">
        <v>2023</v>
      </c>
      <c r="C41" s="18">
        <v>8823.1923199999892</v>
      </c>
      <c r="D41" s="18">
        <v>5358.1663099999942</v>
      </c>
      <c r="E41" s="18">
        <v>3465.0260099999959</v>
      </c>
      <c r="F41" s="18"/>
      <c r="G41" s="18"/>
      <c r="H41" s="19"/>
      <c r="I41" s="8"/>
    </row>
    <row r="42" spans="1:9" x14ac:dyDescent="0.3">
      <c r="A42" s="20" t="s">
        <v>32</v>
      </c>
      <c r="B42" s="21">
        <v>2023</v>
      </c>
      <c r="C42" s="22">
        <v>12128.331619999997</v>
      </c>
      <c r="D42" s="22">
        <v>8702.2519299999967</v>
      </c>
      <c r="E42" s="22">
        <v>3426.0796899999987</v>
      </c>
      <c r="F42" s="22"/>
      <c r="G42" s="22"/>
      <c r="H42" s="23"/>
      <c r="I42" s="8"/>
    </row>
    <row r="43" spans="1:9" hidden="1" x14ac:dyDescent="0.3">
      <c r="A43" s="11" t="s">
        <v>33</v>
      </c>
      <c r="B43" s="12">
        <v>2023</v>
      </c>
      <c r="C43" s="24">
        <v>1566.2375500000003</v>
      </c>
      <c r="D43" s="24">
        <v>1144.3620100000003</v>
      </c>
      <c r="E43" s="24">
        <v>421.87553999999994</v>
      </c>
      <c r="F43" s="24"/>
      <c r="G43" s="24"/>
      <c r="H43" s="25"/>
      <c r="I43" s="8"/>
    </row>
    <row r="44" spans="1:9" hidden="1" x14ac:dyDescent="0.3">
      <c r="A44" t="s">
        <v>31</v>
      </c>
      <c r="B44">
        <v>2022</v>
      </c>
      <c r="C44" s="8">
        <f>8913335.67000001/1000</f>
        <v>8913.3356700000095</v>
      </c>
      <c r="D44" s="8">
        <f>6055916.88000001/1000</f>
        <v>6055.9168800000098</v>
      </c>
      <c r="E44" s="8">
        <v>2857</v>
      </c>
      <c r="F44" s="8"/>
      <c r="G44" s="8"/>
      <c r="H44" s="8"/>
      <c r="I44" s="8"/>
    </row>
    <row r="45" spans="1:9" hidden="1" x14ac:dyDescent="0.3">
      <c r="A45" t="s">
        <v>32</v>
      </c>
      <c r="B45">
        <v>2022</v>
      </c>
      <c r="C45" s="8">
        <f>12962095.5/1000</f>
        <v>12962.095499999999</v>
      </c>
      <c r="D45" s="8">
        <f>9625288.18000001/1000</f>
        <v>9625.2881800000105</v>
      </c>
      <c r="E45" s="8">
        <v>3336</v>
      </c>
      <c r="F45" s="8"/>
      <c r="G45" s="8"/>
      <c r="H45" s="8"/>
      <c r="I45" s="8"/>
    </row>
    <row r="46" spans="1:9" hidden="1" x14ac:dyDescent="0.3">
      <c r="A46" t="s">
        <v>33</v>
      </c>
      <c r="B46">
        <v>2022</v>
      </c>
      <c r="C46" s="8">
        <f>1355924.13/1000</f>
        <v>1355.9241299999999</v>
      </c>
      <c r="D46" s="8">
        <f>998874.179999999/1000</f>
        <v>998.874179999999</v>
      </c>
      <c r="E46" s="8">
        <v>357</v>
      </c>
      <c r="F46" s="8"/>
      <c r="G46" s="8"/>
      <c r="H46" s="8"/>
      <c r="I46" s="8"/>
    </row>
    <row r="49" spans="1:8" x14ac:dyDescent="0.3">
      <c r="A49" s="10" t="s">
        <v>1</v>
      </c>
      <c r="B49" t="s">
        <v>60</v>
      </c>
      <c r="C49" s="10" t="s">
        <v>67</v>
      </c>
      <c r="D49" s="10" t="s">
        <v>68</v>
      </c>
      <c r="E49" s="27" t="s">
        <v>69</v>
      </c>
      <c r="F49" s="27" t="s">
        <v>70</v>
      </c>
      <c r="G49" s="27" t="s">
        <v>71</v>
      </c>
      <c r="H49" s="27" t="s">
        <v>77</v>
      </c>
    </row>
    <row r="50" spans="1:8" hidden="1" x14ac:dyDescent="0.3">
      <c r="A50" s="12" t="s">
        <v>20</v>
      </c>
      <c r="B50">
        <v>2023</v>
      </c>
      <c r="C50" s="8">
        <v>637.72641999999973</v>
      </c>
      <c r="D50" s="8">
        <v>88.398819999999986</v>
      </c>
      <c r="E50" s="8">
        <v>30.510590000000001</v>
      </c>
      <c r="F50" s="8">
        <v>23.194359999999996</v>
      </c>
      <c r="G50" s="8">
        <v>54.855319999999999</v>
      </c>
      <c r="H50" t="str">
        <f>VLOOKUP(Table6[[#This Row],[Area Totals]],'By Collector New'!$A$1:$B$16,2,0)</f>
        <v>B. Kiener</v>
      </c>
    </row>
    <row r="51" spans="1:8" x14ac:dyDescent="0.3">
      <c r="A51" s="14" t="s">
        <v>22</v>
      </c>
      <c r="B51">
        <v>2023</v>
      </c>
      <c r="C51" s="8">
        <v>218.42577</v>
      </c>
      <c r="D51" s="8">
        <v>43.573039999999978</v>
      </c>
      <c r="E51" s="8">
        <v>35.581450000000004</v>
      </c>
      <c r="F51" s="8">
        <v>13.852010000000002</v>
      </c>
      <c r="G51" s="8">
        <v>29.835230000000003</v>
      </c>
      <c r="H51" t="str">
        <f>VLOOKUP(Table6[[#This Row],[Area Totals]],'By Collector New'!$A$1:$B$16,2,0)</f>
        <v>G. Walker</v>
      </c>
    </row>
    <row r="52" spans="1:8" hidden="1" x14ac:dyDescent="0.3">
      <c r="A52" s="12" t="s">
        <v>16</v>
      </c>
      <c r="B52">
        <v>2023</v>
      </c>
      <c r="C52" s="8">
        <v>540.21281999999997</v>
      </c>
      <c r="D52" s="8">
        <v>107.79033000000001</v>
      </c>
      <c r="E52" s="8">
        <v>69.389980000000008</v>
      </c>
      <c r="F52" s="8">
        <v>24.486529999999998</v>
      </c>
      <c r="G52" s="8">
        <v>93.268979999999999</v>
      </c>
      <c r="H52" t="str">
        <f>VLOOKUP(Table6[[#This Row],[Area Totals]],'By Collector New'!$A$1:$B$16,2,0)</f>
        <v>K. Tanner</v>
      </c>
    </row>
    <row r="53" spans="1:8" x14ac:dyDescent="0.3">
      <c r="A53" s="14" t="s">
        <v>26</v>
      </c>
      <c r="B53">
        <v>2023</v>
      </c>
      <c r="C53" s="8">
        <v>990.37438999999961</v>
      </c>
      <c r="D53" s="8">
        <v>191.64952999999997</v>
      </c>
      <c r="E53" s="8">
        <v>37.588919999999987</v>
      </c>
      <c r="F53" s="8">
        <v>22.379009999999997</v>
      </c>
      <c r="G53" s="8">
        <v>85.04546999999998</v>
      </c>
      <c r="H53" t="str">
        <f>VLOOKUP(Table6[[#This Row],[Area Totals]],'By Collector New'!$A$1:$B$16,2,0)</f>
        <v>G. Walker</v>
      </c>
    </row>
    <row r="54" spans="1:8" hidden="1" x14ac:dyDescent="0.3">
      <c r="A54" s="12" t="s">
        <v>15</v>
      </c>
      <c r="B54">
        <v>2023</v>
      </c>
      <c r="C54" s="8">
        <v>1233.8818200000003</v>
      </c>
      <c r="D54" s="8">
        <v>345.52266999999995</v>
      </c>
      <c r="E54" s="8">
        <v>42.737569999999991</v>
      </c>
      <c r="F54" s="8">
        <v>11.929819999999999</v>
      </c>
      <c r="G54" s="8">
        <v>24.63495</v>
      </c>
      <c r="H54" t="str">
        <f>VLOOKUP(Table6[[#This Row],[Area Totals]],'By Collector New'!$A$1:$B$16,2,0)</f>
        <v>K. Tanner</v>
      </c>
    </row>
    <row r="55" spans="1:8" hidden="1" x14ac:dyDescent="0.3">
      <c r="A55" s="14" t="s">
        <v>18</v>
      </c>
      <c r="B55">
        <v>2023</v>
      </c>
      <c r="C55" s="8">
        <v>1397.6061799999998</v>
      </c>
      <c r="D55" s="8">
        <v>504.45724999999999</v>
      </c>
      <c r="E55" s="8">
        <v>166.256</v>
      </c>
      <c r="F55" s="8">
        <v>74.517709999999994</v>
      </c>
      <c r="G55" s="8">
        <v>90.936939999999993</v>
      </c>
      <c r="H55" t="str">
        <f>VLOOKUP(Table6[[#This Row],[Area Totals]],'By Collector New'!$A$1:$B$16,2,0)</f>
        <v>J. Parker</v>
      </c>
    </row>
    <row r="56" spans="1:8" x14ac:dyDescent="0.3">
      <c r="A56" s="12" t="s">
        <v>24</v>
      </c>
      <c r="B56">
        <v>2023</v>
      </c>
      <c r="C56" s="8">
        <v>915.25833999999975</v>
      </c>
      <c r="D56" s="8">
        <v>159.08315999999994</v>
      </c>
      <c r="E56" s="8">
        <v>35.378229999999995</v>
      </c>
      <c r="F56" s="8">
        <v>16.96848</v>
      </c>
      <c r="G56" s="8">
        <v>50.389569999999999</v>
      </c>
      <c r="H56" t="str">
        <f>VLOOKUP(Table6[[#This Row],[Area Totals]],'By Collector New'!$A$1:$B$16,2,0)</f>
        <v>G. Walker</v>
      </c>
    </row>
    <row r="57" spans="1:8" hidden="1" x14ac:dyDescent="0.3">
      <c r="A57" s="14" t="s">
        <v>14</v>
      </c>
      <c r="B57">
        <v>2023</v>
      </c>
      <c r="C57" s="8">
        <v>988.24841999999978</v>
      </c>
      <c r="D57" s="8">
        <v>305.45486000000005</v>
      </c>
      <c r="E57" s="8">
        <v>178.07900999999995</v>
      </c>
      <c r="F57" s="8">
        <v>33.171280000000003</v>
      </c>
      <c r="G57" s="8">
        <v>55.238690000000005</v>
      </c>
      <c r="H57" t="str">
        <f>VLOOKUP(Table6[[#This Row],[Area Totals]],'By Collector New'!$A$1:$B$16,2,0)</f>
        <v>K. Tanner</v>
      </c>
    </row>
    <row r="58" spans="1:8" hidden="1" x14ac:dyDescent="0.3">
      <c r="A58" s="12" t="s">
        <v>21</v>
      </c>
      <c r="B58">
        <v>2023</v>
      </c>
      <c r="C58" s="8">
        <v>410.2906499999998</v>
      </c>
      <c r="D58" s="8">
        <v>110.83208999999999</v>
      </c>
      <c r="E58" s="8">
        <v>30.906320000000008</v>
      </c>
      <c r="F58" s="8">
        <v>25.78406</v>
      </c>
      <c r="G58" s="8">
        <v>86.588799999999992</v>
      </c>
      <c r="H58" t="str">
        <f>VLOOKUP(Table6[[#This Row],[Area Totals]],'By Collector New'!$A$1:$B$16,2,0)</f>
        <v>B. Kiener</v>
      </c>
    </row>
    <row r="59" spans="1:8" hidden="1" x14ac:dyDescent="0.3">
      <c r="A59" s="14" t="s">
        <v>17</v>
      </c>
      <c r="B59">
        <v>2023</v>
      </c>
      <c r="C59" s="8">
        <v>1989.7756300000005</v>
      </c>
      <c r="D59" s="8">
        <v>625.03026000000011</v>
      </c>
      <c r="E59" s="8">
        <v>70.886520000000004</v>
      </c>
      <c r="F59" s="8">
        <v>62.846169999999994</v>
      </c>
      <c r="G59" s="8">
        <v>40.40119</v>
      </c>
      <c r="H59" t="str">
        <f>VLOOKUP(Table6[[#This Row],[Area Totals]],'By Collector New'!$A$1:$B$16,2,0)</f>
        <v>J. Parker</v>
      </c>
    </row>
    <row r="60" spans="1:8" x14ac:dyDescent="0.3">
      <c r="A60" s="12" t="s">
        <v>25</v>
      </c>
      <c r="B60">
        <v>2023</v>
      </c>
      <c r="C60" s="8">
        <v>1099.7191799999998</v>
      </c>
      <c r="D60" s="8">
        <v>130.28565999999998</v>
      </c>
      <c r="E60" s="8">
        <v>24.419269999999997</v>
      </c>
      <c r="F60" s="8">
        <v>23.335790000000003</v>
      </c>
      <c r="G60" s="8">
        <v>37.242609999999999</v>
      </c>
      <c r="H60" t="str">
        <f>VLOOKUP(Table6[[#This Row],[Area Totals]],'By Collector New'!$A$1:$B$16,2,0)</f>
        <v>G. Walker</v>
      </c>
    </row>
    <row r="61" spans="1:8" hidden="1" x14ac:dyDescent="0.3">
      <c r="A61" s="14" t="s">
        <v>13</v>
      </c>
      <c r="B61">
        <v>2023</v>
      </c>
      <c r="C61" s="8">
        <v>1227.3737600000006</v>
      </c>
      <c r="D61" s="8">
        <v>682.32821999999999</v>
      </c>
      <c r="E61" s="8">
        <v>87.825620000000001</v>
      </c>
      <c r="F61" s="8">
        <v>94.765950000000032</v>
      </c>
      <c r="G61" s="8">
        <v>217.75818999999998</v>
      </c>
      <c r="H61" t="str">
        <f>VLOOKUP(Table6[[#This Row],[Area Totals]],'By Collector New'!$A$1:$B$16,2,0)</f>
        <v>T.Mills</v>
      </c>
    </row>
    <row r="62" spans="1:8" hidden="1" x14ac:dyDescent="0.3">
      <c r="A62" s="12" t="s">
        <v>11</v>
      </c>
      <c r="B62">
        <v>2023</v>
      </c>
      <c r="C62" s="8">
        <v>134.14755000000042</v>
      </c>
      <c r="D62" s="8">
        <v>77.565790000000007</v>
      </c>
      <c r="E62" s="8">
        <v>80.535280000000043</v>
      </c>
      <c r="F62" s="8">
        <v>49.601809999999986</v>
      </c>
      <c r="G62" s="8">
        <v>77.463469999999987</v>
      </c>
      <c r="H62" t="s">
        <v>41</v>
      </c>
    </row>
    <row r="63" spans="1:8" hidden="1" x14ac:dyDescent="0.3">
      <c r="A63" s="14" t="s">
        <v>19</v>
      </c>
      <c r="B63">
        <v>2023</v>
      </c>
      <c r="C63" s="8">
        <v>963.95212000000004</v>
      </c>
      <c r="D63" s="8">
        <v>276.38665999999995</v>
      </c>
      <c r="E63" s="8">
        <v>45.107760000000006</v>
      </c>
      <c r="F63" s="8">
        <v>39.629569999999994</v>
      </c>
      <c r="G63" s="8">
        <v>61.535679999999999</v>
      </c>
      <c r="H63" t="str">
        <f>VLOOKUP(Table6[[#This Row],[Area Totals]],'By Collector New'!$A$1:$B$16,2,0)</f>
        <v>B. Kiener</v>
      </c>
    </row>
    <row r="64" spans="1:8" ht="15" thickBot="1" x14ac:dyDescent="0.35">
      <c r="A64" s="12" t="s">
        <v>23</v>
      </c>
      <c r="B64">
        <v>2023</v>
      </c>
      <c r="C64" s="8">
        <v>667.87732999999992</v>
      </c>
      <c r="D64" s="8">
        <v>121.96626999999999</v>
      </c>
      <c r="E64" s="8">
        <v>60.243310000000001</v>
      </c>
      <c r="F64" s="8">
        <v>15.907549999999999</v>
      </c>
      <c r="G64" s="8">
        <v>28.465690000000002</v>
      </c>
      <c r="H64" t="str">
        <f>VLOOKUP(Table6[[#This Row],[Area Totals]],'By Collector New'!$A$1:$B$16,2,0)</f>
        <v>G. Walker</v>
      </c>
    </row>
    <row r="65" spans="1:8" ht="15" hidden="1" thickBot="1" x14ac:dyDescent="0.35">
      <c r="A65" s="14" t="s">
        <v>12</v>
      </c>
      <c r="B65">
        <v>2023</v>
      </c>
      <c r="C65" s="8">
        <v>1510.3059099999998</v>
      </c>
      <c r="D65" s="8">
        <v>312.04260999999997</v>
      </c>
      <c r="E65" s="8">
        <v>129.36493000000004</v>
      </c>
      <c r="F65" s="8">
        <v>113.11033999999999</v>
      </c>
      <c r="G65" s="8">
        <v>163.77316999999999</v>
      </c>
      <c r="H65" t="s">
        <v>41</v>
      </c>
    </row>
    <row r="66" spans="1:8" ht="15" hidden="1" thickBot="1" x14ac:dyDescent="0.35">
      <c r="A66" s="12" t="s">
        <v>11</v>
      </c>
      <c r="B66">
        <v>2022</v>
      </c>
      <c r="C66" s="31">
        <v>1013.75815</v>
      </c>
      <c r="D66" s="32">
        <v>157.2046</v>
      </c>
      <c r="E66" s="32">
        <v>62.145009999999999</v>
      </c>
      <c r="F66" s="32">
        <v>18.963419999999999</v>
      </c>
      <c r="G66" s="32">
        <v>90.07817</v>
      </c>
      <c r="H66" t="s">
        <v>41</v>
      </c>
    </row>
    <row r="67" spans="1:8" ht="15" hidden="1" thickBot="1" x14ac:dyDescent="0.35">
      <c r="A67" s="14" t="s">
        <v>13</v>
      </c>
      <c r="B67">
        <v>2022</v>
      </c>
      <c r="C67" s="31">
        <v>765.81798000000003</v>
      </c>
      <c r="D67" s="32">
        <v>177.70249999999999</v>
      </c>
      <c r="E67" s="32">
        <v>31.50461</v>
      </c>
      <c r="F67" s="32">
        <v>28.84648</v>
      </c>
      <c r="G67" s="32">
        <v>49.965910000000001</v>
      </c>
      <c r="H67" t="s">
        <v>41</v>
      </c>
    </row>
    <row r="68" spans="1:8" ht="15" hidden="1" thickBot="1" x14ac:dyDescent="0.35">
      <c r="A68" s="12" t="s">
        <v>14</v>
      </c>
      <c r="B68">
        <v>2022</v>
      </c>
      <c r="C68" s="31">
        <v>1368.36501</v>
      </c>
      <c r="D68" s="32">
        <v>230.4915</v>
      </c>
      <c r="E68" s="32">
        <v>61.17794</v>
      </c>
      <c r="F68" s="32">
        <v>35.21855</v>
      </c>
      <c r="G68" s="32">
        <v>543.67129999999997</v>
      </c>
      <c r="H68" t="str">
        <f>VLOOKUP(Table6[[#This Row],[Area Totals]],'By Collector New'!$A$1:$B$16,2,0)</f>
        <v>K. Tanner</v>
      </c>
    </row>
    <row r="69" spans="1:8" ht="15" hidden="1" thickBot="1" x14ac:dyDescent="0.35">
      <c r="A69" s="14" t="s">
        <v>16</v>
      </c>
      <c r="B69">
        <v>2022</v>
      </c>
      <c r="C69" s="31">
        <v>827.11987999999997</v>
      </c>
      <c r="D69" s="32">
        <v>128.1858</v>
      </c>
      <c r="E69" s="32">
        <v>37.085680000000004</v>
      </c>
      <c r="F69" s="32">
        <v>7.02454</v>
      </c>
      <c r="G69" s="32">
        <v>195.15530000000001</v>
      </c>
      <c r="H69" t="str">
        <f>VLOOKUP(Table6[[#This Row],[Area Totals]],'By Collector New'!$A$1:$B$16,2,0)</f>
        <v>K. Tanner</v>
      </c>
    </row>
    <row r="70" spans="1:8" ht="15" hidden="1" thickBot="1" x14ac:dyDescent="0.35">
      <c r="A70" s="12" t="s">
        <v>15</v>
      </c>
      <c r="B70">
        <v>2022</v>
      </c>
      <c r="C70" s="31">
        <v>1302.2374400000001</v>
      </c>
      <c r="D70" s="32">
        <v>95.955569999999994</v>
      </c>
      <c r="E70" s="32">
        <v>26.113700000000001</v>
      </c>
      <c r="F70" s="32">
        <v>26.889209999999999</v>
      </c>
      <c r="G70" s="32">
        <v>120.154</v>
      </c>
      <c r="H70" t="str">
        <f>VLOOKUP(Table6[[#This Row],[Area Totals]],'By Collector New'!$A$1:$B$16,2,0)</f>
        <v>K. Tanner</v>
      </c>
    </row>
    <row r="71" spans="1:8" ht="15" hidden="1" thickBot="1" x14ac:dyDescent="0.35">
      <c r="A71" s="14" t="s">
        <v>17</v>
      </c>
      <c r="B71">
        <v>2022</v>
      </c>
      <c r="C71" s="31">
        <v>747.59646999999995</v>
      </c>
      <c r="D71" s="32">
        <v>117.92570000000001</v>
      </c>
      <c r="E71" s="32">
        <v>44.648090000000003</v>
      </c>
      <c r="F71" s="32">
        <v>16.519400000000001</v>
      </c>
      <c r="G71" s="32">
        <v>101.8186</v>
      </c>
      <c r="H71" t="str">
        <f>VLOOKUP(Table6[[#This Row],[Area Totals]],'By Collector New'!$A$1:$B$16,2,0)</f>
        <v>J. Parker</v>
      </c>
    </row>
    <row r="72" spans="1:8" ht="15" hidden="1" thickBot="1" x14ac:dyDescent="0.35">
      <c r="A72" s="12" t="s">
        <v>18</v>
      </c>
      <c r="B72">
        <v>2022</v>
      </c>
      <c r="C72" s="31">
        <v>983.06664999999998</v>
      </c>
      <c r="D72" s="32">
        <v>206.87950000000001</v>
      </c>
      <c r="E72" s="32">
        <v>93.491500000000002</v>
      </c>
      <c r="F72" s="32">
        <v>45.774610000000003</v>
      </c>
      <c r="G72" s="32">
        <v>184.02</v>
      </c>
      <c r="H72" t="str">
        <f>VLOOKUP(Table6[[#This Row],[Area Totals]],'By Collector New'!$A$1:$B$16,2,0)</f>
        <v>J. Parker</v>
      </c>
    </row>
    <row r="73" spans="1:8" ht="15" hidden="1" thickBot="1" x14ac:dyDescent="0.35">
      <c r="A73" s="14" t="s">
        <v>36</v>
      </c>
      <c r="B73">
        <v>2022</v>
      </c>
      <c r="C73" s="31">
        <v>4620.5834999999997</v>
      </c>
      <c r="D73" s="32">
        <v>860.82190000000003</v>
      </c>
      <c r="E73" s="32">
        <v>103.8737</v>
      </c>
      <c r="F73" s="32">
        <v>40.994540000000001</v>
      </c>
      <c r="G73" s="32">
        <v>84.945999999999998</v>
      </c>
    </row>
    <row r="74" spans="1:8" ht="15" hidden="1" thickBot="1" x14ac:dyDescent="0.35">
      <c r="A74" s="12" t="s">
        <v>19</v>
      </c>
      <c r="B74">
        <v>2022</v>
      </c>
      <c r="C74" s="31">
        <v>487.06970000000001</v>
      </c>
      <c r="D74" s="32">
        <v>130.68680000000001</v>
      </c>
      <c r="E74" s="32">
        <v>31.537189999999999</v>
      </c>
      <c r="F74" s="32">
        <v>19.309719999999999</v>
      </c>
      <c r="G74" s="32">
        <v>48.492780000000003</v>
      </c>
      <c r="H74" t="str">
        <f>VLOOKUP(Table6[[#This Row],[Area Totals]],'By Collector New'!$A$1:$B$16,2,0)</f>
        <v>B. Kiener</v>
      </c>
    </row>
    <row r="75" spans="1:8" ht="15" thickBot="1" x14ac:dyDescent="0.35">
      <c r="A75" s="14" t="s">
        <v>22</v>
      </c>
      <c r="B75">
        <v>2022</v>
      </c>
      <c r="C75" s="31">
        <v>1125.9438700000001</v>
      </c>
      <c r="D75" s="32">
        <v>324.03699999999998</v>
      </c>
      <c r="E75" s="32">
        <v>99.020070000000004</v>
      </c>
      <c r="F75" s="32">
        <v>102.9843</v>
      </c>
      <c r="G75" s="32">
        <v>223.10509999999999</v>
      </c>
      <c r="H75" t="str">
        <f>VLOOKUP(Table6[[#This Row],[Area Totals]],'By Collector New'!$A$1:$B$16,2,0)</f>
        <v>G. Walker</v>
      </c>
    </row>
    <row r="76" spans="1:8" ht="15" thickBot="1" x14ac:dyDescent="0.35">
      <c r="A76" s="12" t="s">
        <v>23</v>
      </c>
      <c r="B76">
        <v>2022</v>
      </c>
      <c r="C76" s="31">
        <v>105.46728</v>
      </c>
      <c r="D76" s="32">
        <v>29.051030000000001</v>
      </c>
      <c r="E76" s="32">
        <v>28.628889999999998</v>
      </c>
      <c r="F76" s="32">
        <v>11.26108</v>
      </c>
      <c r="G76" s="32">
        <v>245.20410000000001</v>
      </c>
      <c r="H76" t="str">
        <f>VLOOKUP(Table6[[#This Row],[Area Totals]],'By Collector New'!$A$1:$B$16,2,0)</f>
        <v>G. Walker</v>
      </c>
    </row>
    <row r="77" spans="1:8" ht="15" thickBot="1" x14ac:dyDescent="0.35">
      <c r="A77" s="14" t="s">
        <v>24</v>
      </c>
      <c r="B77">
        <v>2022</v>
      </c>
      <c r="C77" s="31">
        <v>978.18499999999995</v>
      </c>
      <c r="D77" s="32">
        <v>149.57900000000001</v>
      </c>
      <c r="E77" s="32">
        <v>56.950429999999997</v>
      </c>
      <c r="F77" s="32">
        <v>23.022010000000002</v>
      </c>
      <c r="G77" s="32">
        <v>46.075679999999998</v>
      </c>
      <c r="H77" t="str">
        <f>VLOOKUP(Table6[[#This Row],[Area Totals]],'By Collector New'!$A$1:$B$16,2,0)</f>
        <v>G. Walker</v>
      </c>
    </row>
    <row r="78" spans="1:8" ht="15" thickBot="1" x14ac:dyDescent="0.35">
      <c r="A78" s="12" t="s">
        <v>25</v>
      </c>
      <c r="B78">
        <v>2022</v>
      </c>
      <c r="C78" s="31">
        <v>792.07665999999995</v>
      </c>
      <c r="D78" s="32">
        <v>119.062</v>
      </c>
      <c r="E78" s="32">
        <v>14.968209999999999</v>
      </c>
      <c r="F78" s="32">
        <v>22.70457</v>
      </c>
      <c r="G78" s="32">
        <v>24.099419999999999</v>
      </c>
      <c r="H78" t="str">
        <f>VLOOKUP(Table6[[#This Row],[Area Totals]],'By Collector New'!$A$1:$B$16,2,0)</f>
        <v>G. Walker</v>
      </c>
    </row>
    <row r="79" spans="1:8" ht="15" thickBot="1" x14ac:dyDescent="0.35">
      <c r="A79" s="14" t="s">
        <v>26</v>
      </c>
      <c r="B79">
        <v>2022</v>
      </c>
      <c r="C79" s="31">
        <v>1129.00884</v>
      </c>
      <c r="D79" s="32">
        <v>228.17060000000001</v>
      </c>
      <c r="E79" s="32">
        <v>74.679419999999993</v>
      </c>
      <c r="F79" s="32">
        <v>50.004719999999999</v>
      </c>
      <c r="G79" s="32">
        <v>118.86960000000001</v>
      </c>
      <c r="H79" t="str">
        <f>VLOOKUP(Table6[[#This Row],[Area Totals]],'By Collector New'!$A$1:$B$16,2,0)</f>
        <v>G. Walker</v>
      </c>
    </row>
    <row r="80" spans="1:8" ht="15" thickBot="1" x14ac:dyDescent="0.35">
      <c r="C80" s="30"/>
      <c r="D80" s="30"/>
    </row>
    <row r="81" spans="1:3" ht="15" thickBot="1" x14ac:dyDescent="0.35">
      <c r="C81" s="30"/>
    </row>
    <row r="82" spans="1:3" x14ac:dyDescent="0.3">
      <c r="A82" s="10" t="s">
        <v>1</v>
      </c>
      <c r="B82" t="s">
        <v>60</v>
      </c>
      <c r="C82" t="s">
        <v>61</v>
      </c>
    </row>
    <row r="83" spans="1:3" x14ac:dyDescent="0.3">
      <c r="A83" s="12" t="s">
        <v>20</v>
      </c>
      <c r="B83">
        <v>2023</v>
      </c>
      <c r="C83" s="24">
        <v>2788.9397700000004</v>
      </c>
    </row>
    <row r="84" spans="1:3" x14ac:dyDescent="0.3">
      <c r="A84" s="14" t="s">
        <v>22</v>
      </c>
      <c r="B84">
        <v>2023</v>
      </c>
      <c r="C84" s="33">
        <v>2310.0517400000008</v>
      </c>
    </row>
    <row r="85" spans="1:3" x14ac:dyDescent="0.3">
      <c r="A85" s="12" t="s">
        <v>16</v>
      </c>
      <c r="B85">
        <v>2023</v>
      </c>
      <c r="C85" s="24">
        <v>2233.7740799999997</v>
      </c>
    </row>
    <row r="86" spans="1:3" x14ac:dyDescent="0.3">
      <c r="A86" s="14" t="s">
        <v>26</v>
      </c>
      <c r="B86">
        <v>2023</v>
      </c>
      <c r="C86" s="33">
        <v>2228.5969599999999</v>
      </c>
    </row>
    <row r="87" spans="1:3" x14ac:dyDescent="0.3">
      <c r="A87" s="12" t="s">
        <v>15</v>
      </c>
      <c r="B87">
        <v>2023</v>
      </c>
      <c r="C87" s="24">
        <v>1658.7068300000003</v>
      </c>
    </row>
    <row r="88" spans="1:3" x14ac:dyDescent="0.3">
      <c r="A88" s="14" t="s">
        <v>18</v>
      </c>
      <c r="B88">
        <v>2023</v>
      </c>
      <c r="C88" s="33">
        <v>1560.1922599999996</v>
      </c>
    </row>
    <row r="89" spans="1:3" x14ac:dyDescent="0.3">
      <c r="A89" s="12" t="s">
        <v>24</v>
      </c>
      <c r="B89">
        <v>2023</v>
      </c>
      <c r="C89" s="24">
        <v>1386.6117900000002</v>
      </c>
    </row>
    <row r="90" spans="1:3" x14ac:dyDescent="0.3">
      <c r="A90" s="14" t="s">
        <v>14</v>
      </c>
      <c r="B90">
        <v>2023</v>
      </c>
      <c r="C90" s="33">
        <v>1327.0373199999997</v>
      </c>
    </row>
    <row r="91" spans="1:3" x14ac:dyDescent="0.3">
      <c r="A91" s="12" t="s">
        <v>21</v>
      </c>
      <c r="B91">
        <v>2023</v>
      </c>
      <c r="C91" s="24">
        <v>1315.00251</v>
      </c>
    </row>
    <row r="92" spans="1:3" x14ac:dyDescent="0.3">
      <c r="A92" s="14" t="s">
        <v>17</v>
      </c>
      <c r="B92">
        <v>2023</v>
      </c>
      <c r="C92" s="33">
        <v>1177.0777799999998</v>
      </c>
    </row>
    <row r="93" spans="1:3" x14ac:dyDescent="0.3">
      <c r="A93" s="12" t="s">
        <v>25</v>
      </c>
      <c r="B93">
        <v>2023</v>
      </c>
      <c r="C93" s="24">
        <v>894.46014999999989</v>
      </c>
    </row>
    <row r="94" spans="1:3" x14ac:dyDescent="0.3">
      <c r="A94" s="14" t="s">
        <v>13</v>
      </c>
      <c r="B94">
        <v>2023</v>
      </c>
      <c r="C94" s="33">
        <v>835.14863999999989</v>
      </c>
    </row>
    <row r="95" spans="1:3" x14ac:dyDescent="0.3">
      <c r="A95" s="12" t="s">
        <v>11</v>
      </c>
      <c r="B95">
        <v>2023</v>
      </c>
      <c r="C95" s="24">
        <v>834.68551000000002</v>
      </c>
    </row>
    <row r="96" spans="1:3" x14ac:dyDescent="0.3">
      <c r="A96" s="14" t="s">
        <v>19</v>
      </c>
      <c r="B96">
        <v>2023</v>
      </c>
      <c r="C96" s="33">
        <v>664.40191999999979</v>
      </c>
    </row>
    <row r="97" spans="1:3" x14ac:dyDescent="0.3">
      <c r="A97" s="12" t="s">
        <v>23</v>
      </c>
      <c r="B97">
        <v>2023</v>
      </c>
      <c r="C97" s="24">
        <v>419.31390000000044</v>
      </c>
    </row>
    <row r="98" spans="1:3" x14ac:dyDescent="0.3">
      <c r="A98" s="14" t="s">
        <v>12</v>
      </c>
      <c r="B98">
        <v>2023</v>
      </c>
      <c r="C98" s="33">
        <v>341.26750000000004</v>
      </c>
    </row>
    <row r="99" spans="1:3" x14ac:dyDescent="0.3">
      <c r="A99" s="12" t="s">
        <v>11</v>
      </c>
      <c r="B99">
        <v>2022</v>
      </c>
      <c r="C99" s="24">
        <v>1342.1493500000001</v>
      </c>
    </row>
    <row r="100" spans="1:3" x14ac:dyDescent="0.3">
      <c r="A100" s="14" t="s">
        <v>13</v>
      </c>
      <c r="B100">
        <v>2022</v>
      </c>
      <c r="C100" s="33">
        <v>1053.8375000000005</v>
      </c>
    </row>
    <row r="101" spans="1:3" x14ac:dyDescent="0.3">
      <c r="A101" s="12" t="s">
        <v>14</v>
      </c>
      <c r="B101">
        <v>2022</v>
      </c>
      <c r="C101" s="24">
        <v>2238.924239999998</v>
      </c>
    </row>
    <row r="102" spans="1:3" x14ac:dyDescent="0.3">
      <c r="A102" s="14" t="s">
        <v>16</v>
      </c>
      <c r="B102">
        <v>2022</v>
      </c>
      <c r="C102" s="33">
        <v>1194.571189999999</v>
      </c>
    </row>
    <row r="103" spans="1:3" x14ac:dyDescent="0.3">
      <c r="A103" s="12" t="s">
        <v>15</v>
      </c>
      <c r="B103">
        <v>2022</v>
      </c>
      <c r="C103" s="24">
        <v>1571.3499200000006</v>
      </c>
    </row>
    <row r="104" spans="1:3" x14ac:dyDescent="0.3">
      <c r="A104" s="14" t="s">
        <v>17</v>
      </c>
      <c r="B104">
        <v>2022</v>
      </c>
      <c r="C104" s="33">
        <v>1028.5082600000001</v>
      </c>
    </row>
    <row r="105" spans="1:3" x14ac:dyDescent="0.3">
      <c r="A105" s="12" t="s">
        <v>18</v>
      </c>
      <c r="B105">
        <v>2022</v>
      </c>
      <c r="C105" s="24">
        <v>1513.2322499999996</v>
      </c>
    </row>
    <row r="106" spans="1:3" x14ac:dyDescent="0.3">
      <c r="A106" s="14" t="s">
        <v>36</v>
      </c>
      <c r="B106">
        <v>2022</v>
      </c>
      <c r="C106" s="33">
        <v>5711.2196399999993</v>
      </c>
    </row>
    <row r="107" spans="1:3" x14ac:dyDescent="0.3">
      <c r="A107" s="12" t="s">
        <v>19</v>
      </c>
      <c r="B107">
        <v>2022</v>
      </c>
      <c r="C107" s="24">
        <v>717.09619000000009</v>
      </c>
    </row>
    <row r="108" spans="1:3" x14ac:dyDescent="0.3">
      <c r="A108" s="14" t="s">
        <v>22</v>
      </c>
      <c r="B108">
        <v>2022</v>
      </c>
      <c r="C108" s="33">
        <v>1875.090279999999</v>
      </c>
    </row>
    <row r="109" spans="1:3" x14ac:dyDescent="0.3">
      <c r="A109" s="12" t="s">
        <v>23</v>
      </c>
      <c r="B109">
        <v>2022</v>
      </c>
      <c r="C109" s="24">
        <v>419.61237000000011</v>
      </c>
    </row>
    <row r="110" spans="1:3" x14ac:dyDescent="0.3">
      <c r="A110" s="14" t="s">
        <v>24</v>
      </c>
      <c r="B110">
        <v>2022</v>
      </c>
      <c r="C110" s="33">
        <v>1253.8121100000005</v>
      </c>
    </row>
    <row r="111" spans="1:3" x14ac:dyDescent="0.3">
      <c r="A111" s="12" t="s">
        <v>25</v>
      </c>
      <c r="B111">
        <v>2022</v>
      </c>
      <c r="C111" s="24">
        <v>972.91089999999986</v>
      </c>
    </row>
    <row r="112" spans="1:3" x14ac:dyDescent="0.3">
      <c r="A112" s="14" t="s">
        <v>26</v>
      </c>
      <c r="B112">
        <v>2022</v>
      </c>
      <c r="C112" s="33">
        <v>1600.73323</v>
      </c>
    </row>
    <row r="113" spans="1:6" x14ac:dyDescent="0.3">
      <c r="A113" s="13"/>
    </row>
    <row r="114" spans="1:6" x14ac:dyDescent="0.3">
      <c r="A114" s="11"/>
    </row>
    <row r="115" spans="1:6" x14ac:dyDescent="0.3">
      <c r="A115" s="13"/>
    </row>
    <row r="116" spans="1:6" x14ac:dyDescent="0.3">
      <c r="A116" s="37" t="s">
        <v>60</v>
      </c>
      <c r="B116" s="37" t="s">
        <v>67</v>
      </c>
      <c r="C116" s="37" t="s">
        <v>68</v>
      </c>
      <c r="D116" s="37" t="s">
        <v>69</v>
      </c>
      <c r="E116" s="37" t="s">
        <v>70</v>
      </c>
      <c r="F116" s="37" t="s">
        <v>71</v>
      </c>
    </row>
    <row r="117" spans="1:6" x14ac:dyDescent="0.3">
      <c r="A117" s="12">
        <v>2023</v>
      </c>
      <c r="B117" s="24">
        <v>218.42577</v>
      </c>
      <c r="C117" s="24">
        <v>43.573039999999978</v>
      </c>
      <c r="D117" s="24">
        <v>35.581450000000004</v>
      </c>
      <c r="E117" s="24">
        <v>13.852010000000002</v>
      </c>
      <c r="F117" s="24">
        <v>29.835230000000003</v>
      </c>
    </row>
    <row r="118" spans="1:6" x14ac:dyDescent="0.3">
      <c r="A118" s="14">
        <v>2023</v>
      </c>
      <c r="B118" s="33">
        <v>990.37438999999961</v>
      </c>
      <c r="C118" s="33">
        <v>191.64952999999997</v>
      </c>
      <c r="D118" s="33">
        <v>37.588919999999987</v>
      </c>
      <c r="E118" s="33">
        <v>22.379009999999997</v>
      </c>
      <c r="F118" s="33">
        <v>85.04546999999998</v>
      </c>
    </row>
    <row r="119" spans="1:6" x14ac:dyDescent="0.3">
      <c r="A119" s="12">
        <v>2023</v>
      </c>
      <c r="B119" s="24">
        <v>915.25833999999975</v>
      </c>
      <c r="C119" s="24">
        <v>159.08315999999994</v>
      </c>
      <c r="D119" s="24">
        <v>35.378229999999995</v>
      </c>
      <c r="E119" s="24">
        <v>16.96848</v>
      </c>
      <c r="F119" s="24">
        <v>50.389569999999999</v>
      </c>
    </row>
    <row r="120" spans="1:6" x14ac:dyDescent="0.3">
      <c r="A120" s="14">
        <v>2023</v>
      </c>
      <c r="B120" s="33">
        <v>1099.7191799999998</v>
      </c>
      <c r="C120" s="33">
        <v>130.28565999999998</v>
      </c>
      <c r="D120" s="33">
        <v>24.419269999999997</v>
      </c>
      <c r="E120" s="33">
        <v>23.335790000000003</v>
      </c>
      <c r="F120" s="33">
        <v>37.242609999999999</v>
      </c>
    </row>
    <row r="121" spans="1:6" ht="15" thickBot="1" x14ac:dyDescent="0.35">
      <c r="A121" s="12">
        <v>2023</v>
      </c>
      <c r="B121" s="24">
        <v>667.87732999999992</v>
      </c>
      <c r="C121" s="24">
        <v>121.96626999999999</v>
      </c>
      <c r="D121" s="24">
        <v>60.243310000000001</v>
      </c>
      <c r="E121" s="24">
        <v>15.907549999999999</v>
      </c>
      <c r="F121" s="24">
        <v>28.465690000000002</v>
      </c>
    </row>
    <row r="122" spans="1:6" ht="15" thickBot="1" x14ac:dyDescent="0.35">
      <c r="A122" s="14">
        <v>2022</v>
      </c>
      <c r="B122" s="31">
        <v>1125.9438700000001</v>
      </c>
      <c r="C122" s="32">
        <v>324.03699999999998</v>
      </c>
      <c r="D122" s="32">
        <v>99.020070000000004</v>
      </c>
      <c r="E122" s="32">
        <v>102.9843</v>
      </c>
      <c r="F122" s="32">
        <v>223.10509999999999</v>
      </c>
    </row>
    <row r="123" spans="1:6" ht="15" thickBot="1" x14ac:dyDescent="0.35">
      <c r="A123" s="12">
        <v>2022</v>
      </c>
      <c r="B123" s="35">
        <v>105.46728</v>
      </c>
      <c r="C123" s="36">
        <v>29.051030000000001</v>
      </c>
      <c r="D123" s="36">
        <v>28.628889999999998</v>
      </c>
      <c r="E123" s="36">
        <v>11.26108</v>
      </c>
      <c r="F123" s="36">
        <v>245.20410000000001</v>
      </c>
    </row>
    <row r="124" spans="1:6" ht="15" thickBot="1" x14ac:dyDescent="0.35">
      <c r="A124" s="14">
        <v>2022</v>
      </c>
      <c r="B124" s="31">
        <v>978.18499999999995</v>
      </c>
      <c r="C124" s="32">
        <v>149.57900000000001</v>
      </c>
      <c r="D124" s="32">
        <v>56.950429999999997</v>
      </c>
      <c r="E124" s="32">
        <v>23.022010000000002</v>
      </c>
      <c r="F124" s="32">
        <v>46.075679999999998</v>
      </c>
    </row>
    <row r="125" spans="1:6" ht="15" thickBot="1" x14ac:dyDescent="0.35">
      <c r="A125" s="12">
        <v>2022</v>
      </c>
      <c r="B125" s="35">
        <v>792.07665999999995</v>
      </c>
      <c r="C125" s="36">
        <v>119.062</v>
      </c>
      <c r="D125" s="36">
        <v>14.968209999999999</v>
      </c>
      <c r="E125" s="36">
        <v>22.70457</v>
      </c>
      <c r="F125" s="36">
        <v>24.099419999999999</v>
      </c>
    </row>
    <row r="126" spans="1:6" ht="15" thickBot="1" x14ac:dyDescent="0.35">
      <c r="A126" s="14">
        <v>2022</v>
      </c>
      <c r="B126" s="31">
        <v>1129.00884</v>
      </c>
      <c r="C126" s="32">
        <v>228.17060000000001</v>
      </c>
      <c r="D126" s="32">
        <v>74.679419999999993</v>
      </c>
      <c r="E126" s="32">
        <v>50.004719999999999</v>
      </c>
      <c r="F126" s="32">
        <v>118.86960000000001</v>
      </c>
    </row>
  </sheetData>
  <phoneticPr fontId="5" type="noConversion"/>
  <pageMargins left="0.7" right="0.7" top="0.75" bottom="0.75" header="0.3" footer="0.3"/>
  <drawing r:id="rId1"/>
  <tableParts count="6">
    <tablePart r:id="rId2"/>
    <tablePart r:id="rId3"/>
    <tablePart r:id="rId4"/>
    <tablePart r:id="rId5"/>
    <tablePart r:id="rId6"/>
    <tablePart r:id="rId7"/>
  </tableParts>
  <extLst>
    <ext xmlns:x15="http://schemas.microsoft.com/office/spreadsheetml/2010/11/main" uri="{3A4CF648-6AED-40f4-86FF-DC5316D8AED3}">
      <x14:slicerList xmlns:x14="http://schemas.microsoft.com/office/spreadsheetml/2009/9/main">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44141-DF08-411E-ACB9-C323015D1BA0}">
  <dimension ref="A3:F5"/>
  <sheetViews>
    <sheetView topLeftCell="A2" workbookViewId="0">
      <selection activeCell="C27" sqref="C27"/>
    </sheetView>
  </sheetViews>
  <sheetFormatPr defaultRowHeight="14.4" x14ac:dyDescent="0.3"/>
  <cols>
    <col min="1" max="1" width="12.5546875" bestFit="1" customWidth="1"/>
    <col min="2" max="2" width="31.5546875" bestFit="1" customWidth="1"/>
    <col min="3" max="3" width="24.88671875" bestFit="1" customWidth="1"/>
    <col min="4" max="5" width="26.109375" bestFit="1" customWidth="1"/>
    <col min="6" max="6" width="26.44140625" bestFit="1" customWidth="1"/>
  </cols>
  <sheetData>
    <row r="3" spans="1:6" x14ac:dyDescent="0.3">
      <c r="A3" s="7" t="s">
        <v>49</v>
      </c>
      <c r="B3" t="s">
        <v>72</v>
      </c>
      <c r="C3" t="s">
        <v>73</v>
      </c>
      <c r="D3" t="s">
        <v>74</v>
      </c>
      <c r="E3" t="s">
        <v>75</v>
      </c>
      <c r="F3" t="s">
        <v>76</v>
      </c>
    </row>
    <row r="4" spans="1:6" x14ac:dyDescent="0.3">
      <c r="A4" s="5">
        <v>2022</v>
      </c>
      <c r="B4" s="8">
        <v>16246.29643</v>
      </c>
      <c r="C4" s="8">
        <v>2955.7534999999998</v>
      </c>
      <c r="D4" s="8">
        <v>765.82443999999987</v>
      </c>
      <c r="E4" s="8">
        <v>449.51715000000002</v>
      </c>
      <c r="F4" s="8">
        <v>2075.6559600000001</v>
      </c>
    </row>
    <row r="5" spans="1:6" x14ac:dyDescent="0.3">
      <c r="A5" s="5" t="s">
        <v>50</v>
      </c>
      <c r="B5" s="39">
        <v>16246.29643</v>
      </c>
      <c r="C5" s="39">
        <v>2955.7534999999998</v>
      </c>
      <c r="D5" s="39">
        <v>765.82443999999987</v>
      </c>
      <c r="E5" s="39">
        <v>449.51715000000002</v>
      </c>
      <c r="F5" s="39">
        <v>2075.6559600000001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E7355-55F8-48E8-BBBD-C1EDC6CE8E67}">
  <dimension ref="A1:F31"/>
  <sheetViews>
    <sheetView workbookViewId="0">
      <selection activeCell="G1" sqref="G1"/>
    </sheetView>
  </sheetViews>
  <sheetFormatPr defaultRowHeight="14.4" x14ac:dyDescent="0.3"/>
  <cols>
    <col min="1" max="1" width="24.44140625" customWidth="1"/>
    <col min="2" max="2" width="26.44140625" customWidth="1"/>
    <col min="3" max="3" width="20" customWidth="1"/>
    <col min="4" max="5" width="21.109375" customWidth="1"/>
    <col min="6" max="6" width="21.44140625" customWidth="1"/>
  </cols>
  <sheetData>
    <row r="1" spans="1:6" x14ac:dyDescent="0.3">
      <c r="A1" s="37" t="s">
        <v>60</v>
      </c>
      <c r="B1" s="37" t="s">
        <v>67</v>
      </c>
      <c r="C1" s="37" t="s">
        <v>68</v>
      </c>
      <c r="D1" s="37" t="s">
        <v>69</v>
      </c>
      <c r="E1" s="37" t="s">
        <v>70</v>
      </c>
      <c r="F1" s="38" t="s">
        <v>71</v>
      </c>
    </row>
    <row r="2" spans="1:6" x14ac:dyDescent="0.3">
      <c r="A2" s="12">
        <v>2023</v>
      </c>
      <c r="B2" s="24">
        <v>637.72641999999973</v>
      </c>
      <c r="C2" s="24">
        <v>88.398819999999986</v>
      </c>
      <c r="D2" s="24">
        <v>30.510590000000001</v>
      </c>
      <c r="E2" s="24">
        <v>23.194359999999996</v>
      </c>
      <c r="F2" s="25">
        <v>54.855319999999999</v>
      </c>
    </row>
    <row r="3" spans="1:6" x14ac:dyDescent="0.3">
      <c r="A3" s="14">
        <v>2023</v>
      </c>
      <c r="B3" s="33">
        <v>218.42577</v>
      </c>
      <c r="C3" s="33">
        <v>43.573039999999978</v>
      </c>
      <c r="D3" s="33">
        <v>35.581450000000004</v>
      </c>
      <c r="E3" s="33">
        <v>13.852010000000002</v>
      </c>
      <c r="F3" s="34">
        <v>29.835230000000003</v>
      </c>
    </row>
    <row r="4" spans="1:6" x14ac:dyDescent="0.3">
      <c r="A4" s="12">
        <v>2023</v>
      </c>
      <c r="B4" s="24">
        <v>540.21281999999997</v>
      </c>
      <c r="C4" s="24">
        <v>107.79033000000001</v>
      </c>
      <c r="D4" s="24">
        <v>69.389980000000008</v>
      </c>
      <c r="E4" s="24">
        <v>24.486529999999998</v>
      </c>
      <c r="F4" s="25">
        <v>93.268979999999999</v>
      </c>
    </row>
    <row r="5" spans="1:6" x14ac:dyDescent="0.3">
      <c r="A5" s="14">
        <v>2023</v>
      </c>
      <c r="B5" s="33">
        <v>990.37438999999961</v>
      </c>
      <c r="C5" s="33">
        <v>191.64952999999997</v>
      </c>
      <c r="D5" s="33">
        <v>37.588919999999987</v>
      </c>
      <c r="E5" s="33">
        <v>22.379009999999997</v>
      </c>
      <c r="F5" s="34">
        <v>85.04546999999998</v>
      </c>
    </row>
    <row r="6" spans="1:6" x14ac:dyDescent="0.3">
      <c r="A6" s="12">
        <v>2023</v>
      </c>
      <c r="B6" s="24">
        <v>1233.8818200000003</v>
      </c>
      <c r="C6" s="24">
        <v>345.52266999999995</v>
      </c>
      <c r="D6" s="24">
        <v>42.737569999999991</v>
      </c>
      <c r="E6" s="24">
        <v>11.929819999999999</v>
      </c>
      <c r="F6" s="25">
        <v>24.63495</v>
      </c>
    </row>
    <row r="7" spans="1:6" x14ac:dyDescent="0.3">
      <c r="A7" s="14">
        <v>2023</v>
      </c>
      <c r="B7" s="33">
        <v>1397.6061799999998</v>
      </c>
      <c r="C7" s="33">
        <v>504.45724999999999</v>
      </c>
      <c r="D7" s="33">
        <v>166.256</v>
      </c>
      <c r="E7" s="33">
        <v>74.517709999999994</v>
      </c>
      <c r="F7" s="34">
        <v>90.936939999999993</v>
      </c>
    </row>
    <row r="8" spans="1:6" x14ac:dyDescent="0.3">
      <c r="A8" s="12">
        <v>2023</v>
      </c>
      <c r="B8" s="24">
        <v>915.25833999999975</v>
      </c>
      <c r="C8" s="24">
        <v>159.08315999999994</v>
      </c>
      <c r="D8" s="24">
        <v>35.378229999999995</v>
      </c>
      <c r="E8" s="24">
        <v>16.96848</v>
      </c>
      <c r="F8" s="25">
        <v>50.389569999999999</v>
      </c>
    </row>
    <row r="9" spans="1:6" x14ac:dyDescent="0.3">
      <c r="A9" s="14">
        <v>2023</v>
      </c>
      <c r="B9" s="33">
        <v>988.24841999999978</v>
      </c>
      <c r="C9" s="33">
        <v>305.45486000000005</v>
      </c>
      <c r="D9" s="33">
        <v>178.07900999999995</v>
      </c>
      <c r="E9" s="33">
        <v>33.171280000000003</v>
      </c>
      <c r="F9" s="34">
        <v>55.238690000000005</v>
      </c>
    </row>
    <row r="10" spans="1:6" x14ac:dyDescent="0.3">
      <c r="A10" s="12">
        <v>2023</v>
      </c>
      <c r="B10" s="24">
        <v>410.2906499999998</v>
      </c>
      <c r="C10" s="24">
        <v>110.83208999999999</v>
      </c>
      <c r="D10" s="24">
        <v>30.906320000000008</v>
      </c>
      <c r="E10" s="24">
        <v>25.78406</v>
      </c>
      <c r="F10" s="25">
        <v>86.588799999999992</v>
      </c>
    </row>
    <row r="11" spans="1:6" x14ac:dyDescent="0.3">
      <c r="A11" s="14">
        <v>2023</v>
      </c>
      <c r="B11" s="33">
        <v>1989.7756300000005</v>
      </c>
      <c r="C11" s="33">
        <v>625.03026000000011</v>
      </c>
      <c r="D11" s="33">
        <v>70.886520000000004</v>
      </c>
      <c r="E11" s="33">
        <v>62.846169999999994</v>
      </c>
      <c r="F11" s="34">
        <v>40.40119</v>
      </c>
    </row>
    <row r="12" spans="1:6" x14ac:dyDescent="0.3">
      <c r="A12" s="12">
        <v>2023</v>
      </c>
      <c r="B12" s="24">
        <v>1099.7191799999998</v>
      </c>
      <c r="C12" s="24">
        <v>130.28565999999998</v>
      </c>
      <c r="D12" s="24">
        <v>24.419269999999997</v>
      </c>
      <c r="E12" s="24">
        <v>23.335790000000003</v>
      </c>
      <c r="F12" s="25">
        <v>37.242609999999999</v>
      </c>
    </row>
    <row r="13" spans="1:6" x14ac:dyDescent="0.3">
      <c r="A13" s="14">
        <v>2023</v>
      </c>
      <c r="B13" s="33">
        <v>1227.3737600000006</v>
      </c>
      <c r="C13" s="33">
        <v>682.32821999999999</v>
      </c>
      <c r="D13" s="33">
        <v>87.825620000000001</v>
      </c>
      <c r="E13" s="33">
        <v>94.765950000000032</v>
      </c>
      <c r="F13" s="34">
        <v>217.75818999999998</v>
      </c>
    </row>
    <row r="14" spans="1:6" x14ac:dyDescent="0.3">
      <c r="A14" s="12">
        <v>2023</v>
      </c>
      <c r="B14" s="24">
        <v>134.14755000000042</v>
      </c>
      <c r="C14" s="24">
        <v>77.565790000000007</v>
      </c>
      <c r="D14" s="24">
        <v>80.535280000000043</v>
      </c>
      <c r="E14" s="24">
        <v>49.601809999999986</v>
      </c>
      <c r="F14" s="25">
        <v>77.463469999999987</v>
      </c>
    </row>
    <row r="15" spans="1:6" x14ac:dyDescent="0.3">
      <c r="A15" s="14">
        <v>2023</v>
      </c>
      <c r="B15" s="33">
        <v>963.95212000000004</v>
      </c>
      <c r="C15" s="33">
        <v>276.38665999999995</v>
      </c>
      <c r="D15" s="33">
        <v>45.107760000000006</v>
      </c>
      <c r="E15" s="33">
        <v>39.629569999999994</v>
      </c>
      <c r="F15" s="34">
        <v>61.535679999999999</v>
      </c>
    </row>
    <row r="16" spans="1:6" x14ac:dyDescent="0.3">
      <c r="A16" s="12">
        <v>2023</v>
      </c>
      <c r="B16" s="24">
        <v>667.87732999999992</v>
      </c>
      <c r="C16" s="24">
        <v>121.96626999999999</v>
      </c>
      <c r="D16" s="24">
        <v>60.243310000000001</v>
      </c>
      <c r="E16" s="24">
        <v>15.907549999999999</v>
      </c>
      <c r="F16" s="25">
        <v>28.465690000000002</v>
      </c>
    </row>
    <row r="17" spans="1:6" ht="15" thickBot="1" x14ac:dyDescent="0.35">
      <c r="A17" s="14">
        <v>2023</v>
      </c>
      <c r="B17" s="33">
        <v>1510.3059099999998</v>
      </c>
      <c r="C17" s="33">
        <v>312.04260999999997</v>
      </c>
      <c r="D17" s="33">
        <v>129.36493000000004</v>
      </c>
      <c r="E17" s="33">
        <v>113.11033999999999</v>
      </c>
      <c r="F17" s="34">
        <v>163.77316999999999</v>
      </c>
    </row>
    <row r="18" spans="1:6" ht="15" thickBot="1" x14ac:dyDescent="0.35">
      <c r="A18" s="12">
        <v>2022</v>
      </c>
      <c r="B18" s="35">
        <v>1013.75815</v>
      </c>
      <c r="C18" s="36">
        <v>157.2046</v>
      </c>
      <c r="D18" s="36">
        <v>62.145009999999999</v>
      </c>
      <c r="E18" s="36">
        <v>18.963419999999999</v>
      </c>
      <c r="F18" s="36">
        <v>90.07817</v>
      </c>
    </row>
    <row r="19" spans="1:6" ht="15" thickBot="1" x14ac:dyDescent="0.35">
      <c r="A19" s="14">
        <v>2022</v>
      </c>
      <c r="B19" s="31">
        <v>765.81798000000003</v>
      </c>
      <c r="C19" s="32">
        <v>177.70249999999999</v>
      </c>
      <c r="D19" s="32">
        <v>31.50461</v>
      </c>
      <c r="E19" s="32">
        <v>28.84648</v>
      </c>
      <c r="F19" s="32">
        <v>49.965910000000001</v>
      </c>
    </row>
    <row r="20" spans="1:6" ht="15" thickBot="1" x14ac:dyDescent="0.35">
      <c r="A20" s="12">
        <v>2022</v>
      </c>
      <c r="B20" s="35">
        <v>1368.36501</v>
      </c>
      <c r="C20" s="36">
        <v>230.4915</v>
      </c>
      <c r="D20" s="36">
        <v>61.17794</v>
      </c>
      <c r="E20" s="36">
        <v>35.21855</v>
      </c>
      <c r="F20" s="36">
        <v>543.67129999999997</v>
      </c>
    </row>
    <row r="21" spans="1:6" ht="15" thickBot="1" x14ac:dyDescent="0.35">
      <c r="A21" s="14">
        <v>2022</v>
      </c>
      <c r="B21" s="31">
        <v>827.11987999999997</v>
      </c>
      <c r="C21" s="32">
        <v>128.1858</v>
      </c>
      <c r="D21" s="32">
        <v>37.085680000000004</v>
      </c>
      <c r="E21" s="32">
        <v>7.02454</v>
      </c>
      <c r="F21" s="32">
        <v>195.15530000000001</v>
      </c>
    </row>
    <row r="22" spans="1:6" ht="15" thickBot="1" x14ac:dyDescent="0.35">
      <c r="A22" s="12">
        <v>2022</v>
      </c>
      <c r="B22" s="35">
        <v>1302.2374400000001</v>
      </c>
      <c r="C22" s="36">
        <v>95.955569999999994</v>
      </c>
      <c r="D22" s="36">
        <v>26.113700000000001</v>
      </c>
      <c r="E22" s="36">
        <v>26.889209999999999</v>
      </c>
      <c r="F22" s="36">
        <v>120.154</v>
      </c>
    </row>
    <row r="23" spans="1:6" ht="15" thickBot="1" x14ac:dyDescent="0.35">
      <c r="A23" s="14">
        <v>2022</v>
      </c>
      <c r="B23" s="31">
        <v>747.59646999999995</v>
      </c>
      <c r="C23" s="32">
        <v>117.92570000000001</v>
      </c>
      <c r="D23" s="32">
        <v>44.648090000000003</v>
      </c>
      <c r="E23" s="32">
        <v>16.519400000000001</v>
      </c>
      <c r="F23" s="32">
        <v>101.8186</v>
      </c>
    </row>
    <row r="24" spans="1:6" ht="15" thickBot="1" x14ac:dyDescent="0.35">
      <c r="A24" s="12">
        <v>2022</v>
      </c>
      <c r="B24" s="35">
        <v>983.06664999999998</v>
      </c>
      <c r="C24" s="36">
        <v>206.87950000000001</v>
      </c>
      <c r="D24" s="36">
        <v>93.491500000000002</v>
      </c>
      <c r="E24" s="36">
        <v>45.774610000000003</v>
      </c>
      <c r="F24" s="36">
        <v>184.02</v>
      </c>
    </row>
    <row r="25" spans="1:6" ht="15" thickBot="1" x14ac:dyDescent="0.35">
      <c r="A25" s="14">
        <v>2022</v>
      </c>
      <c r="B25" s="31">
        <v>4620.5834999999997</v>
      </c>
      <c r="C25" s="32">
        <v>860.82190000000003</v>
      </c>
      <c r="D25" s="32">
        <v>103.8737</v>
      </c>
      <c r="E25" s="32">
        <v>40.994540000000001</v>
      </c>
      <c r="F25" s="32">
        <v>84.945999999999998</v>
      </c>
    </row>
    <row r="26" spans="1:6" ht="15" thickBot="1" x14ac:dyDescent="0.35">
      <c r="A26" s="12">
        <v>2022</v>
      </c>
      <c r="B26" s="35">
        <v>487.06970000000001</v>
      </c>
      <c r="C26" s="36">
        <v>130.68680000000001</v>
      </c>
      <c r="D26" s="36">
        <v>31.537189999999999</v>
      </c>
      <c r="E26" s="36">
        <v>19.309719999999999</v>
      </c>
      <c r="F26" s="36">
        <v>48.492780000000003</v>
      </c>
    </row>
    <row r="27" spans="1:6" ht="15" thickBot="1" x14ac:dyDescent="0.35">
      <c r="A27" s="14">
        <v>2022</v>
      </c>
      <c r="B27" s="31">
        <v>1125.9438700000001</v>
      </c>
      <c r="C27" s="32">
        <v>324.03699999999998</v>
      </c>
      <c r="D27" s="32">
        <v>99.020070000000004</v>
      </c>
      <c r="E27" s="32">
        <v>102.9843</v>
      </c>
      <c r="F27" s="32">
        <v>223.10509999999999</v>
      </c>
    </row>
    <row r="28" spans="1:6" ht="15" thickBot="1" x14ac:dyDescent="0.35">
      <c r="A28" s="12">
        <v>2022</v>
      </c>
      <c r="B28" s="35">
        <v>105.46728</v>
      </c>
      <c r="C28" s="36">
        <v>29.051030000000001</v>
      </c>
      <c r="D28" s="36">
        <v>28.628889999999998</v>
      </c>
      <c r="E28" s="36">
        <v>11.26108</v>
      </c>
      <c r="F28" s="36">
        <v>245.20410000000001</v>
      </c>
    </row>
    <row r="29" spans="1:6" ht="15" thickBot="1" x14ac:dyDescent="0.35">
      <c r="A29" s="14">
        <v>2022</v>
      </c>
      <c r="B29" s="31">
        <v>978.18499999999995</v>
      </c>
      <c r="C29" s="32">
        <v>149.57900000000001</v>
      </c>
      <c r="D29" s="32">
        <v>56.950429999999997</v>
      </c>
      <c r="E29" s="32">
        <v>23.022010000000002</v>
      </c>
      <c r="F29" s="32">
        <v>46.075679999999998</v>
      </c>
    </row>
    <row r="30" spans="1:6" ht="15" thickBot="1" x14ac:dyDescent="0.35">
      <c r="A30" s="12">
        <v>2022</v>
      </c>
      <c r="B30" s="35">
        <v>792.07665999999995</v>
      </c>
      <c r="C30" s="36">
        <v>119.062</v>
      </c>
      <c r="D30" s="36">
        <v>14.968209999999999</v>
      </c>
      <c r="E30" s="36">
        <v>22.70457</v>
      </c>
      <c r="F30" s="36">
        <v>24.099419999999999</v>
      </c>
    </row>
    <row r="31" spans="1:6" ht="15" thickBot="1" x14ac:dyDescent="0.35">
      <c r="A31" s="14">
        <v>2022</v>
      </c>
      <c r="B31" s="31">
        <v>1129.00884</v>
      </c>
      <c r="C31" s="32">
        <v>228.17060000000001</v>
      </c>
      <c r="D31" s="32">
        <v>74.679419999999993</v>
      </c>
      <c r="E31" s="32">
        <v>50.004719999999999</v>
      </c>
      <c r="F31" s="32">
        <v>118.86960000000001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ACC93-A7BE-4843-82E9-9BDAFD16DBAA}">
  <dimension ref="A1"/>
  <sheetViews>
    <sheetView showGridLines="0" showRowColHeaders="0" tabSelected="1" topLeftCell="A2" zoomScale="56" zoomScaleNormal="56" workbookViewId="0">
      <selection activeCell="AB4" sqref="AB4"/>
    </sheetView>
  </sheetViews>
  <sheetFormatPr defaultRowHeight="14.4" x14ac:dyDescent="0.3"/>
  <sheetData/>
  <pageMargins left="0.7" right="0.7" top="0.75" bottom="0.75" header="0.3" footer="0.3"/>
  <pageSetup paperSize="9" orientation="portrait" r:id="rId1"/>
  <headerFooter>
    <oddHeader>&amp;CACCOUNT RECEIVABLE DASHBOARD</oddHeader>
  </headerFooter>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FC43A-6EDF-4027-8135-91AB8B4870DE}">
  <dimension ref="A1:O31"/>
  <sheetViews>
    <sheetView workbookViewId="0">
      <selection activeCell="A3" sqref="A3:F3"/>
    </sheetView>
  </sheetViews>
  <sheetFormatPr defaultRowHeight="14.4" x14ac:dyDescent="0.3"/>
  <cols>
    <col min="1" max="1" width="32.109375" customWidth="1"/>
    <col min="2" max="2" width="17.5546875" customWidth="1"/>
    <col min="3" max="3" width="29.77734375" customWidth="1"/>
    <col min="4" max="4" width="27.5546875" customWidth="1"/>
    <col min="5" max="5" width="16.44140625" customWidth="1"/>
    <col min="6" max="6" width="19.33203125" customWidth="1"/>
    <col min="7" max="7" width="26.44140625" customWidth="1"/>
    <col min="8" max="8" width="20" customWidth="1"/>
    <col min="9" max="9" width="22.77734375" customWidth="1"/>
    <col min="10" max="10" width="16.6640625" customWidth="1"/>
    <col min="11" max="11" width="18.77734375" customWidth="1"/>
    <col min="12" max="12" width="17.6640625" customWidth="1"/>
    <col min="13" max="13" width="24.109375" customWidth="1"/>
  </cols>
  <sheetData>
    <row r="1" spans="1:15" x14ac:dyDescent="0.3">
      <c r="A1" t="s">
        <v>0</v>
      </c>
    </row>
    <row r="2" spans="1:15" x14ac:dyDescent="0.3">
      <c r="E2" t="s">
        <v>3</v>
      </c>
      <c r="G2" t="s">
        <v>4</v>
      </c>
      <c r="I2" t="s">
        <v>5</v>
      </c>
      <c r="K2" t="s">
        <v>6</v>
      </c>
      <c r="M2" t="s">
        <v>7</v>
      </c>
    </row>
    <row r="3" spans="1:15" x14ac:dyDescent="0.3">
      <c r="A3" t="s">
        <v>1</v>
      </c>
      <c r="B3" t="s">
        <v>2</v>
      </c>
      <c r="C3" s="6" t="s">
        <v>53</v>
      </c>
      <c r="D3" t="s">
        <v>8</v>
      </c>
      <c r="E3" t="s">
        <v>48</v>
      </c>
      <c r="F3" t="s">
        <v>10</v>
      </c>
      <c r="G3" t="s">
        <v>9</v>
      </c>
      <c r="H3" t="s">
        <v>10</v>
      </c>
      <c r="I3" t="s">
        <v>9</v>
      </c>
      <c r="J3" t="s">
        <v>10</v>
      </c>
      <c r="K3" t="s">
        <v>9</v>
      </c>
      <c r="L3" t="s">
        <v>10</v>
      </c>
      <c r="M3" t="s">
        <v>9</v>
      </c>
      <c r="N3" t="s">
        <v>10</v>
      </c>
    </row>
    <row r="4" spans="1:15" x14ac:dyDescent="0.3">
      <c r="A4" t="s">
        <v>11</v>
      </c>
      <c r="B4">
        <v>10</v>
      </c>
      <c r="C4">
        <v>834.68551000000002</v>
      </c>
      <c r="D4" s="4">
        <v>3.7067872415767374E-2</v>
      </c>
      <c r="E4">
        <v>637.72641999999973</v>
      </c>
      <c r="F4" s="4">
        <v>0.76403197654647192</v>
      </c>
      <c r="G4">
        <v>88.398819999999986</v>
      </c>
      <c r="H4" s="4">
        <v>0.10590673845530159</v>
      </c>
      <c r="I4">
        <v>30.510590000000001</v>
      </c>
      <c r="J4" s="4">
        <v>3.6553396020975626E-2</v>
      </c>
      <c r="K4">
        <v>23.194359999999996</v>
      </c>
      <c r="L4" s="3">
        <v>2.7788142626316834E-2</v>
      </c>
      <c r="M4">
        <v>54.855319999999999</v>
      </c>
      <c r="N4" s="3">
        <v>6.5719746350934041E-2</v>
      </c>
      <c r="O4">
        <f>G4+I4+K4+M4</f>
        <v>196.95908999999997</v>
      </c>
    </row>
    <row r="5" spans="1:15" x14ac:dyDescent="0.3">
      <c r="A5" t="s">
        <v>12</v>
      </c>
      <c r="B5">
        <v>11</v>
      </c>
      <c r="C5">
        <v>341.26750000000004</v>
      </c>
      <c r="D5" s="4">
        <v>1.5155480714704029E-2</v>
      </c>
      <c r="E5">
        <v>218.42577</v>
      </c>
      <c r="F5" s="4">
        <v>0.64004269378127121</v>
      </c>
      <c r="G5">
        <v>43.573039999999978</v>
      </c>
      <c r="H5" s="4">
        <v>0.12768001640941481</v>
      </c>
      <c r="I5">
        <v>35.581450000000004</v>
      </c>
      <c r="J5" s="4">
        <v>0.10426263854600863</v>
      </c>
      <c r="K5">
        <v>13.852010000000002</v>
      </c>
      <c r="L5" s="3">
        <v>4.0589889163193095E-2</v>
      </c>
      <c r="M5">
        <v>29.835230000000003</v>
      </c>
      <c r="N5" s="3">
        <v>8.7424762100112074E-2</v>
      </c>
      <c r="O5">
        <f t="shared" ref="O5:O20" si="0">G5+I5+K5+M5</f>
        <v>122.84172999999998</v>
      </c>
    </row>
    <row r="6" spans="1:15" x14ac:dyDescent="0.3">
      <c r="A6" t="s">
        <v>13</v>
      </c>
      <c r="B6">
        <v>12</v>
      </c>
      <c r="C6">
        <v>835.14863999999989</v>
      </c>
      <c r="D6" s="4">
        <v>3.7088439735489885E-2</v>
      </c>
      <c r="E6">
        <v>540.21281999999985</v>
      </c>
      <c r="F6" s="4">
        <v>0.64684631468716747</v>
      </c>
      <c r="G6">
        <v>107.79033000000001</v>
      </c>
      <c r="H6" s="4">
        <v>0.12906724005441716</v>
      </c>
      <c r="I6">
        <v>69.389980000000008</v>
      </c>
      <c r="J6" s="4">
        <v>8.308698197724422E-2</v>
      </c>
      <c r="K6">
        <v>24.486529999999998</v>
      </c>
      <c r="L6" s="3">
        <v>2.9319966323599594E-2</v>
      </c>
      <c r="M6">
        <v>93.268979999999999</v>
      </c>
      <c r="N6" s="3">
        <v>0.11167949695757154</v>
      </c>
      <c r="O6">
        <f t="shared" si="0"/>
        <v>294.93582000000004</v>
      </c>
    </row>
    <row r="7" spans="1:15" x14ac:dyDescent="0.3">
      <c r="A7" t="s">
        <v>14</v>
      </c>
      <c r="B7">
        <v>20</v>
      </c>
      <c r="C7">
        <v>1327.0373199999997</v>
      </c>
      <c r="D7" s="4">
        <v>5.8932914827671878E-2</v>
      </c>
      <c r="E7">
        <v>990.37438999999961</v>
      </c>
      <c r="F7" s="4">
        <v>0.74630485147169778</v>
      </c>
      <c r="G7">
        <v>191.64952999999997</v>
      </c>
      <c r="H7" s="4">
        <v>0.14441909591510207</v>
      </c>
      <c r="I7">
        <v>37.588919999999987</v>
      </c>
      <c r="J7" s="4">
        <v>2.8325443025219513E-2</v>
      </c>
      <c r="K7">
        <v>22.379009999999997</v>
      </c>
      <c r="L7" s="3">
        <v>1.6863888952271519E-2</v>
      </c>
      <c r="M7">
        <v>85.04546999999998</v>
      </c>
      <c r="N7" s="3">
        <v>6.4086720635709027E-2</v>
      </c>
      <c r="O7">
        <f t="shared" si="0"/>
        <v>336.6629299999999</v>
      </c>
    </row>
    <row r="8" spans="1:15" x14ac:dyDescent="0.3">
      <c r="A8" t="s">
        <v>15</v>
      </c>
      <c r="B8">
        <v>22</v>
      </c>
      <c r="C8">
        <v>1658.7068300000003</v>
      </c>
      <c r="D8" s="4">
        <v>7.3662154683387243E-2</v>
      </c>
      <c r="E8">
        <v>1233.8818200000003</v>
      </c>
      <c r="F8" s="4">
        <v>0.74388179856955194</v>
      </c>
      <c r="G8">
        <v>345.52266999999995</v>
      </c>
      <c r="H8" s="4">
        <v>0.20830846280412307</v>
      </c>
      <c r="I8">
        <v>42.737569999999991</v>
      </c>
      <c r="J8" s="4">
        <v>2.576559596128267E-2</v>
      </c>
      <c r="K8">
        <v>11.929819999999999</v>
      </c>
      <c r="L8" s="3">
        <v>7.1922414402791103E-3</v>
      </c>
      <c r="M8">
        <v>24.63495</v>
      </c>
      <c r="N8" s="3">
        <v>1.4851901224763146E-2</v>
      </c>
      <c r="O8">
        <f t="shared" si="0"/>
        <v>424.82500999999996</v>
      </c>
    </row>
    <row r="9" spans="1:15" x14ac:dyDescent="0.3">
      <c r="A9" t="s">
        <v>16</v>
      </c>
      <c r="B9">
        <v>24</v>
      </c>
      <c r="C9">
        <v>2233.7740799999997</v>
      </c>
      <c r="D9" s="4">
        <v>9.9200539138493207E-2</v>
      </c>
      <c r="E9">
        <v>1397.6061799999998</v>
      </c>
      <c r="F9" s="4">
        <v>0.62567033636633473</v>
      </c>
      <c r="G9">
        <v>504.45724999999999</v>
      </c>
      <c r="H9" s="4">
        <v>0.22583181285727877</v>
      </c>
      <c r="I9">
        <v>166.256</v>
      </c>
      <c r="J9" s="4">
        <v>7.4428296705815494E-2</v>
      </c>
      <c r="K9">
        <v>74.517709999999994</v>
      </c>
      <c r="L9" s="3">
        <v>3.3359555322622421E-2</v>
      </c>
      <c r="M9">
        <v>90.936939999999993</v>
      </c>
      <c r="N9" s="3">
        <v>4.0709998747948589E-2</v>
      </c>
      <c r="O9">
        <f t="shared" si="0"/>
        <v>836.16789999999992</v>
      </c>
    </row>
    <row r="10" spans="1:15" x14ac:dyDescent="0.3">
      <c r="A10" t="s">
        <v>17</v>
      </c>
      <c r="B10">
        <v>26</v>
      </c>
      <c r="C10">
        <v>1177.0777799999998</v>
      </c>
      <c r="D10" s="4">
        <v>5.2273303477467468E-2</v>
      </c>
      <c r="E10">
        <v>915.25833999999975</v>
      </c>
      <c r="F10" s="4">
        <v>0.77756827590441802</v>
      </c>
      <c r="G10">
        <v>159.08315999999994</v>
      </c>
      <c r="H10" s="4">
        <v>0.13515093284659571</v>
      </c>
      <c r="I10">
        <v>35.378229999999995</v>
      </c>
      <c r="J10" s="4">
        <v>3.0055983216334268E-2</v>
      </c>
      <c r="K10">
        <v>16.96848</v>
      </c>
      <c r="L10" s="3">
        <v>1.4415767834815471E-2</v>
      </c>
      <c r="M10">
        <v>50.389569999999999</v>
      </c>
      <c r="N10" s="3">
        <v>4.2809040197836379E-2</v>
      </c>
      <c r="O10">
        <f t="shared" si="0"/>
        <v>261.81943999999993</v>
      </c>
    </row>
    <row r="11" spans="1:15" x14ac:dyDescent="0.3">
      <c r="A11" t="s">
        <v>18</v>
      </c>
      <c r="B11">
        <v>28</v>
      </c>
      <c r="C11">
        <v>1560.1922599999996</v>
      </c>
      <c r="D11" s="4">
        <v>6.9287182950795154E-2</v>
      </c>
      <c r="E11">
        <v>988.24841999999978</v>
      </c>
      <c r="F11" s="4">
        <v>0.63341451264474291</v>
      </c>
      <c r="G11">
        <v>305.45486000000005</v>
      </c>
      <c r="H11" s="4">
        <v>0.19578026877277299</v>
      </c>
      <c r="I11">
        <v>178.07900999999995</v>
      </c>
      <c r="J11" s="4">
        <v>0.11413914462054824</v>
      </c>
      <c r="K11">
        <v>33.171280000000003</v>
      </c>
      <c r="L11" s="3">
        <v>2.1261020741123283E-2</v>
      </c>
      <c r="M11">
        <v>55.238690000000005</v>
      </c>
      <c r="N11" s="3">
        <v>3.5405053220812686E-2</v>
      </c>
      <c r="O11">
        <f t="shared" si="0"/>
        <v>571.94384000000002</v>
      </c>
    </row>
    <row r="12" spans="1:15" x14ac:dyDescent="0.3">
      <c r="A12" t="s">
        <v>19</v>
      </c>
      <c r="B12">
        <v>30</v>
      </c>
      <c r="C12">
        <v>664.40191999999979</v>
      </c>
      <c r="D12" s="4">
        <v>2.9505682449610132E-2</v>
      </c>
      <c r="E12">
        <v>410.2906499999998</v>
      </c>
      <c r="F12" s="4">
        <v>0.61753381146159225</v>
      </c>
      <c r="G12">
        <v>110.83208999999999</v>
      </c>
      <c r="H12" s="4">
        <v>0.16681482497823008</v>
      </c>
      <c r="I12">
        <v>30.906320000000008</v>
      </c>
      <c r="J12" s="4">
        <v>4.6517505548448773E-2</v>
      </c>
      <c r="K12">
        <v>25.78406</v>
      </c>
      <c r="L12" s="3">
        <v>3.8807925178783363E-2</v>
      </c>
      <c r="M12">
        <v>86.588799999999992</v>
      </c>
      <c r="N12" s="3">
        <v>0.1303259328329455</v>
      </c>
      <c r="O12">
        <f t="shared" si="0"/>
        <v>254.11126999999999</v>
      </c>
    </row>
    <row r="13" spans="1:15" x14ac:dyDescent="0.3">
      <c r="A13" t="s">
        <v>20</v>
      </c>
      <c r="B13">
        <v>41</v>
      </c>
      <c r="C13">
        <v>2788.9397700000004</v>
      </c>
      <c r="D13" s="4">
        <v>0.12385510749985303</v>
      </c>
      <c r="E13">
        <v>1989.7756300000005</v>
      </c>
      <c r="F13" s="4">
        <v>0.71345234895481457</v>
      </c>
      <c r="G13">
        <v>625.03026000000011</v>
      </c>
      <c r="H13" s="4">
        <v>0.22411034713739983</v>
      </c>
      <c r="I13">
        <v>70.886520000000004</v>
      </c>
      <c r="J13" s="4">
        <v>2.541701357717022E-2</v>
      </c>
      <c r="K13">
        <v>62.846169999999994</v>
      </c>
      <c r="L13" s="3">
        <v>2.2534072150292433E-2</v>
      </c>
      <c r="M13">
        <v>40.40119</v>
      </c>
      <c r="N13" s="3">
        <v>1.4486218180323054E-2</v>
      </c>
      <c r="O13">
        <f t="shared" si="0"/>
        <v>799.1641400000002</v>
      </c>
    </row>
    <row r="14" spans="1:15" x14ac:dyDescent="0.3">
      <c r="A14" t="s">
        <v>21</v>
      </c>
      <c r="B14">
        <v>43</v>
      </c>
      <c r="C14">
        <v>1315.00251</v>
      </c>
      <c r="D14" s="4">
        <v>5.8398456284563846E-2</v>
      </c>
      <c r="E14">
        <v>1099.7191799999998</v>
      </c>
      <c r="F14" s="4">
        <v>0.83628675355151971</v>
      </c>
      <c r="G14">
        <v>130.28565999999998</v>
      </c>
      <c r="H14" s="4">
        <v>9.9076358416988863E-2</v>
      </c>
      <c r="I14">
        <v>24.419269999999997</v>
      </c>
      <c r="J14" s="4">
        <v>1.8569751627318186E-2</v>
      </c>
      <c r="K14">
        <v>23.335790000000003</v>
      </c>
      <c r="L14" s="3">
        <v>1.7745814036507049E-2</v>
      </c>
      <c r="M14">
        <v>37.242609999999999</v>
      </c>
      <c r="N14" s="3">
        <v>2.832132236766605E-2</v>
      </c>
      <c r="O14">
        <f t="shared" si="0"/>
        <v>215.28332999999998</v>
      </c>
    </row>
    <row r="15" spans="1:15" x14ac:dyDescent="0.3">
      <c r="A15" t="s">
        <v>22</v>
      </c>
      <c r="B15">
        <v>60</v>
      </c>
      <c r="C15">
        <v>2310.0517400000008</v>
      </c>
      <c r="D15" s="4">
        <v>0.10258798331378903</v>
      </c>
      <c r="E15">
        <v>1227.3737600000006</v>
      </c>
      <c r="F15" s="4">
        <v>0.5313187314150809</v>
      </c>
      <c r="G15">
        <v>682.32821999999999</v>
      </c>
      <c r="H15" s="4">
        <v>0.29537356596177355</v>
      </c>
      <c r="I15">
        <v>87.825620000000001</v>
      </c>
      <c r="J15" s="4">
        <v>3.801889736028162E-2</v>
      </c>
      <c r="K15">
        <v>94.765950000000032</v>
      </c>
      <c r="L15" s="3">
        <v>4.1023301928293607E-2</v>
      </c>
      <c r="M15">
        <v>217.75818999999998</v>
      </c>
      <c r="N15" s="3">
        <v>9.4265503334570289E-2</v>
      </c>
      <c r="O15">
        <f t="shared" si="0"/>
        <v>1082.6779799999999</v>
      </c>
    </row>
    <row r="16" spans="1:15" x14ac:dyDescent="0.3">
      <c r="A16" t="s">
        <v>23</v>
      </c>
      <c r="B16">
        <v>70</v>
      </c>
      <c r="C16">
        <v>419.31390000000044</v>
      </c>
      <c r="D16" s="4">
        <v>1.862147355038889E-2</v>
      </c>
      <c r="E16">
        <v>134.14755000000042</v>
      </c>
      <c r="F16" s="4">
        <v>0.31992154326388961</v>
      </c>
      <c r="G16">
        <v>77.565790000000007</v>
      </c>
      <c r="H16" s="4">
        <v>0.18498263472782545</v>
      </c>
      <c r="I16">
        <v>80.535280000000043</v>
      </c>
      <c r="J16" s="4">
        <v>0.1920644176117223</v>
      </c>
      <c r="K16">
        <v>49.601809999999986</v>
      </c>
      <c r="L16" s="3">
        <v>0.11829278733664668</v>
      </c>
      <c r="M16">
        <v>77.463469999999987</v>
      </c>
      <c r="N16" s="3">
        <v>0.18473861705991598</v>
      </c>
      <c r="O16">
        <f t="shared" si="0"/>
        <v>285.16635000000002</v>
      </c>
    </row>
    <row r="17" spans="1:15" x14ac:dyDescent="0.3">
      <c r="A17" t="s">
        <v>24</v>
      </c>
      <c r="B17">
        <v>80</v>
      </c>
      <c r="C17">
        <v>1386.6117900000002</v>
      </c>
      <c r="D17" s="4">
        <v>6.157858056253887E-2</v>
      </c>
      <c r="E17">
        <v>963.95212000000004</v>
      </c>
      <c r="F17" s="4">
        <v>0.69518529046980049</v>
      </c>
      <c r="G17">
        <v>276.38665999999995</v>
      </c>
      <c r="H17" s="4">
        <v>0.19932519108322302</v>
      </c>
      <c r="I17">
        <v>45.107760000000006</v>
      </c>
      <c r="J17" s="4">
        <v>3.2530922010983336E-2</v>
      </c>
      <c r="K17">
        <v>39.629569999999994</v>
      </c>
      <c r="L17" s="3">
        <v>2.858014787253467E-2</v>
      </c>
      <c r="M17">
        <v>61.535679999999999</v>
      </c>
      <c r="N17" s="3">
        <v>4.4378448563458406E-2</v>
      </c>
      <c r="O17">
        <f t="shared" si="0"/>
        <v>422.65966999999995</v>
      </c>
    </row>
    <row r="18" spans="1:15" x14ac:dyDescent="0.3">
      <c r="A18" t="s">
        <v>25</v>
      </c>
      <c r="B18">
        <v>82</v>
      </c>
      <c r="C18">
        <v>894.46014999999989</v>
      </c>
      <c r="D18" s="4">
        <v>3.9722427577768969E-2</v>
      </c>
      <c r="E18">
        <v>667.87732999999992</v>
      </c>
      <c r="F18" s="4">
        <v>0.74668204055820708</v>
      </c>
      <c r="G18">
        <v>121.96626999999999</v>
      </c>
      <c r="H18" s="4">
        <v>0.13635741066832324</v>
      </c>
      <c r="I18">
        <v>60.243310000000001</v>
      </c>
      <c r="J18" s="4">
        <v>6.7351586317176915E-2</v>
      </c>
      <c r="K18">
        <v>15.907549999999999</v>
      </c>
      <c r="L18" s="3">
        <v>1.7784526230710224E-2</v>
      </c>
      <c r="M18">
        <v>28.465690000000002</v>
      </c>
      <c r="N18" s="3">
        <v>3.1824436225582557E-2</v>
      </c>
      <c r="O18">
        <f t="shared" si="0"/>
        <v>226.58281999999997</v>
      </c>
    </row>
    <row r="19" spans="1:15" x14ac:dyDescent="0.3">
      <c r="A19" t="s">
        <v>26</v>
      </c>
      <c r="B19">
        <v>90</v>
      </c>
      <c r="C19">
        <v>2228.5969599999999</v>
      </c>
      <c r="D19" s="4">
        <v>9.8970626409277243E-2</v>
      </c>
      <c r="E19">
        <v>1510.3059099999998</v>
      </c>
      <c r="F19" s="4">
        <v>0.67769360593581707</v>
      </c>
      <c r="G19">
        <v>312.04260999999997</v>
      </c>
      <c r="H19" s="4">
        <v>0.14001751577369109</v>
      </c>
      <c r="I19">
        <v>129.36493000000004</v>
      </c>
      <c r="J19" s="4">
        <v>5.8047701007363867E-2</v>
      </c>
      <c r="K19">
        <v>113.11033999999999</v>
      </c>
      <c r="L19" s="3">
        <v>5.0754058284275864E-2</v>
      </c>
      <c r="M19">
        <v>163.77316999999999</v>
      </c>
      <c r="N19" s="3">
        <v>7.3487118998852088E-2</v>
      </c>
      <c r="O19">
        <f t="shared" si="0"/>
        <v>718.29105000000004</v>
      </c>
    </row>
    <row r="20" spans="1:15" x14ac:dyDescent="0.3">
      <c r="A20" s="5" t="s">
        <v>27</v>
      </c>
      <c r="C20">
        <v>21975.268659999998</v>
      </c>
      <c r="D20" s="4">
        <v>0.9759082255915662</v>
      </c>
      <c r="E20">
        <v>14925.176289999998</v>
      </c>
      <c r="F20" s="4">
        <v>0.67918060620424736</v>
      </c>
      <c r="G20">
        <v>4082.3672199999996</v>
      </c>
      <c r="H20" s="4">
        <v>0.1857709811498614</v>
      </c>
      <c r="I20">
        <v>1124.8107600000001</v>
      </c>
      <c r="J20" s="4">
        <v>5.1185301868341304E-2</v>
      </c>
      <c r="K20">
        <v>645.48043999999993</v>
      </c>
      <c r="L20" s="3">
        <v>2.9373039756047287E-2</v>
      </c>
      <c r="M20">
        <v>1197.4339500000001</v>
      </c>
      <c r="N20" s="3">
        <v>5.4490071021502599E-2</v>
      </c>
      <c r="O20">
        <f t="shared" si="0"/>
        <v>7050.0923700000003</v>
      </c>
    </row>
    <row r="21" spans="1:15" x14ac:dyDescent="0.3">
      <c r="D21" s="4"/>
      <c r="F21" s="4"/>
      <c r="H21" s="4"/>
      <c r="J21" s="4"/>
      <c r="L21" s="3"/>
      <c r="N21" s="3"/>
    </row>
    <row r="22" spans="1:15" x14ac:dyDescent="0.3">
      <c r="A22" t="s">
        <v>28</v>
      </c>
      <c r="C22">
        <v>542.49282999999991</v>
      </c>
      <c r="D22" s="4">
        <v>2.409177440843388E-2</v>
      </c>
      <c r="E22">
        <v>279.60396000000003</v>
      </c>
      <c r="F22" s="4">
        <v>0.51540581651558437</v>
      </c>
      <c r="G22">
        <v>159.57435999999998</v>
      </c>
      <c r="H22" s="4">
        <v>0.29415017337648502</v>
      </c>
      <c r="I22">
        <v>34.775020000000005</v>
      </c>
      <c r="J22" s="4">
        <v>6.4102266568205168E-2</v>
      </c>
      <c r="K22">
        <v>32.600059999999999</v>
      </c>
      <c r="L22" s="3">
        <v>6.0093070723165144E-2</v>
      </c>
      <c r="M22">
        <v>35.939430000000002</v>
      </c>
      <c r="N22" s="3">
        <v>6.6248672816560564E-2</v>
      </c>
    </row>
    <row r="23" spans="1:15" x14ac:dyDescent="0.3">
      <c r="H23" s="4"/>
      <c r="J23" s="4"/>
      <c r="L23" s="3"/>
      <c r="N23" s="3"/>
    </row>
    <row r="24" spans="1:15" x14ac:dyDescent="0.3">
      <c r="A24" t="s">
        <v>29</v>
      </c>
      <c r="C24">
        <v>22517.761489999997</v>
      </c>
      <c r="D24">
        <v>1</v>
      </c>
      <c r="E24">
        <v>15204.780249999998</v>
      </c>
      <c r="F24" s="4">
        <v>0.6752349809172794</v>
      </c>
      <c r="G24">
        <v>4241.9415799999997</v>
      </c>
      <c r="H24" s="4">
        <v>0.18838202819955352</v>
      </c>
      <c r="I24">
        <v>1159.5857800000001</v>
      </c>
      <c r="J24" s="4">
        <v>5.1496494467932134E-2</v>
      </c>
      <c r="K24">
        <v>678.08049999999992</v>
      </c>
      <c r="L24" s="3">
        <v>3.0113139811927193E-2</v>
      </c>
      <c r="M24">
        <v>1233.37338</v>
      </c>
      <c r="N24" s="3">
        <v>5.4773356603307739E-2</v>
      </c>
    </row>
    <row r="26" spans="1:15" x14ac:dyDescent="0.3">
      <c r="A26" t="s">
        <v>30</v>
      </c>
      <c r="E26" t="s">
        <v>3</v>
      </c>
      <c r="G26" t="s">
        <v>4</v>
      </c>
      <c r="I26" t="s">
        <v>5</v>
      </c>
      <c r="K26" t="s">
        <v>6</v>
      </c>
      <c r="M26" t="s">
        <v>7</v>
      </c>
    </row>
    <row r="27" spans="1:15" x14ac:dyDescent="0.3">
      <c r="E27" t="s">
        <v>9</v>
      </c>
      <c r="F27" t="s">
        <v>10</v>
      </c>
      <c r="G27" t="s">
        <v>9</v>
      </c>
      <c r="H27" t="s">
        <v>10</v>
      </c>
      <c r="I27" t="s">
        <v>9</v>
      </c>
      <c r="J27" t="s">
        <v>10</v>
      </c>
      <c r="K27" t="s">
        <v>9</v>
      </c>
      <c r="L27" t="s">
        <v>10</v>
      </c>
      <c r="M27" t="s">
        <v>9</v>
      </c>
      <c r="N27" t="s">
        <v>10</v>
      </c>
    </row>
    <row r="28" spans="1:15" x14ac:dyDescent="0.3">
      <c r="A28" t="s">
        <v>31</v>
      </c>
      <c r="C28">
        <v>8823.1923199999892</v>
      </c>
      <c r="D28">
        <v>0.39183256843351505</v>
      </c>
      <c r="E28">
        <v>5358.1663099999942</v>
      </c>
      <c r="F28">
        <v>0.60728204890812132</v>
      </c>
      <c r="G28">
        <v>1631.8464599999973</v>
      </c>
      <c r="H28">
        <v>0.18494966456766515</v>
      </c>
      <c r="I28">
        <v>634.612969999999</v>
      </c>
      <c r="J28">
        <v>7.1925551091240381E-2</v>
      </c>
      <c r="K28">
        <v>398.61751000000049</v>
      </c>
      <c r="L28">
        <v>4.5178377116005218E-2</v>
      </c>
      <c r="M28">
        <v>799.94906999999944</v>
      </c>
      <c r="N28">
        <v>9.0664358316968022E-2</v>
      </c>
      <c r="O28">
        <f>G28+I28+K28+M28</f>
        <v>3465.0260099999959</v>
      </c>
    </row>
    <row r="29" spans="1:15" x14ac:dyDescent="0.3">
      <c r="A29" t="s">
        <v>32</v>
      </c>
      <c r="C29">
        <v>12128.331619999997</v>
      </c>
      <c r="D29">
        <v>0.53861178098835993</v>
      </c>
      <c r="E29">
        <v>8702.2519299999967</v>
      </c>
      <c r="F29">
        <v>0.98629289880422866</v>
      </c>
      <c r="G29">
        <v>2332.7565899999995</v>
      </c>
      <c r="H29">
        <v>0.26438918085376184</v>
      </c>
      <c r="I29">
        <v>450.8145099999997</v>
      </c>
      <c r="J29">
        <v>5.1094263124936652E-2</v>
      </c>
      <c r="K29">
        <v>246.69964000000002</v>
      </c>
      <c r="L29">
        <v>2.7960360723498355E-2</v>
      </c>
      <c r="M29">
        <v>395.80894999999987</v>
      </c>
      <c r="N29">
        <v>4.4860061488493128E-2</v>
      </c>
      <c r="O29">
        <f t="shared" ref="O29:O30" si="1">G29+I29+K29+M29</f>
        <v>3426.0796899999987</v>
      </c>
    </row>
    <row r="30" spans="1:15" x14ac:dyDescent="0.3">
      <c r="A30" t="s">
        <v>33</v>
      </c>
      <c r="C30">
        <v>1566.2375500000003</v>
      </c>
      <c r="D30">
        <v>6.9555650578125086E-2</v>
      </c>
      <c r="E30">
        <v>1144.3620100000003</v>
      </c>
      <c r="F30">
        <v>0.73064396266070886</v>
      </c>
      <c r="G30">
        <v>277.33852999999993</v>
      </c>
      <c r="H30">
        <v>0.17707309469115964</v>
      </c>
      <c r="I30">
        <v>74.158299999999983</v>
      </c>
      <c r="J30">
        <v>4.734805393983816E-2</v>
      </c>
      <c r="K30">
        <v>32.763350000000003</v>
      </c>
      <c r="L30">
        <v>2.0918506263625205E-2</v>
      </c>
      <c r="M30">
        <v>37.615359999999995</v>
      </c>
      <c r="N30">
        <v>2.4016382444668107E-2</v>
      </c>
      <c r="O30">
        <f t="shared" si="1"/>
        <v>421.87553999999994</v>
      </c>
    </row>
    <row r="31" spans="1:15" x14ac:dyDescent="0.3">
      <c r="A31" t="s">
        <v>34</v>
      </c>
      <c r="C31">
        <v>22517.761489999986</v>
      </c>
      <c r="D31">
        <v>1.0000000000000002</v>
      </c>
      <c r="E31">
        <v>15204.780249999993</v>
      </c>
      <c r="F31">
        <v>0.67523498091727951</v>
      </c>
      <c r="G31">
        <v>4241.941579999997</v>
      </c>
      <c r="H31">
        <v>0.18838202819955349</v>
      </c>
      <c r="I31">
        <v>1159.5857799999987</v>
      </c>
      <c r="J31">
        <v>5.14964944679321E-2</v>
      </c>
      <c r="K31">
        <v>678.08050000000048</v>
      </c>
      <c r="L31">
        <v>3.0113139811927234E-2</v>
      </c>
      <c r="M31">
        <v>1233.3733799999993</v>
      </c>
      <c r="N31">
        <v>5.4773356603307732E-2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3 Z M G 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N 2 T B 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d k w Z X K I p H u A 4 A A A A R A A A A E w A c A E Z v c m 1 1 b G F z L 1 N l Y 3 R p b 2 4 x L m 0 g o h g A K K A U A A A A A A A A A A A A A A A A A A A A A A A A A A A A K 0 5 N L s n M z 1 M I h t C G 1 g B Q S w E C L Q A U A A I A C A D d k w Z X U b n M k q U A A A D 2 A A A A E g A A A A A A A A A A A A A A A A A A A A A A Q 2 9 u Z m l n L 1 B h Y 2 t h Z 2 U u e G 1 s U E s B A i 0 A F A A C A A g A 3 Z M G V w / K 6 a u k A A A A 6 Q A A A B M A A A A A A A A A A A A A A A A A 8 Q A A A F t D b 2 5 0 Z W 5 0 X 1 R 5 c G V z X S 5 4 b W x Q S w E C L Q A U A A I A C A D d k w Z 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Y y z Y p T w a k C W C o q p x f v d 0 Q A A A A A C A A A A A A A Q Z g A A A A E A A C A A A A C z d E i H 1 I m r n N 7 W r 6 X g c k o 1 C 7 9 q a 1 R / 8 K 8 1 C W G O b 1 0 0 j A A A A A A O g A A A A A I A A C A A A A C s t 3 A 5 Y F r v v v T F r L g o J H v V / 9 a e I O C A k H N e v s X + F p a i e l A A A A A b b o + S D s b s I / i 0 Z Z Y / H U J I w c E X J v 5 J c k 7 Y g V S w j T U 9 M 0 g B O t 3 4 c Q a r M T B a e o d T J 2 2 R 8 Y m p B r r l F e L j C B g v z 9 U z o 7 e l 0 V Q E P h 2 g z u 4 x 8 x d L k U A A A A C u d q N r h P V z a L p s 7 n 1 E t W y g x l M k c n P m W 8 R l Z + q F D L m 8 7 J 2 z A T G I / G F Y 8 n + d D E e 7 S p L 4 R O o B f J c b n p d I s I G 9 x r G l < / D a t a M a s h u p > 
</file>

<file path=customXml/itemProps1.xml><?xml version="1.0" encoding="utf-8"?>
<ds:datastoreItem xmlns:ds="http://schemas.openxmlformats.org/officeDocument/2006/customXml" ds:itemID="{27402DBF-23F3-4AEB-827E-4E3A088EE2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Sheet6</vt:lpstr>
      <vt:lpstr>Sheet13</vt:lpstr>
      <vt:lpstr>Sheet16</vt:lpstr>
      <vt:lpstr>Sheet14</vt:lpstr>
      <vt:lpstr>Sheet7</vt:lpstr>
      <vt:lpstr>Sheet12</vt:lpstr>
      <vt:lpstr>Sheet11</vt:lpstr>
      <vt:lpstr>Dashboard</vt:lpstr>
      <vt:lpstr>2023</vt:lpstr>
      <vt:lpstr>Sheet5</vt:lpstr>
      <vt:lpstr>2022</vt:lpstr>
      <vt:lpstr>By Collector 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singh</dc:creator>
  <cp:lastModifiedBy>aman singh</cp:lastModifiedBy>
  <dcterms:created xsi:type="dcterms:W3CDTF">2023-08-06T08:59:32Z</dcterms:created>
  <dcterms:modified xsi:type="dcterms:W3CDTF">2023-08-07T19:17:45Z</dcterms:modified>
</cp:coreProperties>
</file>