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ashank.dixit\OneDrive - Crompton Greaves Consumer Electricals Ltd (CGCEL)\Documents\"/>
    </mc:Choice>
  </mc:AlternateContent>
  <xr:revisionPtr revIDLastSave="0" documentId="13_ncr:1_{26BD4D40-1D2F-4BD9-B5E5-DD1F092ACEB5}" xr6:coauthVersionLast="41" xr6:coauthVersionMax="47" xr10:uidLastSave="{00000000-0000-0000-0000-000000000000}"/>
  <bookViews>
    <workbookView xWindow="-120" yWindow="-120" windowWidth="20730" windowHeight="11310" tabRatio="874" activeTab="8" xr2:uid="{00000000-000D-0000-FFFF-FFFF00000000}"/>
  </bookViews>
  <sheets>
    <sheet name="NAGAR" sheetId="2" r:id="rId1"/>
    <sheet name="PRABHAT" sheetId="8" r:id="rId2"/>
    <sheet name="GUJ." sheetId="4" r:id="rId3"/>
    <sheet name="Riyaz Nitya" sheetId="13" r:id="rId4"/>
    <sheet name="Charchit" sheetId="15" r:id="rId5"/>
    <sheet name="Rinku Bhaiji" sheetId="17" r:id="rId6"/>
    <sheet name="Rohit" sheetId="12" r:id="rId7"/>
    <sheet name="Kashmir" sheetId="18" r:id="rId8"/>
    <sheet name="TA Vouch." sheetId="16" r:id="rId9"/>
  </sheets>
  <definedNames>
    <definedName name="_xlnm._FilterDatabase" localSheetId="8" hidden="1">'TA Vouch.'!$A$1:$M$56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20" i="17" l="1"/>
  <c r="M46" i="17" l="1"/>
  <c r="M47" i="17" s="1"/>
  <c r="B30" i="17" l="1"/>
  <c r="B33" i="17" s="1"/>
  <c r="G37" i="12" l="1"/>
  <c r="N45" i="17" l="1"/>
  <c r="J21" i="18" l="1"/>
  <c r="D1" i="18"/>
  <c r="F15" i="18"/>
  <c r="F16" i="18" s="1"/>
  <c r="I18" i="18"/>
  <c r="J18" i="18" l="1"/>
  <c r="K24" i="17"/>
  <c r="J31" i="17"/>
  <c r="I31" i="17"/>
  <c r="K31" i="17" l="1"/>
  <c r="P40" i="17"/>
  <c r="O40" i="17"/>
  <c r="Q40" i="17" l="1"/>
  <c r="I33" i="12" s="1"/>
  <c r="J21" i="17"/>
  <c r="I21" i="17"/>
  <c r="K21" i="17" l="1"/>
  <c r="I35" i="12" s="1"/>
  <c r="H28" i="15"/>
  <c r="I48" i="15"/>
  <c r="H46" i="15" l="1"/>
  <c r="H43" i="15"/>
  <c r="H40" i="15"/>
  <c r="H37" i="15"/>
  <c r="H34" i="15"/>
  <c r="H31" i="15"/>
  <c r="H48" i="15" s="1"/>
  <c r="J48" i="15" l="1"/>
  <c r="H78" i="15" l="1"/>
  <c r="C81" i="15"/>
  <c r="K47" i="15"/>
  <c r="I5" i="2"/>
  <c r="I18" i="12"/>
  <c r="D21" i="17" l="1"/>
  <c r="C21" i="17"/>
  <c r="E21" i="17" l="1"/>
  <c r="I34" i="12" s="1"/>
  <c r="H87" i="16"/>
  <c r="D75" i="15" l="1"/>
  <c r="E81" i="15" s="1"/>
  <c r="G97" i="16" l="1"/>
  <c r="G98" i="16"/>
  <c r="G99" i="16"/>
  <c r="G100" i="16"/>
  <c r="G101" i="16"/>
  <c r="G102" i="16"/>
  <c r="G103" i="16"/>
  <c r="G104" i="16"/>
  <c r="I23" i="12" l="1"/>
  <c r="I22" i="12"/>
  <c r="D37" i="2" l="1"/>
  <c r="M15" i="4"/>
  <c r="B51" i="15"/>
  <c r="B50" i="15"/>
  <c r="B49" i="15"/>
  <c r="B48" i="15"/>
  <c r="B47" i="15"/>
  <c r="G73" i="15"/>
  <c r="G74" i="15"/>
  <c r="G77" i="15"/>
  <c r="W29" i="15"/>
  <c r="W26" i="15"/>
  <c r="W23" i="15"/>
  <c r="W20" i="15"/>
  <c r="W17" i="15"/>
  <c r="W14" i="15"/>
  <c r="W11" i="15"/>
  <c r="W8" i="15"/>
  <c r="W5" i="15"/>
  <c r="X30" i="15"/>
  <c r="I79" i="15"/>
  <c r="G76" i="15"/>
  <c r="G75" i="15"/>
  <c r="S21" i="15"/>
  <c r="R20" i="15"/>
  <c r="R17" i="15"/>
  <c r="R14" i="15"/>
  <c r="R11" i="15"/>
  <c r="R8" i="15"/>
  <c r="R5" i="15"/>
  <c r="D87" i="15"/>
  <c r="J45" i="12"/>
  <c r="H20" i="15"/>
  <c r="H17" i="15"/>
  <c r="H14" i="15"/>
  <c r="H11" i="15"/>
  <c r="H8" i="15"/>
  <c r="H5" i="15"/>
  <c r="M20" i="15"/>
  <c r="M23" i="15"/>
  <c r="M26" i="15"/>
  <c r="M29" i="15"/>
  <c r="M17" i="15"/>
  <c r="M14" i="15"/>
  <c r="M11" i="15"/>
  <c r="M8" i="15"/>
  <c r="M5" i="15"/>
  <c r="N31" i="15"/>
  <c r="I22" i="15"/>
  <c r="C31" i="15"/>
  <c r="C20" i="15"/>
  <c r="C17" i="15"/>
  <c r="C14" i="15"/>
  <c r="C11" i="15"/>
  <c r="C8" i="15"/>
  <c r="C5" i="15"/>
  <c r="D22" i="15"/>
  <c r="D100" i="12"/>
  <c r="H119" i="12"/>
  <c r="D101" i="12"/>
  <c r="H120" i="12"/>
  <c r="H121" i="12"/>
  <c r="E112" i="12"/>
  <c r="C119" i="12"/>
  <c r="D119" i="12"/>
  <c r="C30" i="13"/>
  <c r="C27" i="13"/>
  <c r="C24" i="13"/>
  <c r="B34" i="13"/>
  <c r="E30" i="13"/>
  <c r="E32" i="13" s="1"/>
  <c r="H9" i="13"/>
  <c r="I9" i="13"/>
  <c r="J9" i="13" s="1"/>
  <c r="D35" i="13"/>
  <c r="D9" i="13"/>
  <c r="C9" i="13"/>
  <c r="H40" i="4"/>
  <c r="I40" i="4"/>
  <c r="J40" i="4"/>
  <c r="H80" i="12"/>
  <c r="H79" i="12"/>
  <c r="H78" i="12"/>
  <c r="D52" i="12"/>
  <c r="D81" i="12"/>
  <c r="C81" i="12"/>
  <c r="E74" i="12"/>
  <c r="C11" i="12"/>
  <c r="C10" i="12"/>
  <c r="C17" i="12"/>
  <c r="D62" i="12"/>
  <c r="D63" i="12"/>
  <c r="I10" i="12"/>
  <c r="I5" i="12"/>
  <c r="L12" i="12"/>
  <c r="E25" i="2"/>
  <c r="D25" i="2"/>
  <c r="F25" i="2" s="1"/>
  <c r="D29" i="8"/>
  <c r="D28" i="4"/>
  <c r="C28" i="4"/>
  <c r="E11" i="2"/>
  <c r="D11" i="2"/>
  <c r="E29" i="8"/>
  <c r="F29" i="8" s="1"/>
  <c r="C29" i="8"/>
  <c r="E28" i="4"/>
  <c r="E9" i="13" l="1"/>
  <c r="C35" i="13"/>
  <c r="E35" i="13" s="1"/>
  <c r="E37" i="13" s="1"/>
  <c r="F11" i="2"/>
  <c r="R21" i="15"/>
  <c r="T21" i="15" s="1"/>
  <c r="C50" i="15" s="1"/>
  <c r="M31" i="15"/>
  <c r="O31" i="15" s="1"/>
  <c r="H75" i="15" s="1"/>
  <c r="W30" i="15"/>
  <c r="Y30" i="15" s="1"/>
  <c r="C51" i="15" s="1"/>
  <c r="C22" i="15"/>
  <c r="E22" i="15" s="1"/>
  <c r="C47" i="15" s="1"/>
  <c r="H22" i="15"/>
  <c r="J22" i="15" s="1"/>
  <c r="C48" i="15" s="1"/>
  <c r="C82" i="12"/>
  <c r="C83" i="12" s="1"/>
  <c r="C85" i="12" s="1"/>
  <c r="C52" i="12"/>
  <c r="E52" i="12" s="1"/>
  <c r="H122" i="12"/>
  <c r="D64" i="12"/>
  <c r="D102" i="12"/>
  <c r="C120" i="12"/>
  <c r="C121" i="12" s="1"/>
  <c r="C123" i="12" s="1"/>
  <c r="H81" i="12"/>
  <c r="I12" i="12"/>
  <c r="I13" i="12" s="1"/>
  <c r="H76" i="15" l="1"/>
  <c r="C49" i="15"/>
  <c r="C87" i="15" s="1"/>
  <c r="E87" i="15" s="1"/>
  <c r="H77" i="15"/>
  <c r="H74" i="15"/>
  <c r="H73" i="15"/>
  <c r="I43" i="12" l="1"/>
  <c r="I45" i="12" s="1"/>
  <c r="J46" i="12" s="1"/>
  <c r="H79" i="15"/>
  <c r="J79" i="15" s="1"/>
</calcChain>
</file>

<file path=xl/sharedStrings.xml><?xml version="1.0" encoding="utf-8"?>
<sst xmlns="http://schemas.openxmlformats.org/spreadsheetml/2006/main" count="1380" uniqueCount="712">
  <si>
    <t>VIKAS NAGAR</t>
  </si>
  <si>
    <t>DATE</t>
  </si>
  <si>
    <t>DETAILS</t>
  </si>
  <si>
    <t>DEBIT</t>
  </si>
  <si>
    <t>CREDIT</t>
  </si>
  <si>
    <t>FEB</t>
  </si>
  <si>
    <t>-</t>
  </si>
  <si>
    <t>taxi mumbai-pune</t>
  </si>
  <si>
    <t>MAY</t>
  </si>
  <si>
    <t>lonawala or guest house country</t>
  </si>
  <si>
    <t>JULY</t>
  </si>
  <si>
    <t>GIFT</t>
  </si>
  <si>
    <t>IRCTC</t>
  </si>
  <si>
    <t>jan</t>
  </si>
  <si>
    <t>JAN MEETING</t>
  </si>
  <si>
    <t>auto</t>
  </si>
  <si>
    <t>TAXI MUM-PUNE</t>
  </si>
  <si>
    <t>mum auto</t>
  </si>
  <si>
    <t>PERSONAL</t>
  </si>
  <si>
    <t>AUGUST</t>
  </si>
  <si>
    <t>AUG'14 GUEST HOUSE SHARING</t>
  </si>
  <si>
    <t>taxi=</t>
  </si>
  <si>
    <t>350vikas</t>
  </si>
  <si>
    <t>350 sandeep</t>
  </si>
  <si>
    <t>150 nagar</t>
  </si>
  <si>
    <t>LONAVALA SHARING AUTO</t>
  </si>
  <si>
    <t>TOTAL</t>
  </si>
  <si>
    <t>360+980+240+175+100+ 400 LIQUERE</t>
  </si>
  <si>
    <t>/3</t>
  </si>
  <si>
    <t>AUGUST SHARING</t>
  </si>
  <si>
    <t>SANEE+NAGAR+VIKA+SHASHA+</t>
  </si>
  <si>
    <t>lonavala AUTO FARE</t>
  </si>
  <si>
    <t>NAGAR+SHASHA+MESHRAM</t>
  </si>
  <si>
    <t>SANDEEP DWIVEDI</t>
  </si>
  <si>
    <t>MAY'14</t>
  </si>
  <si>
    <t>MAY MEET</t>
  </si>
  <si>
    <t>AUGUST'14</t>
  </si>
  <si>
    <t>BUS TICKET</t>
  </si>
  <si>
    <t>REVLON KIT</t>
  </si>
  <si>
    <t>MOUNT ABU CONTRY TOLL FEE</t>
  </si>
  <si>
    <t>JANUARY SPD MEET</t>
  </si>
  <si>
    <t>CASH RECEIVED IN SEP MEET</t>
  </si>
  <si>
    <t>APPLE CONTRY</t>
  </si>
  <si>
    <t>CASH RECEIVED</t>
  </si>
  <si>
    <t>09.08.2013</t>
  </si>
  <si>
    <t>RITM CASH</t>
  </si>
  <si>
    <t>25.09.2013</t>
  </si>
  <si>
    <t>ANITA PAYTM</t>
  </si>
  <si>
    <t>ANITA CASH</t>
  </si>
  <si>
    <t>SAURABH MATE</t>
  </si>
  <si>
    <t>AMIT PANDEY</t>
  </si>
  <si>
    <t>REMARK</t>
  </si>
  <si>
    <t>CHARGES</t>
  </si>
  <si>
    <t>NEFT TRANSFER TO PRABHAT</t>
  </si>
  <si>
    <t>OK</t>
  </si>
  <si>
    <t>C-2-C TRANSFER TO PRABHAT</t>
  </si>
  <si>
    <t>CASH DEPOSIT</t>
  </si>
  <si>
    <t>DOUBT</t>
  </si>
  <si>
    <t>NEFT TRANSFER</t>
  </si>
  <si>
    <t>TRANSFER TO PRABHAT</t>
  </si>
  <si>
    <t>CASH DEPOSITE</t>
  </si>
  <si>
    <t>IMPS IN HDFC</t>
  </si>
  <si>
    <t>CHINTAN BHAI</t>
  </si>
  <si>
    <t>PAYTM</t>
  </si>
  <si>
    <t>SURAT</t>
  </si>
  <si>
    <t>DECRIPTION</t>
  </si>
  <si>
    <t>CASH</t>
  </si>
  <si>
    <t>07.10.2014</t>
  </si>
  <si>
    <t>ATM WID</t>
  </si>
  <si>
    <t>WASHING MACHINE</t>
  </si>
  <si>
    <t>NEFT GIVEN</t>
  </si>
  <si>
    <t>24.10.2014</t>
  </si>
  <si>
    <t>TICKETS ST-CNB</t>
  </si>
  <si>
    <t>CASH GIVEN FOR DEPOSIT</t>
  </si>
  <si>
    <t>CASH GIVEN</t>
  </si>
  <si>
    <t>REVELON-3</t>
  </si>
  <si>
    <t>27.10.2014</t>
  </si>
  <si>
    <t>HOTEL PAYMENT</t>
  </si>
  <si>
    <t>RS</t>
  </si>
  <si>
    <t>09.12.2014</t>
  </si>
  <si>
    <t>TICKETS CNB-ST</t>
  </si>
  <si>
    <t>FINE</t>
  </si>
  <si>
    <t>22.12.2014</t>
  </si>
  <si>
    <t>CNB TO ST</t>
  </si>
  <si>
    <t>CASH PETROL PUMP</t>
  </si>
  <si>
    <t>14.03.2015</t>
  </si>
  <si>
    <t>ST TO CNB</t>
  </si>
  <si>
    <t>cash petrul pump</t>
  </si>
  <si>
    <t>16.03.2015</t>
  </si>
  <si>
    <t>IDEA01.02.2015-28.02.2015</t>
  </si>
  <si>
    <t>RETURNED CNB TO ST</t>
  </si>
  <si>
    <t>CASH RETUN HOLI</t>
  </si>
  <si>
    <t>04.04.2015</t>
  </si>
  <si>
    <t>CASH WIDRAWL</t>
  </si>
  <si>
    <t>RETURNED ST TO CNB</t>
  </si>
  <si>
    <t>16.04.2015</t>
  </si>
  <si>
    <t>IDEA01.03.2015-31.03.2015</t>
  </si>
  <si>
    <t>CASH GIVEN JAY BHAI</t>
  </si>
  <si>
    <t>17.03.2016</t>
  </si>
  <si>
    <t>RAMESHCHANDRA JAIN A/C TRANSFER</t>
  </si>
  <si>
    <t>CASH GIVEN TO JAY</t>
  </si>
  <si>
    <t>FORSHOPPING</t>
  </si>
  <si>
    <t>refrigerator</t>
  </si>
  <si>
    <t>FOREXPENCESUPPORT</t>
  </si>
  <si>
    <t>Sept on Saturday</t>
  </si>
  <si>
    <t>FOREXPENSE</t>
  </si>
  <si>
    <t>FOR ELECTRIC BILL</t>
  </si>
  <si>
    <t>PANDASAVINGS</t>
  </si>
  <si>
    <t>29.12.2014</t>
  </si>
  <si>
    <t>03.04.2015</t>
  </si>
  <si>
    <t>CASH GIVEN ON SHIVRANJANI</t>
  </si>
  <si>
    <t>FORMUMBAIEXP</t>
  </si>
  <si>
    <t>03.10.2016</t>
  </si>
  <si>
    <t>GUJ. UNIVERSITY FEES</t>
  </si>
  <si>
    <t>PG FEES-DEC-2017</t>
  </si>
  <si>
    <t>FORHOMEEXPENSE</t>
  </si>
  <si>
    <t>PG FEES-APRIL-2018</t>
  </si>
  <si>
    <t>FOREXPENSES</t>
  </si>
  <si>
    <t>PG RENT PAYAL</t>
  </si>
  <si>
    <t>FORPERSONALEXPENSE</t>
  </si>
  <si>
    <t>ADI-NGP-27-06-2016</t>
  </si>
  <si>
    <t>SURAT-NGO-21-08-2016</t>
  </si>
  <si>
    <t>ADI-SURAT-25-08-2015</t>
  </si>
  <si>
    <t>ADI-SURAT-06-09-2014</t>
  </si>
  <si>
    <t>SURAT-ADI-09-09-2014</t>
  </si>
  <si>
    <t>ADI-SURAT-1401-2016</t>
  </si>
  <si>
    <t>SURAT-ADI-05-08-2014</t>
  </si>
  <si>
    <t>ADI-SURAT-05-10-2014</t>
  </si>
  <si>
    <t>ADI-SURAT-01-10-2014</t>
  </si>
  <si>
    <t>ADI-SURAT-18-04-2015</t>
  </si>
  <si>
    <t>SURAT-ADI-20-11-2014</t>
  </si>
  <si>
    <t>RIYAZ BHAYIA</t>
  </si>
  <si>
    <t>NITYANAND</t>
  </si>
  <si>
    <t>RESTAURENT</t>
  </si>
  <si>
    <t>TROLLEY</t>
  </si>
  <si>
    <t>DIESEL</t>
  </si>
  <si>
    <t>LAPTOP BAG</t>
  </si>
  <si>
    <t>DRIVER</t>
  </si>
  <si>
    <t>07.01.2019</t>
  </si>
  <si>
    <t>BAL.</t>
  </si>
  <si>
    <t>MOBILE</t>
  </si>
  <si>
    <t>06.02.2019</t>
  </si>
  <si>
    <t>M-FLIPKART PAYMENTS P-01 435</t>
  </si>
  <si>
    <t>M-FLIPKART INT P-01 435</t>
  </si>
  <si>
    <t>06.03.2019</t>
  </si>
  <si>
    <t>IGST-VPS1903886711048-RATE 18.0-27 (Ref# 09999999980206001207053)</t>
  </si>
  <si>
    <t>M-FLIPKART PAYMENTS P-02 435</t>
  </si>
  <si>
    <t>M-FLIPKART INT P-02 435</t>
  </si>
  <si>
    <t>06.04.2019</t>
  </si>
  <si>
    <t>IGST-VPS1906640977348-RATE 18.0-27 (Ref# 09999999980306001203274)</t>
  </si>
  <si>
    <t>M-FLIPKART PAYMENTS P-03 435</t>
  </si>
  <si>
    <t>M-FLIPKART INT P-03 435</t>
  </si>
  <si>
    <t>06.05.2019</t>
  </si>
  <si>
    <t xml:space="preserve"> IGST-VPS1909788257452-RATE 18.0 -27015</t>
  </si>
  <si>
    <t>M-FLIPKART PAYMENTS P-04 435</t>
  </si>
  <si>
    <t>M-FLIPKART INT P-04 435</t>
  </si>
  <si>
    <t>NEFT IN HDFC</t>
  </si>
  <si>
    <t>IGST-VPS1912741301200-RATE 18.0-27 (REF#09999999980506001100749)</t>
  </si>
  <si>
    <t>06.06.2019</t>
  </si>
  <si>
    <t>M-FLIPKART PAYMENTS , P:05,0000435</t>
  </si>
  <si>
    <t>MER EMI, INT NBR:05,00000000000435</t>
  </si>
  <si>
    <t>IGST-VPS1915888459013-RATE 18.0 -27 (REF# 09999999980606001101000)</t>
  </si>
  <si>
    <t>06.07.2019</t>
  </si>
  <si>
    <t>M-FLIPKART PAYMENTS ,P:06,0000435 (REF# 09999999980706001106676)</t>
  </si>
  <si>
    <t>MER EMI, INT NBR:06,0000435 (REF# 09999999980706001106676)</t>
  </si>
  <si>
    <t>IGST-VPS1918832377321-RATE 18.0 -27 (Ref# 099999999980706001106684)</t>
  </si>
  <si>
    <t>2175 X 6</t>
  </si>
  <si>
    <t>NLC</t>
  </si>
  <si>
    <t>Charchit (ONE +) INR 30097.51/- (18.07.2019) (6 Months)</t>
  </si>
  <si>
    <t>Charchit Flipkart (MI) INR 29856/-(08.08.2019)(6 Month)</t>
  </si>
  <si>
    <t>Charchit AMAZONE LED INR 25481.59/- (31.08.2019)(9 Months)</t>
  </si>
  <si>
    <t>Charchit FLIPKART MOBILE INR 17817/- (01.10.2019)</t>
  </si>
  <si>
    <t>Charchit FLIPKART Washing Machine INR 22648/- (15.11.2019)</t>
  </si>
  <si>
    <t>M-AMAZON SELLER SERVIC,P:01,0000485 (REF#09999999980806001103986)</t>
  </si>
  <si>
    <t>M-FLIPKART PAYMENTS, P:01,0000492 (REF# 099999999809006001104743)</t>
  </si>
  <si>
    <t>M-AMAZON SELLER SERVIC,P:01,0000500 (REF# 09999999980906001104768)</t>
  </si>
  <si>
    <t>M-FLIPKART PAYMENTS ,P:01,0000510 (REF# 09999999981006001105334)</t>
  </si>
  <si>
    <t>M-FLIPKART PAYMENTS  ,P:01,0000527 (Ref# 09999999981206001104267)</t>
  </si>
  <si>
    <t>MER EMI ,INT NBR:01,000000000000485 (REF# 09999999980806001103994)</t>
  </si>
  <si>
    <t>MER EMI ,INT NBR:01,000000000000492 (REF# 09999999980906001104750)</t>
  </si>
  <si>
    <t>MER EMI ,INT NBR:01,000000000000500 (REF# 09999999980906001104776)</t>
  </si>
  <si>
    <t>MER EMI ,INT NBR:01,00000000000510 (Ref# 09999999981006001105342)</t>
  </si>
  <si>
    <t>MER EMI ,INT NBR:01,00000000000527 (Ref# 09999999981206001104275)</t>
  </si>
  <si>
    <t>IGST-VPS1921992844737-RATE 18.0-27 (REF#09999999980806001103994)</t>
  </si>
  <si>
    <t>IGST-VPS1925047338423-RATE 18.0 -27 (Ref# 09999999980906001104750)</t>
  </si>
  <si>
    <t>IGST-VPS1925047338424-RATE 18.0 -27 (Ref# 09999999980906001104776)</t>
  </si>
  <si>
    <t>IGST-VPS1928011580346-RATE 18.0 -27 (Ref# 09999999981006001105342)</t>
  </si>
  <si>
    <t>IGST-VPS1934150121256-RATE 18.0 -27 (Ref# 09999999981206001104275)</t>
  </si>
  <si>
    <t>M-AMAZON SELLER SERVIC,P:02,0000485 (REF# 09999999980906001104727)</t>
  </si>
  <si>
    <t>M-FLIPKART PAYMENTS ,P:02,0000492 (REF# 09999999981006001105292)</t>
  </si>
  <si>
    <t>M-AMAZON SELLER SERVIC,P:02,0000500 (REF# 09999999981006001105318)</t>
  </si>
  <si>
    <t>M-FLIPKART PAYMENTS  ,P:02,0000510 (Ref# 09999999981106001104905)</t>
  </si>
  <si>
    <t>M-FLIPKART PAYMENTS ,P:02,0000527 (Ref# 09999999980106001003405)</t>
  </si>
  <si>
    <t>MER EMI ,INT NBR:02,000000000000485 (REF# 09999999980906001104735)</t>
  </si>
  <si>
    <t>MER EMI ,INT NBR:02,00000000000492 (Ref# 09999999981006001105300)</t>
  </si>
  <si>
    <t>MER EMI ,INT NBR:02,00000000000500 (Ref# 09999999981006001105326)</t>
  </si>
  <si>
    <t>MER EMI  ,INT NBR:02,00000000000510 (Ref# 09999999981106001104913)</t>
  </si>
  <si>
    <t>MER EMI ,INT NBR:02,00000000000527 (Ref# 09999999980106001003413)</t>
  </si>
  <si>
    <t>IGST-VPS1925047338422-RATE 18.0 -27 (Ref# 09999999980906001104735)</t>
  </si>
  <si>
    <t>IGST-VPS1928011580344-RATE 18.0 -27 (Ref# 09999999981006001105300)</t>
  </si>
  <si>
    <t>IGST-VPS1928011580345-RATE 18.0 -27 (Ref# 09999999981006001105326)</t>
  </si>
  <si>
    <t>IGST-VPS1931186004908-RATE 18.0 -27 (Ref# 09999999981106001104913)</t>
  </si>
  <si>
    <t>IGST-VPS2000711112498-RATE 18.0 -27 (Ref# 09999999980106001003413)</t>
  </si>
  <si>
    <t>M-AMAZON SELLER SERVIC,P:03,0000485 (REF# 09999999981006001105276)</t>
  </si>
  <si>
    <t>M-FLIPKART PAYMENTS  ,P:03,0000492 (Ref# 09999999981106001104863)</t>
  </si>
  <si>
    <t>M-AMAZON SELLER SERVIC,P:03,0000500 (Ref# 09999999981106001104889</t>
  </si>
  <si>
    <t>M-FLIPKART PAYMENTS  ,P:03,0000510 (Ref# 09999999981206001104242)</t>
  </si>
  <si>
    <t>M-FLIPKART PAYMENTS ,P:03,0000527 (Ref# 09999999980206001104433)</t>
  </si>
  <si>
    <t>MER EMI ,INT NBR:03,00000000000485 (Ref# 09999999981006001105284)</t>
  </si>
  <si>
    <t>MER EMI ,INT NBR:03,00000000000492 (REF# 09999999981106001104871)</t>
  </si>
  <si>
    <t>MER EMI ,INT NBR:03,00000000000500 (REF# 09999999981106001104897)</t>
  </si>
  <si>
    <t>MER EMI ,INT NBR:03,00000000000510 (Ref# 09999999981206001104259)</t>
  </si>
  <si>
    <t>MER EMI ,INT NBR:03,00000000000527 (Ref# 09999999980206001104441)</t>
  </si>
  <si>
    <t>IGST-VPS1928011580343-RATE 18.0 -27 (Ref# 09999999981006001105284)</t>
  </si>
  <si>
    <t>IGST-VPS1931186004906-RATE 18.0 -27 (Ref# 09999999981106001104871)</t>
  </si>
  <si>
    <t>IGST-VPS1931186004907-RATE 18.0 -27 (Ref# 09999999981106001104897)</t>
  </si>
  <si>
    <t>IGST-VPS1934150121255-RATE 18.0 -27 (Ref# 09999999981206001104259)</t>
  </si>
  <si>
    <t>IGST-VPS2003887504085-RATE 18.0 -27 (Ref# 09999999980206001104441)</t>
  </si>
  <si>
    <t>M-AMAZON SELLER SERVIC,P:04,0000485 (Ref# 09999999981106001104848)</t>
  </si>
  <si>
    <t>M-FLIPKART PAYMENTS  ,P:04,0000492 (Ref# 09999999981206001104200)</t>
  </si>
  <si>
    <t>M-AMAZON SELLER SERVIC,P:04,0000500 (Ref# 09999999981206001104226)</t>
  </si>
  <si>
    <t>M-FLIPKART PAYMENTS ,P:04,0000510 (Ref# 09999999980106001003389)</t>
  </si>
  <si>
    <t>M-FLIPKART PAYMENTS ,P:04,0000527 (Ref# 09999999980306001008210)</t>
  </si>
  <si>
    <t>MER EMI ,INT NBR:04,00000000000485 (REF# 09999999981106001104855)</t>
  </si>
  <si>
    <t>MER EMI ,INT NBR:04,00000000000492 (Ref# 09999999981206001104218)</t>
  </si>
  <si>
    <t>MER EMI ,INT NBR:04,00000000000500 (Ref# 09999999981206001104234)</t>
  </si>
  <si>
    <t>MER EMI ,INT NBR:04,00000000000510 (Ref# 09999999980106001003397)</t>
  </si>
  <si>
    <t>MER EMI ,INT NBR:04,00000000000527 (Ref# 09999999980306001008228)</t>
  </si>
  <si>
    <t>IGST-VPS1931186004905-RATE 18.0 -27 (Ref# 09999999981106001104855)</t>
  </si>
  <si>
    <t>IGST-VPS1934150121253-RATE 18.0 -27 (Ref# 09999999981206001104218)</t>
  </si>
  <si>
    <t>IGST-VPS1934150121254-RATE 18.0 -27 (Ref# 09999999981206001104234)</t>
  </si>
  <si>
    <t>IGST-VPS2000711112497-RATE 18.0 -27 (Ref# 09999999980106001003397)</t>
  </si>
  <si>
    <t>IGST-VPS2006746222280-RATE 18.0 -27 (Ref# 09999999980306001008228)</t>
  </si>
  <si>
    <t>M-AMAZON SELLER SERVIC,P:05,0000485 (Ref# 09999999981206001104184)</t>
  </si>
  <si>
    <t>M-FLIPKART PAYMENTS ,P:05,0000492 (Ref# 09999999980106001003348)</t>
  </si>
  <si>
    <t>M-AMAZON SELLER SERVIC,P:05,0000500 (Ref# 09999999980106001003363)</t>
  </si>
  <si>
    <t>M-FLIPKART PAYMENTS ,P:05,0000510 (Ref# 09999999980206001104417)</t>
  </si>
  <si>
    <t>M-FLIPKART PAYMENTS ,P:05,0000527 (Ref# 09999999980406000901751)</t>
  </si>
  <si>
    <t>MER EMI ,INT NBR:05,00000000000485 (Ref# 09999999981206001104192)</t>
  </si>
  <si>
    <t>MER EMI ,INT NBR:05,00000000000492 (Ref# 09999999980106001003355)</t>
  </si>
  <si>
    <t>MER EMI ,INT NBR:05,00000000000500 (Ref# 09999999980106001003371)</t>
  </si>
  <si>
    <t>MER EMI ,INT NBR:05,00000000000510 (Ref# 09999999980206001104425)</t>
  </si>
  <si>
    <t>MER EMI ,INT NBR:05,00000000000527 (Ref# 09999999980406000901769)</t>
  </si>
  <si>
    <t>IGST-VPS1934150121252-RATE 18.0 -27 (Ref# 09999999981206001104192)</t>
  </si>
  <si>
    <t>IGST-VPS2000711112495-RATE 18.0 -27 (Ref# 09999999980106001003355)</t>
  </si>
  <si>
    <t>IGST-VPS2000711112496-RATE 18.0 -27 (Ref# 09999999980106001003371)</t>
  </si>
  <si>
    <t>IGST-VPS2003887504084-RATE 18.0 -27 (Ref# 09999999980206001104425)</t>
  </si>
  <si>
    <t>IGST-VPS2009895133099-RATE 18.0 -27 (Ref# 09999999980406000901769)</t>
  </si>
  <si>
    <t>M-AMAZON SELLER SERVIC,P:06,0000485 (Ref# 09999999980106001003322)</t>
  </si>
  <si>
    <t>M-FLIPKART PAYMENTS ,P:06,0000492 (Ref# 09999999980206001104375)</t>
  </si>
  <si>
    <t>M-AMAZON SELLER SERVIC,P:06,0000500 (Ref# 09999999980206001104391)</t>
  </si>
  <si>
    <t>M-FLIPKART PAYMENTS ,P:06,0000510 (Ref# 09999999980306001008194)</t>
  </si>
  <si>
    <t>M-FLIPKART PAYMENTS ,P:06,0000527 (Ref# 09999999980506000608619)</t>
  </si>
  <si>
    <t>MER EMI ,INT NBR:06,00000000000485 (Ref# 09999999980106001003330)</t>
  </si>
  <si>
    <t>MER EMI ,INT NBR:06,00000000000492 (Ref# 09999999980206001104383)</t>
  </si>
  <si>
    <t>MER EMI ,INT NBR:06,00000000000500 (Ref# 09999999980206001104409)</t>
  </si>
  <si>
    <t>MER EMI ,INT NBR:06,00000000000510 (Ref# 09999999980306001008202)</t>
  </si>
  <si>
    <t>MER EMI ,INT NBR:06,00000000000527 (Ref# 09999999980506000608627)</t>
  </si>
  <si>
    <t>IGST-VPS2000711112494-RATE 18.0 -27 (Ref# 09999999980106001003330)</t>
  </si>
  <si>
    <t>IGST-VPS2003887504082-RATE 18.0 -27 (Ref# 09999999980206001104383)</t>
  </si>
  <si>
    <t>IGST-VPS2003887504083-RATE 18.0 -27 (Ref# 09999999980206001104409)</t>
  </si>
  <si>
    <t>IGST-VPS2006746222279-RATE 18.0 -27 (Ref# 09999999980306001008202)</t>
  </si>
  <si>
    <t>IGST-VPS2012824057134-RATE 18.0 -27 (Ref# 09999999980506000608627)</t>
  </si>
  <si>
    <t>M-AMAZON SELLER SERVIC,P:07,0000500 (Ref# 09999999980306001008178)</t>
  </si>
  <si>
    <t>M-FLIPKART PAYMENTS ,P:07,0000527 (Ref# 09999999980606000709316)</t>
  </si>
  <si>
    <t>MER EMI ,INT NBR:07,00000000000500 (Ref# 09999999980306001008186)</t>
  </si>
  <si>
    <t>MER EMI ,INT NBR:07,00000000000527 (Ref# 09999999980606000709324)</t>
  </si>
  <si>
    <t>IGST-VPS2006746222278-RATE 18.0 -27 (Ref# 09999999980306001008186)</t>
  </si>
  <si>
    <t>IGST-VPS2015979970672-RATE 18.0 -27 (Ref# 09999999980606000709324)</t>
  </si>
  <si>
    <t>AMOUNT TRANS FERRED TO CHARCHIT</t>
  </si>
  <si>
    <t>M-AMAZON SELLER SERVIC,P:08,0000500 (Ref# 09999999980406000901736)</t>
  </si>
  <si>
    <t>M-FLIPKART PAYMENTS ,P:08,0000527 (Ref# 09999999980706000600711)</t>
  </si>
  <si>
    <t>MER EMI ,INT NBR:08,00000000000500 (Ref# 09999999980406000901744)</t>
  </si>
  <si>
    <t>MER EMI ,INT NBR:08,00000000000527 (Ref# 09999999980706000600729)</t>
  </si>
  <si>
    <t>OFFICE CASH GIVEN</t>
  </si>
  <si>
    <t>IGST-VPS2009895133098-RATE 18.0 -27 (Ref# 09999999980406000901744)</t>
  </si>
  <si>
    <t>IGST-VPS2018926608041-RATE 18.0 -27 (Ref# 09999999980706000600729)</t>
  </si>
  <si>
    <t>BIGGSS CLOTHS</t>
  </si>
  <si>
    <t>M-AMAZON SELLER SERVIC,P:09,0000500 (Ref# 09999999980506000608593)</t>
  </si>
  <si>
    <t>M-FLIPKART PAYMENTS ,P:09,0000527 (Ref# 09999999980806000708512)</t>
  </si>
  <si>
    <t>DINNER</t>
  </si>
  <si>
    <t>MER EMI ,INT NBR:09,00000000000500 (Ref# 09999999980506000608601)</t>
  </si>
  <si>
    <t>MER EMI ,INT NBR:09,00000000000527 (Ref# 09999999980806000708520)</t>
  </si>
  <si>
    <t>NEFT TRANSFER TO CHARCHIT</t>
  </si>
  <si>
    <t>IGST-VPS2012824057133-RATE 18.0 -27 (Ref# 09999999980506000608601)</t>
  </si>
  <si>
    <t>IGST-VPS2022078142029-RATE 18.0 -27 (Ref# 09999999980806000708520)</t>
  </si>
  <si>
    <t>CHARCHIT PAYTM WALLET RECHARGE (FOR CREDIT CARD BILL)</t>
  </si>
  <si>
    <t>PAYTM WALLET TRANSFER (FOR CREDIT CARD BILL)</t>
  </si>
  <si>
    <t>NEFT TRANSFER TO CHARCHIT (FOR CREDIT CARD BILL)</t>
  </si>
  <si>
    <t>NEFT TRANSFER FOR GAS CYLINDER</t>
  </si>
  <si>
    <t>RECEIVED ON PAYTM</t>
  </si>
  <si>
    <t>IMPS TRANSFER FOR LOAN FEES</t>
  </si>
  <si>
    <t>NEFT FOR RENT PAYMENT</t>
  </si>
  <si>
    <t>FLIPKART MOBILE PAYMENT</t>
  </si>
  <si>
    <t>CARD PAYMENT FOR CLOTHES</t>
  </si>
  <si>
    <t>IMPS TO CHARCHIT IN ICICI</t>
  </si>
  <si>
    <t>1-EMI</t>
  </si>
  <si>
    <t>ONE+</t>
  </si>
  <si>
    <t>FLIPKART REFRIGERATOR PURCHASED</t>
  </si>
  <si>
    <t>2-EMI</t>
  </si>
  <si>
    <t>MI K20</t>
  </si>
  <si>
    <t>FLIGHTS TICKET</t>
  </si>
  <si>
    <t>3-EMI</t>
  </si>
  <si>
    <t>LED</t>
  </si>
  <si>
    <t>NEFT TRANSFER FOR FLIGHT TICKETS</t>
  </si>
  <si>
    <t>4-EMI</t>
  </si>
  <si>
    <t>5-EMI</t>
  </si>
  <si>
    <t>W.M.</t>
  </si>
  <si>
    <t>FOR CHILD MEDICINE</t>
  </si>
  <si>
    <t>GOOGLE PAY RECEIVED</t>
  </si>
  <si>
    <t>ROHIT</t>
  </si>
  <si>
    <t>SHASHANK</t>
  </si>
  <si>
    <t>TOLL FEE</t>
  </si>
  <si>
    <t>BC-CONTRIBUTION</t>
  </si>
  <si>
    <t>KNP PETROL PUMP</t>
  </si>
  <si>
    <t>JUNE EXP.</t>
  </si>
  <si>
    <t>ATW-498792XXXXXX4303-S1ACUP32-PANKI FOR SANTRO</t>
  </si>
  <si>
    <t>HIGHWAY PETROL PUMP</t>
  </si>
  <si>
    <t>SANTRO</t>
  </si>
  <si>
    <t>DURING TREVELING</t>
  </si>
  <si>
    <t>TOTAL AMNT</t>
  </si>
  <si>
    <t>TYRE</t>
  </si>
  <si>
    <t>CASH GIVEN-IN KANPUR</t>
  </si>
  <si>
    <t>CASH RECEIVED FROM ROHIT</t>
  </si>
  <si>
    <t>STEREO</t>
  </si>
  <si>
    <t>BIG BAZAR</t>
  </si>
  <si>
    <t>BIG BAZAAR PURCHASING</t>
  </si>
  <si>
    <t>TRAIN TCKT</t>
  </si>
  <si>
    <t>AC</t>
  </si>
  <si>
    <t>IMPS-P2A-622613159961-FOR ROHIT SINGH</t>
  </si>
  <si>
    <t>HIGHWAY</t>
  </si>
  <si>
    <t>TRAIN</t>
  </si>
  <si>
    <t>BUS TICKET,CASH GIVEN,HOTEL PAYMENT</t>
  </si>
  <si>
    <t>BC</t>
  </si>
  <si>
    <t>CASH TRANSFER IN ACCOUNT</t>
  </si>
  <si>
    <t>KNP</t>
  </si>
  <si>
    <t>PER HEAD AMOUNT</t>
  </si>
  <si>
    <t>TRANSFER IN ACCOUNT</t>
  </si>
  <si>
    <t>DUES DURING TREVELING FROM ROHIT</t>
  </si>
  <si>
    <t>MCB PAYMENT BY ROHIT</t>
  </si>
  <si>
    <t>FALERO FROM MAHABALESHWER</t>
  </si>
  <si>
    <t>FLIGHTS LKO-NGP-LKO</t>
  </si>
  <si>
    <t>NITYANAD KUMAR</t>
  </si>
  <si>
    <t>BUS TICKET AKOLA TOUR</t>
  </si>
  <si>
    <t>HOTEL PAYMENT AKOLA</t>
  </si>
  <si>
    <t>NEFT TRANSFER IN CENTRAIL BANK</t>
  </si>
  <si>
    <t>KANI</t>
  </si>
  <si>
    <t>BAD DEBT</t>
  </si>
  <si>
    <t>NEFT TRANSFER IN SBI</t>
  </si>
  <si>
    <t>NISHA SINGH</t>
  </si>
  <si>
    <t>FLIGHT TICKET GURGAON</t>
  </si>
  <si>
    <t>RAIPUR TO NAGPUR BUS TICKET</t>
  </si>
  <si>
    <t>VIKAS MESHRAM</t>
  </si>
  <si>
    <t>FLIGHT TICKET GURGAON RETURN THROUGH IMPS</t>
  </si>
  <si>
    <t>RIYAZ BHAI</t>
  </si>
  <si>
    <t>MYNTRA PAYMENT</t>
  </si>
  <si>
    <t>NEFT TRANSFER RETURN</t>
  </si>
  <si>
    <t>CHARCHIT</t>
  </si>
  <si>
    <t>AKOLA 15-16-17 MAY</t>
  </si>
  <si>
    <t>SHOES JAJMAU</t>
  </si>
  <si>
    <t>AKOLA TOUR</t>
  </si>
  <si>
    <t>CASH GIVEN DEBIT CARD LOST</t>
  </si>
  <si>
    <t>AMRAVATI AKOLA WASHIM JALGAON</t>
  </si>
  <si>
    <t>NEFT TO INDIAN BANK</t>
  </si>
  <si>
    <t>MAHESH BHAYIA BEER</t>
  </si>
  <si>
    <t>CREDIT CARD PAYMENT</t>
  </si>
  <si>
    <t>NEFT IN BOI</t>
  </si>
  <si>
    <t>CASH FOR HOTEL BILL</t>
  </si>
  <si>
    <t>VODKA</t>
  </si>
  <si>
    <t>JACKET KIRTI GIFT</t>
  </si>
  <si>
    <t>RAHUL MOBILE PAYMENT</t>
  </si>
  <si>
    <t>DIWALI SWEETS</t>
  </si>
  <si>
    <t>CASH-RAIPUR</t>
  </si>
  <si>
    <t>ELECTRICITY BILL PAYMENT</t>
  </si>
  <si>
    <t>NEFT IN ICICI</t>
  </si>
  <si>
    <t>BS</t>
  </si>
  <si>
    <t>RECEIVED IMPS IN HDFC</t>
  </si>
  <si>
    <t>08.08.2018</t>
  </si>
  <si>
    <t>IMPS ON 08-08-2018</t>
  </si>
  <si>
    <t>19.12.2018</t>
  </si>
  <si>
    <t>CONTRY TO MAYANK PANDEY GURGAON</t>
  </si>
  <si>
    <t>20.12.2018</t>
  </si>
  <si>
    <t>GURGAON BAR</t>
  </si>
  <si>
    <t>ARADHYA BAJPAI AMOUNT</t>
  </si>
  <si>
    <t>CASH BACK</t>
  </si>
  <si>
    <t>PAYBLE</t>
  </si>
  <si>
    <t>NGP-AMR</t>
  </si>
  <si>
    <t>LKO TO NGP</t>
  </si>
  <si>
    <t>AMR-AKL</t>
  </si>
  <si>
    <t>NGP TO LKO</t>
  </si>
  <si>
    <t>HOTEL</t>
  </si>
  <si>
    <t>AMOUNT</t>
  </si>
  <si>
    <t>Shashank</t>
  </si>
  <si>
    <t>Rohit</t>
  </si>
  <si>
    <t>CAB</t>
  </si>
  <si>
    <t>NGP-AMRAVATI</t>
  </si>
  <si>
    <t>WATER</t>
  </si>
  <si>
    <t>AMRAVATI-NGP</t>
  </si>
  <si>
    <t>AKOLA-NGP</t>
  </si>
  <si>
    <t>AUTO</t>
  </si>
  <si>
    <t>hotel diff.</t>
  </si>
  <si>
    <t>IMPS-119411098703-HITESHPATEL-HDFC-XXXXXXXXXXX8551-</t>
  </si>
  <si>
    <t>GOOGLE PAY RECEIVED FOR MOBILE PURCHASE 27K</t>
  </si>
  <si>
    <t>MOBILE PURCHASED</t>
  </si>
  <si>
    <t>Sodexo Meal used at BIG BASKET</t>
  </si>
  <si>
    <t>Sodexo Meal used at BIG BASKET AARAV</t>
  </si>
  <si>
    <t>CHINTAN</t>
  </si>
  <si>
    <t>GOOGLE PAY RECEIVED 22:44 PM</t>
  </si>
  <si>
    <t>GOOGLE PAY RECEIVED 18:12 PM</t>
  </si>
  <si>
    <t>GOOGLE PAY RECEIVED 20:53 PM</t>
  </si>
  <si>
    <t>HELP</t>
  </si>
  <si>
    <t>GOOGLE PAY RECEIVED 16:38 PM</t>
  </si>
  <si>
    <t>HELP ARAV BOOKS &amp; SCHOOL DRESS</t>
  </si>
  <si>
    <t>GOOGLE PAY RECEIVED 10:46 AM</t>
  </si>
  <si>
    <t>HELP FOR CREDIT CARD SHORT PAYMENT</t>
  </si>
  <si>
    <t>Etawah</t>
  </si>
  <si>
    <t>Trip Id</t>
  </si>
  <si>
    <t>Trip Name</t>
  </si>
  <si>
    <t>TA1301220007161</t>
  </si>
  <si>
    <t xml:space="preserve">TA1601220073216 </t>
  </si>
  <si>
    <t>Jhansi Lalitpur</t>
  </si>
  <si>
    <t>November-II-'21 CNB-LKO Expenses Report</t>
  </si>
  <si>
    <t>Joining</t>
  </si>
  <si>
    <t>November-I-21 CNB-LKO Expenses Report</t>
  </si>
  <si>
    <t>Submit Date</t>
  </si>
  <si>
    <t>Trip Start</t>
  </si>
  <si>
    <t>Trip End</t>
  </si>
  <si>
    <t>Trip Approval Date</t>
  </si>
  <si>
    <t>TA3101220101539</t>
  </si>
  <si>
    <t>UNNO-LKO</t>
  </si>
  <si>
    <t>Expense Report ID</t>
  </si>
  <si>
    <t>Courier</t>
  </si>
  <si>
    <t>Done</t>
  </si>
  <si>
    <t>Local</t>
  </si>
  <si>
    <t>Jan'2022 Local</t>
  </si>
  <si>
    <t>Mobile Nov'21</t>
  </si>
  <si>
    <t>Mobile Dec'21</t>
  </si>
  <si>
    <t>TA0202220119469</t>
  </si>
  <si>
    <t>Etawah Feb22</t>
  </si>
  <si>
    <t>Lucknow</t>
  </si>
  <si>
    <t>Banda Mahoba</t>
  </si>
  <si>
    <t>Fatehpur Dealer Visit</t>
  </si>
  <si>
    <t>Courier Date</t>
  </si>
  <si>
    <t>TA2502220012585</t>
  </si>
  <si>
    <t>TA2602220073955</t>
  </si>
  <si>
    <t>TA2702220023989</t>
  </si>
  <si>
    <t>2/ day</t>
  </si>
  <si>
    <t>1 / day</t>
  </si>
  <si>
    <t>GOOGLE PAY RECEIVED 20:33 PM</t>
  </si>
  <si>
    <t>SHOES FOR FAMILY BATA</t>
  </si>
  <si>
    <t>FLIPKART SHOES SHOPPING</t>
  </si>
  <si>
    <t>Feb'22 Expenses Local</t>
  </si>
  <si>
    <t>TA0703220013008</t>
  </si>
  <si>
    <t>Unnao Lucknow Mar22</t>
  </si>
  <si>
    <t>REVERSE BATA INDIA LTD. MUMBAI</t>
  </si>
  <si>
    <t>SACHIN</t>
  </si>
  <si>
    <t>Fatehpur</t>
  </si>
  <si>
    <t>TA2303220003856</t>
  </si>
  <si>
    <t>ETAWAH MAR22</t>
  </si>
  <si>
    <t>ETAWAH-II MAR22</t>
  </si>
  <si>
    <t>Remark (Yes/No)</t>
  </si>
  <si>
    <t>Yes</t>
  </si>
  <si>
    <t>Submitted Amount</t>
  </si>
  <si>
    <t>Mobile March'22</t>
  </si>
  <si>
    <t>Mobile March'21</t>
  </si>
  <si>
    <t>Lucknow Mar22</t>
  </si>
  <si>
    <t>TA2803220005004</t>
  </si>
  <si>
    <t>TA0803220127155</t>
  </si>
  <si>
    <t>TA2803220005236</t>
  </si>
  <si>
    <t>March'22 Expenses Local</t>
  </si>
  <si>
    <t>TA1304220015102</t>
  </si>
  <si>
    <t>TA2104220000430</t>
  </si>
  <si>
    <t>Fatehpur Apr</t>
  </si>
  <si>
    <t>Mobile April'22</t>
  </si>
  <si>
    <t>April'22 Expenses Local</t>
  </si>
  <si>
    <t>Lko Meeting May22</t>
  </si>
  <si>
    <t>TA0305220010579</t>
  </si>
  <si>
    <t>FATEHPUR MAY22</t>
  </si>
  <si>
    <t>TA2505220007160</t>
  </si>
  <si>
    <t>TA2205220118792</t>
  </si>
  <si>
    <t>Etawah May22</t>
  </si>
  <si>
    <t>Mobile May22</t>
  </si>
  <si>
    <t>NARENDRA BABU</t>
  </si>
  <si>
    <t>KAILASH NARAYAN</t>
  </si>
  <si>
    <t>MANEESH KUMAR</t>
  </si>
  <si>
    <t>RINKU BHAI JI</t>
  </si>
  <si>
    <t>JHANSI JUNE22</t>
  </si>
  <si>
    <t>ANT CASH</t>
  </si>
  <si>
    <t>PRABHAT SINGH</t>
  </si>
  <si>
    <t>TA2106220146651</t>
  </si>
  <si>
    <t>MOBILE JUNE22</t>
  </si>
  <si>
    <t>June22 Expenses Local</t>
  </si>
  <si>
    <t>Mobile June22</t>
  </si>
  <si>
    <t>May'22 Expenses Local</t>
  </si>
  <si>
    <t>SUMIT SON OF PRAVESH NARAYAN</t>
  </si>
  <si>
    <t>Mobile July22</t>
  </si>
  <si>
    <t>Trip Id TA0707220147590 Fatehpur July22</t>
  </si>
  <si>
    <t>TA0707220147590</t>
  </si>
  <si>
    <t>Trip Id TA2307220010600 Fatehpur II July22</t>
  </si>
  <si>
    <t>TA2307220010600</t>
  </si>
  <si>
    <t>July 22 Local Expenses</t>
  </si>
  <si>
    <t>Trip-Id TA2507220144652 Jhansi LalitpurJuly22</t>
  </si>
  <si>
    <t>TA2507220144652</t>
  </si>
  <si>
    <t>TA2907220113637</t>
  </si>
  <si>
    <t>Lucknow July22</t>
  </si>
  <si>
    <t>Processed on 08-07-2022</t>
  </si>
  <si>
    <t>Processed on 22-06-2022</t>
  </si>
  <si>
    <t>Processed on 19-06-2022</t>
  </si>
  <si>
    <t>Processed on 11-05-2022</t>
  </si>
  <si>
    <t>Processed on 08-05-2022</t>
  </si>
  <si>
    <t>Processed on 17-08-2022</t>
  </si>
  <si>
    <t>Processed on 10-08-2022</t>
  </si>
  <si>
    <t>Processed on 06-08-2022</t>
  </si>
  <si>
    <t>Processed on 13-07-2022</t>
  </si>
  <si>
    <t>YES</t>
  </si>
  <si>
    <t>Processed on 25-08-2022</t>
  </si>
  <si>
    <t>Charchit Flipkart (MI) INR 14190/-(19.08.2022)(6 Month)</t>
  </si>
  <si>
    <t xml:space="preserve">FLIPKART TABLET 19.08.2022 </t>
  </si>
  <si>
    <t>Charchit Flipkart Tablet INR 14190/- (19.08.2022)</t>
  </si>
  <si>
    <t>TABLET</t>
  </si>
  <si>
    <t>TA1308220016561 Fatehpur</t>
  </si>
  <si>
    <t>TA1308220016561</t>
  </si>
  <si>
    <t>TA2608220024072 Jhansi-LLT-II Aug2</t>
  </si>
  <si>
    <t>TA2608220024072</t>
  </si>
  <si>
    <t>TA2108220135270 ETW-II AUG22</t>
  </si>
  <si>
    <t>TA2108220135270</t>
  </si>
  <si>
    <t>TA0908220015296 ETW-I AUG22</t>
  </si>
  <si>
    <t>TA0908220015296</t>
  </si>
  <si>
    <t>TA0408220019041 Jhansi-LLT-I Aug22</t>
  </si>
  <si>
    <t>TA0408220019041</t>
  </si>
  <si>
    <t>AUG 22 Local Expenses</t>
  </si>
  <si>
    <t>Required Trip Approvals are attached here with, TA2108220135270 ETW-II AUG22.</t>
  </si>
  <si>
    <t>Required Trip Approvals are attached here with, TA0908220015296 ETW-I AUG22</t>
  </si>
  <si>
    <t xml:space="preserve">MER EMI, PROCCNG FEE </t>
  </si>
  <si>
    <t>IGST-VPS2323459578705 - RATE 18.0 %</t>
  </si>
  <si>
    <t>TA0609220006236 FTH-I SEP22</t>
  </si>
  <si>
    <t>TA0609220006236</t>
  </si>
  <si>
    <t>TA0709220012214 JHANSI-LLT-I SEP22</t>
  </si>
  <si>
    <t>TA0709220012214</t>
  </si>
  <si>
    <t>MER EMI, INT NBR:01</t>
  </si>
  <si>
    <t>M-FLIPKART PAYMENTS P:01</t>
  </si>
  <si>
    <t>M-FLIPKART PAYMENTS P:02</t>
  </si>
  <si>
    <t>MER EMI, INT NBR:02</t>
  </si>
  <si>
    <t>M-FLIPKART PAYMENTS P:03</t>
  </si>
  <si>
    <t>MER EMI, INT NBR:03</t>
  </si>
  <si>
    <t>M-FLIPKART PAYMENTS P:04</t>
  </si>
  <si>
    <t>MER EMI, INT NBR:04</t>
  </si>
  <si>
    <t>M-FLIPKART PAYMENTS P:05</t>
  </si>
  <si>
    <t>MER EMI, INT NBR:05</t>
  </si>
  <si>
    <t>M-FLIPKART PAYMENTS P:06</t>
  </si>
  <si>
    <t>MER EMI, INT NBR:06</t>
  </si>
  <si>
    <t>IGST RATE 18.0%</t>
  </si>
  <si>
    <t>Processed on 12-09-2022</t>
  </si>
  <si>
    <t>TA1209220010404</t>
  </si>
  <si>
    <t>TA1209220010404 ETAWAH-I SEP22</t>
  </si>
  <si>
    <t>26/07/22</t>
  </si>
  <si>
    <t>02/08/22</t>
  </si>
  <si>
    <t>10/08/22</t>
  </si>
  <si>
    <t>25/09/22</t>
  </si>
  <si>
    <t>TO SHIVAM PANDEY FOR BIKE</t>
  </si>
  <si>
    <t>TA2209220173553 ETW-II SEP22</t>
  </si>
  <si>
    <t>TA2209220173553</t>
  </si>
  <si>
    <t>Mobile Sep22</t>
  </si>
  <si>
    <t>SEPT 22 Local Expenses</t>
  </si>
  <si>
    <t>Processed on 04-10-2022</t>
  </si>
  <si>
    <t>Processed on 06-10-2022</t>
  </si>
  <si>
    <t>TA1010220055725 LKO Meeting BM</t>
  </si>
  <si>
    <t>TA1010220055725</t>
  </si>
  <si>
    <t>Processed on 12-10-2022</t>
  </si>
  <si>
    <t>TA1310220068901</t>
  </si>
  <si>
    <t>TA1310220068901 Prayagraj Oct22</t>
  </si>
  <si>
    <t>ISHANT SHARMA</t>
  </si>
  <si>
    <t>SterneIndiaPrivCashFre</t>
  </si>
  <si>
    <t>Metrocashand4922731</t>
  </si>
  <si>
    <t>Ishant Sharma</t>
  </si>
  <si>
    <t>Processed on 18-10-2022</t>
  </si>
  <si>
    <t>Processed on 07-10-2022</t>
  </si>
  <si>
    <t>ANSHU EMI</t>
  </si>
  <si>
    <t>Processed on 21-10-2022</t>
  </si>
  <si>
    <t>Mobile Oct22</t>
  </si>
  <si>
    <t>Transferred to ishant on 30-10-2022</t>
  </si>
  <si>
    <t>G-PAY</t>
  </si>
  <si>
    <t>IN HDFC</t>
  </si>
  <si>
    <t>AXIS BANK</t>
  </si>
  <si>
    <t>TA1910220000789</t>
  </si>
  <si>
    <t>TA1910220000789 Etawah-I Oct22</t>
  </si>
  <si>
    <t>TA3010220010579 Lucknow Meeting-II</t>
  </si>
  <si>
    <t>TA3010220010579</t>
  </si>
  <si>
    <t>Oct 22 Local Expenses</t>
  </si>
  <si>
    <t>CASH TO PRAVEEN BHAI</t>
  </si>
  <si>
    <t>KASHMIR TRIP</t>
  </si>
  <si>
    <t>WATER TRAIN</t>
  </si>
  <si>
    <t>HOTEL IN JAMMU</t>
  </si>
  <si>
    <t>BHEL</t>
  </si>
  <si>
    <t>TRIANGLE VACATION</t>
  </si>
  <si>
    <t>SPECTS</t>
  </si>
  <si>
    <t>HAND BAG</t>
  </si>
  <si>
    <t>ZERO POINT</t>
  </si>
  <si>
    <t>POLO</t>
  </si>
  <si>
    <t>COMPLEX</t>
  </si>
  <si>
    <t>TICKET NITESH</t>
  </si>
  <si>
    <t>HORSE</t>
  </si>
  <si>
    <t>TIP</t>
  </si>
  <si>
    <t>APPLE GARDEN</t>
  </si>
  <si>
    <t>WATER BOTTLE</t>
  </si>
  <si>
    <t>SHAWL</t>
  </si>
  <si>
    <t>SHOCKS</t>
  </si>
  <si>
    <t>KESAR</t>
  </si>
  <si>
    <t>TEMPLE</t>
  </si>
  <si>
    <t>SNACKS</t>
  </si>
  <si>
    <t>COFFEE</t>
  </si>
  <si>
    <t>PRASAD</t>
  </si>
  <si>
    <t>COLD DRINK</t>
  </si>
  <si>
    <t>NITESH TEMPLE</t>
  </si>
  <si>
    <t>KULFI PANIPURI</t>
  </si>
  <si>
    <t>ROPEWAY</t>
  </si>
  <si>
    <t>HOTEL JAMMU</t>
  </si>
  <si>
    <t>DRY FRUITS</t>
  </si>
  <si>
    <t>POUCH</t>
  </si>
  <si>
    <t>ALOO PARATHA</t>
  </si>
  <si>
    <t>SHAWL STOLE</t>
  </si>
  <si>
    <t>BANGLES</t>
  </si>
  <si>
    <t>KHAZOOR</t>
  </si>
  <si>
    <t>NITESH HOTEL</t>
  </si>
  <si>
    <t>EACH</t>
  </si>
  <si>
    <t>HOLIDAY TRIANGLE TRAVEL</t>
  </si>
  <si>
    <t>JTW-CNB</t>
  </si>
  <si>
    <t>DEE-JTW</t>
  </si>
  <si>
    <t>CNB-NDLS</t>
  </si>
  <si>
    <t>DULL LAKE</t>
  </si>
  <si>
    <t>Lights</t>
  </si>
  <si>
    <t>TA0911220161965</t>
  </si>
  <si>
    <t>TA0911220161965 Banda Nov22</t>
  </si>
  <si>
    <t>Processed on 22-10-2022</t>
  </si>
  <si>
    <t>Receieved in GPAY</t>
  </si>
  <si>
    <t>Mobile Nov22</t>
  </si>
  <si>
    <t>TA1711220014745 JHS LLT NOV22</t>
  </si>
  <si>
    <t xml:space="preserve">TA1711220014745 </t>
  </si>
  <si>
    <t xml:space="preserve"> TA1511220031940 ETW-II</t>
  </si>
  <si>
    <t xml:space="preserve">TA1511220031940 </t>
  </si>
  <si>
    <t>TA1011220005461 ETW-I NOV22</t>
  </si>
  <si>
    <t xml:space="preserve">TA1011220005461 </t>
  </si>
  <si>
    <t>PAID BY CRED</t>
  </si>
  <si>
    <t>Ankit Bhatt</t>
  </si>
  <si>
    <t>CASH TRANSFER</t>
  </si>
  <si>
    <t>SHOP BILL</t>
  </si>
  <si>
    <t>RECEIVED 26-11-2022</t>
  </si>
  <si>
    <t>BALANCE</t>
  </si>
  <si>
    <t>Banda Tour</t>
  </si>
  <si>
    <t>Channel Partner Marriage Gift</t>
  </si>
  <si>
    <t>Nov Local Expenses</t>
  </si>
  <si>
    <t>Reliance Digital</t>
  </si>
  <si>
    <t>TA0612220006485</t>
  </si>
  <si>
    <t>TA0612220006485 JHS LLT-I DEC 22</t>
  </si>
  <si>
    <t>Processed on 13-12-2022</t>
  </si>
  <si>
    <t>BIKE INSURANCE</t>
  </si>
  <si>
    <t>RELIANCE DIGITAL KANPUR</t>
  </si>
  <si>
    <t>AGGREGATOR EMI</t>
  </si>
  <si>
    <t>PROCESS. FEES</t>
  </si>
  <si>
    <t>EMI</t>
  </si>
  <si>
    <t>Mobile Dec 22</t>
  </si>
  <si>
    <t>TA1312220000212 ETW-I DEC 22</t>
  </si>
  <si>
    <t>TA1312220000212</t>
  </si>
  <si>
    <t>TA1312220000990 FRRUKHABAD DEC22</t>
  </si>
  <si>
    <t>TA1312220000990</t>
  </si>
  <si>
    <t>TA0301230090566 JHS LLT-II DEC 22</t>
  </si>
  <si>
    <t>TA0301230090566</t>
  </si>
  <si>
    <t>Dec Local Expenses</t>
  </si>
  <si>
    <t>GOOGLE PAY RECEIVED 06:51 AM</t>
  </si>
  <si>
    <t>Processed on 12-01-2023</t>
  </si>
  <si>
    <t>Processed on 17-01-2023</t>
  </si>
  <si>
    <t>Processed on 19-01-2023</t>
  </si>
  <si>
    <t>Processed on 20-01-2023</t>
  </si>
  <si>
    <t>RELIANCE SWAP</t>
  </si>
  <si>
    <t>PAYMENT BY ISHANT IN CC</t>
  </si>
  <si>
    <t>EMI NB 2</t>
  </si>
  <si>
    <t>EMI PRIN NB 2</t>
  </si>
  <si>
    <t>IGST</t>
  </si>
  <si>
    <t>RELIANCE</t>
  </si>
  <si>
    <t>TA0901230005881 JHS JAN-I 23</t>
  </si>
  <si>
    <t>TA0901230005881</t>
  </si>
  <si>
    <t>TA3101230012182 Lko Jan23</t>
  </si>
  <si>
    <t>TA3101230012182</t>
  </si>
  <si>
    <t>Mobile Jan 23</t>
  </si>
  <si>
    <t>Jan23 Local Expenses</t>
  </si>
  <si>
    <t>Shoes Killer</t>
  </si>
  <si>
    <t>Movie Ticket</t>
  </si>
  <si>
    <t>Processed on 07-02-2023</t>
  </si>
  <si>
    <t>TA0202230176926 Trip-1 LLT FEB-23</t>
  </si>
  <si>
    <t>TA0202230176926</t>
  </si>
  <si>
    <t>Processed on 09-02-2023</t>
  </si>
  <si>
    <t>Processed on 13-02-2023</t>
  </si>
  <si>
    <t>Processed on 20-02-2023</t>
  </si>
  <si>
    <t>CREDIT CARD PAYMENT BY ME</t>
  </si>
  <si>
    <t>TA1502230018444 TRIP II ETW</t>
  </si>
  <si>
    <t>TA1502230018444</t>
  </si>
  <si>
    <t>Mobile Feb 23</t>
  </si>
  <si>
    <t>Feb23 Local Expenses</t>
  </si>
  <si>
    <t>WATERMELON</t>
  </si>
  <si>
    <t>COURIER</t>
  </si>
  <si>
    <t xml:space="preserve">AMAZON CARD </t>
  </si>
  <si>
    <t>COLOUR</t>
  </si>
  <si>
    <t xml:space="preserve">RAHUL TIWARI </t>
  </si>
  <si>
    <t>post pay received 27.03.2023</t>
  </si>
  <si>
    <t>Processed on 27-03-2023</t>
  </si>
  <si>
    <t>Processed on 29-03-2023</t>
  </si>
  <si>
    <t>Mar23 Local Expenses</t>
  </si>
  <si>
    <t>01.03.2023</t>
  </si>
  <si>
    <t>31.03.2023</t>
  </si>
  <si>
    <t>TA0904230145823 Meeting RSM ASM HR LKO23</t>
  </si>
  <si>
    <t>10.04.2023</t>
  </si>
  <si>
    <t>TA0904230145823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</si>
</sst>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14009]d\ mmmm\ yyyy;@"/>
    <numFmt numFmtId="165" formatCode="[$-14009]dd\-mm\-yyyy;@"/>
    <numFmt numFmtId="166" formatCode="0.0"/>
  </numFmts>
  <fonts count="9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.8000000000000007"/>
      <color rgb="FF475156"/>
      <name val="Arial"/>
      <family val="2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3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79">
    <xf numFmtId="0" fontId="0" fillId="0" borderId="0" xfId="0"/>
    <xf numFmtId="2" fontId="0" fillId="0" borderId="0" xfId="0" applyNumberFormat="1"/>
    <xf numFmtId="16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0" xfId="0" applyBorder="1"/>
    <xf numFmtId="2" fontId="0" fillId="0" borderId="10" xfId="0" applyNumberForma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5" xfId="0" applyBorder="1"/>
    <xf numFmtId="0" fontId="2" fillId="2" borderId="18" xfId="0" applyFont="1" applyFill="1" applyBorder="1"/>
    <xf numFmtId="2" fontId="2" fillId="2" borderId="8" xfId="0" applyNumberFormat="1" applyFont="1" applyFill="1" applyBorder="1"/>
    <xf numFmtId="0" fontId="0" fillId="0" borderId="20" xfId="0" applyBorder="1"/>
    <xf numFmtId="0" fontId="2" fillId="2" borderId="2" xfId="0" applyFont="1" applyFill="1" applyBorder="1"/>
    <xf numFmtId="2" fontId="2" fillId="2" borderId="2" xfId="0" applyNumberFormat="1" applyFont="1" applyFill="1" applyBorder="1"/>
    <xf numFmtId="164" fontId="0" fillId="0" borderId="12" xfId="0" applyNumberFormat="1" applyBorder="1" applyAlignment="1">
      <alignment horizontal="center" vertical="center"/>
    </xf>
    <xf numFmtId="17" fontId="0" fillId="0" borderId="0" xfId="0" applyNumberFormat="1" applyAlignment="1">
      <alignment horizontal="center" vertical="center"/>
    </xf>
    <xf numFmtId="0" fontId="0" fillId="0" borderId="23" xfId="0" applyBorder="1"/>
    <xf numFmtId="2" fontId="0" fillId="0" borderId="20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12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/>
    <xf numFmtId="0" fontId="0" fillId="0" borderId="15" xfId="0" applyBorder="1" applyAlignment="1">
      <alignment horizontal="center" vertical="center"/>
    </xf>
    <xf numFmtId="2" fontId="0" fillId="0" borderId="16" xfId="0" applyNumberFormat="1" applyBorder="1" applyAlignment="1">
      <alignment horizontal="center" vertical="center"/>
    </xf>
    <xf numFmtId="164" fontId="0" fillId="0" borderId="25" xfId="0" applyNumberFormat="1" applyBorder="1" applyAlignment="1">
      <alignment horizontal="center" vertical="center"/>
    </xf>
    <xf numFmtId="0" fontId="2" fillId="2" borderId="1" xfId="0" applyFont="1" applyFill="1" applyBorder="1"/>
    <xf numFmtId="2" fontId="2" fillId="2" borderId="3" xfId="0" applyNumberFormat="1" applyFont="1" applyFill="1" applyBorder="1"/>
    <xf numFmtId="15" fontId="0" fillId="0" borderId="12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15" fontId="0" fillId="0" borderId="4" xfId="0" applyNumberFormat="1" applyBorder="1" applyAlignment="1">
      <alignment horizontal="center" vertical="center"/>
    </xf>
    <xf numFmtId="2" fontId="0" fillId="0" borderId="23" xfId="0" applyNumberFormat="1" applyBorder="1" applyAlignment="1">
      <alignment horizontal="center" vertical="center"/>
    </xf>
    <xf numFmtId="2" fontId="0" fillId="0" borderId="15" xfId="0" applyNumberForma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5" fontId="0" fillId="0" borderId="20" xfId="0" applyNumberFormat="1" applyBorder="1" applyAlignment="1">
      <alignment horizontal="center" vertical="center"/>
    </xf>
    <xf numFmtId="15" fontId="2" fillId="2" borderId="1" xfId="0" applyNumberFormat="1" applyFont="1" applyFill="1" applyBorder="1" applyAlignment="1">
      <alignment horizontal="center" vertical="center"/>
    </xf>
    <xf numFmtId="2" fontId="2" fillId="2" borderId="1" xfId="0" applyNumberFormat="1" applyFont="1" applyFill="1" applyBorder="1" applyAlignment="1">
      <alignment horizontal="center" vertical="center"/>
    </xf>
    <xf numFmtId="2" fontId="2" fillId="2" borderId="3" xfId="0" applyNumberFormat="1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2" fontId="0" fillId="0" borderId="2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2" fontId="0" fillId="0" borderId="26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0" borderId="21" xfId="0" applyNumberFormat="1" applyBorder="1" applyAlignment="1">
      <alignment horizontal="center" vertical="center"/>
    </xf>
    <xf numFmtId="0" fontId="0" fillId="0" borderId="4" xfId="0" applyBorder="1" applyAlignment="1">
      <alignment horizontal="left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2" fontId="2" fillId="2" borderId="18" xfId="0" applyNumberFormat="1" applyFont="1" applyFill="1" applyBorder="1" applyAlignment="1">
      <alignment horizontal="center" vertical="center"/>
    </xf>
    <xf numFmtId="2" fontId="2" fillId="2" borderId="31" xfId="0" applyNumberFormat="1" applyFont="1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2" fontId="0" fillId="2" borderId="2" xfId="0" applyNumberFormat="1" applyFill="1" applyBorder="1" applyAlignment="1">
      <alignment horizontal="center" vertical="center"/>
    </xf>
    <xf numFmtId="2" fontId="0" fillId="2" borderId="21" xfId="0" applyNumberFormat="1" applyFill="1" applyBorder="1" applyAlignment="1">
      <alignment horizontal="center" vertical="center"/>
    </xf>
    <xf numFmtId="2" fontId="0" fillId="2" borderId="8" xfId="0" applyNumberFormat="1" applyFill="1" applyBorder="1" applyAlignment="1">
      <alignment horizontal="center" vertical="center"/>
    </xf>
    <xf numFmtId="165" fontId="0" fillId="0" borderId="12" xfId="0" applyNumberFormat="1" applyBorder="1" applyAlignment="1">
      <alignment horizontal="center" vertical="center"/>
    </xf>
    <xf numFmtId="165" fontId="0" fillId="0" borderId="25" xfId="0" applyNumberFormat="1" applyBorder="1" applyAlignment="1">
      <alignment horizontal="center" vertical="center"/>
    </xf>
    <xf numFmtId="165" fontId="0" fillId="0" borderId="9" xfId="0" applyNumberFormat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2" fontId="0" fillId="3" borderId="4" xfId="0" applyNumberFormat="1" applyFill="1" applyBorder="1" applyAlignment="1">
      <alignment horizontal="center" vertical="center"/>
    </xf>
    <xf numFmtId="0" fontId="1" fillId="2" borderId="34" xfId="0" applyFont="1" applyFill="1" applyBorder="1" applyAlignment="1">
      <alignment horizontal="center" vertical="center"/>
    </xf>
    <xf numFmtId="2" fontId="0" fillId="0" borderId="4" xfId="0" applyNumberFormat="1" applyFill="1" applyBorder="1" applyAlignment="1">
      <alignment horizontal="center" vertical="center"/>
    </xf>
    <xf numFmtId="15" fontId="0" fillId="0" borderId="20" xfId="0" applyNumberFormat="1" applyBorder="1"/>
    <xf numFmtId="0" fontId="2" fillId="0" borderId="0" xfId="0" applyFont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0" fontId="2" fillId="2" borderId="0" xfId="0" applyFont="1" applyFill="1"/>
    <xf numFmtId="0" fontId="2" fillId="2" borderId="0" xfId="0" applyFont="1" applyFill="1" applyAlignment="1">
      <alignment horizontal="center" vertical="center"/>
    </xf>
    <xf numFmtId="15" fontId="0" fillId="0" borderId="22" xfId="0" applyNumberFormat="1" applyBorder="1" applyAlignment="1">
      <alignment horizontal="center" vertical="center"/>
    </xf>
    <xf numFmtId="164" fontId="2" fillId="2" borderId="17" xfId="0" applyNumberFormat="1" applyFont="1" applyFill="1" applyBorder="1" applyAlignment="1">
      <alignment horizontal="center" vertical="center"/>
    </xf>
    <xf numFmtId="2" fontId="1" fillId="2" borderId="19" xfId="0" applyNumberFormat="1" applyFont="1" applyFill="1" applyBorder="1" applyAlignment="1">
      <alignment horizontal="center" vertical="center"/>
    </xf>
    <xf numFmtId="1" fontId="1" fillId="2" borderId="32" xfId="0" applyNumberFormat="1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0" fillId="0" borderId="4" xfId="0" applyBorder="1"/>
    <xf numFmtId="2" fontId="0" fillId="0" borderId="13" xfId="0" applyNumberFormat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14" fontId="0" fillId="0" borderId="12" xfId="0" applyNumberFormat="1" applyBorder="1" applyAlignment="1">
      <alignment horizontal="center"/>
    </xf>
    <xf numFmtId="0" fontId="0" fillId="0" borderId="0" xfId="0" applyAlignment="1">
      <alignment horizontal="center"/>
    </xf>
    <xf numFmtId="14" fontId="0" fillId="0" borderId="9" xfId="0" applyNumberFormat="1" applyBorder="1" applyAlignment="1">
      <alignment horizontal="center"/>
    </xf>
    <xf numFmtId="14" fontId="0" fillId="0" borderId="14" xfId="0" applyNumberFormat="1" applyBorder="1" applyAlignment="1">
      <alignment horizontal="center"/>
    </xf>
    <xf numFmtId="0" fontId="2" fillId="0" borderId="17" xfId="0" applyFont="1" applyBorder="1" applyAlignment="1">
      <alignment horizontal="center"/>
    </xf>
    <xf numFmtId="2" fontId="0" fillId="0" borderId="13" xfId="0" applyNumberFormat="1" applyFill="1" applyBorder="1" applyAlignment="1">
      <alignment horizontal="center" vertical="center"/>
    </xf>
    <xf numFmtId="1" fontId="0" fillId="0" borderId="0" xfId="0" applyNumberFormat="1"/>
    <xf numFmtId="0" fontId="0" fillId="0" borderId="4" xfId="0" applyBorder="1" applyAlignment="1">
      <alignment vertical="center"/>
    </xf>
    <xf numFmtId="0" fontId="5" fillId="0" borderId="0" xfId="0" applyFont="1" applyAlignment="1">
      <alignment vertical="center"/>
    </xf>
    <xf numFmtId="164" fontId="4" fillId="2" borderId="17" xfId="0" applyNumberFormat="1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/>
    </xf>
    <xf numFmtId="15" fontId="4" fillId="0" borderId="12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vertical="center"/>
    </xf>
    <xf numFmtId="2" fontId="4" fillId="0" borderId="4" xfId="0" applyNumberFormat="1" applyFont="1" applyFill="1" applyBorder="1" applyAlignment="1">
      <alignment horizontal="center" vertical="center"/>
    </xf>
    <xf numFmtId="2" fontId="4" fillId="0" borderId="13" xfId="0" applyNumberFormat="1" applyFont="1" applyFill="1" applyBorder="1" applyAlignment="1">
      <alignment horizontal="center" vertical="center"/>
    </xf>
    <xf numFmtId="2" fontId="4" fillId="0" borderId="0" xfId="0" applyNumberFormat="1" applyFont="1" applyAlignment="1">
      <alignment vertical="center"/>
    </xf>
    <xf numFmtId="0" fontId="4" fillId="0" borderId="23" xfId="0" applyFont="1" applyBorder="1" applyAlignment="1">
      <alignment vertical="center"/>
    </xf>
    <xf numFmtId="2" fontId="4" fillId="0" borderId="23" xfId="0" applyNumberFormat="1" applyFont="1" applyBorder="1" applyAlignment="1">
      <alignment horizontal="center" vertical="center"/>
    </xf>
    <xf numFmtId="2" fontId="4" fillId="0" borderId="24" xfId="0" applyNumberFormat="1" applyFont="1" applyBorder="1" applyAlignment="1">
      <alignment horizontal="center" vertical="center"/>
    </xf>
    <xf numFmtId="2" fontId="4" fillId="0" borderId="4" xfId="0" applyNumberFormat="1" applyFont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15" fontId="5" fillId="0" borderId="12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vertical="center"/>
    </xf>
    <xf numFmtId="2" fontId="5" fillId="0" borderId="13" xfId="0" applyNumberFormat="1" applyFont="1" applyBorder="1" applyAlignment="1">
      <alignment horizontal="center" vertical="center"/>
    </xf>
    <xf numFmtId="2" fontId="5" fillId="0" borderId="0" xfId="0" applyNumberFormat="1" applyFont="1" applyAlignment="1">
      <alignment vertical="center"/>
    </xf>
    <xf numFmtId="2" fontId="5" fillId="0" borderId="4" xfId="0" applyNumberFormat="1" applyFont="1" applyBorder="1" applyAlignment="1">
      <alignment horizontal="center" vertical="center"/>
    </xf>
    <xf numFmtId="1" fontId="4" fillId="2" borderId="32" xfId="0" applyNumberFormat="1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vertical="center"/>
    </xf>
    <xf numFmtId="2" fontId="4" fillId="2" borderId="19" xfId="0" applyNumberFormat="1" applyFont="1" applyFill="1" applyBorder="1" applyAlignment="1">
      <alignment horizontal="center" vertical="center"/>
    </xf>
    <xf numFmtId="2" fontId="4" fillId="2" borderId="32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/>
    </xf>
    <xf numFmtId="15" fontId="5" fillId="0" borderId="22" xfId="0" applyNumberFormat="1" applyFont="1" applyBorder="1" applyAlignment="1">
      <alignment horizontal="center" vertical="center"/>
    </xf>
    <xf numFmtId="0" fontId="5" fillId="0" borderId="23" xfId="0" applyFont="1" applyBorder="1" applyAlignment="1">
      <alignment vertical="center"/>
    </xf>
    <xf numFmtId="2" fontId="5" fillId="0" borderId="4" xfId="0" applyNumberFormat="1" applyFont="1" applyFill="1" applyBorder="1" applyAlignment="1">
      <alignment horizontal="center" vertical="center"/>
    </xf>
    <xf numFmtId="2" fontId="5" fillId="0" borderId="13" xfId="0" applyNumberFormat="1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4" fillId="0" borderId="10" xfId="0" applyFont="1" applyBorder="1" applyAlignment="1">
      <alignment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2" borderId="2" xfId="0" applyFont="1" applyFill="1" applyBorder="1" applyAlignment="1">
      <alignment vertical="center"/>
    </xf>
    <xf numFmtId="2" fontId="4" fillId="2" borderId="3" xfId="0" applyNumberFormat="1" applyFont="1" applyFill="1" applyBorder="1" applyAlignment="1">
      <alignment horizontal="center" vertical="center"/>
    </xf>
    <xf numFmtId="0" fontId="4" fillId="2" borderId="30" xfId="0" applyFont="1" applyFill="1" applyBorder="1" applyAlignment="1">
      <alignment vertical="center"/>
    </xf>
    <xf numFmtId="2" fontId="4" fillId="0" borderId="20" xfId="0" applyNumberFormat="1" applyFont="1" applyBorder="1" applyAlignment="1">
      <alignment horizontal="center" vertical="center"/>
    </xf>
    <xf numFmtId="164" fontId="4" fillId="2" borderId="8" xfId="0" applyNumberFormat="1" applyFont="1" applyFill="1" applyBorder="1" applyAlignment="1">
      <alignment horizontal="center" vertical="center"/>
    </xf>
    <xf numFmtId="2" fontId="4" fillId="2" borderId="8" xfId="0" applyNumberFormat="1" applyFont="1" applyFill="1" applyBorder="1" applyAlignment="1">
      <alignment horizontal="center" vertical="center"/>
    </xf>
    <xf numFmtId="2" fontId="2" fillId="4" borderId="8" xfId="0" applyNumberFormat="1" applyFont="1" applyFill="1" applyBorder="1" applyAlignment="1">
      <alignment vertical="center"/>
    </xf>
    <xf numFmtId="0" fontId="0" fillId="0" borderId="0" xfId="0" applyFill="1"/>
    <xf numFmtId="0" fontId="2" fillId="0" borderId="0" xfId="0" applyFont="1" applyFill="1"/>
    <xf numFmtId="165" fontId="0" fillId="0" borderId="4" xfId="0" applyNumberFormat="1" applyBorder="1" applyAlignment="1">
      <alignment horizontal="center" vertical="center"/>
    </xf>
    <xf numFmtId="15" fontId="0" fillId="0" borderId="4" xfId="0" applyNumberFormat="1" applyBorder="1"/>
    <xf numFmtId="14" fontId="0" fillId="0" borderId="4" xfId="0" applyNumberFormat="1" applyBorder="1"/>
    <xf numFmtId="0" fontId="0" fillId="0" borderId="4" xfId="0" applyFont="1" applyFill="1" applyBorder="1" applyAlignment="1">
      <alignment horizontal="left" vertical="center"/>
    </xf>
    <xf numFmtId="1" fontId="0" fillId="0" borderId="4" xfId="0" applyNumberFormat="1" applyBorder="1" applyAlignment="1">
      <alignment horizontal="center"/>
    </xf>
    <xf numFmtId="1" fontId="0" fillId="0" borderId="4" xfId="0" applyNumberFormat="1" applyBorder="1" applyAlignment="1">
      <alignment horizontal="center" vertical="center"/>
    </xf>
    <xf numFmtId="15" fontId="4" fillId="0" borderId="25" xfId="0" applyNumberFormat="1" applyFont="1" applyBorder="1" applyAlignment="1">
      <alignment horizontal="center" vertical="center"/>
    </xf>
    <xf numFmtId="0" fontId="4" fillId="0" borderId="20" xfId="0" applyFont="1" applyBorder="1" applyAlignment="1">
      <alignment vertical="center"/>
    </xf>
    <xf numFmtId="2" fontId="4" fillId="0" borderId="26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23" xfId="0" applyBorder="1" applyAlignment="1">
      <alignment vertical="center"/>
    </xf>
    <xf numFmtId="0" fontId="2" fillId="2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2" fillId="2" borderId="18" xfId="0" applyFont="1" applyFill="1" applyBorder="1" applyAlignment="1">
      <alignment vertical="center"/>
    </xf>
    <xf numFmtId="2" fontId="4" fillId="5" borderId="32" xfId="0" applyNumberFormat="1" applyFont="1" applyFill="1" applyBorder="1" applyAlignment="1">
      <alignment horizontal="center" vertical="center"/>
    </xf>
    <xf numFmtId="2" fontId="4" fillId="5" borderId="29" xfId="0" applyNumberFormat="1" applyFont="1" applyFill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2" fontId="2" fillId="2" borderId="8" xfId="0" applyNumberFormat="1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" fontId="5" fillId="0" borderId="4" xfId="0" applyNumberFormat="1" applyFont="1" applyFill="1" applyBorder="1" applyAlignment="1">
      <alignment horizontal="center" vertical="center"/>
    </xf>
    <xf numFmtId="1" fontId="5" fillId="0" borderId="13" xfId="0" applyNumberFormat="1" applyFont="1" applyFill="1" applyBorder="1" applyAlignment="1">
      <alignment horizontal="center" vertical="center"/>
    </xf>
    <xf numFmtId="1" fontId="5" fillId="0" borderId="13" xfId="0" applyNumberFormat="1" applyFont="1" applyBorder="1" applyAlignment="1">
      <alignment horizontal="center" vertical="center"/>
    </xf>
    <xf numFmtId="1" fontId="5" fillId="0" borderId="4" xfId="0" applyNumberFormat="1" applyFont="1" applyBorder="1" applyAlignment="1">
      <alignment horizontal="center" vertical="center"/>
    </xf>
    <xf numFmtId="1" fontId="5" fillId="0" borderId="23" xfId="0" applyNumberFormat="1" applyFont="1" applyBorder="1" applyAlignment="1">
      <alignment horizontal="center" vertical="center"/>
    </xf>
    <xf numFmtId="1" fontId="5" fillId="0" borderId="24" xfId="0" applyNumberFormat="1" applyFont="1" applyBorder="1" applyAlignment="1">
      <alignment horizontal="center" vertical="center"/>
    </xf>
    <xf numFmtId="1" fontId="5" fillId="0" borderId="36" xfId="0" applyNumberFormat="1" applyFont="1" applyFill="1" applyBorder="1" applyAlignment="1">
      <alignment horizontal="center" vertical="center"/>
    </xf>
    <xf numFmtId="1" fontId="2" fillId="2" borderId="8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6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vertical="center"/>
    </xf>
    <xf numFmtId="0" fontId="0" fillId="0" borderId="0" xfId="0" applyAlignment="1">
      <alignment horizontal="left" vertical="top" wrapText="1"/>
    </xf>
    <xf numFmtId="0" fontId="2" fillId="0" borderId="13" xfId="0" applyFont="1" applyBorder="1" applyAlignment="1">
      <alignment horizontal="center" vertical="center"/>
    </xf>
    <xf numFmtId="166" fontId="5" fillId="0" borderId="4" xfId="0" applyNumberFormat="1" applyFont="1" applyFill="1" applyBorder="1" applyAlignment="1">
      <alignment horizontal="center" vertical="center"/>
    </xf>
    <xf numFmtId="1" fontId="0" fillId="0" borderId="24" xfId="0" applyNumberFormat="1" applyBorder="1" applyAlignment="1">
      <alignment horizontal="center" vertical="center"/>
    </xf>
    <xf numFmtId="1" fontId="0" fillId="0" borderId="13" xfId="0" applyNumberFormat="1" applyBorder="1" applyAlignment="1">
      <alignment horizontal="center" vertical="center"/>
    </xf>
    <xf numFmtId="1" fontId="0" fillId="0" borderId="13" xfId="0" applyNumberFormat="1" applyFill="1" applyBorder="1" applyAlignment="1">
      <alignment horizontal="center" vertical="center"/>
    </xf>
    <xf numFmtId="1" fontId="0" fillId="0" borderId="23" xfId="0" applyNumberFormat="1" applyBorder="1" applyAlignment="1">
      <alignment horizontal="center" vertical="center"/>
    </xf>
    <xf numFmtId="1" fontId="0" fillId="0" borderId="4" xfId="0" applyNumberForma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" fontId="1" fillId="2" borderId="19" xfId="0" applyNumberFormat="1" applyFont="1" applyFill="1" applyBorder="1" applyAlignment="1">
      <alignment horizontal="center" vertical="center"/>
    </xf>
    <xf numFmtId="0" fontId="2" fillId="0" borderId="5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2" fillId="0" borderId="7" xfId="0" applyFont="1" applyBorder="1" applyAlignment="1">
      <alignment horizontal="left" vertical="top" wrapText="1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vertical="center"/>
    </xf>
    <xf numFmtId="0" fontId="0" fillId="0" borderId="18" xfId="0" applyBorder="1" applyAlignment="1">
      <alignment horizontal="center" vertical="center"/>
    </xf>
    <xf numFmtId="0" fontId="2" fillId="0" borderId="18" xfId="0" applyFont="1" applyBorder="1" applyAlignment="1">
      <alignment vertical="center"/>
    </xf>
    <xf numFmtId="0" fontId="0" fillId="0" borderId="19" xfId="0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4" fontId="0" fillId="0" borderId="4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vertical="center"/>
    </xf>
    <xf numFmtId="0" fontId="0" fillId="0" borderId="16" xfId="0" applyBorder="1" applyAlignment="1">
      <alignment horizontal="center" vertical="center"/>
    </xf>
    <xf numFmtId="4" fontId="2" fillId="0" borderId="4" xfId="0" applyNumberFormat="1" applyFont="1" applyBorder="1" applyAlignment="1">
      <alignment horizontal="center" vertical="center"/>
    </xf>
    <xf numFmtId="14" fontId="0" fillId="0" borderId="9" xfId="0" applyNumberFormat="1" applyFont="1" applyBorder="1" applyAlignment="1">
      <alignment horizontal="center" vertical="center"/>
    </xf>
    <xf numFmtId="0" fontId="0" fillId="0" borderId="10" xfId="0" applyFont="1" applyBorder="1" applyAlignment="1">
      <alignment vertical="center"/>
    </xf>
    <xf numFmtId="0" fontId="0" fillId="0" borderId="10" xfId="0" applyFont="1" applyBorder="1" applyAlignment="1">
      <alignment horizontal="center" vertical="center"/>
    </xf>
    <xf numFmtId="14" fontId="0" fillId="0" borderId="10" xfId="0" applyNumberFormat="1" applyFont="1" applyBorder="1" applyAlignment="1">
      <alignment horizontal="center" vertical="center"/>
    </xf>
    <xf numFmtId="0" fontId="0" fillId="0" borderId="10" xfId="0" applyFont="1" applyFill="1" applyBorder="1" applyAlignment="1">
      <alignment horizontal="center" vertical="center"/>
    </xf>
    <xf numFmtId="14" fontId="0" fillId="0" borderId="11" xfId="0" applyNumberFormat="1" applyFont="1" applyBorder="1" applyAlignment="1">
      <alignment horizontal="center" vertical="center"/>
    </xf>
    <xf numFmtId="14" fontId="0" fillId="0" borderId="12" xfId="0" applyNumberFormat="1" applyFont="1" applyBorder="1" applyAlignment="1">
      <alignment horizontal="center" vertical="center"/>
    </xf>
    <xf numFmtId="0" fontId="0" fillId="0" borderId="4" xfId="0" applyFont="1" applyBorder="1" applyAlignment="1">
      <alignment vertical="center"/>
    </xf>
    <xf numFmtId="0" fontId="0" fillId="0" borderId="4" xfId="0" applyFont="1" applyBorder="1" applyAlignment="1">
      <alignment horizontal="center" vertical="center"/>
    </xf>
    <xf numFmtId="14" fontId="0" fillId="0" borderId="4" xfId="0" applyNumberFormat="1" applyFont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14" fontId="0" fillId="0" borderId="13" xfId="0" applyNumberFormat="1" applyFont="1" applyBorder="1" applyAlignment="1">
      <alignment horizontal="center" vertical="center"/>
    </xf>
    <xf numFmtId="4" fontId="0" fillId="0" borderId="4" xfId="0" applyNumberFormat="1" applyFont="1" applyFill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3" fontId="0" fillId="0" borderId="4" xfId="0" applyNumberFormat="1" applyFont="1" applyFill="1" applyBorder="1" applyAlignment="1">
      <alignment horizontal="center" vertical="center"/>
    </xf>
    <xf numFmtId="4" fontId="0" fillId="0" borderId="4" xfId="0" applyNumberFormat="1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0" fillId="0" borderId="4" xfId="0" applyFont="1" applyBorder="1" applyAlignment="1">
      <alignment vertical="center" wrapText="1"/>
    </xf>
    <xf numFmtId="14" fontId="0" fillId="0" borderId="0" xfId="0" applyNumberFormat="1"/>
    <xf numFmtId="14" fontId="0" fillId="0" borderId="25" xfId="0" applyNumberFormat="1" applyBorder="1" applyAlignment="1">
      <alignment horizontal="center" vertical="center"/>
    </xf>
    <xf numFmtId="0" fontId="0" fillId="0" borderId="20" xfId="0" applyBorder="1" applyAlignment="1">
      <alignment vertical="center"/>
    </xf>
    <xf numFmtId="14" fontId="2" fillId="0" borderId="20" xfId="0" applyNumberFormat="1" applyFont="1" applyBorder="1" applyAlignment="1">
      <alignment horizontal="center" vertical="center"/>
    </xf>
    <xf numFmtId="14" fontId="0" fillId="0" borderId="20" xfId="0" applyNumberFormat="1" applyBorder="1" applyAlignment="1">
      <alignment horizontal="center" vertical="center"/>
    </xf>
    <xf numFmtId="4" fontId="0" fillId="0" borderId="20" xfId="0" applyNumberForma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14" fontId="0" fillId="0" borderId="12" xfId="0" applyNumberFormat="1" applyFill="1" applyBorder="1" applyAlignment="1">
      <alignment horizontal="center" vertical="center"/>
    </xf>
    <xf numFmtId="0" fontId="0" fillId="0" borderId="4" xfId="0" applyFill="1" applyBorder="1" applyAlignment="1">
      <alignment vertical="center"/>
    </xf>
    <xf numFmtId="14" fontId="0" fillId="0" borderId="4" xfId="0" applyNumberForma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14" fontId="0" fillId="0" borderId="25" xfId="0" applyNumberFormat="1" applyFill="1" applyBorder="1" applyAlignment="1">
      <alignment horizontal="center" vertical="center"/>
    </xf>
    <xf numFmtId="0" fontId="0" fillId="0" borderId="20" xfId="0" applyFill="1" applyBorder="1" applyAlignment="1">
      <alignment vertical="center"/>
    </xf>
    <xf numFmtId="14" fontId="0" fillId="0" borderId="4" xfId="0" applyNumberFormat="1" applyFont="1" applyFill="1" applyBorder="1" applyAlignment="1">
      <alignment horizontal="center" vertical="center"/>
    </xf>
    <xf numFmtId="14" fontId="0" fillId="0" borderId="20" xfId="0" applyNumberFormat="1" applyFill="1" applyBorder="1" applyAlignment="1">
      <alignment horizontal="center" vertical="center"/>
    </xf>
    <xf numFmtId="4" fontId="0" fillId="0" borderId="20" xfId="0" applyNumberFormat="1" applyFill="1" applyBorder="1" applyAlignment="1">
      <alignment horizontal="center" vertical="center"/>
    </xf>
    <xf numFmtId="14" fontId="0" fillId="0" borderId="20" xfId="0" applyNumberFormat="1" applyFont="1" applyFill="1" applyBorder="1" applyAlignment="1">
      <alignment horizontal="center" vertical="center"/>
    </xf>
    <xf numFmtId="14" fontId="0" fillId="0" borderId="37" xfId="0" applyNumberFormat="1" applyBorder="1" applyAlignment="1">
      <alignment horizontal="center" vertical="center"/>
    </xf>
    <xf numFmtId="166" fontId="5" fillId="0" borderId="0" xfId="0" applyNumberFormat="1" applyFont="1" applyAlignment="1">
      <alignment vertical="center"/>
    </xf>
    <xf numFmtId="166" fontId="0" fillId="0" borderId="4" xfId="0" applyNumberFormat="1" applyBorder="1" applyAlignment="1">
      <alignment horizontal="center" vertical="center"/>
    </xf>
    <xf numFmtId="4" fontId="0" fillId="0" borderId="4" xfId="0" applyNumberFormat="1" applyFill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14" fontId="8" fillId="0" borderId="20" xfId="0" applyNumberFormat="1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3" fontId="0" fillId="0" borderId="20" xfId="0" applyNumberFormat="1" applyFill="1" applyBorder="1" applyAlignment="1">
      <alignment horizontal="center" vertical="center"/>
    </xf>
    <xf numFmtId="3" fontId="8" fillId="0" borderId="20" xfId="0" applyNumberFormat="1" applyFont="1" applyBorder="1" applyAlignment="1">
      <alignment horizontal="center" vertical="center"/>
    </xf>
    <xf numFmtId="3" fontId="0" fillId="0" borderId="20" xfId="0" applyNumberFormat="1" applyBorder="1" applyAlignment="1">
      <alignment horizontal="center" vertical="center"/>
    </xf>
    <xf numFmtId="0" fontId="2" fillId="0" borderId="28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28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2" borderId="28" xfId="0" applyFont="1" applyFill="1" applyBorder="1" applyAlignment="1">
      <alignment horizontal="center"/>
    </xf>
    <xf numFmtId="0" fontId="2" fillId="2" borderId="30" xfId="0" applyFont="1" applyFill="1" applyBorder="1" applyAlignment="1">
      <alignment horizontal="center"/>
    </xf>
    <xf numFmtId="0" fontId="0" fillId="2" borderId="28" xfId="0" applyFill="1" applyBorder="1" applyAlignment="1">
      <alignment horizontal="center"/>
    </xf>
    <xf numFmtId="0" fontId="0" fillId="2" borderId="29" xfId="0" applyFill="1" applyBorder="1" applyAlignment="1">
      <alignment horizontal="center"/>
    </xf>
    <xf numFmtId="0" fontId="0" fillId="2" borderId="32" xfId="0" applyFill="1" applyBorder="1" applyAlignment="1">
      <alignment horizontal="center"/>
    </xf>
    <xf numFmtId="0" fontId="4" fillId="2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27" xfId="0" applyFont="1" applyFill="1" applyBorder="1" applyAlignment="1">
      <alignment horizontal="center" vertical="center"/>
    </xf>
    <xf numFmtId="0" fontId="4" fillId="2" borderId="35" xfId="0" applyFont="1" applyFill="1" applyBorder="1" applyAlignment="1">
      <alignment horizontal="center" vertical="center"/>
    </xf>
    <xf numFmtId="0" fontId="4" fillId="2" borderId="3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3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12</xdr:row>
      <xdr:rowOff>0</xdr:rowOff>
    </xdr:from>
    <xdr:to>
      <xdr:col>1</xdr:col>
      <xdr:colOff>9525</xdr:colOff>
      <xdr:row>12</xdr:row>
      <xdr:rowOff>9525</xdr:rowOff>
    </xdr:to>
    <xdr:pic>
      <xdr:nvPicPr>
        <xdr:cNvPr id="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7496175"/>
          <a:ext cx="9525" cy="952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37"/>
  <sheetViews>
    <sheetView zoomScaleNormal="100" workbookViewId="0">
      <selection activeCell="H1" sqref="H1"/>
    </sheetView>
  </sheetViews>
  <sheetFormatPr defaultRowHeight="15" x14ac:dyDescent="0.25"/>
  <cols>
    <col min="1" max="1" width="2.7109375" customWidth="1"/>
    <col min="2" max="2" width="14.7109375" bestFit="1" customWidth="1"/>
    <col min="3" max="3" width="28.7109375" bestFit="1" customWidth="1"/>
    <col min="4" max="4" width="9.42578125" style="27" customWidth="1"/>
    <col min="5" max="6" width="7.5703125" bestFit="1" customWidth="1"/>
    <col min="8" max="8" width="32.85546875" bestFit="1" customWidth="1"/>
    <col min="9" max="9" width="10" bestFit="1" customWidth="1"/>
    <col min="10" max="10" width="10.28515625" bestFit="1" customWidth="1"/>
    <col min="11" max="11" width="16.7109375" bestFit="1" customWidth="1"/>
    <col min="12" max="12" width="29.140625" bestFit="1" customWidth="1"/>
    <col min="13" max="13" width="30.28515625" bestFit="1" customWidth="1"/>
    <col min="14" max="14" width="5" bestFit="1" customWidth="1"/>
  </cols>
  <sheetData>
    <row r="1" spans="2:12" ht="15.75" thickBot="1" x14ac:dyDescent="0.3">
      <c r="B1" s="261" t="s">
        <v>0</v>
      </c>
      <c r="C1" s="262"/>
      <c r="D1" s="262"/>
      <c r="E1" s="263"/>
    </row>
    <row r="2" spans="2:12" ht="15.75" thickBot="1" x14ac:dyDescent="0.3">
      <c r="B2" s="59" t="s">
        <v>1</v>
      </c>
      <c r="C2" s="60" t="s">
        <v>2</v>
      </c>
      <c r="D2" s="60" t="s">
        <v>3</v>
      </c>
      <c r="E2" s="61" t="s">
        <v>4</v>
      </c>
    </row>
    <row r="3" spans="2:12" x14ac:dyDescent="0.25">
      <c r="B3" s="62" t="s">
        <v>5</v>
      </c>
      <c r="C3" s="63" t="s">
        <v>6</v>
      </c>
      <c r="D3" s="12">
        <v>450</v>
      </c>
      <c r="E3" s="13">
        <v>0</v>
      </c>
      <c r="H3" t="s">
        <v>7</v>
      </c>
      <c r="I3">
        <v>1200</v>
      </c>
    </row>
    <row r="4" spans="2:12" x14ac:dyDescent="0.25">
      <c r="B4" s="14" t="s">
        <v>8</v>
      </c>
      <c r="C4" s="10" t="s">
        <v>6</v>
      </c>
      <c r="D4" s="9">
        <v>400</v>
      </c>
      <c r="E4" s="87">
        <v>0</v>
      </c>
      <c r="H4" t="s">
        <v>9</v>
      </c>
      <c r="I4">
        <v>2918</v>
      </c>
    </row>
    <row r="5" spans="2:12" x14ac:dyDescent="0.25">
      <c r="B5" s="14" t="s">
        <v>10</v>
      </c>
      <c r="C5" s="10" t="s">
        <v>11</v>
      </c>
      <c r="D5" s="9">
        <v>400</v>
      </c>
      <c r="E5" s="87">
        <v>0</v>
      </c>
      <c r="I5">
        <f>SUM(I3:I4)</f>
        <v>4118</v>
      </c>
    </row>
    <row r="6" spans="2:12" x14ac:dyDescent="0.25">
      <c r="B6" s="21">
        <v>41649</v>
      </c>
      <c r="C6" s="10" t="s">
        <v>12</v>
      </c>
      <c r="D6" s="9">
        <v>3700</v>
      </c>
      <c r="E6" s="87">
        <v>0</v>
      </c>
      <c r="H6" t="s">
        <v>13</v>
      </c>
    </row>
    <row r="7" spans="2:12" x14ac:dyDescent="0.25">
      <c r="B7" s="21"/>
      <c r="C7" s="10" t="s">
        <v>14</v>
      </c>
      <c r="D7" s="9">
        <v>1475</v>
      </c>
      <c r="E7" s="87">
        <v>0</v>
      </c>
      <c r="H7" s="197">
        <v>63</v>
      </c>
      <c r="I7" t="s">
        <v>15</v>
      </c>
    </row>
    <row r="8" spans="2:12" x14ac:dyDescent="0.25">
      <c r="B8" s="31"/>
      <c r="C8" s="58" t="s">
        <v>16</v>
      </c>
      <c r="D8" s="24">
        <v>150</v>
      </c>
      <c r="E8" s="50">
        <v>0</v>
      </c>
      <c r="H8" s="197">
        <v>100</v>
      </c>
      <c r="I8" t="s">
        <v>17</v>
      </c>
      <c r="J8" t="s">
        <v>18</v>
      </c>
    </row>
    <row r="9" spans="2:12" x14ac:dyDescent="0.25">
      <c r="B9" s="31" t="s">
        <v>19</v>
      </c>
      <c r="C9" s="58" t="s">
        <v>20</v>
      </c>
      <c r="D9" s="24">
        <v>563</v>
      </c>
      <c r="E9" s="50">
        <v>0</v>
      </c>
      <c r="H9" s="197">
        <v>1200</v>
      </c>
      <c r="I9" t="s">
        <v>21</v>
      </c>
      <c r="J9" t="s">
        <v>22</v>
      </c>
      <c r="K9" t="s">
        <v>23</v>
      </c>
      <c r="L9" t="s">
        <v>24</v>
      </c>
    </row>
    <row r="10" spans="2:12" ht="15.75" thickBot="1" x14ac:dyDescent="0.3">
      <c r="B10" s="64" t="s">
        <v>19</v>
      </c>
      <c r="C10" s="29" t="s">
        <v>25</v>
      </c>
      <c r="D10" s="38">
        <v>166</v>
      </c>
      <c r="E10" s="30">
        <v>0</v>
      </c>
    </row>
    <row r="11" spans="2:12" ht="15.75" thickBot="1" x14ac:dyDescent="0.3">
      <c r="B11" s="264" t="s">
        <v>26</v>
      </c>
      <c r="C11" s="265"/>
      <c r="D11" s="65">
        <f>SUM(D3:D10)</f>
        <v>7304</v>
      </c>
      <c r="E11" s="66">
        <f>SUM(E3:E10)</f>
        <v>0</v>
      </c>
      <c r="F11" s="67">
        <f>D11-E11</f>
        <v>7304</v>
      </c>
    </row>
    <row r="12" spans="2:12" ht="15.75" thickBot="1" x14ac:dyDescent="0.3"/>
    <row r="13" spans="2:12" ht="15.75" thickBot="1" x14ac:dyDescent="0.3">
      <c r="B13" s="194" t="s">
        <v>33</v>
      </c>
      <c r="C13" s="195"/>
      <c r="D13" s="195"/>
      <c r="E13" s="196"/>
      <c r="H13" t="s">
        <v>27</v>
      </c>
      <c r="I13">
        <v>2255</v>
      </c>
      <c r="J13" t="s">
        <v>28</v>
      </c>
      <c r="K13" t="s">
        <v>29</v>
      </c>
      <c r="L13" t="s">
        <v>30</v>
      </c>
    </row>
    <row r="14" spans="2:12" ht="15.75" thickBot="1" x14ac:dyDescent="0.3">
      <c r="B14" s="46" t="s">
        <v>1</v>
      </c>
      <c r="C14" s="47" t="s">
        <v>2</v>
      </c>
      <c r="D14" s="47" t="s">
        <v>3</v>
      </c>
      <c r="E14" s="48" t="s">
        <v>4</v>
      </c>
      <c r="H14" t="s">
        <v>31</v>
      </c>
      <c r="I14">
        <v>500</v>
      </c>
      <c r="J14" t="s">
        <v>28</v>
      </c>
      <c r="K14" t="s">
        <v>29</v>
      </c>
      <c r="L14" t="s">
        <v>32</v>
      </c>
    </row>
    <row r="15" spans="2:12" x14ac:dyDescent="0.25">
      <c r="B15" s="26" t="s">
        <v>34</v>
      </c>
      <c r="C15" s="53" t="s">
        <v>35</v>
      </c>
      <c r="D15" s="9">
        <v>400</v>
      </c>
      <c r="E15" s="87">
        <v>0</v>
      </c>
      <c r="F15" s="3"/>
    </row>
    <row r="16" spans="2:12" x14ac:dyDescent="0.25">
      <c r="B16" s="31" t="s">
        <v>36</v>
      </c>
      <c r="C16" s="53" t="s">
        <v>16</v>
      </c>
      <c r="D16" s="9">
        <v>350</v>
      </c>
      <c r="E16" s="87">
        <v>0</v>
      </c>
      <c r="F16" s="3"/>
    </row>
    <row r="17" spans="2:6" x14ac:dyDescent="0.25">
      <c r="B17" s="31" t="s">
        <v>36</v>
      </c>
      <c r="C17" s="53" t="s">
        <v>20</v>
      </c>
      <c r="D17" s="9">
        <v>563</v>
      </c>
      <c r="E17" s="87">
        <v>0</v>
      </c>
      <c r="F17" s="3"/>
    </row>
    <row r="18" spans="2:6" x14ac:dyDescent="0.25">
      <c r="B18" s="26"/>
      <c r="C18" s="53" t="s">
        <v>37</v>
      </c>
      <c r="D18" s="9">
        <v>700</v>
      </c>
      <c r="E18" s="87">
        <v>0</v>
      </c>
      <c r="F18" s="3"/>
    </row>
    <row r="19" spans="2:6" x14ac:dyDescent="0.25">
      <c r="B19" s="26">
        <v>41675</v>
      </c>
      <c r="C19" s="53" t="s">
        <v>38</v>
      </c>
      <c r="D19" s="9">
        <v>460</v>
      </c>
      <c r="E19" s="87">
        <v>0</v>
      </c>
      <c r="F19" s="3"/>
    </row>
    <row r="20" spans="2:6" x14ac:dyDescent="0.25">
      <c r="B20" s="26">
        <v>41675</v>
      </c>
      <c r="C20" s="53" t="s">
        <v>39</v>
      </c>
      <c r="D20" s="9">
        <v>770</v>
      </c>
      <c r="E20" s="87">
        <v>0</v>
      </c>
      <c r="F20" s="3"/>
    </row>
    <row r="21" spans="2:6" x14ac:dyDescent="0.25">
      <c r="B21" s="26">
        <v>41640</v>
      </c>
      <c r="C21" s="53" t="s">
        <v>40</v>
      </c>
      <c r="D21" s="9">
        <v>540</v>
      </c>
      <c r="E21" s="87">
        <v>0</v>
      </c>
      <c r="F21" s="3"/>
    </row>
    <row r="22" spans="2:6" x14ac:dyDescent="0.25">
      <c r="B22" s="26">
        <v>41895</v>
      </c>
      <c r="C22" s="53" t="s">
        <v>41</v>
      </c>
      <c r="D22" s="9">
        <v>0</v>
      </c>
      <c r="E22" s="87">
        <v>400</v>
      </c>
      <c r="F22" s="3"/>
    </row>
    <row r="23" spans="2:6" x14ac:dyDescent="0.25">
      <c r="B23" s="26">
        <v>41922</v>
      </c>
      <c r="C23" s="53" t="s">
        <v>42</v>
      </c>
      <c r="D23" s="9">
        <v>5000</v>
      </c>
      <c r="E23" s="87">
        <v>0</v>
      </c>
      <c r="F23" s="3"/>
    </row>
    <row r="24" spans="2:6" ht="15.75" thickBot="1" x14ac:dyDescent="0.3">
      <c r="B24" s="26">
        <v>41992</v>
      </c>
      <c r="C24" s="53" t="s">
        <v>43</v>
      </c>
      <c r="D24" s="9">
        <v>0</v>
      </c>
      <c r="E24" s="87">
        <v>2000</v>
      </c>
      <c r="F24" s="3"/>
    </row>
    <row r="25" spans="2:6" ht="15.75" thickBot="1" x14ac:dyDescent="0.3">
      <c r="B25" s="259" t="s">
        <v>26</v>
      </c>
      <c r="C25" s="260"/>
      <c r="D25" s="51">
        <f>SUM(D15:D24)</f>
        <v>8783</v>
      </c>
      <c r="E25" s="52">
        <f>SUM(E15:E24)</f>
        <v>2400</v>
      </c>
      <c r="F25" s="49">
        <f>D25-E25</f>
        <v>6383</v>
      </c>
    </row>
    <row r="27" spans="2:6" x14ac:dyDescent="0.25">
      <c r="B27" t="s">
        <v>44</v>
      </c>
      <c r="C27" s="2" t="s">
        <v>45</v>
      </c>
      <c r="D27" s="3">
        <v>2000</v>
      </c>
    </row>
    <row r="28" spans="2:6" x14ac:dyDescent="0.25">
      <c r="B28" t="s">
        <v>46</v>
      </c>
      <c r="C28" s="2" t="s">
        <v>45</v>
      </c>
      <c r="D28" s="3">
        <v>3000</v>
      </c>
    </row>
    <row r="29" spans="2:6" x14ac:dyDescent="0.25">
      <c r="C29" s="166"/>
      <c r="D29" s="3"/>
    </row>
    <row r="30" spans="2:6" x14ac:dyDescent="0.25">
      <c r="B30" s="22">
        <v>41699</v>
      </c>
      <c r="C30" t="s">
        <v>47</v>
      </c>
      <c r="D30" s="3">
        <v>110</v>
      </c>
    </row>
    <row r="31" spans="2:6" x14ac:dyDescent="0.25">
      <c r="B31" s="39">
        <v>40844</v>
      </c>
      <c r="C31" s="3" t="s">
        <v>48</v>
      </c>
      <c r="D31" s="3">
        <v>3000</v>
      </c>
    </row>
    <row r="32" spans="2:6" x14ac:dyDescent="0.25">
      <c r="B32" s="39">
        <v>40922</v>
      </c>
      <c r="C32" s="3" t="s">
        <v>48</v>
      </c>
      <c r="D32" s="3">
        <v>10000</v>
      </c>
    </row>
    <row r="33" spans="3:4" x14ac:dyDescent="0.25">
      <c r="C33" s="166"/>
      <c r="D33" s="3"/>
    </row>
    <row r="34" spans="3:4" x14ac:dyDescent="0.25">
      <c r="C34" s="166"/>
      <c r="D34" s="3"/>
    </row>
    <row r="35" spans="3:4" x14ac:dyDescent="0.25">
      <c r="C35" t="s">
        <v>49</v>
      </c>
      <c r="D35" s="3">
        <v>7000</v>
      </c>
    </row>
    <row r="36" spans="3:4" ht="15.75" thickBot="1" x14ac:dyDescent="0.3">
      <c r="C36" t="s">
        <v>50</v>
      </c>
      <c r="D36" s="3">
        <v>4100</v>
      </c>
    </row>
    <row r="37" spans="3:4" ht="15.75" thickBot="1" x14ac:dyDescent="0.3">
      <c r="C37" s="166"/>
      <c r="D37" s="163">
        <f>SUM(D27:D36)</f>
        <v>29210</v>
      </c>
    </row>
  </sheetData>
  <mergeCells count="3">
    <mergeCell ref="B25:C25"/>
    <mergeCell ref="B1:E1"/>
    <mergeCell ref="B11:C11"/>
  </mergeCells>
  <pageMargins left="0.7" right="0.7" top="0.75" bottom="0.75" header="0.3" footer="0.3"/>
  <pageSetup orientation="portrait" horizontalDpi="4294967294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9"/>
  <sheetViews>
    <sheetView workbookViewId="0">
      <pane ySplit="1" topLeftCell="A9" activePane="bottomLeft" state="frozen"/>
      <selection pane="bottomLeft" activeCell="E25" sqref="E25"/>
    </sheetView>
  </sheetViews>
  <sheetFormatPr defaultRowHeight="15" x14ac:dyDescent="0.25"/>
  <cols>
    <col min="1" max="1" width="15.85546875" bestFit="1" customWidth="1"/>
    <col min="2" max="2" width="27.140625" customWidth="1"/>
    <col min="3" max="3" width="9.5703125" style="25" bestFit="1" customWidth="1"/>
    <col min="4" max="4" width="9.5703125" style="27" customWidth="1"/>
    <col min="5" max="5" width="13.7109375" style="25" customWidth="1"/>
    <col min="6" max="6" width="13" customWidth="1"/>
  </cols>
  <sheetData>
    <row r="1" spans="1:6" ht="15.75" x14ac:dyDescent="0.25">
      <c r="A1" s="6" t="s">
        <v>1</v>
      </c>
      <c r="B1" s="7" t="s">
        <v>51</v>
      </c>
      <c r="C1" s="7" t="s">
        <v>3</v>
      </c>
      <c r="D1" s="74" t="s">
        <v>52</v>
      </c>
      <c r="E1" s="8" t="s">
        <v>4</v>
      </c>
    </row>
    <row r="2" spans="1:6" x14ac:dyDescent="0.25">
      <c r="A2" s="36">
        <v>40708</v>
      </c>
      <c r="B2" s="86" t="s">
        <v>53</v>
      </c>
      <c r="C2" s="73">
        <v>5000</v>
      </c>
      <c r="D2" s="75">
        <v>0</v>
      </c>
      <c r="E2" s="9">
        <v>0</v>
      </c>
      <c r="F2" t="s">
        <v>54</v>
      </c>
    </row>
    <row r="3" spans="1:6" x14ac:dyDescent="0.25">
      <c r="A3" s="36">
        <v>40737</v>
      </c>
      <c r="B3" s="86" t="s">
        <v>55</v>
      </c>
      <c r="C3" s="73">
        <v>15000</v>
      </c>
      <c r="D3" s="75">
        <v>0</v>
      </c>
      <c r="E3" s="9">
        <v>0</v>
      </c>
      <c r="F3" t="s">
        <v>54</v>
      </c>
    </row>
    <row r="4" spans="1:6" x14ac:dyDescent="0.25">
      <c r="A4" s="36">
        <v>40802</v>
      </c>
      <c r="B4" s="86" t="s">
        <v>55</v>
      </c>
      <c r="C4" s="73">
        <v>50000</v>
      </c>
      <c r="D4" s="75">
        <v>0</v>
      </c>
      <c r="E4" s="9">
        <v>0</v>
      </c>
      <c r="F4" t="s">
        <v>54</v>
      </c>
    </row>
    <row r="5" spans="1:6" x14ac:dyDescent="0.25">
      <c r="A5" s="36">
        <v>40890</v>
      </c>
      <c r="B5" s="86" t="s">
        <v>55</v>
      </c>
      <c r="C5" s="73">
        <v>4000</v>
      </c>
      <c r="D5" s="75">
        <v>0</v>
      </c>
      <c r="E5" s="9">
        <v>0</v>
      </c>
      <c r="F5" t="s">
        <v>54</v>
      </c>
    </row>
    <row r="6" spans="1:6" x14ac:dyDescent="0.25">
      <c r="A6" s="36">
        <v>41643</v>
      </c>
      <c r="B6" s="86" t="s">
        <v>53</v>
      </c>
      <c r="C6" s="9">
        <v>10000</v>
      </c>
      <c r="D6" s="75">
        <v>0</v>
      </c>
      <c r="E6" s="9">
        <v>0</v>
      </c>
    </row>
    <row r="7" spans="1:6" x14ac:dyDescent="0.25">
      <c r="A7" s="36">
        <v>40928</v>
      </c>
      <c r="B7" s="86" t="s">
        <v>55</v>
      </c>
      <c r="C7" s="73">
        <v>15000</v>
      </c>
      <c r="D7" s="75"/>
      <c r="E7" s="9">
        <v>0</v>
      </c>
      <c r="F7" t="s">
        <v>54</v>
      </c>
    </row>
    <row r="8" spans="1:6" x14ac:dyDescent="0.25">
      <c r="A8" s="36">
        <v>40928</v>
      </c>
      <c r="B8" s="86" t="s">
        <v>55</v>
      </c>
      <c r="C8" s="73">
        <v>10000</v>
      </c>
      <c r="D8" s="75"/>
      <c r="E8" s="9">
        <v>0</v>
      </c>
      <c r="F8" t="s">
        <v>54</v>
      </c>
    </row>
    <row r="9" spans="1:6" x14ac:dyDescent="0.25">
      <c r="A9" s="36">
        <v>40931</v>
      </c>
      <c r="B9" s="86" t="s">
        <v>55</v>
      </c>
      <c r="C9" s="73">
        <v>2000</v>
      </c>
      <c r="D9" s="75"/>
      <c r="E9" s="9">
        <v>0</v>
      </c>
      <c r="F9" t="s">
        <v>54</v>
      </c>
    </row>
    <row r="10" spans="1:6" x14ac:dyDescent="0.25">
      <c r="A10" s="36">
        <v>41059</v>
      </c>
      <c r="B10" s="86" t="s">
        <v>56</v>
      </c>
      <c r="C10" s="9">
        <v>0</v>
      </c>
      <c r="D10" s="9">
        <v>25</v>
      </c>
      <c r="E10" s="9">
        <v>8000</v>
      </c>
      <c r="F10" t="s">
        <v>57</v>
      </c>
    </row>
    <row r="11" spans="1:6" x14ac:dyDescent="0.25">
      <c r="A11" s="36">
        <v>41289</v>
      </c>
      <c r="B11" s="86" t="s">
        <v>56</v>
      </c>
      <c r="C11" s="9">
        <v>0</v>
      </c>
      <c r="D11" s="9">
        <v>16</v>
      </c>
      <c r="E11" s="9">
        <v>8000</v>
      </c>
      <c r="F11" t="s">
        <v>57</v>
      </c>
    </row>
    <row r="12" spans="1:6" x14ac:dyDescent="0.25">
      <c r="A12" s="36">
        <v>41304</v>
      </c>
      <c r="B12" s="86" t="s">
        <v>56</v>
      </c>
      <c r="C12" s="9">
        <v>0</v>
      </c>
      <c r="D12" s="9">
        <v>21</v>
      </c>
      <c r="E12" s="9">
        <v>10500</v>
      </c>
      <c r="F12" t="s">
        <v>57</v>
      </c>
    </row>
    <row r="13" spans="1:6" x14ac:dyDescent="0.25">
      <c r="A13" s="36"/>
      <c r="B13" s="86"/>
      <c r="C13" s="9"/>
      <c r="D13" s="9"/>
      <c r="E13" s="9"/>
      <c r="F13" t="s">
        <v>57</v>
      </c>
    </row>
    <row r="14" spans="1:6" x14ac:dyDescent="0.25">
      <c r="A14" s="36"/>
      <c r="B14" s="86"/>
      <c r="C14" s="9"/>
      <c r="D14" s="9"/>
      <c r="E14" s="9"/>
    </row>
    <row r="15" spans="1:6" x14ac:dyDescent="0.25">
      <c r="A15" s="36">
        <v>41598</v>
      </c>
      <c r="B15" s="86" t="s">
        <v>53</v>
      </c>
      <c r="C15" s="73">
        <v>20000</v>
      </c>
      <c r="D15" s="9">
        <v>0</v>
      </c>
      <c r="E15" s="9">
        <v>0</v>
      </c>
      <c r="F15" t="s">
        <v>54</v>
      </c>
    </row>
    <row r="16" spans="1:6" x14ac:dyDescent="0.25">
      <c r="A16" s="36">
        <v>41643</v>
      </c>
      <c r="B16" s="86" t="s">
        <v>58</v>
      </c>
      <c r="C16" s="9">
        <v>20000</v>
      </c>
      <c r="D16" s="9"/>
      <c r="E16" s="9">
        <v>0</v>
      </c>
    </row>
    <row r="17" spans="1:6" x14ac:dyDescent="0.25">
      <c r="A17" s="36">
        <v>41643</v>
      </c>
      <c r="B17" s="86" t="s">
        <v>59</v>
      </c>
      <c r="C17" s="73">
        <v>10000</v>
      </c>
      <c r="D17" s="9">
        <v>0</v>
      </c>
      <c r="E17" s="9">
        <v>0</v>
      </c>
      <c r="F17" t="s">
        <v>54</v>
      </c>
    </row>
    <row r="18" spans="1:6" x14ac:dyDescent="0.25">
      <c r="A18" s="36">
        <v>41648</v>
      </c>
      <c r="B18" s="86" t="s">
        <v>56</v>
      </c>
      <c r="C18" s="9">
        <v>0</v>
      </c>
      <c r="D18" s="9">
        <v>10</v>
      </c>
      <c r="E18" s="9">
        <v>5000</v>
      </c>
      <c r="F18" t="s">
        <v>57</v>
      </c>
    </row>
    <row r="19" spans="1:6" x14ac:dyDescent="0.25">
      <c r="A19" s="36"/>
      <c r="B19" s="86"/>
      <c r="C19" s="9"/>
      <c r="D19" s="9"/>
      <c r="E19" s="9"/>
    </row>
    <row r="20" spans="1:6" x14ac:dyDescent="0.25">
      <c r="A20" s="36"/>
      <c r="B20" s="86"/>
      <c r="C20" s="9"/>
      <c r="D20" s="9"/>
      <c r="E20" s="9"/>
    </row>
    <row r="21" spans="1:6" x14ac:dyDescent="0.25">
      <c r="A21" s="36">
        <v>41682</v>
      </c>
      <c r="B21" s="86" t="s">
        <v>60</v>
      </c>
      <c r="C21" s="9">
        <v>0</v>
      </c>
      <c r="D21" s="9">
        <v>40</v>
      </c>
      <c r="E21" s="9">
        <v>20000</v>
      </c>
      <c r="F21" t="s">
        <v>57</v>
      </c>
    </row>
    <row r="22" spans="1:6" x14ac:dyDescent="0.25">
      <c r="A22" s="36"/>
      <c r="B22" s="86"/>
      <c r="C22" s="9"/>
      <c r="D22" s="9"/>
      <c r="E22" s="9"/>
    </row>
    <row r="23" spans="1:6" x14ac:dyDescent="0.25">
      <c r="A23" s="36"/>
      <c r="B23" s="86"/>
      <c r="C23" s="9"/>
      <c r="D23" s="9"/>
      <c r="E23" s="9"/>
    </row>
    <row r="24" spans="1:6" x14ac:dyDescent="0.25">
      <c r="A24" s="36">
        <v>43335</v>
      </c>
      <c r="B24" s="86" t="s">
        <v>61</v>
      </c>
      <c r="C24" s="9"/>
      <c r="D24" s="9"/>
      <c r="E24" s="9">
        <v>15010</v>
      </c>
    </row>
    <row r="25" spans="1:6" x14ac:dyDescent="0.25">
      <c r="A25" s="36">
        <v>44743</v>
      </c>
      <c r="B25" s="86" t="s">
        <v>61</v>
      </c>
      <c r="C25" s="9"/>
      <c r="D25" s="9"/>
      <c r="E25" s="9">
        <v>50000</v>
      </c>
    </row>
    <row r="26" spans="1:6" x14ac:dyDescent="0.25">
      <c r="A26" s="36"/>
      <c r="B26" s="86"/>
      <c r="C26" s="9"/>
      <c r="D26" s="9"/>
      <c r="E26" s="9"/>
    </row>
    <row r="27" spans="1:6" x14ac:dyDescent="0.25">
      <c r="A27" s="36"/>
      <c r="B27" s="86"/>
      <c r="C27" s="9"/>
      <c r="D27" s="9"/>
      <c r="E27" s="9"/>
    </row>
    <row r="28" spans="1:6" ht="15.75" thickBot="1" x14ac:dyDescent="0.3">
      <c r="A28" s="40"/>
      <c r="B28" s="18"/>
      <c r="C28" s="24"/>
      <c r="D28" s="24"/>
      <c r="E28" s="24"/>
    </row>
    <row r="29" spans="1:6" ht="15.75" thickBot="1" x14ac:dyDescent="0.3">
      <c r="A29" s="41"/>
      <c r="B29" s="44" t="s">
        <v>26</v>
      </c>
      <c r="C29" s="42">
        <f>SUM(C2:C28)</f>
        <v>161000</v>
      </c>
      <c r="D29" s="43">
        <f>SUM(D2:D28)</f>
        <v>112</v>
      </c>
      <c r="E29" s="43">
        <f>SUM(E2:E28)</f>
        <v>116510</v>
      </c>
      <c r="F29" s="17">
        <f>C29-E29-D29</f>
        <v>44378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79"/>
  <sheetViews>
    <sheetView workbookViewId="0">
      <pane ySplit="2" topLeftCell="A3" activePane="bottomLeft" state="frozen"/>
      <selection pane="bottomLeft" activeCell="L2" sqref="L2"/>
    </sheetView>
  </sheetViews>
  <sheetFormatPr defaultRowHeight="15" x14ac:dyDescent="0.25"/>
  <cols>
    <col min="1" max="1" width="16" style="91" bestFit="1" customWidth="1"/>
    <col min="2" max="2" width="28" bestFit="1" customWidth="1"/>
    <col min="3" max="4" width="8.5703125" style="27" bestFit="1" customWidth="1"/>
    <col min="5" max="5" width="8.5703125" bestFit="1" customWidth="1"/>
    <col min="6" max="6" width="10.42578125" bestFit="1" customWidth="1"/>
    <col min="7" max="7" width="19.5703125" bestFit="1" customWidth="1"/>
    <col min="8" max="10" width="8.5703125" bestFit="1" customWidth="1"/>
    <col min="11" max="11" width="10.42578125" bestFit="1" customWidth="1"/>
    <col min="12" max="12" width="20" bestFit="1" customWidth="1"/>
    <col min="13" max="13" width="9.5703125" bestFit="1" customWidth="1"/>
  </cols>
  <sheetData>
    <row r="1" spans="1:13" ht="16.5" thickBot="1" x14ac:dyDescent="0.3">
      <c r="A1" s="266" t="s">
        <v>62</v>
      </c>
      <c r="B1" s="267"/>
      <c r="C1" s="267"/>
      <c r="D1" s="268"/>
      <c r="F1" s="35"/>
      <c r="G1" s="71" t="s">
        <v>63</v>
      </c>
      <c r="L1" s="7" t="s">
        <v>64</v>
      </c>
    </row>
    <row r="2" spans="1:13" ht="16.5" thickBot="1" x14ac:dyDescent="0.3">
      <c r="A2" s="88" t="s">
        <v>1</v>
      </c>
      <c r="B2" s="54" t="s">
        <v>65</v>
      </c>
      <c r="C2" s="54" t="s">
        <v>3</v>
      </c>
      <c r="D2" s="55" t="s">
        <v>4</v>
      </c>
      <c r="F2" s="6" t="s">
        <v>1</v>
      </c>
      <c r="G2" s="7" t="s">
        <v>51</v>
      </c>
      <c r="H2" s="7" t="s">
        <v>3</v>
      </c>
      <c r="I2" s="8" t="s">
        <v>4</v>
      </c>
      <c r="K2" s="6" t="s">
        <v>1</v>
      </c>
      <c r="L2" s="7" t="s">
        <v>51</v>
      </c>
      <c r="M2" s="7" t="s">
        <v>3</v>
      </c>
    </row>
    <row r="3" spans="1:13" x14ac:dyDescent="0.25">
      <c r="A3" s="92">
        <v>41622</v>
      </c>
      <c r="B3" s="11" t="s">
        <v>66</v>
      </c>
      <c r="C3" s="12">
        <v>2500</v>
      </c>
      <c r="D3" s="13">
        <v>0</v>
      </c>
      <c r="F3" s="70" t="s">
        <v>67</v>
      </c>
      <c r="G3" s="11" t="s">
        <v>68</v>
      </c>
      <c r="H3" s="12">
        <v>500</v>
      </c>
      <c r="I3" s="13">
        <v>0</v>
      </c>
      <c r="K3" s="145">
        <v>42459</v>
      </c>
      <c r="L3" s="146" t="s">
        <v>69</v>
      </c>
      <c r="M3" s="150">
        <v>8820</v>
      </c>
    </row>
    <row r="4" spans="1:13" x14ac:dyDescent="0.25">
      <c r="A4" s="90">
        <v>41638</v>
      </c>
      <c r="B4" s="86" t="s">
        <v>66</v>
      </c>
      <c r="C4" s="9">
        <v>3000</v>
      </c>
      <c r="D4" s="87">
        <v>0</v>
      </c>
      <c r="F4" s="68" t="s">
        <v>67</v>
      </c>
      <c r="G4" s="86" t="s">
        <v>68</v>
      </c>
      <c r="H4" s="9">
        <v>300</v>
      </c>
      <c r="I4" s="87">
        <v>0</v>
      </c>
      <c r="K4" s="145">
        <v>42989</v>
      </c>
      <c r="L4" s="146" t="s">
        <v>70</v>
      </c>
      <c r="M4" s="150">
        <v>10000</v>
      </c>
    </row>
    <row r="5" spans="1:13" x14ac:dyDescent="0.25">
      <c r="A5" s="90">
        <v>41661</v>
      </c>
      <c r="B5" s="86" t="s">
        <v>66</v>
      </c>
      <c r="C5" s="9">
        <v>0</v>
      </c>
      <c r="D5" s="87">
        <v>300</v>
      </c>
      <c r="F5" s="68" t="s">
        <v>71</v>
      </c>
      <c r="G5" s="86" t="s">
        <v>68</v>
      </c>
      <c r="H5" s="9">
        <v>100</v>
      </c>
      <c r="I5" s="87">
        <v>0</v>
      </c>
      <c r="K5" s="147">
        <v>43769</v>
      </c>
      <c r="L5" s="86" t="s">
        <v>72</v>
      </c>
      <c r="M5" s="149">
        <v>12000</v>
      </c>
    </row>
    <row r="6" spans="1:13" x14ac:dyDescent="0.25">
      <c r="A6" s="90">
        <v>41668</v>
      </c>
      <c r="B6" s="86" t="s">
        <v>66</v>
      </c>
      <c r="C6" s="9">
        <v>500</v>
      </c>
      <c r="D6" s="87">
        <v>0</v>
      </c>
      <c r="F6" s="68"/>
      <c r="G6" s="86" t="s">
        <v>73</v>
      </c>
      <c r="H6" s="9">
        <v>0</v>
      </c>
      <c r="I6" s="87">
        <v>500</v>
      </c>
      <c r="K6" s="147">
        <v>43771</v>
      </c>
      <c r="L6" s="86" t="s">
        <v>74</v>
      </c>
      <c r="M6" s="149">
        <v>5700</v>
      </c>
    </row>
    <row r="7" spans="1:13" x14ac:dyDescent="0.25">
      <c r="A7" s="90">
        <v>41668</v>
      </c>
      <c r="B7" s="86" t="s">
        <v>75</v>
      </c>
      <c r="C7" s="9">
        <v>750</v>
      </c>
      <c r="D7" s="87">
        <v>0</v>
      </c>
      <c r="F7" s="68" t="s">
        <v>76</v>
      </c>
      <c r="G7" s="86" t="s">
        <v>73</v>
      </c>
      <c r="H7" s="9">
        <v>0</v>
      </c>
      <c r="I7" s="87">
        <v>1500</v>
      </c>
      <c r="K7" s="147">
        <v>43773</v>
      </c>
      <c r="L7" s="148" t="s">
        <v>77</v>
      </c>
      <c r="M7" s="149">
        <v>5750</v>
      </c>
    </row>
    <row r="8" spans="1:13" x14ac:dyDescent="0.25">
      <c r="A8" s="90">
        <v>41673</v>
      </c>
      <c r="B8" s="86" t="s">
        <v>78</v>
      </c>
      <c r="C8" s="9">
        <v>0</v>
      </c>
      <c r="D8" s="87">
        <v>500</v>
      </c>
      <c r="F8" s="68" t="s">
        <v>79</v>
      </c>
      <c r="G8" s="86" t="s">
        <v>58</v>
      </c>
      <c r="H8" s="9">
        <v>0</v>
      </c>
      <c r="I8" s="87">
        <v>2000</v>
      </c>
      <c r="K8" s="147">
        <v>43773</v>
      </c>
      <c r="L8" s="86" t="s">
        <v>80</v>
      </c>
      <c r="M8" s="149">
        <v>5600</v>
      </c>
    </row>
    <row r="9" spans="1:13" x14ac:dyDescent="0.25">
      <c r="A9" s="90">
        <v>41673</v>
      </c>
      <c r="B9" s="86" t="s">
        <v>81</v>
      </c>
      <c r="C9" s="9">
        <v>0</v>
      </c>
      <c r="D9" s="87">
        <v>2000</v>
      </c>
      <c r="F9" s="68" t="s">
        <v>82</v>
      </c>
      <c r="G9" s="86" t="s">
        <v>58</v>
      </c>
      <c r="H9" s="9">
        <v>0</v>
      </c>
      <c r="I9" s="87">
        <v>2500</v>
      </c>
      <c r="K9" s="147">
        <v>43885</v>
      </c>
      <c r="L9" s="86" t="s">
        <v>83</v>
      </c>
      <c r="M9" s="149">
        <v>4460.3999999999996</v>
      </c>
    </row>
    <row r="10" spans="1:13" x14ac:dyDescent="0.25">
      <c r="A10" s="90">
        <v>41684</v>
      </c>
      <c r="B10" s="86" t="s">
        <v>84</v>
      </c>
      <c r="C10" s="9">
        <v>5000</v>
      </c>
      <c r="D10" s="87">
        <v>0</v>
      </c>
      <c r="F10" s="68" t="s">
        <v>85</v>
      </c>
      <c r="G10" s="86" t="s">
        <v>58</v>
      </c>
      <c r="H10" s="9">
        <v>0</v>
      </c>
      <c r="I10" s="87">
        <v>2000</v>
      </c>
      <c r="K10" s="147">
        <v>43885</v>
      </c>
      <c r="L10" s="86" t="s">
        <v>86</v>
      </c>
      <c r="M10" s="149">
        <v>6295.4</v>
      </c>
    </row>
    <row r="11" spans="1:13" x14ac:dyDescent="0.25">
      <c r="A11" s="90">
        <v>41694</v>
      </c>
      <c r="B11" s="86" t="s">
        <v>87</v>
      </c>
      <c r="C11" s="9">
        <v>2500</v>
      </c>
      <c r="D11" s="87">
        <v>0</v>
      </c>
      <c r="F11" s="68" t="s">
        <v>88</v>
      </c>
      <c r="G11" s="86" t="s">
        <v>89</v>
      </c>
      <c r="H11" s="9">
        <v>170.86</v>
      </c>
      <c r="I11" s="87">
        <v>0</v>
      </c>
      <c r="K11" s="147">
        <v>43921</v>
      </c>
      <c r="L11" s="86" t="s">
        <v>90</v>
      </c>
      <c r="M11" s="149">
        <v>-6260</v>
      </c>
    </row>
    <row r="12" spans="1:13" x14ac:dyDescent="0.25">
      <c r="A12" s="90">
        <v>41715</v>
      </c>
      <c r="B12" s="86" t="s">
        <v>91</v>
      </c>
      <c r="C12" s="9">
        <v>0</v>
      </c>
      <c r="D12" s="87">
        <v>1500</v>
      </c>
      <c r="F12" s="68" t="s">
        <v>92</v>
      </c>
      <c r="G12" s="86" t="s">
        <v>93</v>
      </c>
      <c r="H12" s="9">
        <v>1000</v>
      </c>
      <c r="I12" s="87">
        <v>0</v>
      </c>
      <c r="K12" s="147">
        <v>43938</v>
      </c>
      <c r="L12" s="86" t="s">
        <v>94</v>
      </c>
      <c r="M12" s="149">
        <v>-4425</v>
      </c>
    </row>
    <row r="13" spans="1:13" x14ac:dyDescent="0.25">
      <c r="A13" s="90">
        <v>41744</v>
      </c>
      <c r="B13" s="86" t="s">
        <v>74</v>
      </c>
      <c r="C13" s="9">
        <v>700</v>
      </c>
      <c r="D13" s="87">
        <v>0</v>
      </c>
      <c r="F13" s="68" t="s">
        <v>95</v>
      </c>
      <c r="G13" s="86" t="s">
        <v>96</v>
      </c>
      <c r="H13" s="9">
        <v>355.62</v>
      </c>
      <c r="I13" s="87">
        <v>0</v>
      </c>
      <c r="K13" s="147"/>
      <c r="L13" s="86"/>
      <c r="M13" s="149"/>
    </row>
    <row r="14" spans="1:13" x14ac:dyDescent="0.25">
      <c r="A14" s="90">
        <v>41745</v>
      </c>
      <c r="B14" s="86" t="s">
        <v>97</v>
      </c>
      <c r="C14" s="9">
        <v>500</v>
      </c>
      <c r="D14" s="87">
        <v>0</v>
      </c>
      <c r="F14" s="68" t="s">
        <v>98</v>
      </c>
      <c r="G14" s="86" t="s">
        <v>99</v>
      </c>
      <c r="H14" s="9">
        <v>1900</v>
      </c>
      <c r="I14" s="87">
        <v>0</v>
      </c>
      <c r="K14" s="86"/>
      <c r="L14" s="86"/>
      <c r="M14" s="149"/>
    </row>
    <row r="15" spans="1:13" x14ac:dyDescent="0.25">
      <c r="A15" s="90">
        <v>41756</v>
      </c>
      <c r="B15" s="86" t="s">
        <v>100</v>
      </c>
      <c r="C15" s="9">
        <v>9000</v>
      </c>
      <c r="D15" s="87">
        <v>0</v>
      </c>
      <c r="F15" s="68">
        <v>42342</v>
      </c>
      <c r="G15" s="86" t="s">
        <v>101</v>
      </c>
      <c r="H15" s="9">
        <v>500</v>
      </c>
      <c r="I15" s="87">
        <v>0</v>
      </c>
      <c r="K15" s="86"/>
      <c r="L15" s="86"/>
      <c r="M15" s="149">
        <f>SUM(M3:M14)</f>
        <v>47940.800000000003</v>
      </c>
    </row>
    <row r="16" spans="1:13" x14ac:dyDescent="0.25">
      <c r="A16" s="90"/>
      <c r="B16" s="86" t="s">
        <v>102</v>
      </c>
      <c r="C16" s="9">
        <v>2100</v>
      </c>
      <c r="D16" s="87">
        <v>0</v>
      </c>
      <c r="F16" s="68">
        <v>42365</v>
      </c>
      <c r="G16" s="86" t="s">
        <v>103</v>
      </c>
      <c r="H16" s="9">
        <v>1000</v>
      </c>
      <c r="I16" s="87">
        <v>0</v>
      </c>
      <c r="M16" s="96"/>
    </row>
    <row r="17" spans="1:13" x14ac:dyDescent="0.25">
      <c r="A17" s="90" t="s">
        <v>104</v>
      </c>
      <c r="B17" s="86" t="s">
        <v>74</v>
      </c>
      <c r="C17" s="9">
        <v>500</v>
      </c>
      <c r="D17" s="87">
        <v>0</v>
      </c>
      <c r="F17" s="68">
        <v>42377</v>
      </c>
      <c r="G17" s="86" t="s">
        <v>105</v>
      </c>
      <c r="H17" s="9">
        <v>1000</v>
      </c>
      <c r="I17" s="87">
        <v>0</v>
      </c>
      <c r="M17" s="96"/>
    </row>
    <row r="18" spans="1:13" x14ac:dyDescent="0.25">
      <c r="A18" s="90">
        <v>41972</v>
      </c>
      <c r="B18" s="86" t="s">
        <v>106</v>
      </c>
      <c r="C18" s="9">
        <v>1500</v>
      </c>
      <c r="D18" s="87">
        <v>0</v>
      </c>
      <c r="F18" s="68">
        <v>42396</v>
      </c>
      <c r="G18" s="86" t="s">
        <v>107</v>
      </c>
      <c r="H18" s="9">
        <v>5000</v>
      </c>
      <c r="I18" s="87">
        <v>0</v>
      </c>
    </row>
    <row r="19" spans="1:13" x14ac:dyDescent="0.25">
      <c r="A19" s="90" t="s">
        <v>108</v>
      </c>
      <c r="B19" s="86" t="s">
        <v>74</v>
      </c>
      <c r="C19" s="9">
        <v>1000</v>
      </c>
      <c r="D19" s="87">
        <v>0</v>
      </c>
      <c r="F19" s="68">
        <v>42436</v>
      </c>
      <c r="G19" s="86" t="s">
        <v>105</v>
      </c>
      <c r="H19" s="9">
        <v>1000</v>
      </c>
      <c r="I19" s="87">
        <v>0</v>
      </c>
    </row>
    <row r="20" spans="1:13" x14ac:dyDescent="0.25">
      <c r="A20" s="90" t="s">
        <v>109</v>
      </c>
      <c r="B20" s="86" t="s">
        <v>110</v>
      </c>
      <c r="C20" s="9">
        <v>700</v>
      </c>
      <c r="D20" s="87">
        <v>0</v>
      </c>
      <c r="F20" s="68">
        <v>42472</v>
      </c>
      <c r="G20" s="86" t="s">
        <v>111</v>
      </c>
      <c r="H20" s="9">
        <v>2000</v>
      </c>
      <c r="I20" s="87">
        <v>0</v>
      </c>
    </row>
    <row r="21" spans="1:13" x14ac:dyDescent="0.25">
      <c r="A21" s="90" t="s">
        <v>112</v>
      </c>
      <c r="B21" s="86" t="s">
        <v>113</v>
      </c>
      <c r="C21" s="9">
        <v>0</v>
      </c>
      <c r="D21" s="87">
        <v>1500</v>
      </c>
      <c r="F21" s="68">
        <v>42474</v>
      </c>
      <c r="G21" s="86" t="s">
        <v>111</v>
      </c>
      <c r="H21" s="9">
        <v>3000</v>
      </c>
      <c r="I21" s="87">
        <v>0</v>
      </c>
    </row>
    <row r="22" spans="1:13" x14ac:dyDescent="0.25">
      <c r="A22" s="90">
        <v>43100</v>
      </c>
      <c r="B22" s="86" t="s">
        <v>114</v>
      </c>
      <c r="C22" s="9">
        <v>0</v>
      </c>
      <c r="D22" s="87">
        <v>2250</v>
      </c>
      <c r="F22" s="68">
        <v>42479</v>
      </c>
      <c r="G22" s="86" t="s">
        <v>115</v>
      </c>
      <c r="H22" s="9">
        <v>3000</v>
      </c>
      <c r="I22" s="87">
        <v>0</v>
      </c>
    </row>
    <row r="23" spans="1:13" x14ac:dyDescent="0.25">
      <c r="A23" s="90">
        <v>43220</v>
      </c>
      <c r="B23" s="86" t="s">
        <v>116</v>
      </c>
      <c r="C23" s="9">
        <v>0</v>
      </c>
      <c r="D23" s="87">
        <v>2250</v>
      </c>
      <c r="F23" s="68">
        <v>42494</v>
      </c>
      <c r="G23" s="86" t="s">
        <v>117</v>
      </c>
      <c r="H23" s="9">
        <v>3000</v>
      </c>
      <c r="I23" s="87">
        <v>0</v>
      </c>
    </row>
    <row r="24" spans="1:13" x14ac:dyDescent="0.25">
      <c r="A24" s="90">
        <v>43245</v>
      </c>
      <c r="B24" s="86" t="s">
        <v>118</v>
      </c>
      <c r="C24" s="9">
        <v>1100</v>
      </c>
      <c r="D24" s="87">
        <v>0</v>
      </c>
      <c r="F24" s="68">
        <v>42521</v>
      </c>
      <c r="G24" s="86" t="s">
        <v>119</v>
      </c>
      <c r="H24" s="9">
        <v>1500</v>
      </c>
      <c r="I24" s="87">
        <v>0</v>
      </c>
    </row>
    <row r="25" spans="1:13" x14ac:dyDescent="0.25">
      <c r="A25" s="90"/>
      <c r="B25" s="86"/>
      <c r="C25" s="9"/>
      <c r="D25" s="87"/>
      <c r="F25" s="69">
        <v>42529</v>
      </c>
      <c r="G25" s="86" t="s">
        <v>117</v>
      </c>
      <c r="H25" s="24">
        <v>1000</v>
      </c>
      <c r="I25" s="87">
        <v>0</v>
      </c>
    </row>
    <row r="26" spans="1:13" x14ac:dyDescent="0.25">
      <c r="A26" s="90"/>
      <c r="B26" s="86"/>
      <c r="C26" s="9"/>
      <c r="D26" s="87"/>
      <c r="F26" s="69">
        <v>42544</v>
      </c>
      <c r="G26" s="18" t="s">
        <v>105</v>
      </c>
      <c r="H26" s="24">
        <v>3000</v>
      </c>
      <c r="I26" s="87">
        <v>0</v>
      </c>
    </row>
    <row r="27" spans="1:13" ht="15.75" thickBot="1" x14ac:dyDescent="0.3">
      <c r="A27" s="93"/>
      <c r="B27" s="15"/>
      <c r="C27" s="38"/>
      <c r="D27" s="30"/>
      <c r="F27" s="69">
        <v>42546</v>
      </c>
      <c r="G27" s="18" t="s">
        <v>120</v>
      </c>
      <c r="H27" s="24">
        <v>1676</v>
      </c>
      <c r="I27" s="50">
        <v>0</v>
      </c>
    </row>
    <row r="28" spans="1:13" ht="15.75" thickBot="1" x14ac:dyDescent="0.3">
      <c r="A28" s="94"/>
      <c r="B28" s="16" t="s">
        <v>26</v>
      </c>
      <c r="C28" s="56">
        <f>SUM(C3:C27)</f>
        <v>31350</v>
      </c>
      <c r="D28" s="57">
        <f>SUM(D3:D27)</f>
        <v>10300</v>
      </c>
      <c r="E28" s="17">
        <f>C28-D28</f>
        <v>21050</v>
      </c>
      <c r="F28" s="69">
        <v>42584</v>
      </c>
      <c r="G28" s="18" t="s">
        <v>121</v>
      </c>
      <c r="H28" s="24">
        <v>1617</v>
      </c>
      <c r="I28" s="50">
        <v>0</v>
      </c>
    </row>
    <row r="29" spans="1:13" x14ac:dyDescent="0.25">
      <c r="C29" s="166"/>
      <c r="D29" s="166"/>
      <c r="F29" s="69">
        <v>42240</v>
      </c>
      <c r="G29" s="18" t="s">
        <v>122</v>
      </c>
      <c r="H29" s="24">
        <v>439</v>
      </c>
      <c r="I29" s="50">
        <v>0</v>
      </c>
    </row>
    <row r="30" spans="1:13" x14ac:dyDescent="0.25">
      <c r="C30" s="166"/>
      <c r="D30" s="166"/>
      <c r="F30" s="69">
        <v>41887</v>
      </c>
      <c r="G30" s="18" t="s">
        <v>123</v>
      </c>
      <c r="H30" s="24">
        <v>222</v>
      </c>
      <c r="I30" s="50">
        <v>0</v>
      </c>
    </row>
    <row r="31" spans="1:13" x14ac:dyDescent="0.25">
      <c r="C31" s="166"/>
      <c r="D31" s="166"/>
      <c r="F31" s="69">
        <v>42234</v>
      </c>
      <c r="G31" s="76" t="s">
        <v>122</v>
      </c>
      <c r="H31" s="24">
        <v>120</v>
      </c>
      <c r="I31" s="50">
        <v>0</v>
      </c>
    </row>
    <row r="32" spans="1:13" x14ac:dyDescent="0.25">
      <c r="C32" s="166"/>
      <c r="D32" s="166"/>
      <c r="F32" s="69">
        <v>41890</v>
      </c>
      <c r="G32" s="76" t="s">
        <v>124</v>
      </c>
      <c r="H32" s="24">
        <v>492</v>
      </c>
      <c r="I32" s="50">
        <v>0</v>
      </c>
    </row>
    <row r="33" spans="6:10" x14ac:dyDescent="0.25">
      <c r="F33" s="69">
        <v>42380</v>
      </c>
      <c r="G33" s="76" t="s">
        <v>125</v>
      </c>
      <c r="H33" s="24">
        <v>466</v>
      </c>
      <c r="I33" s="50">
        <v>0</v>
      </c>
    </row>
    <row r="34" spans="6:10" x14ac:dyDescent="0.25">
      <c r="F34" s="69">
        <v>41854</v>
      </c>
      <c r="G34" s="76" t="s">
        <v>126</v>
      </c>
      <c r="H34" s="24">
        <v>492</v>
      </c>
      <c r="I34" s="50">
        <v>0</v>
      </c>
    </row>
    <row r="35" spans="6:10" x14ac:dyDescent="0.25">
      <c r="F35" s="69">
        <v>41917</v>
      </c>
      <c r="G35" s="76" t="s">
        <v>127</v>
      </c>
      <c r="H35" s="24">
        <v>472</v>
      </c>
      <c r="I35" s="50">
        <v>0</v>
      </c>
    </row>
    <row r="36" spans="6:10" x14ac:dyDescent="0.25">
      <c r="F36" s="69">
        <v>41910</v>
      </c>
      <c r="G36" s="76" t="s">
        <v>128</v>
      </c>
      <c r="H36" s="24">
        <v>472</v>
      </c>
      <c r="I36" s="50">
        <v>0</v>
      </c>
    </row>
    <row r="37" spans="6:10" x14ac:dyDescent="0.25">
      <c r="F37" s="69">
        <v>42108</v>
      </c>
      <c r="G37" s="76" t="s">
        <v>129</v>
      </c>
      <c r="H37" s="24">
        <v>232</v>
      </c>
      <c r="I37" s="50">
        <v>0</v>
      </c>
    </row>
    <row r="38" spans="6:10" x14ac:dyDescent="0.25">
      <c r="F38" s="69">
        <v>41962</v>
      </c>
      <c r="G38" s="76" t="s">
        <v>130</v>
      </c>
      <c r="H38" s="24">
        <v>517</v>
      </c>
      <c r="I38" s="50">
        <v>0</v>
      </c>
    </row>
    <row r="39" spans="6:10" ht="15.75" thickBot="1" x14ac:dyDescent="0.3">
      <c r="F39" s="69"/>
      <c r="G39" s="76"/>
      <c r="H39" s="24"/>
      <c r="I39" s="50"/>
    </row>
    <row r="40" spans="6:10" ht="15.75" thickBot="1" x14ac:dyDescent="0.3">
      <c r="F40" s="32"/>
      <c r="G40" s="19" t="s">
        <v>26</v>
      </c>
      <c r="H40" s="20">
        <f>SUM(H3:H39)</f>
        <v>36543.479999999996</v>
      </c>
      <c r="I40" s="33">
        <f>SUM(I3:I39)</f>
        <v>8500</v>
      </c>
      <c r="J40" s="17">
        <f>H40-I40</f>
        <v>28043.479999999996</v>
      </c>
    </row>
    <row r="41" spans="6:10" x14ac:dyDescent="0.25">
      <c r="F41" s="35"/>
    </row>
    <row r="76" spans="1:4" x14ac:dyDescent="0.25">
      <c r="A76"/>
      <c r="C76"/>
      <c r="D76"/>
    </row>
    <row r="77" spans="1:4" x14ac:dyDescent="0.25">
      <c r="A77"/>
      <c r="C77"/>
      <c r="D77"/>
    </row>
    <row r="78" spans="1:4" x14ac:dyDescent="0.25">
      <c r="A78"/>
      <c r="C78"/>
      <c r="D78"/>
    </row>
    <row r="79" spans="1:4" x14ac:dyDescent="0.25">
      <c r="A79"/>
      <c r="C79"/>
      <c r="D79"/>
    </row>
  </sheetData>
  <mergeCells count="1">
    <mergeCell ref="A1:D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40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10.140625" bestFit="1" customWidth="1"/>
    <col min="2" max="2" width="30" customWidth="1"/>
    <col min="3" max="3" width="9.5703125" bestFit="1" customWidth="1"/>
    <col min="4" max="4" width="7.7109375" bestFit="1" customWidth="1"/>
    <col min="5" max="5" width="7.85546875" customWidth="1"/>
    <col min="6" max="6" width="9.42578125" bestFit="1" customWidth="1"/>
    <col min="7" max="7" width="18.85546875" customWidth="1"/>
  </cols>
  <sheetData>
    <row r="1" spans="1:10" ht="15.75" thickBot="1" x14ac:dyDescent="0.3">
      <c r="A1" s="2"/>
      <c r="B1" s="71" t="s">
        <v>131</v>
      </c>
      <c r="C1" s="166"/>
      <c r="D1" s="166"/>
      <c r="F1" s="2"/>
      <c r="G1" s="71" t="s">
        <v>132</v>
      </c>
      <c r="H1" s="166"/>
      <c r="I1" s="166"/>
    </row>
    <row r="2" spans="1:10" ht="16.5" thickBot="1" x14ac:dyDescent="0.3">
      <c r="A2" s="72" t="s">
        <v>1</v>
      </c>
      <c r="B2" s="4" t="s">
        <v>51</v>
      </c>
      <c r="C2" s="4" t="s">
        <v>3</v>
      </c>
      <c r="D2" s="5" t="s">
        <v>4</v>
      </c>
      <c r="F2" s="72" t="s">
        <v>1</v>
      </c>
      <c r="G2" s="4" t="s">
        <v>51</v>
      </c>
      <c r="H2" s="4" t="s">
        <v>3</v>
      </c>
      <c r="I2" s="5" t="s">
        <v>4</v>
      </c>
    </row>
    <row r="3" spans="1:10" x14ac:dyDescent="0.25">
      <c r="A3" s="81">
        <v>43079</v>
      </c>
      <c r="B3" s="23" t="s">
        <v>133</v>
      </c>
      <c r="C3" s="37">
        <v>214</v>
      </c>
      <c r="D3" s="45">
        <v>0</v>
      </c>
      <c r="F3" s="81"/>
      <c r="G3" s="86" t="s">
        <v>134</v>
      </c>
      <c r="H3" s="9">
        <v>3430</v>
      </c>
      <c r="I3" s="45"/>
    </row>
    <row r="4" spans="1:10" x14ac:dyDescent="0.25">
      <c r="A4" s="81">
        <v>43079</v>
      </c>
      <c r="B4" s="23" t="s">
        <v>135</v>
      </c>
      <c r="C4" s="37">
        <v>650</v>
      </c>
      <c r="D4" s="87">
        <v>0</v>
      </c>
      <c r="F4" s="81"/>
      <c r="G4" s="86" t="s">
        <v>136</v>
      </c>
      <c r="H4" s="9">
        <v>1855</v>
      </c>
      <c r="I4" s="87"/>
    </row>
    <row r="5" spans="1:10" x14ac:dyDescent="0.25">
      <c r="A5" s="81">
        <v>43079</v>
      </c>
      <c r="B5" s="86" t="s">
        <v>137</v>
      </c>
      <c r="C5" s="9">
        <v>600</v>
      </c>
      <c r="D5" s="87">
        <v>0</v>
      </c>
      <c r="F5" s="34"/>
      <c r="G5" s="86"/>
      <c r="H5" s="9"/>
      <c r="I5" s="87"/>
    </row>
    <row r="6" spans="1:10" x14ac:dyDescent="0.25">
      <c r="A6" s="34" t="s">
        <v>138</v>
      </c>
      <c r="B6" s="86" t="s">
        <v>58</v>
      </c>
      <c r="C6" s="9">
        <v>5000</v>
      </c>
      <c r="D6" s="87">
        <v>0</v>
      </c>
      <c r="F6" s="81"/>
      <c r="G6" s="86"/>
      <c r="H6" s="9"/>
      <c r="I6" s="87"/>
    </row>
    <row r="7" spans="1:10" ht="15.75" thickBot="1" x14ac:dyDescent="0.3">
      <c r="A7" s="34"/>
      <c r="B7" s="86"/>
      <c r="C7" s="9"/>
      <c r="D7" s="87"/>
      <c r="F7" s="34"/>
      <c r="G7" s="86"/>
      <c r="H7" s="9"/>
      <c r="I7" s="87"/>
    </row>
    <row r="8" spans="1:10" ht="16.5" thickBot="1" x14ac:dyDescent="0.3">
      <c r="A8" s="34"/>
      <c r="B8" s="86"/>
      <c r="C8" s="9"/>
      <c r="D8" s="87"/>
      <c r="E8" s="84" t="s">
        <v>139</v>
      </c>
      <c r="F8" s="34"/>
      <c r="G8" s="86"/>
      <c r="H8" s="9"/>
      <c r="I8" s="87"/>
      <c r="J8" s="84" t="s">
        <v>139</v>
      </c>
    </row>
    <row r="9" spans="1:10" ht="16.5" thickBot="1" x14ac:dyDescent="0.3">
      <c r="A9" s="82"/>
      <c r="B9" s="16" t="s">
        <v>26</v>
      </c>
      <c r="C9" s="83">
        <f>SUM(C3:C8)</f>
        <v>6464</v>
      </c>
      <c r="D9" s="83">
        <f>SUM(D3:D8)</f>
        <v>0</v>
      </c>
      <c r="E9" s="84">
        <f>C9-D9</f>
        <v>6464</v>
      </c>
      <c r="F9" s="82"/>
      <c r="G9" s="16" t="s">
        <v>26</v>
      </c>
      <c r="H9" s="83">
        <f>SUM(H3:H8)</f>
        <v>5285</v>
      </c>
      <c r="I9" s="83">
        <f>SUM(I3:I8)</f>
        <v>0</v>
      </c>
      <c r="J9" s="84">
        <f>H9-I9</f>
        <v>5285</v>
      </c>
    </row>
    <row r="10" spans="1:10" ht="15.75" thickBot="1" x14ac:dyDescent="0.3"/>
    <row r="11" spans="1:10" ht="15.75" thickBot="1" x14ac:dyDescent="0.3">
      <c r="A11" s="2"/>
      <c r="B11" s="71" t="s">
        <v>140</v>
      </c>
      <c r="C11" s="166"/>
      <c r="D11" s="166"/>
    </row>
    <row r="12" spans="1:10" ht="16.5" thickBot="1" x14ac:dyDescent="0.3">
      <c r="A12" s="72" t="s">
        <v>1</v>
      </c>
      <c r="B12" s="4" t="s">
        <v>51</v>
      </c>
      <c r="C12" s="4" t="s">
        <v>3</v>
      </c>
      <c r="D12" s="5" t="s">
        <v>4</v>
      </c>
    </row>
    <row r="13" spans="1:10" x14ac:dyDescent="0.25">
      <c r="A13" s="34" t="s">
        <v>141</v>
      </c>
      <c r="B13" s="86" t="s">
        <v>142</v>
      </c>
      <c r="C13" s="37">
        <v>2029.41</v>
      </c>
      <c r="D13" s="45">
        <v>0</v>
      </c>
    </row>
    <row r="14" spans="1:10" x14ac:dyDescent="0.25">
      <c r="A14" s="34" t="s">
        <v>141</v>
      </c>
      <c r="B14" s="86" t="s">
        <v>143</v>
      </c>
      <c r="C14" s="37">
        <v>135.53</v>
      </c>
      <c r="D14" s="87">
        <v>0</v>
      </c>
    </row>
    <row r="15" spans="1:10" x14ac:dyDescent="0.25">
      <c r="A15" s="34" t="s">
        <v>141</v>
      </c>
      <c r="B15" s="86" t="s">
        <v>145</v>
      </c>
      <c r="C15" s="37">
        <v>24.4</v>
      </c>
      <c r="D15" s="87">
        <v>0</v>
      </c>
    </row>
    <row r="16" spans="1:10" x14ac:dyDescent="0.25">
      <c r="A16" s="34" t="s">
        <v>144</v>
      </c>
      <c r="B16" s="86" t="s">
        <v>146</v>
      </c>
      <c r="C16" s="9">
        <v>2051.39</v>
      </c>
      <c r="D16" s="87">
        <v>0</v>
      </c>
    </row>
    <row r="17" spans="1:10" x14ac:dyDescent="0.25">
      <c r="A17" s="34" t="s">
        <v>144</v>
      </c>
      <c r="B17" s="86" t="s">
        <v>147</v>
      </c>
      <c r="C17" s="75">
        <v>113.55</v>
      </c>
      <c r="D17" s="95">
        <v>0</v>
      </c>
      <c r="E17" s="1"/>
    </row>
    <row r="18" spans="1:10" x14ac:dyDescent="0.25">
      <c r="A18" s="34" t="s">
        <v>144</v>
      </c>
      <c r="B18" s="86" t="s">
        <v>149</v>
      </c>
      <c r="C18" s="75">
        <v>20.439</v>
      </c>
      <c r="D18" s="95">
        <v>0</v>
      </c>
    </row>
    <row r="19" spans="1:10" x14ac:dyDescent="0.25">
      <c r="A19" s="34" t="s">
        <v>148</v>
      </c>
      <c r="B19" s="86" t="s">
        <v>150</v>
      </c>
      <c r="C19" s="75">
        <v>2073.62</v>
      </c>
      <c r="D19" s="95">
        <v>0</v>
      </c>
    </row>
    <row r="20" spans="1:10" x14ac:dyDescent="0.25">
      <c r="A20" s="34" t="s">
        <v>148</v>
      </c>
      <c r="B20" s="86" t="s">
        <v>151</v>
      </c>
      <c r="C20" s="9">
        <v>91.32</v>
      </c>
      <c r="D20" s="87">
        <v>0</v>
      </c>
    </row>
    <row r="21" spans="1:10" x14ac:dyDescent="0.25">
      <c r="A21" s="34" t="s">
        <v>148</v>
      </c>
      <c r="B21" s="86" t="s">
        <v>153</v>
      </c>
      <c r="C21" s="9">
        <v>16.4376</v>
      </c>
      <c r="D21" s="87">
        <v>0</v>
      </c>
    </row>
    <row r="22" spans="1:10" x14ac:dyDescent="0.25">
      <c r="A22" s="34" t="s">
        <v>152</v>
      </c>
      <c r="B22" s="86" t="s">
        <v>154</v>
      </c>
      <c r="C22" s="9">
        <v>2096.08</v>
      </c>
      <c r="D22" s="87">
        <v>0</v>
      </c>
    </row>
    <row r="23" spans="1:10" x14ac:dyDescent="0.25">
      <c r="A23" s="34" t="s">
        <v>152</v>
      </c>
      <c r="B23" s="86" t="s">
        <v>155</v>
      </c>
      <c r="C23" s="9">
        <v>68.86</v>
      </c>
      <c r="D23" s="87">
        <v>0</v>
      </c>
    </row>
    <row r="24" spans="1:10" x14ac:dyDescent="0.25">
      <c r="A24" s="34" t="s">
        <v>152</v>
      </c>
      <c r="B24" s="86" t="s">
        <v>157</v>
      </c>
      <c r="C24" s="9">
        <f>C23*18%</f>
        <v>12.3948</v>
      </c>
      <c r="D24" s="87">
        <v>0</v>
      </c>
    </row>
    <row r="25" spans="1:10" x14ac:dyDescent="0.25">
      <c r="A25" s="34" t="s">
        <v>158</v>
      </c>
      <c r="B25" s="86" t="s">
        <v>159</v>
      </c>
      <c r="C25" s="9">
        <v>2118.79</v>
      </c>
      <c r="D25" s="87">
        <v>0</v>
      </c>
      <c r="E25">
        <v>14900</v>
      </c>
    </row>
    <row r="26" spans="1:10" x14ac:dyDescent="0.25">
      <c r="A26" s="34" t="s">
        <v>158</v>
      </c>
      <c r="B26" s="86" t="s">
        <v>160</v>
      </c>
      <c r="C26" s="9">
        <v>46.15</v>
      </c>
      <c r="D26" s="87">
        <v>0</v>
      </c>
      <c r="E26">
        <v>-2000</v>
      </c>
    </row>
    <row r="27" spans="1:10" x14ac:dyDescent="0.25">
      <c r="A27" s="34" t="s">
        <v>158</v>
      </c>
      <c r="B27" s="86" t="s">
        <v>161</v>
      </c>
      <c r="C27" s="9">
        <f>C26*18%</f>
        <v>8.3069999999999986</v>
      </c>
      <c r="D27" s="87">
        <v>0</v>
      </c>
      <c r="E27">
        <v>-479</v>
      </c>
    </row>
    <row r="28" spans="1:10" x14ac:dyDescent="0.25">
      <c r="A28" s="34" t="s">
        <v>162</v>
      </c>
      <c r="B28" s="86" t="s">
        <v>163</v>
      </c>
      <c r="C28" s="9">
        <v>2141.71</v>
      </c>
      <c r="D28" s="87">
        <v>0</v>
      </c>
      <c r="E28">
        <v>40</v>
      </c>
    </row>
    <row r="29" spans="1:10" x14ac:dyDescent="0.25">
      <c r="A29" s="34" t="s">
        <v>162</v>
      </c>
      <c r="B29" s="86" t="s">
        <v>164</v>
      </c>
      <c r="C29" s="9">
        <v>23.2</v>
      </c>
      <c r="D29" s="87">
        <v>0</v>
      </c>
      <c r="E29">
        <v>-40</v>
      </c>
      <c r="I29" s="143"/>
      <c r="J29" s="143"/>
    </row>
    <row r="30" spans="1:10" x14ac:dyDescent="0.25">
      <c r="A30" s="34" t="s">
        <v>162</v>
      </c>
      <c r="B30" s="86" t="s">
        <v>165</v>
      </c>
      <c r="C30" s="9">
        <f>C29*18%</f>
        <v>4.1760000000000002</v>
      </c>
      <c r="D30" s="87">
        <v>0</v>
      </c>
      <c r="E30" s="79">
        <f>SUM(E25:E29)</f>
        <v>12421</v>
      </c>
      <c r="I30" s="143"/>
      <c r="J30" s="143"/>
    </row>
    <row r="31" spans="1:10" x14ac:dyDescent="0.25">
      <c r="A31" s="34"/>
      <c r="B31" s="86"/>
      <c r="C31" s="9"/>
      <c r="D31" s="87"/>
      <c r="E31">
        <v>12511</v>
      </c>
      <c r="I31" s="143"/>
      <c r="J31" s="143"/>
    </row>
    <row r="32" spans="1:10" x14ac:dyDescent="0.25">
      <c r="A32" s="34"/>
      <c r="B32" s="86"/>
      <c r="C32" s="9"/>
      <c r="D32" s="87"/>
      <c r="E32">
        <f>E31-E30</f>
        <v>90</v>
      </c>
      <c r="I32" s="143"/>
      <c r="J32" s="143"/>
    </row>
    <row r="33" spans="1:10" ht="15.75" thickBot="1" x14ac:dyDescent="0.3">
      <c r="A33" s="34"/>
      <c r="B33" s="86" t="s">
        <v>166</v>
      </c>
      <c r="C33" s="9"/>
      <c r="D33" s="87"/>
      <c r="I33" s="143"/>
      <c r="J33" s="143"/>
    </row>
    <row r="34" spans="1:10" ht="16.5" thickBot="1" x14ac:dyDescent="0.3">
      <c r="A34" s="34"/>
      <c r="B34" s="86">
        <f>2175*6</f>
        <v>13050</v>
      </c>
      <c r="C34" s="9"/>
      <c r="D34" s="87"/>
      <c r="E34" s="84" t="s">
        <v>139</v>
      </c>
      <c r="I34" s="143"/>
      <c r="J34" s="143"/>
    </row>
    <row r="35" spans="1:10" ht="16.5" thickBot="1" x14ac:dyDescent="0.3">
      <c r="A35" s="82"/>
      <c r="B35" s="16" t="s">
        <v>26</v>
      </c>
      <c r="C35" s="83">
        <f>SUM(C13:C34)</f>
        <v>13075.7644</v>
      </c>
      <c r="D35" s="83">
        <f>SUM(D13:D34)</f>
        <v>0</v>
      </c>
      <c r="E35" s="84">
        <f>C35-D35</f>
        <v>13075.7644</v>
      </c>
      <c r="I35" s="143"/>
      <c r="J35" s="143"/>
    </row>
    <row r="36" spans="1:10" x14ac:dyDescent="0.25">
      <c r="E36" s="28">
        <v>12990</v>
      </c>
      <c r="I36" s="143"/>
      <c r="J36" s="143"/>
    </row>
    <row r="37" spans="1:10" x14ac:dyDescent="0.25">
      <c r="E37" s="96">
        <f>E35-E36</f>
        <v>85.764400000000023</v>
      </c>
      <c r="I37" s="143"/>
      <c r="J37" s="143"/>
    </row>
    <row r="38" spans="1:10" x14ac:dyDescent="0.25">
      <c r="F38" s="28" t="s">
        <v>167</v>
      </c>
      <c r="I38" s="143"/>
      <c r="J38" s="143"/>
    </row>
    <row r="39" spans="1:10" x14ac:dyDescent="0.25">
      <c r="I39" s="144"/>
      <c r="J39" s="143"/>
    </row>
    <row r="40" spans="1:10" x14ac:dyDescent="0.25">
      <c r="F40" s="96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87"/>
  <sheetViews>
    <sheetView zoomScale="80" zoomScaleNormal="80" workbookViewId="0">
      <pane ySplit="2" topLeftCell="A33" activePane="bottomLeft" state="frozen"/>
      <selection pane="bottomLeft" activeCell="G43" sqref="G43"/>
    </sheetView>
  </sheetViews>
  <sheetFormatPr defaultRowHeight="12.75" x14ac:dyDescent="0.25"/>
  <cols>
    <col min="1" max="1" width="10.5703125" style="98" bestFit="1" customWidth="1"/>
    <col min="2" max="2" width="52.5703125" style="98" customWidth="1"/>
    <col min="3" max="3" width="10.28515625" style="98" bestFit="1" customWidth="1"/>
    <col min="4" max="4" width="10.85546875" style="98" bestFit="1" customWidth="1"/>
    <col min="5" max="5" width="10.28515625" style="98" bestFit="1" customWidth="1"/>
    <col min="6" max="6" width="9.85546875" style="98" bestFit="1" customWidth="1"/>
    <col min="7" max="7" width="47.7109375" style="98" customWidth="1"/>
    <col min="8" max="8" width="10.28515625" style="122" bestFit="1" customWidth="1"/>
    <col min="9" max="9" width="7" style="122" bestFit="1" customWidth="1"/>
    <col min="10" max="10" width="10.28515625" style="98" bestFit="1" customWidth="1"/>
    <col min="11" max="11" width="10.5703125" style="98" bestFit="1" customWidth="1"/>
    <col min="12" max="12" width="30.85546875" style="98" customWidth="1"/>
    <col min="13" max="13" width="9.28515625" style="98" bestFit="1" customWidth="1"/>
    <col min="14" max="14" width="7" style="98" bestFit="1" customWidth="1"/>
    <col min="15" max="15" width="9.7109375" style="98" customWidth="1"/>
    <col min="16" max="16" width="10" style="98" bestFit="1" customWidth="1"/>
    <col min="17" max="17" width="31.140625" style="98" customWidth="1"/>
    <col min="18" max="18" width="9.5703125" style="98" bestFit="1" customWidth="1"/>
    <col min="19" max="20" width="9.140625" style="98"/>
    <col min="21" max="21" width="10.140625" style="98" bestFit="1" customWidth="1"/>
    <col min="22" max="22" width="38.7109375" style="98" customWidth="1"/>
    <col min="23" max="23" width="9.28515625" style="98" bestFit="1" customWidth="1"/>
    <col min="24" max="24" width="7" style="98" bestFit="1" customWidth="1"/>
    <col min="25" max="16384" width="9.140625" style="98"/>
  </cols>
  <sheetData>
    <row r="1" spans="1:25" ht="13.5" thickBot="1" x14ac:dyDescent="0.3">
      <c r="A1" s="269" t="s">
        <v>168</v>
      </c>
      <c r="B1" s="269"/>
      <c r="C1" s="269"/>
      <c r="D1" s="269"/>
      <c r="F1" s="273" t="s">
        <v>169</v>
      </c>
      <c r="G1" s="274"/>
      <c r="H1" s="274"/>
      <c r="I1" s="275"/>
      <c r="K1" s="269" t="s">
        <v>170</v>
      </c>
      <c r="L1" s="269"/>
      <c r="M1" s="269"/>
      <c r="N1" s="269"/>
      <c r="P1" s="269" t="s">
        <v>171</v>
      </c>
      <c r="Q1" s="269"/>
      <c r="R1" s="269"/>
      <c r="S1" s="269"/>
      <c r="U1" s="270" t="s">
        <v>172</v>
      </c>
      <c r="V1" s="271"/>
      <c r="W1" s="271"/>
      <c r="X1" s="272"/>
    </row>
    <row r="2" spans="1:25" ht="13.5" thickBot="1" x14ac:dyDescent="0.3">
      <c r="A2" s="99" t="s">
        <v>1</v>
      </c>
      <c r="B2" s="100" t="s">
        <v>51</v>
      </c>
      <c r="C2" s="100" t="s">
        <v>3</v>
      </c>
      <c r="D2" s="101" t="s">
        <v>4</v>
      </c>
      <c r="F2" s="99" t="s">
        <v>1</v>
      </c>
      <c r="G2" s="100" t="s">
        <v>51</v>
      </c>
      <c r="H2" s="100" t="s">
        <v>3</v>
      </c>
      <c r="I2" s="101" t="s">
        <v>4</v>
      </c>
      <c r="K2" s="99" t="s">
        <v>1</v>
      </c>
      <c r="L2" s="100" t="s">
        <v>51</v>
      </c>
      <c r="M2" s="100" t="s">
        <v>3</v>
      </c>
      <c r="N2" s="101" t="s">
        <v>4</v>
      </c>
      <c r="P2" s="99" t="s">
        <v>1</v>
      </c>
      <c r="Q2" s="100" t="s">
        <v>51</v>
      </c>
      <c r="R2" s="100" t="s">
        <v>3</v>
      </c>
      <c r="S2" s="101" t="s">
        <v>4</v>
      </c>
      <c r="U2" s="99" t="s">
        <v>1</v>
      </c>
      <c r="V2" s="100" t="s">
        <v>51</v>
      </c>
      <c r="W2" s="100" t="s">
        <v>3</v>
      </c>
      <c r="X2" s="101" t="s">
        <v>4</v>
      </c>
    </row>
    <row r="3" spans="1:25" x14ac:dyDescent="0.25">
      <c r="A3" s="102">
        <v>43683</v>
      </c>
      <c r="B3" s="103" t="s">
        <v>173</v>
      </c>
      <c r="C3" s="104">
        <v>4882.1099999999997</v>
      </c>
      <c r="D3" s="105">
        <v>0</v>
      </c>
      <c r="E3" s="106" t="s">
        <v>54</v>
      </c>
      <c r="F3" s="102">
        <v>43714</v>
      </c>
      <c r="G3" s="107" t="s">
        <v>174</v>
      </c>
      <c r="H3" s="108">
        <v>4842.93</v>
      </c>
      <c r="I3" s="109">
        <v>0</v>
      </c>
      <c r="J3" s="106" t="s">
        <v>54</v>
      </c>
      <c r="K3" s="102">
        <v>43714</v>
      </c>
      <c r="L3" s="107" t="s">
        <v>175</v>
      </c>
      <c r="M3" s="108">
        <v>2701.72</v>
      </c>
      <c r="N3" s="109">
        <v>0</v>
      </c>
      <c r="O3" s="106" t="s">
        <v>54</v>
      </c>
      <c r="P3" s="102">
        <v>43744</v>
      </c>
      <c r="Q3" s="107" t="s">
        <v>176</v>
      </c>
      <c r="R3" s="108">
        <v>2890.09</v>
      </c>
      <c r="S3" s="109">
        <v>0</v>
      </c>
      <c r="T3" s="106" t="s">
        <v>54</v>
      </c>
      <c r="U3" s="102">
        <v>43805</v>
      </c>
      <c r="V3" s="133" t="s">
        <v>177</v>
      </c>
      <c r="W3" s="134">
        <v>2401.29</v>
      </c>
      <c r="X3" s="135">
        <v>0</v>
      </c>
      <c r="Y3" s="112" t="s">
        <v>54</v>
      </c>
    </row>
    <row r="4" spans="1:25" x14ac:dyDescent="0.25">
      <c r="A4" s="102">
        <v>43683</v>
      </c>
      <c r="B4" s="103" t="s">
        <v>178</v>
      </c>
      <c r="C4" s="110">
        <v>445.62</v>
      </c>
      <c r="D4" s="111">
        <v>0</v>
      </c>
      <c r="E4" s="106" t="s">
        <v>54</v>
      </c>
      <c r="F4" s="102">
        <v>43714</v>
      </c>
      <c r="G4" s="107" t="s">
        <v>179</v>
      </c>
      <c r="H4" s="108">
        <v>549.82000000000005</v>
      </c>
      <c r="I4" s="111">
        <v>0</v>
      </c>
      <c r="J4" s="106" t="s">
        <v>54</v>
      </c>
      <c r="K4" s="102">
        <v>43714</v>
      </c>
      <c r="L4" s="107" t="s">
        <v>180</v>
      </c>
      <c r="M4" s="108">
        <v>227.91</v>
      </c>
      <c r="N4" s="111">
        <v>0</v>
      </c>
      <c r="O4" s="106" t="s">
        <v>54</v>
      </c>
      <c r="P4" s="102">
        <v>43744</v>
      </c>
      <c r="Q4" s="107" t="s">
        <v>181</v>
      </c>
      <c r="R4" s="108">
        <v>148</v>
      </c>
      <c r="S4" s="111">
        <v>0</v>
      </c>
      <c r="T4" s="106" t="s">
        <v>54</v>
      </c>
      <c r="U4" s="102">
        <v>43805</v>
      </c>
      <c r="V4" s="103" t="s">
        <v>182</v>
      </c>
      <c r="W4" s="130">
        <v>352.32</v>
      </c>
      <c r="X4" s="131">
        <v>0</v>
      </c>
      <c r="Y4" s="112" t="s">
        <v>54</v>
      </c>
    </row>
    <row r="5" spans="1:25" x14ac:dyDescent="0.25">
      <c r="A5" s="102">
        <v>43683</v>
      </c>
      <c r="B5" s="103" t="s">
        <v>183</v>
      </c>
      <c r="C5" s="110">
        <f>(C4*18)/100</f>
        <v>80.211600000000004</v>
      </c>
      <c r="D5" s="111">
        <v>0</v>
      </c>
      <c r="E5" s="106" t="s">
        <v>54</v>
      </c>
      <c r="F5" s="102">
        <v>43714</v>
      </c>
      <c r="G5" s="103" t="s">
        <v>184</v>
      </c>
      <c r="H5" s="110">
        <f>(H4*18)/100</f>
        <v>98.967600000000004</v>
      </c>
      <c r="I5" s="111">
        <v>0</v>
      </c>
      <c r="J5" s="106" t="s">
        <v>54</v>
      </c>
      <c r="K5" s="102">
        <v>43714</v>
      </c>
      <c r="L5" s="103" t="s">
        <v>185</v>
      </c>
      <c r="M5" s="110">
        <f>(M4*18)/100</f>
        <v>41.023800000000001</v>
      </c>
      <c r="N5" s="111">
        <v>0</v>
      </c>
      <c r="O5" s="106" t="s">
        <v>54</v>
      </c>
      <c r="P5" s="102">
        <v>43744</v>
      </c>
      <c r="Q5" s="103" t="s">
        <v>186</v>
      </c>
      <c r="R5" s="110">
        <f>(R4*18)/100</f>
        <v>26.64</v>
      </c>
      <c r="S5" s="111">
        <v>0</v>
      </c>
      <c r="T5" s="106" t="s">
        <v>54</v>
      </c>
      <c r="U5" s="102">
        <v>43805</v>
      </c>
      <c r="V5" s="103" t="s">
        <v>187</v>
      </c>
      <c r="W5" s="110">
        <f>(W4*18)/100</f>
        <v>63.4176</v>
      </c>
      <c r="X5" s="131">
        <v>0</v>
      </c>
      <c r="Y5" s="112" t="s">
        <v>54</v>
      </c>
    </row>
    <row r="6" spans="1:25" x14ac:dyDescent="0.25">
      <c r="A6" s="102">
        <v>43714</v>
      </c>
      <c r="B6" s="103" t="s">
        <v>188</v>
      </c>
      <c r="C6" s="110">
        <v>4935</v>
      </c>
      <c r="D6" s="111">
        <v>0</v>
      </c>
      <c r="E6" s="106" t="s">
        <v>54</v>
      </c>
      <c r="F6" s="102">
        <v>43744</v>
      </c>
      <c r="G6" s="103" t="s">
        <v>189</v>
      </c>
      <c r="H6" s="110">
        <v>4895.3999999999996</v>
      </c>
      <c r="I6" s="111">
        <v>0</v>
      </c>
      <c r="J6" s="106" t="s">
        <v>54</v>
      </c>
      <c r="K6" s="102">
        <v>43744</v>
      </c>
      <c r="L6" s="103" t="s">
        <v>190</v>
      </c>
      <c r="M6" s="110">
        <v>2733.24</v>
      </c>
      <c r="N6" s="111">
        <v>0</v>
      </c>
      <c r="O6" s="106" t="s">
        <v>54</v>
      </c>
      <c r="P6" s="102">
        <v>43775</v>
      </c>
      <c r="Q6" s="103" t="s">
        <v>191</v>
      </c>
      <c r="R6" s="110">
        <v>2921.4</v>
      </c>
      <c r="S6" s="111">
        <v>0</v>
      </c>
      <c r="T6" s="106" t="s">
        <v>54</v>
      </c>
      <c r="U6" s="102">
        <v>43836</v>
      </c>
      <c r="V6" s="103" t="s">
        <v>192</v>
      </c>
      <c r="W6" s="130">
        <v>2429.3000000000002</v>
      </c>
      <c r="X6" s="131">
        <v>0</v>
      </c>
      <c r="Y6" s="112" t="s">
        <v>54</v>
      </c>
    </row>
    <row r="7" spans="1:25" x14ac:dyDescent="0.25">
      <c r="A7" s="102">
        <v>43714</v>
      </c>
      <c r="B7" s="103" t="s">
        <v>193</v>
      </c>
      <c r="C7" s="110">
        <v>273.16000000000003</v>
      </c>
      <c r="D7" s="111">
        <v>0</v>
      </c>
      <c r="E7" s="112" t="s">
        <v>54</v>
      </c>
      <c r="F7" s="102">
        <v>43744</v>
      </c>
      <c r="G7" s="103" t="s">
        <v>194</v>
      </c>
      <c r="H7" s="110">
        <v>270.97000000000003</v>
      </c>
      <c r="I7" s="111">
        <v>0</v>
      </c>
      <c r="J7" s="106" t="s">
        <v>54</v>
      </c>
      <c r="K7" s="102">
        <v>43744</v>
      </c>
      <c r="L7" s="103" t="s">
        <v>195</v>
      </c>
      <c r="M7" s="110">
        <v>265.76</v>
      </c>
      <c r="N7" s="111">
        <v>0</v>
      </c>
      <c r="O7" s="106" t="s">
        <v>54</v>
      </c>
      <c r="P7" s="102">
        <v>43775</v>
      </c>
      <c r="Q7" s="103" t="s">
        <v>196</v>
      </c>
      <c r="R7" s="110">
        <v>161.69999999999999</v>
      </c>
      <c r="S7" s="111">
        <v>0</v>
      </c>
      <c r="T7" s="106" t="s">
        <v>54</v>
      </c>
      <c r="U7" s="102">
        <v>43836</v>
      </c>
      <c r="V7" s="103" t="s">
        <v>197</v>
      </c>
      <c r="W7" s="130">
        <v>236.21</v>
      </c>
      <c r="X7" s="131">
        <v>0</v>
      </c>
      <c r="Y7" s="112" t="s">
        <v>54</v>
      </c>
    </row>
    <row r="8" spans="1:25" x14ac:dyDescent="0.25">
      <c r="A8" s="102">
        <v>43714</v>
      </c>
      <c r="B8" s="103" t="s">
        <v>198</v>
      </c>
      <c r="C8" s="110">
        <f>(C7*18)/100</f>
        <v>49.168800000000005</v>
      </c>
      <c r="D8" s="111">
        <v>0</v>
      </c>
      <c r="E8" s="112" t="s">
        <v>54</v>
      </c>
      <c r="F8" s="102">
        <v>43744</v>
      </c>
      <c r="G8" s="103" t="s">
        <v>199</v>
      </c>
      <c r="H8" s="110">
        <f>(H7*18)/100</f>
        <v>48.774600000000007</v>
      </c>
      <c r="I8" s="111">
        <v>0</v>
      </c>
      <c r="J8" s="106" t="s">
        <v>54</v>
      </c>
      <c r="K8" s="102">
        <v>43744</v>
      </c>
      <c r="L8" s="103" t="s">
        <v>200</v>
      </c>
      <c r="M8" s="110">
        <f>(M7*18)/100</f>
        <v>47.836800000000004</v>
      </c>
      <c r="N8" s="111">
        <v>0</v>
      </c>
      <c r="O8" s="106" t="s">
        <v>54</v>
      </c>
      <c r="P8" s="102">
        <v>43775</v>
      </c>
      <c r="Q8" s="103" t="s">
        <v>201</v>
      </c>
      <c r="R8" s="110">
        <f>(R7*18)/100</f>
        <v>29.105999999999998</v>
      </c>
      <c r="S8" s="111">
        <v>0</v>
      </c>
      <c r="T8" s="106" t="s">
        <v>54</v>
      </c>
      <c r="U8" s="102">
        <v>43836</v>
      </c>
      <c r="V8" s="103" t="s">
        <v>202</v>
      </c>
      <c r="W8" s="110">
        <f>(W7*18)/100</f>
        <v>42.517799999999994</v>
      </c>
      <c r="X8" s="131">
        <v>0</v>
      </c>
      <c r="Y8" s="112" t="s">
        <v>54</v>
      </c>
    </row>
    <row r="9" spans="1:25" x14ac:dyDescent="0.25">
      <c r="A9" s="102">
        <v>43744</v>
      </c>
      <c r="B9" s="103" t="s">
        <v>203</v>
      </c>
      <c r="C9" s="110">
        <v>4988.46</v>
      </c>
      <c r="D9" s="111">
        <v>0</v>
      </c>
      <c r="E9" s="112" t="s">
        <v>54</v>
      </c>
      <c r="F9" s="102">
        <v>43775</v>
      </c>
      <c r="G9" s="103" t="s">
        <v>204</v>
      </c>
      <c r="H9" s="110">
        <v>4948.43</v>
      </c>
      <c r="I9" s="111">
        <v>0</v>
      </c>
      <c r="J9" s="106" t="s">
        <v>54</v>
      </c>
      <c r="K9" s="102">
        <v>43775</v>
      </c>
      <c r="L9" s="103" t="s">
        <v>205</v>
      </c>
      <c r="M9" s="110">
        <v>2765.13</v>
      </c>
      <c r="N9" s="111">
        <v>0</v>
      </c>
      <c r="O9" s="106" t="s">
        <v>54</v>
      </c>
      <c r="P9" s="102">
        <v>43805</v>
      </c>
      <c r="Q9" s="103" t="s">
        <v>206</v>
      </c>
      <c r="R9" s="110">
        <v>2953.05</v>
      </c>
      <c r="S9" s="111">
        <v>0</v>
      </c>
      <c r="T9" s="106" t="s">
        <v>54</v>
      </c>
      <c r="U9" s="102">
        <v>43867</v>
      </c>
      <c r="V9" s="103" t="s">
        <v>207</v>
      </c>
      <c r="W9" s="130">
        <v>2457.65</v>
      </c>
      <c r="X9" s="131">
        <v>0</v>
      </c>
      <c r="Y9" s="112" t="s">
        <v>54</v>
      </c>
    </row>
    <row r="10" spans="1:25" x14ac:dyDescent="0.25">
      <c r="A10" s="102">
        <v>43744</v>
      </c>
      <c r="B10" s="103" t="s">
        <v>208</v>
      </c>
      <c r="C10" s="110">
        <v>219.7</v>
      </c>
      <c r="D10" s="111">
        <v>0</v>
      </c>
      <c r="E10" s="106" t="s">
        <v>54</v>
      </c>
      <c r="F10" s="102">
        <v>43775</v>
      </c>
      <c r="G10" s="103" t="s">
        <v>209</v>
      </c>
      <c r="H10" s="110">
        <v>217.94</v>
      </c>
      <c r="I10" s="111">
        <v>0</v>
      </c>
      <c r="J10" s="106" t="s">
        <v>54</v>
      </c>
      <c r="K10" s="102">
        <v>43775</v>
      </c>
      <c r="L10" s="103" t="s">
        <v>210</v>
      </c>
      <c r="M10" s="110">
        <v>233.87</v>
      </c>
      <c r="N10" s="111">
        <v>0</v>
      </c>
      <c r="O10" s="106" t="s">
        <v>54</v>
      </c>
      <c r="P10" s="102">
        <v>43805</v>
      </c>
      <c r="Q10" s="103" t="s">
        <v>211</v>
      </c>
      <c r="R10" s="110">
        <v>130.05000000000001</v>
      </c>
      <c r="S10" s="111">
        <v>0</v>
      </c>
      <c r="T10" s="106" t="s">
        <v>54</v>
      </c>
      <c r="U10" s="102">
        <v>43867</v>
      </c>
      <c r="V10" s="103" t="s">
        <v>212</v>
      </c>
      <c r="W10" s="130">
        <v>207.86</v>
      </c>
      <c r="X10" s="131">
        <v>0</v>
      </c>
      <c r="Y10" s="112" t="s">
        <v>54</v>
      </c>
    </row>
    <row r="11" spans="1:25" x14ac:dyDescent="0.25">
      <c r="A11" s="102">
        <v>43744</v>
      </c>
      <c r="B11" s="103" t="s">
        <v>213</v>
      </c>
      <c r="C11" s="110">
        <f>(C10*18)/100</f>
        <v>39.545999999999999</v>
      </c>
      <c r="D11" s="111">
        <v>0</v>
      </c>
      <c r="E11" s="106" t="s">
        <v>54</v>
      </c>
      <c r="F11" s="102">
        <v>43775</v>
      </c>
      <c r="G11" s="103" t="s">
        <v>214</v>
      </c>
      <c r="H11" s="110">
        <f>(H10*18)/100</f>
        <v>39.229199999999999</v>
      </c>
      <c r="I11" s="111">
        <v>0</v>
      </c>
      <c r="J11" s="106" t="s">
        <v>54</v>
      </c>
      <c r="K11" s="102">
        <v>43775</v>
      </c>
      <c r="L11" s="103" t="s">
        <v>215</v>
      </c>
      <c r="M11" s="110">
        <f>(M10*18)/100</f>
        <v>42.096599999999995</v>
      </c>
      <c r="N11" s="111">
        <v>0</v>
      </c>
      <c r="O11" s="106" t="s">
        <v>54</v>
      </c>
      <c r="P11" s="102">
        <v>43805</v>
      </c>
      <c r="Q11" s="103" t="s">
        <v>216</v>
      </c>
      <c r="R11" s="110">
        <f>(R10*18)/100</f>
        <v>23.409000000000002</v>
      </c>
      <c r="S11" s="111">
        <v>0</v>
      </c>
      <c r="T11" s="106" t="s">
        <v>54</v>
      </c>
      <c r="U11" s="102">
        <v>43867</v>
      </c>
      <c r="V11" s="103" t="s">
        <v>217</v>
      </c>
      <c r="W11" s="110">
        <f>(W10*18)/100</f>
        <v>37.414800000000007</v>
      </c>
      <c r="X11" s="131">
        <v>0</v>
      </c>
      <c r="Y11" s="112" t="s">
        <v>54</v>
      </c>
    </row>
    <row r="12" spans="1:25" x14ac:dyDescent="0.25">
      <c r="A12" s="102">
        <v>43775</v>
      </c>
      <c r="B12" s="103" t="s">
        <v>218</v>
      </c>
      <c r="C12" s="110">
        <v>5042.5</v>
      </c>
      <c r="D12" s="111">
        <v>0</v>
      </c>
      <c r="E12" s="106" t="s">
        <v>54</v>
      </c>
      <c r="F12" s="102">
        <v>43805</v>
      </c>
      <c r="G12" s="103" t="s">
        <v>219</v>
      </c>
      <c r="H12" s="110">
        <v>5002.04</v>
      </c>
      <c r="I12" s="111">
        <v>0</v>
      </c>
      <c r="J12" s="106" t="s">
        <v>54</v>
      </c>
      <c r="K12" s="102">
        <v>43805</v>
      </c>
      <c r="L12" s="103" t="s">
        <v>220</v>
      </c>
      <c r="M12" s="110">
        <v>2797.39</v>
      </c>
      <c r="N12" s="111">
        <v>0</v>
      </c>
      <c r="O12" s="106" t="s">
        <v>54</v>
      </c>
      <c r="P12" s="102">
        <v>43836</v>
      </c>
      <c r="Q12" s="103" t="s">
        <v>221</v>
      </c>
      <c r="R12" s="110">
        <v>2985.04</v>
      </c>
      <c r="S12" s="111">
        <v>0</v>
      </c>
      <c r="T12" s="106" t="s">
        <v>54</v>
      </c>
      <c r="U12" s="102">
        <v>43896</v>
      </c>
      <c r="V12" s="103" t="s">
        <v>222</v>
      </c>
      <c r="W12" s="130">
        <v>2486.3200000000002</v>
      </c>
      <c r="X12" s="131">
        <v>0</v>
      </c>
      <c r="Y12" s="112" t="s">
        <v>54</v>
      </c>
    </row>
    <row r="13" spans="1:25" x14ac:dyDescent="0.25">
      <c r="A13" s="102">
        <v>43775</v>
      </c>
      <c r="B13" s="103" t="s">
        <v>223</v>
      </c>
      <c r="C13" s="110">
        <v>165.66</v>
      </c>
      <c r="D13" s="111">
        <v>0</v>
      </c>
      <c r="E13" s="106" t="s">
        <v>54</v>
      </c>
      <c r="F13" s="102">
        <v>43805</v>
      </c>
      <c r="G13" s="103" t="s">
        <v>224</v>
      </c>
      <c r="H13" s="110">
        <v>164.33</v>
      </c>
      <c r="I13" s="111">
        <v>0</v>
      </c>
      <c r="J13" s="106" t="s">
        <v>54</v>
      </c>
      <c r="K13" s="102">
        <v>43805</v>
      </c>
      <c r="L13" s="103" t="s">
        <v>225</v>
      </c>
      <c r="M13" s="110">
        <v>201.61</v>
      </c>
      <c r="N13" s="111">
        <v>0</v>
      </c>
      <c r="O13" s="106" t="s">
        <v>54</v>
      </c>
      <c r="P13" s="102">
        <v>43836</v>
      </c>
      <c r="Q13" s="103" t="s">
        <v>226</v>
      </c>
      <c r="R13" s="110">
        <v>98.06</v>
      </c>
      <c r="S13" s="111">
        <v>0</v>
      </c>
      <c r="T13" s="106" t="s">
        <v>54</v>
      </c>
      <c r="U13" s="102">
        <v>43896</v>
      </c>
      <c r="V13" s="103" t="s">
        <v>227</v>
      </c>
      <c r="W13" s="130">
        <v>179.19</v>
      </c>
      <c r="X13" s="131">
        <v>0</v>
      </c>
      <c r="Y13" s="112" t="s">
        <v>54</v>
      </c>
    </row>
    <row r="14" spans="1:25" x14ac:dyDescent="0.25">
      <c r="A14" s="102">
        <v>43775</v>
      </c>
      <c r="B14" s="103" t="s">
        <v>228</v>
      </c>
      <c r="C14" s="110">
        <f>(C13*18)/100</f>
        <v>29.8188</v>
      </c>
      <c r="D14" s="111">
        <v>0</v>
      </c>
      <c r="E14" s="112" t="s">
        <v>54</v>
      </c>
      <c r="F14" s="102">
        <v>43805</v>
      </c>
      <c r="G14" s="103" t="s">
        <v>229</v>
      </c>
      <c r="H14" s="110">
        <f>(H13*18)/100</f>
        <v>29.5794</v>
      </c>
      <c r="I14" s="111">
        <v>0</v>
      </c>
      <c r="J14" s="106" t="s">
        <v>54</v>
      </c>
      <c r="K14" s="102">
        <v>43805</v>
      </c>
      <c r="L14" s="103" t="s">
        <v>230</v>
      </c>
      <c r="M14" s="110">
        <f>(M13*18)/100</f>
        <v>36.289800000000007</v>
      </c>
      <c r="N14" s="111">
        <v>0</v>
      </c>
      <c r="O14" s="106" t="s">
        <v>54</v>
      </c>
      <c r="P14" s="102">
        <v>43836</v>
      </c>
      <c r="Q14" s="103" t="s">
        <v>231</v>
      </c>
      <c r="R14" s="110">
        <f>(R13*18)/100</f>
        <v>17.6508</v>
      </c>
      <c r="S14" s="111">
        <v>0</v>
      </c>
      <c r="T14" s="106" t="s">
        <v>54</v>
      </c>
      <c r="U14" s="102">
        <v>43896</v>
      </c>
      <c r="V14" s="103" t="s">
        <v>232</v>
      </c>
      <c r="W14" s="110">
        <f>(W13*18)/100</f>
        <v>32.254199999999997</v>
      </c>
      <c r="X14" s="131">
        <v>0</v>
      </c>
      <c r="Y14" s="112" t="s">
        <v>54</v>
      </c>
    </row>
    <row r="15" spans="1:25" x14ac:dyDescent="0.25">
      <c r="A15" s="102">
        <v>43805</v>
      </c>
      <c r="B15" s="103" t="s">
        <v>233</v>
      </c>
      <c r="C15" s="110">
        <v>5097.13</v>
      </c>
      <c r="D15" s="111">
        <v>0</v>
      </c>
      <c r="E15" s="106" t="s">
        <v>54</v>
      </c>
      <c r="F15" s="102">
        <v>43836</v>
      </c>
      <c r="G15" s="103" t="s">
        <v>234</v>
      </c>
      <c r="H15" s="110">
        <v>5056.2299999999996</v>
      </c>
      <c r="I15" s="111">
        <v>0</v>
      </c>
      <c r="J15" s="106" t="s">
        <v>54</v>
      </c>
      <c r="K15" s="102">
        <v>43836</v>
      </c>
      <c r="L15" s="103" t="s">
        <v>235</v>
      </c>
      <c r="M15" s="110">
        <v>2830.02</v>
      </c>
      <c r="N15" s="111">
        <v>0</v>
      </c>
      <c r="O15" s="106" t="s">
        <v>54</v>
      </c>
      <c r="P15" s="102">
        <v>43867</v>
      </c>
      <c r="Q15" s="103" t="s">
        <v>236</v>
      </c>
      <c r="R15" s="110">
        <v>3017.37</v>
      </c>
      <c r="S15" s="111">
        <v>0</v>
      </c>
      <c r="T15" s="106" t="s">
        <v>54</v>
      </c>
      <c r="U15" s="102">
        <v>43927</v>
      </c>
      <c r="V15" s="103" t="s">
        <v>237</v>
      </c>
      <c r="W15" s="130">
        <v>2515.3200000000002</v>
      </c>
      <c r="X15" s="131">
        <v>0</v>
      </c>
      <c r="Y15" s="112" t="s">
        <v>54</v>
      </c>
    </row>
    <row r="16" spans="1:25" x14ac:dyDescent="0.25">
      <c r="A16" s="102">
        <v>43805</v>
      </c>
      <c r="B16" s="103" t="s">
        <v>238</v>
      </c>
      <c r="C16" s="110">
        <v>111.03</v>
      </c>
      <c r="D16" s="111">
        <v>0</v>
      </c>
      <c r="E16" s="106" t="s">
        <v>54</v>
      </c>
      <c r="F16" s="102">
        <v>43836</v>
      </c>
      <c r="G16" s="103" t="s">
        <v>239</v>
      </c>
      <c r="H16" s="110">
        <v>110.14</v>
      </c>
      <c r="I16" s="111">
        <v>0</v>
      </c>
      <c r="J16" s="106" t="s">
        <v>54</v>
      </c>
      <c r="K16" s="102">
        <v>43836</v>
      </c>
      <c r="L16" s="103" t="s">
        <v>240</v>
      </c>
      <c r="M16" s="110">
        <v>168.98</v>
      </c>
      <c r="N16" s="111">
        <v>0</v>
      </c>
      <c r="O16" s="106" t="s">
        <v>54</v>
      </c>
      <c r="P16" s="102">
        <v>43867</v>
      </c>
      <c r="Q16" s="103" t="s">
        <v>241</v>
      </c>
      <c r="R16" s="110">
        <v>65.73</v>
      </c>
      <c r="S16" s="111">
        <v>0</v>
      </c>
      <c r="T16" s="112" t="s">
        <v>54</v>
      </c>
      <c r="U16" s="102">
        <v>43927</v>
      </c>
      <c r="V16" s="103" t="s">
        <v>242</v>
      </c>
      <c r="W16" s="130">
        <v>150.19</v>
      </c>
      <c r="X16" s="131">
        <v>0</v>
      </c>
      <c r="Y16" s="112" t="s">
        <v>54</v>
      </c>
    </row>
    <row r="17" spans="1:25" x14ac:dyDescent="0.25">
      <c r="A17" s="102">
        <v>43805</v>
      </c>
      <c r="B17" s="103" t="s">
        <v>243</v>
      </c>
      <c r="C17" s="110">
        <f>(C16*18)/100</f>
        <v>19.985399999999998</v>
      </c>
      <c r="D17" s="111">
        <v>0</v>
      </c>
      <c r="E17" s="112" t="s">
        <v>54</v>
      </c>
      <c r="F17" s="102">
        <v>43836</v>
      </c>
      <c r="G17" s="103" t="s">
        <v>244</v>
      </c>
      <c r="H17" s="110">
        <f>(H16*18)/100</f>
        <v>19.825199999999999</v>
      </c>
      <c r="I17" s="111">
        <v>0</v>
      </c>
      <c r="J17" s="106" t="s">
        <v>54</v>
      </c>
      <c r="K17" s="102">
        <v>43836</v>
      </c>
      <c r="L17" s="103" t="s">
        <v>245</v>
      </c>
      <c r="M17" s="110">
        <f>(M16*18)/100</f>
        <v>30.416399999999999</v>
      </c>
      <c r="N17" s="111">
        <v>0</v>
      </c>
      <c r="O17" s="106" t="s">
        <v>54</v>
      </c>
      <c r="P17" s="102">
        <v>43867</v>
      </c>
      <c r="Q17" s="103" t="s">
        <v>246</v>
      </c>
      <c r="R17" s="110">
        <f>(R16*18)/100</f>
        <v>11.8314</v>
      </c>
      <c r="S17" s="111">
        <v>0</v>
      </c>
      <c r="T17" s="112" t="s">
        <v>54</v>
      </c>
      <c r="U17" s="102">
        <v>43927</v>
      </c>
      <c r="V17" s="103" t="s">
        <v>247</v>
      </c>
      <c r="W17" s="110">
        <f>(W16*18)/100</f>
        <v>27.034200000000002</v>
      </c>
      <c r="X17" s="131">
        <v>0</v>
      </c>
      <c r="Y17" s="112" t="s">
        <v>54</v>
      </c>
    </row>
    <row r="18" spans="1:25" x14ac:dyDescent="0.25">
      <c r="A18" s="102">
        <v>43836</v>
      </c>
      <c r="B18" s="103" t="s">
        <v>248</v>
      </c>
      <c r="C18" s="110">
        <v>5152.3100000000004</v>
      </c>
      <c r="D18" s="111">
        <v>0</v>
      </c>
      <c r="E18" s="112" t="s">
        <v>54</v>
      </c>
      <c r="F18" s="102">
        <v>43867</v>
      </c>
      <c r="G18" s="103" t="s">
        <v>249</v>
      </c>
      <c r="H18" s="110">
        <v>5110.97</v>
      </c>
      <c r="I18" s="111">
        <v>0</v>
      </c>
      <c r="J18" s="106" t="s">
        <v>54</v>
      </c>
      <c r="K18" s="102">
        <v>43867</v>
      </c>
      <c r="L18" s="103" t="s">
        <v>250</v>
      </c>
      <c r="M18" s="110">
        <v>2863.04</v>
      </c>
      <c r="N18" s="111">
        <v>0</v>
      </c>
      <c r="O18" s="106" t="s">
        <v>54</v>
      </c>
      <c r="P18" s="102">
        <v>43896</v>
      </c>
      <c r="Q18" s="103" t="s">
        <v>251</v>
      </c>
      <c r="R18" s="110">
        <v>3050.05</v>
      </c>
      <c r="S18" s="111">
        <v>0</v>
      </c>
      <c r="T18" s="112" t="s">
        <v>54</v>
      </c>
      <c r="U18" s="102">
        <v>43957</v>
      </c>
      <c r="V18" s="103" t="s">
        <v>252</v>
      </c>
      <c r="W18" s="110">
        <v>2544.67</v>
      </c>
      <c r="X18" s="131">
        <v>0</v>
      </c>
      <c r="Y18" s="112" t="s">
        <v>54</v>
      </c>
    </row>
    <row r="19" spans="1:25" x14ac:dyDescent="0.25">
      <c r="A19" s="102">
        <v>43836</v>
      </c>
      <c r="B19" s="103" t="s">
        <v>253</v>
      </c>
      <c r="C19" s="110">
        <v>55.81</v>
      </c>
      <c r="D19" s="111">
        <v>0</v>
      </c>
      <c r="E19" s="106" t="s">
        <v>54</v>
      </c>
      <c r="F19" s="102">
        <v>43867</v>
      </c>
      <c r="G19" s="103" t="s">
        <v>254</v>
      </c>
      <c r="H19" s="110">
        <v>55.36</v>
      </c>
      <c r="I19" s="111">
        <v>0</v>
      </c>
      <c r="J19" s="106" t="s">
        <v>54</v>
      </c>
      <c r="K19" s="102">
        <v>43867</v>
      </c>
      <c r="L19" s="103" t="s">
        <v>255</v>
      </c>
      <c r="M19" s="110">
        <v>135.96</v>
      </c>
      <c r="N19" s="111">
        <v>0</v>
      </c>
      <c r="O19" s="106" t="s">
        <v>54</v>
      </c>
      <c r="P19" s="102">
        <v>43896</v>
      </c>
      <c r="Q19" s="103" t="s">
        <v>256</v>
      </c>
      <c r="R19" s="110">
        <v>33.04</v>
      </c>
      <c r="S19" s="111">
        <v>0</v>
      </c>
      <c r="T19" s="112" t="s">
        <v>54</v>
      </c>
      <c r="U19" s="102">
        <v>43957</v>
      </c>
      <c r="V19" s="103" t="s">
        <v>257</v>
      </c>
      <c r="W19" s="110">
        <v>120.84</v>
      </c>
      <c r="X19" s="131">
        <v>0</v>
      </c>
      <c r="Y19" s="112" t="s">
        <v>54</v>
      </c>
    </row>
    <row r="20" spans="1:25" ht="13.5" thickBot="1" x14ac:dyDescent="0.3">
      <c r="A20" s="102">
        <v>43836</v>
      </c>
      <c r="B20" s="103" t="s">
        <v>258</v>
      </c>
      <c r="C20" s="110">
        <f>(C19*18)/100</f>
        <v>10.0458</v>
      </c>
      <c r="D20" s="111">
        <v>0</v>
      </c>
      <c r="E20" s="112" t="s">
        <v>54</v>
      </c>
      <c r="F20" s="102">
        <v>43867</v>
      </c>
      <c r="G20" s="103" t="s">
        <v>259</v>
      </c>
      <c r="H20" s="110">
        <f>(H19*18)/100</f>
        <v>9.9648000000000003</v>
      </c>
      <c r="I20" s="111">
        <v>0</v>
      </c>
      <c r="J20" s="106" t="s">
        <v>54</v>
      </c>
      <c r="K20" s="102">
        <v>43867</v>
      </c>
      <c r="L20" s="103" t="s">
        <v>260</v>
      </c>
      <c r="M20" s="110">
        <f>(M19*18)/100</f>
        <v>24.472800000000003</v>
      </c>
      <c r="N20" s="111">
        <v>0</v>
      </c>
      <c r="O20" s="106" t="s">
        <v>54</v>
      </c>
      <c r="P20" s="151">
        <v>43896</v>
      </c>
      <c r="Q20" s="152" t="s">
        <v>261</v>
      </c>
      <c r="R20" s="139">
        <f>(R19*18)/100</f>
        <v>5.9472000000000005</v>
      </c>
      <c r="S20" s="153">
        <v>0</v>
      </c>
      <c r="T20" s="112" t="s">
        <v>54</v>
      </c>
      <c r="U20" s="102">
        <v>43957</v>
      </c>
      <c r="V20" s="103" t="s">
        <v>262</v>
      </c>
      <c r="W20" s="110">
        <f>(W19*18)/100</f>
        <v>21.751199999999997</v>
      </c>
      <c r="X20" s="131">
        <v>0</v>
      </c>
      <c r="Y20" s="112" t="s">
        <v>54</v>
      </c>
    </row>
    <row r="21" spans="1:25" ht="13.5" thickBot="1" x14ac:dyDescent="0.3">
      <c r="A21" s="113"/>
      <c r="B21" s="114"/>
      <c r="C21" s="117"/>
      <c r="D21" s="115"/>
      <c r="E21" s="118" t="s">
        <v>139</v>
      </c>
      <c r="F21" s="113"/>
      <c r="G21" s="114"/>
      <c r="H21" s="117"/>
      <c r="I21" s="115"/>
      <c r="J21" s="118" t="s">
        <v>139</v>
      </c>
      <c r="K21" s="102">
        <v>43896</v>
      </c>
      <c r="L21" s="103" t="s">
        <v>263</v>
      </c>
      <c r="M21" s="110">
        <v>2896.44</v>
      </c>
      <c r="N21" s="111">
        <v>0</v>
      </c>
      <c r="O21" s="106" t="s">
        <v>54</v>
      </c>
      <c r="P21" s="125"/>
      <c r="Q21" s="136" t="s">
        <v>26</v>
      </c>
      <c r="R21" s="137">
        <f>SUM(R3:R20)</f>
        <v>18568.164399999998</v>
      </c>
      <c r="S21" s="137">
        <f>SUM(S2:S20)</f>
        <v>0</v>
      </c>
      <c r="T21" s="161">
        <f>R21+S21</f>
        <v>18568.164399999998</v>
      </c>
      <c r="U21" s="102">
        <v>43988</v>
      </c>
      <c r="V21" s="103" t="s">
        <v>264</v>
      </c>
      <c r="W21" s="110">
        <v>2574.36</v>
      </c>
      <c r="X21" s="131">
        <v>0</v>
      </c>
      <c r="Y21" s="112" t="s">
        <v>54</v>
      </c>
    </row>
    <row r="22" spans="1:25" ht="13.5" thickBot="1" x14ac:dyDescent="0.3">
      <c r="A22" s="99"/>
      <c r="B22" s="119" t="s">
        <v>26</v>
      </c>
      <c r="C22" s="120">
        <f>SUM(C3:C21)</f>
        <v>31597.266400000004</v>
      </c>
      <c r="D22" s="120">
        <f>SUM(D3:D21)</f>
        <v>0</v>
      </c>
      <c r="E22" s="160">
        <f>C22+D22</f>
        <v>31597.266400000004</v>
      </c>
      <c r="F22" s="99"/>
      <c r="G22" s="119" t="s">
        <v>26</v>
      </c>
      <c r="H22" s="120">
        <f>SUM(H3:H21)</f>
        <v>31470.900800000003</v>
      </c>
      <c r="I22" s="120">
        <f>SUM(I3:I21)</f>
        <v>0</v>
      </c>
      <c r="J22" s="160">
        <f>H22+I22</f>
        <v>31470.900800000003</v>
      </c>
      <c r="K22" s="102">
        <v>43896</v>
      </c>
      <c r="L22" s="103" t="s">
        <v>265</v>
      </c>
      <c r="M22" s="110">
        <v>102.56</v>
      </c>
      <c r="N22" s="111">
        <v>0</v>
      </c>
      <c r="O22" s="106" t="s">
        <v>54</v>
      </c>
      <c r="U22" s="102">
        <v>43988</v>
      </c>
      <c r="V22" s="103" t="s">
        <v>266</v>
      </c>
      <c r="W22" s="110">
        <v>91.15</v>
      </c>
      <c r="X22" s="131">
        <v>0</v>
      </c>
      <c r="Y22" s="112" t="s">
        <v>54</v>
      </c>
    </row>
    <row r="23" spans="1:25" ht="13.5" thickBot="1" x14ac:dyDescent="0.3">
      <c r="K23" s="102">
        <v>43896</v>
      </c>
      <c r="L23" s="103" t="s">
        <v>267</v>
      </c>
      <c r="M23" s="110">
        <f>(M22*18)/100</f>
        <v>18.460799999999999</v>
      </c>
      <c r="N23" s="111">
        <v>0</v>
      </c>
      <c r="O23" s="106" t="s">
        <v>54</v>
      </c>
      <c r="U23" s="102">
        <v>43988</v>
      </c>
      <c r="V23" s="103" t="s">
        <v>268</v>
      </c>
      <c r="W23" s="110">
        <f>(W22*18)/100</f>
        <v>16.407</v>
      </c>
      <c r="X23" s="131">
        <v>0</v>
      </c>
      <c r="Y23" s="112" t="s">
        <v>54</v>
      </c>
    </row>
    <row r="24" spans="1:25" ht="13.5" thickBot="1" x14ac:dyDescent="0.3">
      <c r="A24" s="123"/>
      <c r="B24" s="124" t="s">
        <v>269</v>
      </c>
      <c r="C24" s="122"/>
      <c r="D24" s="122"/>
      <c r="G24" s="112"/>
      <c r="K24" s="102">
        <v>43927</v>
      </c>
      <c r="L24" s="103" t="s">
        <v>270</v>
      </c>
      <c r="M24" s="110">
        <v>2930.23</v>
      </c>
      <c r="N24" s="111">
        <v>0</v>
      </c>
      <c r="O24" s="106" t="s">
        <v>54</v>
      </c>
      <c r="U24" s="102">
        <v>44018</v>
      </c>
      <c r="V24" s="103" t="s">
        <v>271</v>
      </c>
      <c r="W24" s="110">
        <v>2604.39</v>
      </c>
      <c r="X24" s="132">
        <v>0</v>
      </c>
      <c r="Y24" s="112" t="s">
        <v>54</v>
      </c>
    </row>
    <row r="25" spans="1:25" ht="13.5" thickBot="1" x14ac:dyDescent="0.3">
      <c r="A25" s="125" t="s">
        <v>1</v>
      </c>
      <c r="B25" s="164" t="s">
        <v>51</v>
      </c>
      <c r="C25" s="164" t="s">
        <v>3</v>
      </c>
      <c r="D25" s="165" t="s">
        <v>4</v>
      </c>
      <c r="F25" s="273" t="s">
        <v>516</v>
      </c>
      <c r="G25" s="274"/>
      <c r="H25" s="274"/>
      <c r="I25" s="275"/>
      <c r="K25" s="102">
        <v>43927</v>
      </c>
      <c r="L25" s="103" t="s">
        <v>272</v>
      </c>
      <c r="M25" s="110">
        <v>68.77</v>
      </c>
      <c r="N25" s="111">
        <v>0</v>
      </c>
      <c r="O25" s="106" t="s">
        <v>54</v>
      </c>
      <c r="U25" s="102">
        <v>44018</v>
      </c>
      <c r="V25" s="103" t="s">
        <v>273</v>
      </c>
      <c r="W25" s="110">
        <v>61.12</v>
      </c>
      <c r="X25" s="131">
        <v>0</v>
      </c>
      <c r="Y25" s="112" t="s">
        <v>54</v>
      </c>
    </row>
    <row r="26" spans="1:25" ht="13.5" thickBot="1" x14ac:dyDescent="0.3">
      <c r="A26" s="126">
        <v>43586</v>
      </c>
      <c r="B26" s="127" t="s">
        <v>274</v>
      </c>
      <c r="C26" s="171">
        <v>500</v>
      </c>
      <c r="D26" s="172">
        <v>0</v>
      </c>
      <c r="E26" s="116" t="s">
        <v>54</v>
      </c>
      <c r="F26" s="99" t="s">
        <v>1</v>
      </c>
      <c r="G26" s="100" t="s">
        <v>51</v>
      </c>
      <c r="H26" s="100" t="s">
        <v>3</v>
      </c>
      <c r="I26" s="101" t="s">
        <v>4</v>
      </c>
      <c r="K26" s="102">
        <v>43927</v>
      </c>
      <c r="L26" s="103" t="s">
        <v>275</v>
      </c>
      <c r="M26" s="110">
        <f>(M25*18)/100</f>
        <v>12.378599999999999</v>
      </c>
      <c r="N26" s="111">
        <v>0</v>
      </c>
      <c r="O26" s="106" t="s">
        <v>54</v>
      </c>
      <c r="U26" s="102">
        <v>44018</v>
      </c>
      <c r="V26" s="103" t="s">
        <v>276</v>
      </c>
      <c r="W26" s="110">
        <f>(W25*18)/100</f>
        <v>11.001599999999998</v>
      </c>
      <c r="X26" s="131">
        <v>0</v>
      </c>
      <c r="Y26" s="112" t="s">
        <v>54</v>
      </c>
    </row>
    <row r="27" spans="1:25" x14ac:dyDescent="0.25">
      <c r="A27" s="126">
        <v>43614</v>
      </c>
      <c r="B27" s="127" t="s">
        <v>277</v>
      </c>
      <c r="C27" s="171">
        <v>3000</v>
      </c>
      <c r="D27" s="172">
        <v>0</v>
      </c>
      <c r="E27" s="116" t="s">
        <v>54</v>
      </c>
      <c r="F27" s="102">
        <v>44794</v>
      </c>
      <c r="G27" s="107" t="s">
        <v>533</v>
      </c>
      <c r="H27" s="108">
        <v>229</v>
      </c>
      <c r="I27" s="109">
        <v>0</v>
      </c>
      <c r="J27" s="106" t="s">
        <v>54</v>
      </c>
      <c r="K27" s="102">
        <v>43957</v>
      </c>
      <c r="L27" s="103" t="s">
        <v>278</v>
      </c>
      <c r="M27" s="110">
        <v>2964.38</v>
      </c>
      <c r="N27" s="111">
        <v>0</v>
      </c>
      <c r="O27" s="106" t="s">
        <v>54</v>
      </c>
      <c r="U27" s="102">
        <v>44049</v>
      </c>
      <c r="V27" s="103" t="s">
        <v>279</v>
      </c>
      <c r="W27" s="110">
        <v>2634.7</v>
      </c>
      <c r="X27" s="131">
        <v>0</v>
      </c>
      <c r="Y27" s="112" t="s">
        <v>54</v>
      </c>
    </row>
    <row r="28" spans="1:25" x14ac:dyDescent="0.25">
      <c r="A28" s="126">
        <v>43614</v>
      </c>
      <c r="B28" s="127" t="s">
        <v>280</v>
      </c>
      <c r="C28" s="171">
        <v>500</v>
      </c>
      <c r="D28" s="169">
        <v>0</v>
      </c>
      <c r="E28" s="116" t="s">
        <v>54</v>
      </c>
      <c r="F28" s="102">
        <v>44794</v>
      </c>
      <c r="G28" s="107" t="s">
        <v>534</v>
      </c>
      <c r="H28" s="108">
        <f>H27*18%</f>
        <v>41.22</v>
      </c>
      <c r="I28" s="109">
        <v>0</v>
      </c>
      <c r="J28" s="106" t="s">
        <v>54</v>
      </c>
      <c r="K28" s="102">
        <v>43957</v>
      </c>
      <c r="L28" s="103" t="s">
        <v>281</v>
      </c>
      <c r="M28" s="110">
        <v>34.58</v>
      </c>
      <c r="N28" s="111">
        <v>0</v>
      </c>
      <c r="O28" s="106" t="s">
        <v>54</v>
      </c>
      <c r="U28" s="102">
        <v>44049</v>
      </c>
      <c r="V28" s="103" t="s">
        <v>282</v>
      </c>
      <c r="W28" s="110">
        <v>30.73</v>
      </c>
      <c r="X28" s="131">
        <v>0</v>
      </c>
      <c r="Y28" s="112" t="s">
        <v>54</v>
      </c>
    </row>
    <row r="29" spans="1:25" ht="13.5" thickBot="1" x14ac:dyDescent="0.3">
      <c r="A29" s="113">
        <v>43668</v>
      </c>
      <c r="B29" s="114" t="s">
        <v>283</v>
      </c>
      <c r="C29" s="170">
        <v>10000</v>
      </c>
      <c r="D29" s="169">
        <v>0</v>
      </c>
      <c r="E29" s="116" t="s">
        <v>54</v>
      </c>
      <c r="F29" s="102">
        <v>44810</v>
      </c>
      <c r="G29" s="107" t="s">
        <v>540</v>
      </c>
      <c r="H29" s="108">
        <v>2159.23</v>
      </c>
      <c r="I29" s="109">
        <v>0</v>
      </c>
      <c r="J29" s="106" t="s">
        <v>54</v>
      </c>
      <c r="K29" s="102">
        <v>43957</v>
      </c>
      <c r="L29" s="103" t="s">
        <v>284</v>
      </c>
      <c r="M29" s="110">
        <f>(M28*18)/100</f>
        <v>6.2243999999999993</v>
      </c>
      <c r="N29" s="111">
        <v>0</v>
      </c>
      <c r="O29" s="106" t="s">
        <v>54</v>
      </c>
      <c r="U29" s="102">
        <v>44049</v>
      </c>
      <c r="V29" s="103" t="s">
        <v>285</v>
      </c>
      <c r="W29" s="110">
        <f>(W28*18)/100</f>
        <v>5.5313999999999997</v>
      </c>
      <c r="X29" s="131">
        <v>0</v>
      </c>
      <c r="Y29" s="112" t="s">
        <v>54</v>
      </c>
    </row>
    <row r="30" spans="1:25" ht="13.5" thickBot="1" x14ac:dyDescent="0.3">
      <c r="A30" s="113">
        <v>43670</v>
      </c>
      <c r="B30" s="114" t="s">
        <v>286</v>
      </c>
      <c r="C30" s="170">
        <v>10000</v>
      </c>
      <c r="D30" s="169">
        <v>0</v>
      </c>
      <c r="E30" s="116" t="s">
        <v>54</v>
      </c>
      <c r="F30" s="102">
        <v>44810</v>
      </c>
      <c r="G30" s="107" t="s">
        <v>539</v>
      </c>
      <c r="H30" s="108">
        <v>220.25</v>
      </c>
      <c r="I30" s="111">
        <v>0</v>
      </c>
      <c r="J30" s="106" t="s">
        <v>54</v>
      </c>
      <c r="K30" s="113"/>
      <c r="L30" s="114"/>
      <c r="M30" s="117"/>
      <c r="N30" s="115"/>
      <c r="O30" s="118" t="s">
        <v>139</v>
      </c>
      <c r="U30" s="140"/>
      <c r="V30" s="138" t="s">
        <v>26</v>
      </c>
      <c r="W30" s="137">
        <f>SUM(W3:W29)</f>
        <v>24334.9398</v>
      </c>
      <c r="X30" s="137">
        <f>SUM(X2:X29)</f>
        <v>0</v>
      </c>
      <c r="Y30" s="160">
        <f>W30+X30</f>
        <v>24334.9398</v>
      </c>
    </row>
    <row r="31" spans="1:25" ht="13.5" thickBot="1" x14ac:dyDescent="0.3">
      <c r="A31" s="113">
        <v>43670</v>
      </c>
      <c r="B31" s="114" t="s">
        <v>287</v>
      </c>
      <c r="C31" s="167">
        <f>50+9950</f>
        <v>10000</v>
      </c>
      <c r="D31" s="168">
        <v>0</v>
      </c>
      <c r="E31" s="116" t="s">
        <v>54</v>
      </c>
      <c r="F31" s="102">
        <v>44810</v>
      </c>
      <c r="G31" s="103" t="s">
        <v>551</v>
      </c>
      <c r="H31" s="110">
        <f>(H30*18)/100</f>
        <v>39.645000000000003</v>
      </c>
      <c r="I31" s="111">
        <v>0</v>
      </c>
      <c r="J31" s="106" t="s">
        <v>54</v>
      </c>
      <c r="K31" s="99"/>
      <c r="L31" s="119" t="s">
        <v>26</v>
      </c>
      <c r="M31" s="120">
        <f>SUM(M3:M30)</f>
        <v>27180.790000000005</v>
      </c>
      <c r="N31" s="120">
        <f>SUM(N3:N30)</f>
        <v>0</v>
      </c>
      <c r="O31" s="160">
        <f>M31+N31</f>
        <v>27180.790000000005</v>
      </c>
    </row>
    <row r="32" spans="1:25" x14ac:dyDescent="0.25">
      <c r="A32" s="113">
        <v>43671</v>
      </c>
      <c r="B32" s="114" t="s">
        <v>288</v>
      </c>
      <c r="C32" s="167">
        <v>2000</v>
      </c>
      <c r="D32" s="168">
        <v>0</v>
      </c>
      <c r="E32" s="116" t="s">
        <v>54</v>
      </c>
      <c r="F32" s="102">
        <v>44840</v>
      </c>
      <c r="G32" s="107" t="s">
        <v>541</v>
      </c>
      <c r="H32" s="110">
        <v>2188.02</v>
      </c>
      <c r="I32" s="111">
        <v>0</v>
      </c>
      <c r="J32" s="106" t="s">
        <v>54</v>
      </c>
    </row>
    <row r="33" spans="1:11" x14ac:dyDescent="0.25">
      <c r="A33" s="113">
        <v>43683</v>
      </c>
      <c r="B33" s="114" t="s">
        <v>289</v>
      </c>
      <c r="C33" s="167">
        <v>2000</v>
      </c>
      <c r="D33" s="168">
        <v>0</v>
      </c>
      <c r="E33" s="116" t="s">
        <v>54</v>
      </c>
      <c r="F33" s="102">
        <v>44840</v>
      </c>
      <c r="G33" s="107" t="s">
        <v>542</v>
      </c>
      <c r="H33" s="110">
        <v>149.81</v>
      </c>
      <c r="I33" s="111">
        <v>0</v>
      </c>
      <c r="J33" s="106" t="s">
        <v>54</v>
      </c>
    </row>
    <row r="34" spans="1:11" x14ac:dyDescent="0.25">
      <c r="A34" s="113">
        <v>43683</v>
      </c>
      <c r="B34" s="114" t="s">
        <v>290</v>
      </c>
      <c r="C34" s="167">
        <v>0</v>
      </c>
      <c r="D34" s="168">
        <v>1500</v>
      </c>
      <c r="E34" s="116" t="s">
        <v>54</v>
      </c>
      <c r="F34" s="102">
        <v>44840</v>
      </c>
      <c r="G34" s="103" t="s">
        <v>551</v>
      </c>
      <c r="H34" s="110">
        <f>(H33*18)/100</f>
        <v>26.965799999999998</v>
      </c>
      <c r="I34" s="111">
        <v>0</v>
      </c>
      <c r="J34" s="106" t="s">
        <v>54</v>
      </c>
    </row>
    <row r="35" spans="1:11" x14ac:dyDescent="0.25">
      <c r="A35" s="113">
        <v>43734</v>
      </c>
      <c r="B35" s="114" t="s">
        <v>291</v>
      </c>
      <c r="C35" s="170">
        <v>7000</v>
      </c>
      <c r="D35" s="169">
        <v>0</v>
      </c>
      <c r="E35" s="116" t="s">
        <v>54</v>
      </c>
      <c r="F35" s="102">
        <v>44871</v>
      </c>
      <c r="G35" s="107" t="s">
        <v>543</v>
      </c>
      <c r="H35" s="110">
        <v>2217.1999999999998</v>
      </c>
      <c r="I35" s="111">
        <v>0</v>
      </c>
      <c r="J35" s="106" t="s">
        <v>54</v>
      </c>
    </row>
    <row r="36" spans="1:11" x14ac:dyDescent="0.25">
      <c r="A36" s="113">
        <v>43741</v>
      </c>
      <c r="B36" s="114" t="s">
        <v>292</v>
      </c>
      <c r="C36" s="170">
        <v>10000</v>
      </c>
      <c r="D36" s="169">
        <v>0</v>
      </c>
      <c r="E36" s="98" t="s">
        <v>54</v>
      </c>
      <c r="F36" s="102">
        <v>44871</v>
      </c>
      <c r="G36" s="107" t="s">
        <v>544</v>
      </c>
      <c r="H36" s="110">
        <v>120.63</v>
      </c>
      <c r="I36" s="111">
        <v>0</v>
      </c>
      <c r="J36" s="106" t="s">
        <v>54</v>
      </c>
    </row>
    <row r="37" spans="1:11" x14ac:dyDescent="0.25">
      <c r="A37" s="113">
        <v>43739</v>
      </c>
      <c r="B37" s="114" t="s">
        <v>293</v>
      </c>
      <c r="C37" s="170">
        <v>17817</v>
      </c>
      <c r="D37" s="169">
        <v>0</v>
      </c>
      <c r="E37" s="98" t="s">
        <v>54</v>
      </c>
      <c r="F37" s="102">
        <v>44871</v>
      </c>
      <c r="G37" s="103" t="s">
        <v>551</v>
      </c>
      <c r="H37" s="110">
        <f>(H36*18)/100</f>
        <v>21.7134</v>
      </c>
      <c r="I37" s="111">
        <v>0</v>
      </c>
      <c r="J37" s="106" t="s">
        <v>54</v>
      </c>
    </row>
    <row r="38" spans="1:11" x14ac:dyDescent="0.25">
      <c r="A38" s="113">
        <v>43754</v>
      </c>
      <c r="B38" s="114" t="s">
        <v>294</v>
      </c>
      <c r="C38" s="167">
        <v>5100</v>
      </c>
      <c r="D38" s="168">
        <v>0</v>
      </c>
      <c r="E38" s="98" t="s">
        <v>54</v>
      </c>
      <c r="F38" s="102">
        <v>44901</v>
      </c>
      <c r="G38" s="107" t="s">
        <v>545</v>
      </c>
      <c r="H38" s="110">
        <v>2246.7600000000002</v>
      </c>
      <c r="I38" s="111">
        <v>0</v>
      </c>
      <c r="J38" s="106" t="s">
        <v>54</v>
      </c>
    </row>
    <row r="39" spans="1:11" x14ac:dyDescent="0.25">
      <c r="A39" s="113">
        <v>43758</v>
      </c>
      <c r="B39" s="114" t="s">
        <v>294</v>
      </c>
      <c r="C39" s="167">
        <v>2200</v>
      </c>
      <c r="D39" s="168">
        <v>0</v>
      </c>
      <c r="E39" s="98" t="s">
        <v>54</v>
      </c>
      <c r="F39" s="102">
        <v>44901</v>
      </c>
      <c r="G39" s="107" t="s">
        <v>546</v>
      </c>
      <c r="H39" s="110">
        <v>91.07</v>
      </c>
      <c r="I39" s="111">
        <v>0</v>
      </c>
      <c r="J39" s="106" t="s">
        <v>54</v>
      </c>
    </row>
    <row r="40" spans="1:11" x14ac:dyDescent="0.25">
      <c r="A40" s="113">
        <v>43782</v>
      </c>
      <c r="B40" s="114" t="s">
        <v>295</v>
      </c>
      <c r="C40" s="167">
        <v>18000</v>
      </c>
      <c r="D40" s="168">
        <v>0</v>
      </c>
      <c r="E40" s="98" t="s">
        <v>54</v>
      </c>
      <c r="F40" s="102">
        <v>44901</v>
      </c>
      <c r="G40" s="103" t="s">
        <v>551</v>
      </c>
      <c r="H40" s="110">
        <f>(H39*18)/100</f>
        <v>16.392599999999998</v>
      </c>
      <c r="I40" s="111">
        <v>0</v>
      </c>
      <c r="J40" s="106" t="s">
        <v>54</v>
      </c>
    </row>
    <row r="41" spans="1:11" x14ac:dyDescent="0.25">
      <c r="A41" s="113">
        <v>43787</v>
      </c>
      <c r="B41" s="114" t="s">
        <v>298</v>
      </c>
      <c r="C41" s="167">
        <v>14990</v>
      </c>
      <c r="D41" s="168">
        <v>0</v>
      </c>
      <c r="E41" s="98" t="s">
        <v>54</v>
      </c>
      <c r="F41" s="102">
        <v>44932</v>
      </c>
      <c r="G41" s="107" t="s">
        <v>547</v>
      </c>
      <c r="H41" s="110">
        <v>2276.7199999999998</v>
      </c>
      <c r="I41" s="111">
        <v>0</v>
      </c>
      <c r="J41" s="106" t="s">
        <v>54</v>
      </c>
    </row>
    <row r="42" spans="1:11" x14ac:dyDescent="0.25">
      <c r="A42" s="113">
        <v>43806</v>
      </c>
      <c r="B42" s="114" t="s">
        <v>301</v>
      </c>
      <c r="C42" s="167">
        <v>5747.53</v>
      </c>
      <c r="D42" s="168">
        <v>0</v>
      </c>
      <c r="E42" s="98" t="s">
        <v>54</v>
      </c>
      <c r="F42" s="102">
        <v>44932</v>
      </c>
      <c r="G42" s="107" t="s">
        <v>548</v>
      </c>
      <c r="H42" s="110">
        <v>61.11</v>
      </c>
      <c r="I42" s="111">
        <v>0</v>
      </c>
      <c r="J42" s="106" t="s">
        <v>54</v>
      </c>
    </row>
    <row r="43" spans="1:11" x14ac:dyDescent="0.25">
      <c r="A43" s="113">
        <v>43811</v>
      </c>
      <c r="B43" s="114" t="s">
        <v>304</v>
      </c>
      <c r="C43" s="167">
        <v>7000</v>
      </c>
      <c r="D43" s="168">
        <v>0</v>
      </c>
      <c r="E43" s="98" t="s">
        <v>54</v>
      </c>
      <c r="F43" s="102">
        <v>44932</v>
      </c>
      <c r="G43" s="103" t="s">
        <v>551</v>
      </c>
      <c r="H43" s="110">
        <f>(H42*18)/100</f>
        <v>10.9998</v>
      </c>
      <c r="I43" s="111">
        <v>0</v>
      </c>
      <c r="J43" s="106" t="s">
        <v>54</v>
      </c>
    </row>
    <row r="44" spans="1:11" x14ac:dyDescent="0.25">
      <c r="A44" s="113">
        <v>43816</v>
      </c>
      <c r="B44" s="114" t="s">
        <v>292</v>
      </c>
      <c r="C44" s="167">
        <v>20000</v>
      </c>
      <c r="D44" s="168">
        <v>0</v>
      </c>
      <c r="E44" s="98" t="s">
        <v>54</v>
      </c>
      <c r="F44" s="102">
        <v>44963</v>
      </c>
      <c r="G44" s="107" t="s">
        <v>549</v>
      </c>
      <c r="H44" s="110">
        <v>2307.0700000000002</v>
      </c>
      <c r="I44" s="111">
        <v>0</v>
      </c>
      <c r="J44" s="106" t="s">
        <v>54</v>
      </c>
    </row>
    <row r="45" spans="1:11" x14ac:dyDescent="0.25">
      <c r="A45" s="113">
        <v>43995</v>
      </c>
      <c r="B45" s="114" t="s">
        <v>308</v>
      </c>
      <c r="C45" s="167">
        <v>3500</v>
      </c>
      <c r="D45" s="168">
        <v>0</v>
      </c>
      <c r="F45" s="102">
        <v>44963</v>
      </c>
      <c r="G45" s="107" t="s">
        <v>550</v>
      </c>
      <c r="H45" s="110">
        <v>30.76</v>
      </c>
      <c r="I45" s="111">
        <v>0</v>
      </c>
      <c r="J45" s="106" t="s">
        <v>54</v>
      </c>
    </row>
    <row r="46" spans="1:11" ht="13.5" thickBot="1" x14ac:dyDescent="0.3">
      <c r="A46" s="113"/>
      <c r="B46" s="114"/>
      <c r="C46" s="128"/>
      <c r="D46" s="129"/>
      <c r="F46" s="102">
        <v>44963</v>
      </c>
      <c r="G46" s="103" t="s">
        <v>551</v>
      </c>
      <c r="H46" s="110">
        <f>(H45*18)/100</f>
        <v>5.5368000000000004</v>
      </c>
      <c r="I46" s="111">
        <v>0</v>
      </c>
      <c r="J46" s="106" t="s">
        <v>54</v>
      </c>
    </row>
    <row r="47" spans="1:11" ht="13.5" thickBot="1" x14ac:dyDescent="0.3">
      <c r="A47" s="113" t="s">
        <v>296</v>
      </c>
      <c r="B47" s="114" t="str">
        <f>A1</f>
        <v>Charchit (ONE +) INR 30097.51/- (18.07.2019) (6 Months)</v>
      </c>
      <c r="C47" s="167">
        <f>E22</f>
        <v>31597.266400000004</v>
      </c>
      <c r="D47" s="168">
        <v>0</v>
      </c>
      <c r="F47" s="113">
        <v>44792</v>
      </c>
      <c r="G47" s="114"/>
      <c r="H47" s="117"/>
      <c r="I47" s="115"/>
      <c r="J47" s="118" t="s">
        <v>139</v>
      </c>
      <c r="K47" s="116">
        <f>J48-J49</f>
        <v>1065.1033999999981</v>
      </c>
    </row>
    <row r="48" spans="1:11" ht="13.5" thickBot="1" x14ac:dyDescent="0.3">
      <c r="A48" s="113" t="s">
        <v>299</v>
      </c>
      <c r="B48" s="114" t="str">
        <f>F1</f>
        <v>Charchit Flipkart (MI) INR 29856/-(08.08.2019)(6 Month)</v>
      </c>
      <c r="C48" s="167">
        <f>J22</f>
        <v>31470.900800000003</v>
      </c>
      <c r="D48" s="168">
        <v>0</v>
      </c>
      <c r="F48" s="99"/>
      <c r="G48" s="119" t="s">
        <v>26</v>
      </c>
      <c r="H48" s="120">
        <f>SUM(H27:H47)</f>
        <v>14460.103399999998</v>
      </c>
      <c r="I48" s="120">
        <f>SUM(I27:I47)</f>
        <v>0</v>
      </c>
      <c r="J48" s="121">
        <f>H48+I48</f>
        <v>14460.103399999998</v>
      </c>
    </row>
    <row r="49" spans="1:10" x14ac:dyDescent="0.25">
      <c r="A49" s="113" t="s">
        <v>302</v>
      </c>
      <c r="B49" s="114" t="str">
        <f>K1</f>
        <v>Charchit AMAZONE LED INR 25481.59/- (31.08.2019)(9 Months)</v>
      </c>
      <c r="C49" s="167">
        <f>O31</f>
        <v>27180.790000000005</v>
      </c>
      <c r="D49" s="168">
        <v>0</v>
      </c>
      <c r="J49" s="98">
        <v>13395</v>
      </c>
    </row>
    <row r="50" spans="1:10" x14ac:dyDescent="0.25">
      <c r="A50" s="113" t="s">
        <v>305</v>
      </c>
      <c r="B50" s="114" t="str">
        <f>P1</f>
        <v>Charchit FLIPKART MOBILE INR 17817/- (01.10.2019)</v>
      </c>
      <c r="C50" s="167">
        <f>T21</f>
        <v>18568.164399999998</v>
      </c>
      <c r="D50" s="168">
        <v>0</v>
      </c>
    </row>
    <row r="51" spans="1:10" x14ac:dyDescent="0.25">
      <c r="A51" s="113" t="s">
        <v>306</v>
      </c>
      <c r="B51" s="114" t="str">
        <f>U1</f>
        <v>Charchit FLIPKART Washing Machine INR 22648/- (15.11.2019)</v>
      </c>
      <c r="C51" s="167">
        <f>Y30</f>
        <v>24334.9398</v>
      </c>
      <c r="D51" s="168">
        <v>0</v>
      </c>
    </row>
    <row r="52" spans="1:10" x14ac:dyDescent="0.25">
      <c r="A52" s="113">
        <v>44155</v>
      </c>
      <c r="B52" s="114" t="s">
        <v>309</v>
      </c>
      <c r="C52" s="167">
        <v>0</v>
      </c>
      <c r="D52" s="168">
        <v>30000</v>
      </c>
    </row>
    <row r="53" spans="1:10" x14ac:dyDescent="0.25">
      <c r="A53" s="113">
        <v>44157</v>
      </c>
      <c r="B53" s="114" t="s">
        <v>309</v>
      </c>
      <c r="C53" s="167">
        <v>0</v>
      </c>
      <c r="D53" s="168">
        <v>5000</v>
      </c>
    </row>
    <row r="54" spans="1:10" x14ac:dyDescent="0.25">
      <c r="A54" s="113">
        <v>44160</v>
      </c>
      <c r="B54" s="114" t="s">
        <v>309</v>
      </c>
      <c r="C54" s="167">
        <v>0</v>
      </c>
      <c r="D54" s="168">
        <v>5000</v>
      </c>
    </row>
    <row r="55" spans="1:10" x14ac:dyDescent="0.25">
      <c r="A55" s="113">
        <v>44368</v>
      </c>
      <c r="B55" s="114" t="s">
        <v>402</v>
      </c>
      <c r="C55" s="167">
        <v>0</v>
      </c>
      <c r="D55" s="168">
        <v>8000</v>
      </c>
    </row>
    <row r="56" spans="1:10" x14ac:dyDescent="0.25">
      <c r="A56" s="113">
        <v>44368</v>
      </c>
      <c r="B56" s="114" t="s">
        <v>403</v>
      </c>
      <c r="C56" s="167">
        <v>27042.07</v>
      </c>
      <c r="D56" s="168">
        <v>0</v>
      </c>
    </row>
    <row r="57" spans="1:10" x14ac:dyDescent="0.25">
      <c r="A57" s="113">
        <v>44383</v>
      </c>
      <c r="B57" s="114" t="s">
        <v>402</v>
      </c>
      <c r="C57" s="188">
        <v>0</v>
      </c>
      <c r="D57" s="173">
        <v>7000</v>
      </c>
    </row>
    <row r="58" spans="1:10" x14ac:dyDescent="0.25">
      <c r="A58" s="113">
        <v>44384</v>
      </c>
      <c r="B58" s="114" t="s">
        <v>402</v>
      </c>
      <c r="C58" s="188">
        <v>0</v>
      </c>
      <c r="D58" s="173">
        <v>3000</v>
      </c>
    </row>
    <row r="59" spans="1:10" x14ac:dyDescent="0.25">
      <c r="A59" s="113">
        <v>44385</v>
      </c>
      <c r="B59" s="114" t="s">
        <v>402</v>
      </c>
      <c r="C59" s="188">
        <v>0</v>
      </c>
      <c r="D59" s="173">
        <v>4500</v>
      </c>
    </row>
    <row r="60" spans="1:10" x14ac:dyDescent="0.25">
      <c r="A60" s="113">
        <v>44387</v>
      </c>
      <c r="B60" s="114" t="s">
        <v>402</v>
      </c>
      <c r="C60" s="188">
        <v>0</v>
      </c>
      <c r="D60" s="173">
        <v>4500</v>
      </c>
    </row>
    <row r="61" spans="1:10" x14ac:dyDescent="0.25">
      <c r="A61" s="113">
        <v>44390</v>
      </c>
      <c r="B61" s="114" t="s">
        <v>401</v>
      </c>
      <c r="C61" s="188">
        <v>0</v>
      </c>
      <c r="D61" s="168">
        <v>30000</v>
      </c>
    </row>
    <row r="62" spans="1:10" x14ac:dyDescent="0.25">
      <c r="A62" s="113">
        <v>44390</v>
      </c>
      <c r="B62" s="114" t="s">
        <v>404</v>
      </c>
      <c r="C62" s="188">
        <v>1992.4</v>
      </c>
      <c r="D62" s="168">
        <v>0</v>
      </c>
    </row>
    <row r="63" spans="1:10" x14ac:dyDescent="0.25">
      <c r="A63" s="113">
        <v>44398</v>
      </c>
      <c r="B63" s="114" t="s">
        <v>405</v>
      </c>
      <c r="C63" s="188">
        <v>975</v>
      </c>
      <c r="D63" s="168">
        <v>0</v>
      </c>
    </row>
    <row r="64" spans="1:10" x14ac:dyDescent="0.25">
      <c r="A64" s="113">
        <v>44414</v>
      </c>
      <c r="B64" s="114" t="s">
        <v>309</v>
      </c>
      <c r="C64" s="188">
        <v>0</v>
      </c>
      <c r="D64" s="168">
        <v>10000</v>
      </c>
    </row>
    <row r="65" spans="1:10" x14ac:dyDescent="0.25">
      <c r="A65" s="113">
        <v>44434</v>
      </c>
      <c r="B65" s="114" t="s">
        <v>407</v>
      </c>
      <c r="C65" s="188">
        <v>0</v>
      </c>
      <c r="D65" s="168">
        <v>5000</v>
      </c>
    </row>
    <row r="66" spans="1:10" x14ac:dyDescent="0.25">
      <c r="A66" s="113">
        <v>44435</v>
      </c>
      <c r="B66" s="114" t="s">
        <v>408</v>
      </c>
      <c r="C66" s="188">
        <v>0</v>
      </c>
      <c r="D66" s="168">
        <v>25000</v>
      </c>
    </row>
    <row r="67" spans="1:10" x14ac:dyDescent="0.25">
      <c r="A67" s="113">
        <v>44435</v>
      </c>
      <c r="B67" s="114" t="s">
        <v>409</v>
      </c>
      <c r="C67" s="188">
        <v>0</v>
      </c>
      <c r="D67" s="168">
        <v>10000</v>
      </c>
    </row>
    <row r="68" spans="1:10" x14ac:dyDescent="0.25">
      <c r="A68" s="113">
        <v>44439</v>
      </c>
      <c r="B68" s="114" t="s">
        <v>410</v>
      </c>
      <c r="C68" s="188">
        <v>3250</v>
      </c>
      <c r="D68" s="168">
        <v>0</v>
      </c>
    </row>
    <row r="69" spans="1:10" x14ac:dyDescent="0.25">
      <c r="A69" s="113">
        <v>44439</v>
      </c>
      <c r="B69" s="114" t="s">
        <v>410</v>
      </c>
      <c r="C69" s="188">
        <v>400</v>
      </c>
      <c r="D69" s="168">
        <v>0</v>
      </c>
      <c r="H69" s="98"/>
    </row>
    <row r="70" spans="1:10" x14ac:dyDescent="0.25">
      <c r="A70" s="113">
        <v>44497</v>
      </c>
      <c r="B70" s="114" t="s">
        <v>411</v>
      </c>
      <c r="C70" s="188">
        <v>0</v>
      </c>
      <c r="D70" s="168">
        <v>15000</v>
      </c>
      <c r="H70" s="98"/>
    </row>
    <row r="71" spans="1:10" x14ac:dyDescent="0.25">
      <c r="A71" s="113">
        <v>44509</v>
      </c>
      <c r="B71" s="114" t="s">
        <v>412</v>
      </c>
      <c r="C71" s="188">
        <v>2000</v>
      </c>
      <c r="D71" s="168">
        <v>0</v>
      </c>
      <c r="H71" s="98"/>
    </row>
    <row r="72" spans="1:10" x14ac:dyDescent="0.25">
      <c r="A72" s="113">
        <v>44560</v>
      </c>
      <c r="B72" s="114" t="s">
        <v>413</v>
      </c>
      <c r="C72" s="188">
        <v>0</v>
      </c>
      <c r="D72" s="168">
        <v>40000</v>
      </c>
    </row>
    <row r="73" spans="1:10" x14ac:dyDescent="0.25">
      <c r="A73" s="113">
        <v>44560</v>
      </c>
      <c r="B73" s="114" t="s">
        <v>414</v>
      </c>
      <c r="C73" s="188">
        <v>2700</v>
      </c>
      <c r="D73" s="168">
        <v>0</v>
      </c>
      <c r="F73" s="113" t="s">
        <v>296</v>
      </c>
      <c r="G73" s="114" t="str">
        <f>A1</f>
        <v>Charchit (ONE +) INR 30097.51/- (18.07.2019) (6 Months)</v>
      </c>
      <c r="H73" s="128">
        <f>E22</f>
        <v>31597.266400000004</v>
      </c>
      <c r="I73" s="129">
        <v>0</v>
      </c>
      <c r="J73" s="98" t="s">
        <v>297</v>
      </c>
    </row>
    <row r="74" spans="1:10" x14ac:dyDescent="0.25">
      <c r="A74" s="113">
        <v>44592</v>
      </c>
      <c r="B74" s="114" t="s">
        <v>449</v>
      </c>
      <c r="C74" s="188">
        <v>5834</v>
      </c>
      <c r="D74" s="168">
        <v>0</v>
      </c>
      <c r="F74" s="113" t="s">
        <v>299</v>
      </c>
      <c r="G74" s="114" t="str">
        <f>F1</f>
        <v>Charchit Flipkart (MI) INR 29856/-(08.08.2019)(6 Month)</v>
      </c>
      <c r="H74" s="128">
        <f>J22</f>
        <v>31470.900800000003</v>
      </c>
      <c r="I74" s="129">
        <v>0</v>
      </c>
      <c r="J74" s="98" t="s">
        <v>300</v>
      </c>
    </row>
    <row r="75" spans="1:10" x14ac:dyDescent="0.25">
      <c r="A75" s="113">
        <v>44600</v>
      </c>
      <c r="B75" s="114" t="s">
        <v>454</v>
      </c>
      <c r="C75" s="188">
        <v>0</v>
      </c>
      <c r="D75" s="168">
        <f>399+299+699+2999+1039</f>
        <v>5435</v>
      </c>
      <c r="F75" s="113" t="s">
        <v>302</v>
      </c>
      <c r="G75" s="114" t="str">
        <f>K1</f>
        <v>Charchit AMAZONE LED INR 25481.59/- (31.08.2019)(9 Months)</v>
      </c>
      <c r="H75" s="128">
        <f>O31</f>
        <v>27180.790000000005</v>
      </c>
      <c r="I75" s="129">
        <v>0</v>
      </c>
      <c r="J75" s="98" t="s">
        <v>303</v>
      </c>
    </row>
    <row r="76" spans="1:10" x14ac:dyDescent="0.25">
      <c r="A76" s="113">
        <v>44613</v>
      </c>
      <c r="B76" s="114" t="s">
        <v>450</v>
      </c>
      <c r="C76" s="188">
        <v>9499</v>
      </c>
      <c r="D76" s="168">
        <v>0</v>
      </c>
      <c r="F76" s="113" t="s">
        <v>305</v>
      </c>
      <c r="G76" s="114" t="str">
        <f>P1</f>
        <v>Charchit FLIPKART MOBILE INR 17817/- (01.10.2019)</v>
      </c>
      <c r="H76" s="128">
        <f>T21</f>
        <v>18568.164399999998</v>
      </c>
      <c r="I76" s="129">
        <v>0</v>
      </c>
      <c r="J76" s="98" t="s">
        <v>300</v>
      </c>
    </row>
    <row r="77" spans="1:10" x14ac:dyDescent="0.25">
      <c r="A77" s="113">
        <v>44615</v>
      </c>
      <c r="B77" s="114" t="s">
        <v>448</v>
      </c>
      <c r="C77" s="188">
        <v>0</v>
      </c>
      <c r="D77" s="168">
        <v>15000</v>
      </c>
      <c r="F77" s="113" t="s">
        <v>306</v>
      </c>
      <c r="G77" s="114" t="str">
        <f>U1</f>
        <v>Charchit FLIPKART Washing Machine INR 22648/- (15.11.2019)</v>
      </c>
      <c r="H77" s="128">
        <f>W30</f>
        <v>24334.9398</v>
      </c>
      <c r="I77" s="129">
        <v>0</v>
      </c>
      <c r="J77" s="98" t="s">
        <v>307</v>
      </c>
    </row>
    <row r="78" spans="1:10" ht="13.5" thickBot="1" x14ac:dyDescent="0.3">
      <c r="A78" s="113">
        <v>44702</v>
      </c>
      <c r="B78" s="114" t="s">
        <v>410</v>
      </c>
      <c r="C78" s="167">
        <v>5000</v>
      </c>
      <c r="D78" s="168">
        <v>0</v>
      </c>
      <c r="F78" s="113" t="s">
        <v>306</v>
      </c>
      <c r="G78" s="114" t="s">
        <v>518</v>
      </c>
      <c r="H78" s="128">
        <f>J48</f>
        <v>14460.103399999998</v>
      </c>
      <c r="I78" s="129">
        <v>0</v>
      </c>
      <c r="J78" s="98" t="s">
        <v>519</v>
      </c>
    </row>
    <row r="79" spans="1:10" ht="13.5" thickBot="1" x14ac:dyDescent="0.3">
      <c r="A79" s="113">
        <v>44702</v>
      </c>
      <c r="B79" s="114" t="s">
        <v>410</v>
      </c>
      <c r="C79" s="167">
        <v>3000</v>
      </c>
      <c r="D79" s="168">
        <v>0</v>
      </c>
      <c r="G79" s="119" t="s">
        <v>26</v>
      </c>
      <c r="H79" s="120">
        <f>SUM(H73:H77)</f>
        <v>133152.06140000001</v>
      </c>
      <c r="I79" s="120">
        <f>SUM(I73:I76)</f>
        <v>0</v>
      </c>
      <c r="J79" s="121">
        <f>H79+I79</f>
        <v>133152.06140000001</v>
      </c>
    </row>
    <row r="80" spans="1:10" ht="13.5" thickBot="1" x14ac:dyDescent="0.3">
      <c r="A80" s="113">
        <v>44703</v>
      </c>
      <c r="B80" s="114" t="s">
        <v>410</v>
      </c>
      <c r="C80" s="167">
        <v>2000</v>
      </c>
      <c r="D80" s="168">
        <v>0</v>
      </c>
      <c r="J80" s="141"/>
    </row>
    <row r="81" spans="1:10" ht="15.75" thickBot="1" x14ac:dyDescent="0.3">
      <c r="A81" s="113">
        <v>44792</v>
      </c>
      <c r="B81" s="114" t="s">
        <v>517</v>
      </c>
      <c r="C81" s="167">
        <f>J48</f>
        <v>14460.103399999998</v>
      </c>
      <c r="D81" s="168">
        <v>0</v>
      </c>
      <c r="E81" s="250">
        <f>C74-D75</f>
        <v>399</v>
      </c>
      <c r="J81" s="142"/>
    </row>
    <row r="82" spans="1:10" x14ac:dyDescent="0.25">
      <c r="A82" s="113">
        <v>44938</v>
      </c>
      <c r="B82" s="114" t="s">
        <v>668</v>
      </c>
      <c r="C82" s="167">
        <v>0</v>
      </c>
      <c r="D82" s="168">
        <v>20000</v>
      </c>
    </row>
    <row r="83" spans="1:10" x14ac:dyDescent="0.25">
      <c r="A83" s="113"/>
      <c r="B83" s="114"/>
      <c r="C83" s="167"/>
      <c r="D83" s="168"/>
    </row>
    <row r="84" spans="1:10" x14ac:dyDescent="0.25">
      <c r="A84" s="113"/>
      <c r="B84" s="114"/>
      <c r="C84" s="167"/>
      <c r="D84" s="168"/>
    </row>
    <row r="85" spans="1:10" ht="13.5" thickBot="1" x14ac:dyDescent="0.3">
      <c r="A85" s="113"/>
      <c r="B85" s="114"/>
      <c r="C85" s="128"/>
      <c r="D85" s="129"/>
    </row>
    <row r="86" spans="1:10" ht="13.5" thickBot="1" x14ac:dyDescent="0.3">
      <c r="A86" s="113"/>
      <c r="B86" s="114"/>
      <c r="C86" s="128"/>
      <c r="D86" s="129"/>
      <c r="E86" s="118" t="s">
        <v>139</v>
      </c>
    </row>
    <row r="87" spans="1:10" ht="13.5" thickBot="1" x14ac:dyDescent="0.3">
      <c r="A87" s="99"/>
      <c r="B87" s="119" t="s">
        <v>26</v>
      </c>
      <c r="C87" s="120">
        <f>SUM(C26:C86)</f>
        <v>360659.16480000009</v>
      </c>
      <c r="D87" s="120">
        <f>SUM(D26:D86)</f>
        <v>243935</v>
      </c>
      <c r="E87" s="121">
        <f>C87-D87</f>
        <v>116724.16480000009</v>
      </c>
    </row>
  </sheetData>
  <mergeCells count="6">
    <mergeCell ref="A1:D1"/>
    <mergeCell ref="U1:X1"/>
    <mergeCell ref="F25:I25"/>
    <mergeCell ref="P1:S1"/>
    <mergeCell ref="K1:N1"/>
    <mergeCell ref="F1:I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BE794-E7E0-458E-9226-1C8969F70C6B}">
  <sheetPr>
    <tabColor rgb="FFFFFF00"/>
  </sheetPr>
  <dimension ref="A1:R50"/>
  <sheetViews>
    <sheetView zoomScale="90" zoomScaleNormal="90" workbookViewId="0">
      <pane ySplit="1" topLeftCell="A17" activePane="bottomLeft" state="frozen"/>
      <selection pane="bottomLeft" activeCell="K31" sqref="K31"/>
    </sheetView>
  </sheetViews>
  <sheetFormatPr defaultRowHeight="15" x14ac:dyDescent="0.25"/>
  <cols>
    <col min="1" max="1" width="10.140625" bestFit="1" customWidth="1"/>
    <col min="2" max="2" width="23.42578125" customWidth="1"/>
    <col min="3" max="3" width="7.85546875" bestFit="1" customWidth="1"/>
    <col min="4" max="4" width="7.7109375" bestFit="1" customWidth="1"/>
    <col min="5" max="5" width="7.85546875" bestFit="1" customWidth="1"/>
    <col min="6" max="6" width="1.7109375" customWidth="1"/>
    <col min="7" max="7" width="10.42578125" bestFit="1" customWidth="1"/>
    <col min="8" max="8" width="27.42578125" bestFit="1" customWidth="1"/>
    <col min="9" max="9" width="9.5703125" bestFit="1" customWidth="1"/>
    <col min="12" max="12" width="2.28515625" customWidth="1"/>
    <col min="13" max="13" width="10.42578125" bestFit="1" customWidth="1"/>
    <col min="14" max="14" width="25.140625" bestFit="1" customWidth="1"/>
  </cols>
  <sheetData>
    <row r="1" spans="1:18" ht="16.5" thickBot="1" x14ac:dyDescent="0.3">
      <c r="A1" s="72" t="s">
        <v>1</v>
      </c>
      <c r="B1" s="4" t="s">
        <v>51</v>
      </c>
      <c r="C1" s="4" t="s">
        <v>3</v>
      </c>
      <c r="D1" s="5" t="s">
        <v>4</v>
      </c>
      <c r="G1" s="72" t="s">
        <v>1</v>
      </c>
      <c r="H1" s="4" t="s">
        <v>51</v>
      </c>
      <c r="I1" s="4" t="s">
        <v>3</v>
      </c>
      <c r="J1" s="5" t="s">
        <v>4</v>
      </c>
      <c r="M1" s="72" t="s">
        <v>1</v>
      </c>
      <c r="N1" s="4" t="s">
        <v>574</v>
      </c>
      <c r="O1" s="4" t="s">
        <v>3</v>
      </c>
      <c r="P1" s="5" t="s">
        <v>4</v>
      </c>
    </row>
    <row r="2" spans="1:18" x14ac:dyDescent="0.25">
      <c r="A2" s="81">
        <v>44732</v>
      </c>
      <c r="B2" s="23" t="s">
        <v>482</v>
      </c>
      <c r="C2" s="192">
        <v>50000</v>
      </c>
      <c r="D2" s="189">
        <v>0</v>
      </c>
      <c r="G2" s="81" t="s">
        <v>555</v>
      </c>
      <c r="H2" s="23" t="s">
        <v>559</v>
      </c>
      <c r="I2" s="192">
        <v>730</v>
      </c>
      <c r="J2" s="189">
        <v>0</v>
      </c>
      <c r="M2" s="81">
        <v>44848</v>
      </c>
      <c r="N2" s="23" t="s">
        <v>572</v>
      </c>
      <c r="O2" s="192">
        <v>49243</v>
      </c>
      <c r="P2" s="189">
        <v>0</v>
      </c>
    </row>
    <row r="3" spans="1:18" x14ac:dyDescent="0.25">
      <c r="A3" s="81">
        <v>44732</v>
      </c>
      <c r="B3" s="23" t="s">
        <v>483</v>
      </c>
      <c r="C3" s="192">
        <v>50000</v>
      </c>
      <c r="D3" s="190">
        <v>0</v>
      </c>
      <c r="E3" s="1"/>
      <c r="G3" s="81" t="s">
        <v>555</v>
      </c>
      <c r="H3" s="23" t="s">
        <v>559</v>
      </c>
      <c r="I3" s="192">
        <v>40000</v>
      </c>
      <c r="J3" s="190">
        <v>0</v>
      </c>
      <c r="K3" s="1"/>
      <c r="M3" s="81">
        <v>44849</v>
      </c>
      <c r="N3" s="23" t="s">
        <v>573</v>
      </c>
      <c r="O3" s="192">
        <v>34200</v>
      </c>
      <c r="P3" s="190">
        <v>0</v>
      </c>
      <c r="Q3" s="1"/>
    </row>
    <row r="4" spans="1:18" x14ac:dyDescent="0.25">
      <c r="A4" s="81">
        <v>44732</v>
      </c>
      <c r="B4" s="86" t="s">
        <v>484</v>
      </c>
      <c r="C4" s="192">
        <v>50000</v>
      </c>
      <c r="D4" s="190">
        <v>0</v>
      </c>
      <c r="G4" s="81" t="s">
        <v>556</v>
      </c>
      <c r="H4" s="86" t="s">
        <v>559</v>
      </c>
      <c r="I4" s="192">
        <v>20000</v>
      </c>
      <c r="J4" s="190">
        <v>0</v>
      </c>
      <c r="M4" s="81">
        <v>44863</v>
      </c>
      <c r="N4" s="86" t="s">
        <v>581</v>
      </c>
      <c r="O4" s="192">
        <v>5000</v>
      </c>
      <c r="P4" s="190">
        <v>0</v>
      </c>
    </row>
    <row r="5" spans="1:18" x14ac:dyDescent="0.25">
      <c r="A5" s="81">
        <v>44733</v>
      </c>
      <c r="B5" s="86" t="s">
        <v>482</v>
      </c>
      <c r="C5" s="193">
        <v>50000</v>
      </c>
      <c r="D5" s="191">
        <v>0</v>
      </c>
      <c r="G5" s="81" t="s">
        <v>557</v>
      </c>
      <c r="H5" s="86" t="s">
        <v>559</v>
      </c>
      <c r="I5" s="193">
        <v>13700</v>
      </c>
      <c r="J5" s="191">
        <v>0</v>
      </c>
      <c r="M5" s="81">
        <v>44863</v>
      </c>
      <c r="N5" s="86" t="s">
        <v>581</v>
      </c>
      <c r="O5" s="192">
        <v>5000</v>
      </c>
      <c r="P5" s="191">
        <v>0</v>
      </c>
    </row>
    <row r="6" spans="1:18" x14ac:dyDescent="0.25">
      <c r="A6" s="81">
        <v>44733</v>
      </c>
      <c r="B6" s="86" t="s">
        <v>483</v>
      </c>
      <c r="C6" s="193">
        <v>50000</v>
      </c>
      <c r="D6" s="191">
        <v>0</v>
      </c>
      <c r="E6" s="1"/>
      <c r="G6" s="81" t="s">
        <v>558</v>
      </c>
      <c r="H6" s="86" t="s">
        <v>559</v>
      </c>
      <c r="I6" s="193">
        <v>24146</v>
      </c>
      <c r="J6" s="191">
        <v>0</v>
      </c>
      <c r="K6" s="1"/>
      <c r="M6" s="81">
        <v>44863</v>
      </c>
      <c r="N6" s="86" t="s">
        <v>581</v>
      </c>
      <c r="O6" s="192">
        <v>5000</v>
      </c>
      <c r="P6" s="191">
        <v>0</v>
      </c>
      <c r="Q6" s="1"/>
    </row>
    <row r="7" spans="1:18" x14ac:dyDescent="0.25">
      <c r="A7" s="81">
        <v>44733</v>
      </c>
      <c r="B7" s="86" t="s">
        <v>484</v>
      </c>
      <c r="C7" s="193">
        <v>150000</v>
      </c>
      <c r="D7" s="191">
        <v>0</v>
      </c>
      <c r="G7" s="81"/>
      <c r="H7" s="86"/>
      <c r="I7" s="193"/>
      <c r="J7" s="191">
        <v>0</v>
      </c>
      <c r="M7" s="81">
        <v>44863</v>
      </c>
      <c r="N7" s="86" t="s">
        <v>582</v>
      </c>
      <c r="O7" s="193">
        <v>40000</v>
      </c>
      <c r="P7" s="191">
        <v>0</v>
      </c>
    </row>
    <row r="8" spans="1:18" x14ac:dyDescent="0.25">
      <c r="A8" s="34">
        <v>44734</v>
      </c>
      <c r="B8" s="86" t="s">
        <v>482</v>
      </c>
      <c r="C8" s="193">
        <v>50000</v>
      </c>
      <c r="D8" s="191">
        <v>0</v>
      </c>
      <c r="G8" s="34"/>
      <c r="H8" s="86"/>
      <c r="I8" s="193"/>
      <c r="J8" s="191">
        <v>0</v>
      </c>
      <c r="M8" s="81">
        <v>44863</v>
      </c>
      <c r="N8" s="86" t="s">
        <v>583</v>
      </c>
      <c r="O8" s="193">
        <v>45000</v>
      </c>
      <c r="P8" s="191">
        <v>0</v>
      </c>
    </row>
    <row r="9" spans="1:18" x14ac:dyDescent="0.25">
      <c r="A9" s="34">
        <v>44740</v>
      </c>
      <c r="B9" s="86" t="s">
        <v>484</v>
      </c>
      <c r="C9" s="150">
        <v>200000</v>
      </c>
      <c r="D9" s="191">
        <v>0</v>
      </c>
      <c r="G9" s="34"/>
      <c r="H9" s="86"/>
      <c r="I9" s="150"/>
      <c r="J9" s="191">
        <v>0</v>
      </c>
      <c r="M9" s="34"/>
      <c r="N9" s="86" t="s">
        <v>630</v>
      </c>
      <c r="O9" s="150">
        <v>150</v>
      </c>
      <c r="P9" s="191">
        <v>0</v>
      </c>
    </row>
    <row r="10" spans="1:18" x14ac:dyDescent="0.25">
      <c r="A10" s="34">
        <v>44764</v>
      </c>
      <c r="B10" s="86" t="s">
        <v>494</v>
      </c>
      <c r="C10" s="150">
        <v>50000</v>
      </c>
      <c r="D10" s="191">
        <v>0</v>
      </c>
      <c r="E10" s="1"/>
      <c r="G10" s="34"/>
      <c r="H10" s="86"/>
      <c r="I10" s="150"/>
      <c r="J10" s="191">
        <v>0</v>
      </c>
      <c r="K10" s="1"/>
      <c r="M10" s="34">
        <v>44889</v>
      </c>
      <c r="N10" s="86" t="s">
        <v>634</v>
      </c>
      <c r="O10" s="150">
        <v>0</v>
      </c>
      <c r="P10" s="191">
        <v>50000</v>
      </c>
      <c r="Q10" s="1"/>
    </row>
    <row r="11" spans="1:18" x14ac:dyDescent="0.25">
      <c r="A11" s="34"/>
      <c r="B11" s="86"/>
      <c r="C11" s="9"/>
      <c r="D11" s="87"/>
      <c r="E11" s="1"/>
      <c r="G11" s="34"/>
      <c r="H11" s="86"/>
      <c r="I11" s="9"/>
      <c r="J11" s="87"/>
      <c r="K11" s="1"/>
      <c r="M11" s="34">
        <v>44889</v>
      </c>
      <c r="N11" s="86" t="s">
        <v>656</v>
      </c>
      <c r="O11" s="150">
        <v>47000</v>
      </c>
      <c r="P11" s="190">
        <v>0</v>
      </c>
      <c r="Q11" s="1"/>
    </row>
    <row r="12" spans="1:18" x14ac:dyDescent="0.25">
      <c r="A12" s="34"/>
      <c r="B12" s="86"/>
      <c r="C12" s="9"/>
      <c r="D12" s="87"/>
      <c r="E12" s="1"/>
      <c r="G12" s="34"/>
      <c r="H12" s="86"/>
      <c r="I12" s="193"/>
      <c r="J12" s="87"/>
      <c r="K12" s="1"/>
      <c r="M12" s="34">
        <v>44889</v>
      </c>
      <c r="N12" s="86" t="s">
        <v>642</v>
      </c>
      <c r="O12" s="150">
        <v>0</v>
      </c>
      <c r="P12" s="190">
        <v>33443</v>
      </c>
      <c r="Q12" s="1"/>
    </row>
    <row r="13" spans="1:18" x14ac:dyDescent="0.25">
      <c r="A13" s="34"/>
      <c r="B13" s="86"/>
      <c r="C13" s="9"/>
      <c r="D13" s="87"/>
      <c r="G13" s="34"/>
      <c r="H13" s="86"/>
      <c r="I13" s="193"/>
      <c r="J13" s="87"/>
      <c r="M13" s="34">
        <v>44893</v>
      </c>
      <c r="N13" s="86" t="s">
        <v>657</v>
      </c>
      <c r="O13" s="150">
        <v>0</v>
      </c>
      <c r="P13" s="190">
        <v>47000</v>
      </c>
    </row>
    <row r="14" spans="1:18" x14ac:dyDescent="0.25">
      <c r="A14" s="34"/>
      <c r="B14" s="86"/>
      <c r="C14" s="9"/>
      <c r="D14" s="87"/>
      <c r="E14" s="1"/>
      <c r="G14" s="34"/>
      <c r="H14" s="86"/>
      <c r="I14" s="193"/>
      <c r="J14" s="87"/>
      <c r="K14" s="1"/>
      <c r="M14" s="34"/>
      <c r="N14" s="86" t="s">
        <v>655</v>
      </c>
      <c r="O14" s="150">
        <v>926</v>
      </c>
      <c r="P14" s="87"/>
      <c r="Q14" s="1"/>
    </row>
    <row r="15" spans="1:18" x14ac:dyDescent="0.25">
      <c r="A15" s="34"/>
      <c r="B15" s="86"/>
      <c r="C15" s="9"/>
      <c r="D15" s="87"/>
      <c r="E15" s="1"/>
      <c r="G15" s="34"/>
      <c r="H15" s="86"/>
      <c r="I15" s="193"/>
      <c r="J15" s="87"/>
      <c r="K15" s="1"/>
      <c r="M15" s="34">
        <v>44899</v>
      </c>
      <c r="N15" s="86" t="s">
        <v>651</v>
      </c>
      <c r="O15" s="150">
        <v>52900</v>
      </c>
      <c r="P15" s="87"/>
      <c r="Q15" s="1"/>
      <c r="R15">
        <v>37000</v>
      </c>
    </row>
    <row r="16" spans="1:18" x14ac:dyDescent="0.25">
      <c r="A16" s="34"/>
      <c r="B16" s="86"/>
      <c r="C16" s="9"/>
      <c r="D16" s="87"/>
      <c r="E16" s="1"/>
      <c r="G16" s="34"/>
      <c r="H16" s="86"/>
      <c r="I16" s="193"/>
      <c r="J16" s="87"/>
      <c r="K16" s="1"/>
      <c r="M16" s="34">
        <v>44894</v>
      </c>
      <c r="N16" s="86" t="s">
        <v>659</v>
      </c>
      <c r="O16" s="9">
        <v>53.82</v>
      </c>
      <c r="P16" s="87"/>
      <c r="Q16" s="1"/>
      <c r="R16">
        <v>33500</v>
      </c>
    </row>
    <row r="17" spans="1:18" x14ac:dyDescent="0.25">
      <c r="A17" s="34"/>
      <c r="B17" s="86"/>
      <c r="C17" s="9"/>
      <c r="D17" s="87"/>
      <c r="E17" s="1"/>
      <c r="G17" s="34"/>
      <c r="H17" s="86"/>
      <c r="I17" s="193"/>
      <c r="J17" s="87"/>
      <c r="K17" s="1"/>
      <c r="M17" s="34">
        <v>44894</v>
      </c>
      <c r="N17" s="86" t="s">
        <v>658</v>
      </c>
      <c r="O17" s="150">
        <v>299</v>
      </c>
      <c r="P17" s="87"/>
      <c r="Q17" s="1"/>
      <c r="R17">
        <v>34000</v>
      </c>
    </row>
    <row r="18" spans="1:18" x14ac:dyDescent="0.25">
      <c r="A18" s="34"/>
      <c r="B18" s="86"/>
      <c r="C18" s="9"/>
      <c r="D18" s="87"/>
      <c r="G18" s="34"/>
      <c r="H18" s="86"/>
      <c r="I18" s="193"/>
      <c r="J18" s="87"/>
      <c r="M18" s="34">
        <v>44901</v>
      </c>
      <c r="N18" s="86"/>
      <c r="O18" s="9">
        <v>525.03</v>
      </c>
      <c r="P18" s="87"/>
    </row>
    <row r="19" spans="1:18" ht="15.75" thickBot="1" x14ac:dyDescent="0.3">
      <c r="A19" s="34"/>
      <c r="B19" s="86"/>
      <c r="C19" s="9"/>
      <c r="D19" s="87"/>
      <c r="G19" s="34"/>
      <c r="H19" s="86"/>
      <c r="I19" s="193"/>
      <c r="J19" s="87"/>
      <c r="M19" s="34">
        <v>44901</v>
      </c>
      <c r="N19" s="86"/>
      <c r="O19" s="9">
        <v>7269.43</v>
      </c>
      <c r="P19" s="190"/>
      <c r="R19">
        <v>200000</v>
      </c>
    </row>
    <row r="20" spans="1:18" ht="16.5" thickBot="1" x14ac:dyDescent="0.3">
      <c r="A20" s="34"/>
      <c r="B20" s="86"/>
      <c r="C20" s="9"/>
      <c r="D20" s="87"/>
      <c r="E20" s="84" t="s">
        <v>139</v>
      </c>
      <c r="G20" s="34"/>
      <c r="H20" s="86"/>
      <c r="I20" s="9"/>
      <c r="J20" s="87"/>
      <c r="K20" s="84" t="s">
        <v>139</v>
      </c>
      <c r="M20" s="34">
        <v>44922</v>
      </c>
      <c r="N20" s="86" t="s">
        <v>674</v>
      </c>
      <c r="O20" s="150">
        <v>0</v>
      </c>
      <c r="P20" s="190">
        <v>61140</v>
      </c>
      <c r="R20">
        <f>SUM(R15:R19)</f>
        <v>304500</v>
      </c>
    </row>
    <row r="21" spans="1:18" ht="16.5" thickBot="1" x14ac:dyDescent="0.3">
      <c r="A21" s="82"/>
      <c r="B21" s="16" t="s">
        <v>26</v>
      </c>
      <c r="C21" s="198">
        <f>SUM(C2:C20)</f>
        <v>700000</v>
      </c>
      <c r="D21" s="198">
        <f>SUM(D2:D20)</f>
        <v>0</v>
      </c>
      <c r="E21" s="84">
        <f>C21-D21</f>
        <v>700000</v>
      </c>
      <c r="G21" s="82"/>
      <c r="H21" s="16" t="s">
        <v>26</v>
      </c>
      <c r="I21" s="198">
        <f>SUM(I2:I20)</f>
        <v>98576</v>
      </c>
      <c r="J21" s="198">
        <f>SUM(J2:J20)</f>
        <v>0</v>
      </c>
      <c r="K21" s="84">
        <f>I21-J21</f>
        <v>98576</v>
      </c>
      <c r="M21" s="34">
        <v>44946</v>
      </c>
      <c r="N21" s="86" t="s">
        <v>673</v>
      </c>
      <c r="O21" s="150">
        <v>33999</v>
      </c>
      <c r="P21" s="190">
        <v>0</v>
      </c>
    </row>
    <row r="22" spans="1:18" ht="15.75" thickBot="1" x14ac:dyDescent="0.3">
      <c r="M22" s="34">
        <v>44932</v>
      </c>
      <c r="N22" s="86" t="s">
        <v>675</v>
      </c>
      <c r="O22" s="9">
        <v>471.66</v>
      </c>
      <c r="P22" s="190">
        <v>0</v>
      </c>
    </row>
    <row r="23" spans="1:18" ht="16.5" thickBot="1" x14ac:dyDescent="0.3">
      <c r="G23" s="72" t="s">
        <v>1</v>
      </c>
      <c r="H23" s="4" t="s">
        <v>702</v>
      </c>
      <c r="I23" s="4" t="s">
        <v>3</v>
      </c>
      <c r="J23" s="5" t="s">
        <v>4</v>
      </c>
      <c r="M23" s="34">
        <v>44932</v>
      </c>
      <c r="N23" s="86" t="s">
        <v>676</v>
      </c>
      <c r="O23" s="251">
        <v>7360.3</v>
      </c>
      <c r="P23" s="190">
        <v>0</v>
      </c>
    </row>
    <row r="24" spans="1:18" x14ac:dyDescent="0.25">
      <c r="G24" s="81">
        <v>44852</v>
      </c>
      <c r="H24" s="23" t="s">
        <v>577</v>
      </c>
      <c r="I24" s="192">
        <v>0</v>
      </c>
      <c r="J24" s="189">
        <v>5203</v>
      </c>
      <c r="K24">
        <f>J24*6</f>
        <v>31218</v>
      </c>
      <c r="M24" s="34">
        <v>44901</v>
      </c>
      <c r="N24" s="86" t="s">
        <v>677</v>
      </c>
      <c r="O24" s="9">
        <v>94.51</v>
      </c>
      <c r="P24" s="190">
        <v>0</v>
      </c>
    </row>
    <row r="25" spans="1:18" x14ac:dyDescent="0.25">
      <c r="G25" s="81">
        <v>44879</v>
      </c>
      <c r="H25" s="23" t="s">
        <v>577</v>
      </c>
      <c r="I25" s="192">
        <v>0</v>
      </c>
      <c r="J25" s="190">
        <v>5627</v>
      </c>
      <c r="K25" s="1"/>
      <c r="M25" s="34">
        <v>44946</v>
      </c>
      <c r="N25" s="86" t="s">
        <v>678</v>
      </c>
      <c r="O25" s="9">
        <v>33999</v>
      </c>
      <c r="P25" s="87"/>
    </row>
    <row r="26" spans="1:18" x14ac:dyDescent="0.25">
      <c r="B26" s="9"/>
      <c r="G26" s="81">
        <v>44900</v>
      </c>
      <c r="H26" s="23" t="s">
        <v>577</v>
      </c>
      <c r="I26" s="192">
        <v>0</v>
      </c>
      <c r="J26" s="190">
        <v>5417</v>
      </c>
      <c r="M26" s="34">
        <v>44952</v>
      </c>
      <c r="N26" s="86" t="s">
        <v>678</v>
      </c>
      <c r="O26" s="9">
        <v>48000</v>
      </c>
      <c r="P26" s="87"/>
    </row>
    <row r="27" spans="1:18" x14ac:dyDescent="0.25">
      <c r="B27" s="9">
        <v>61140</v>
      </c>
      <c r="G27" s="81">
        <v>44930</v>
      </c>
      <c r="H27" s="23" t="s">
        <v>577</v>
      </c>
      <c r="I27" s="193">
        <v>0</v>
      </c>
      <c r="J27" s="191">
        <v>5417</v>
      </c>
      <c r="M27" s="34">
        <v>44953</v>
      </c>
      <c r="N27" s="86" t="s">
        <v>365</v>
      </c>
      <c r="O27" s="9"/>
      <c r="P27" s="87">
        <v>7927</v>
      </c>
    </row>
    <row r="28" spans="1:18" x14ac:dyDescent="0.25">
      <c r="B28" s="9">
        <v>300000</v>
      </c>
      <c r="G28" s="81">
        <v>44962</v>
      </c>
      <c r="H28" s="23" t="s">
        <v>577</v>
      </c>
      <c r="I28" s="193">
        <v>0</v>
      </c>
      <c r="J28" s="191">
        <v>5417</v>
      </c>
      <c r="K28" s="1"/>
      <c r="M28" s="34">
        <v>44982</v>
      </c>
      <c r="N28" s="86" t="s">
        <v>693</v>
      </c>
      <c r="O28" s="9">
        <v>15000</v>
      </c>
      <c r="P28" s="87"/>
    </row>
    <row r="29" spans="1:18" ht="15.75" thickBot="1" x14ac:dyDescent="0.3">
      <c r="B29" s="9"/>
      <c r="G29" s="81">
        <v>44996</v>
      </c>
      <c r="H29" s="86"/>
      <c r="I29" s="193">
        <v>0</v>
      </c>
      <c r="J29" s="191">
        <v>5417</v>
      </c>
      <c r="M29" s="34"/>
      <c r="N29" s="86" t="s">
        <v>686</v>
      </c>
      <c r="O29" s="9"/>
      <c r="P29" s="87"/>
    </row>
    <row r="30" spans="1:18" ht="16.5" thickBot="1" x14ac:dyDescent="0.3">
      <c r="B30" s="9">
        <f>SUM(B27:B29)</f>
        <v>361140</v>
      </c>
      <c r="G30" s="34"/>
      <c r="H30" s="86"/>
      <c r="I30" s="9">
        <v>31215</v>
      </c>
      <c r="J30" s="87"/>
      <c r="K30" s="84" t="s">
        <v>139</v>
      </c>
      <c r="M30" s="34"/>
      <c r="N30" s="86" t="s">
        <v>685</v>
      </c>
      <c r="O30" s="9"/>
      <c r="P30" s="87"/>
    </row>
    <row r="31" spans="1:18" ht="16.5" thickBot="1" x14ac:dyDescent="0.3">
      <c r="B31" s="9"/>
      <c r="G31" s="82"/>
      <c r="H31" s="16" t="s">
        <v>26</v>
      </c>
      <c r="I31" s="198">
        <f>SUM(I24:I30)</f>
        <v>31215</v>
      </c>
      <c r="J31" s="198">
        <f>SUM(J24:J30)</f>
        <v>32498</v>
      </c>
      <c r="K31" s="84">
        <f>I31-J31</f>
        <v>-1283</v>
      </c>
      <c r="M31" s="34"/>
      <c r="N31" s="86" t="s">
        <v>648</v>
      </c>
      <c r="O31" s="9">
        <v>980</v>
      </c>
      <c r="P31" s="87"/>
    </row>
    <row r="32" spans="1:18" x14ac:dyDescent="0.25">
      <c r="B32" s="9">
        <v>367695</v>
      </c>
      <c r="M32" s="34">
        <v>44988</v>
      </c>
      <c r="N32" s="86" t="s">
        <v>699</v>
      </c>
      <c r="O32" s="9">
        <v>100</v>
      </c>
      <c r="P32" s="87"/>
    </row>
    <row r="33" spans="2:17" x14ac:dyDescent="0.25">
      <c r="B33" s="9">
        <f>B32-B30</f>
        <v>6555</v>
      </c>
      <c r="M33" s="34">
        <v>44989</v>
      </c>
      <c r="N33" s="86" t="s">
        <v>701</v>
      </c>
      <c r="O33" s="9">
        <v>80</v>
      </c>
      <c r="P33" s="87"/>
    </row>
    <row r="34" spans="2:17" x14ac:dyDescent="0.25">
      <c r="M34" s="34">
        <v>44998</v>
      </c>
      <c r="N34" s="86" t="s">
        <v>698</v>
      </c>
      <c r="O34" s="9">
        <v>110</v>
      </c>
      <c r="P34" s="87"/>
    </row>
    <row r="35" spans="2:17" x14ac:dyDescent="0.25">
      <c r="M35" s="34">
        <v>44999</v>
      </c>
      <c r="N35" s="86" t="s">
        <v>700</v>
      </c>
      <c r="O35" s="150">
        <v>56742</v>
      </c>
      <c r="P35" s="87"/>
    </row>
    <row r="36" spans="2:17" x14ac:dyDescent="0.25">
      <c r="M36" s="34"/>
      <c r="N36" s="86"/>
      <c r="O36" s="9"/>
      <c r="P36" s="87"/>
    </row>
    <row r="37" spans="2:17" x14ac:dyDescent="0.25">
      <c r="M37" s="34"/>
      <c r="N37" s="86"/>
      <c r="O37" s="9"/>
      <c r="P37" s="87"/>
    </row>
    <row r="38" spans="2:17" ht="15.75" thickBot="1" x14ac:dyDescent="0.3">
      <c r="M38" s="34"/>
      <c r="N38" s="86"/>
      <c r="O38" s="9"/>
      <c r="P38" s="87"/>
    </row>
    <row r="39" spans="2:17" ht="16.5" thickBot="1" x14ac:dyDescent="0.3">
      <c r="M39" s="34"/>
      <c r="N39" s="86"/>
      <c r="O39" s="150"/>
      <c r="P39" s="87"/>
      <c r="Q39" s="84" t="s">
        <v>139</v>
      </c>
    </row>
    <row r="40" spans="2:17" ht="16.5" thickBot="1" x14ac:dyDescent="0.3">
      <c r="M40" s="82"/>
      <c r="N40" s="16" t="s">
        <v>26</v>
      </c>
      <c r="O40" s="198">
        <f>SUM(O2:O39)</f>
        <v>489502.75</v>
      </c>
      <c r="P40" s="198">
        <f>SUM(P2:P39)</f>
        <v>199510</v>
      </c>
      <c r="Q40" s="84">
        <f>O40-P40</f>
        <v>289992.75</v>
      </c>
    </row>
    <row r="43" spans="2:17" x14ac:dyDescent="0.25">
      <c r="M43" s="28">
        <v>31215</v>
      </c>
      <c r="N43" s="28" t="s">
        <v>580</v>
      </c>
    </row>
    <row r="45" spans="2:17" x14ac:dyDescent="0.25">
      <c r="M45" s="96">
        <v>5416.83</v>
      </c>
      <c r="N45" s="96">
        <f>M45*6</f>
        <v>32500.98</v>
      </c>
    </row>
    <row r="46" spans="2:17" x14ac:dyDescent="0.25">
      <c r="M46" s="96">
        <f>M45-J24</f>
        <v>213.82999999999993</v>
      </c>
    </row>
    <row r="47" spans="2:17" x14ac:dyDescent="0.25">
      <c r="M47" s="96">
        <f>SUM(M45:M46)</f>
        <v>5630.66</v>
      </c>
    </row>
    <row r="50" spans="14:15" x14ac:dyDescent="0.25">
      <c r="N50" t="s">
        <v>703</v>
      </c>
      <c r="O50">
        <v>38760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123"/>
  <sheetViews>
    <sheetView topLeftCell="B1" workbookViewId="0">
      <pane ySplit="2" topLeftCell="A27" activePane="bottomLeft" state="frozen"/>
      <selection pane="bottomLeft" activeCell="I33" sqref="I33"/>
    </sheetView>
  </sheetViews>
  <sheetFormatPr defaultRowHeight="15" x14ac:dyDescent="0.25"/>
  <cols>
    <col min="1" max="1" width="11.42578125" style="154" customWidth="1"/>
    <col min="2" max="2" width="51.7109375" style="155" bestFit="1" customWidth="1"/>
    <col min="3" max="3" width="10.85546875" style="154" bestFit="1" customWidth="1"/>
    <col min="4" max="4" width="13.85546875" style="154" bestFit="1" customWidth="1"/>
    <col min="5" max="5" width="6.7109375" style="154" bestFit="1" customWidth="1"/>
    <col min="6" max="6" width="26.5703125" style="155" customWidth="1"/>
    <col min="7" max="7" width="8.28515625" style="155" customWidth="1"/>
    <col min="8" max="8" width="36.140625" style="155" bestFit="1" customWidth="1"/>
    <col min="9" max="10" width="9.5703125" style="155" bestFit="1" customWidth="1"/>
    <col min="11" max="11" width="8.28515625" style="154" bestFit="1" customWidth="1"/>
    <col min="12" max="13" width="10.42578125" style="154" bestFit="1" customWidth="1"/>
    <col min="14" max="14" width="5.7109375" style="154" bestFit="1" customWidth="1"/>
    <col min="15" max="15" width="9.140625" style="155"/>
    <col min="16" max="16" width="6" style="155" bestFit="1" customWidth="1"/>
    <col min="17" max="17" width="8.28515625" style="155" bestFit="1" customWidth="1"/>
    <col min="18" max="16384" width="9.140625" style="155"/>
  </cols>
  <sheetData>
    <row r="1" spans="1:13" ht="15.75" thickBot="1" x14ac:dyDescent="0.3">
      <c r="A1" s="2"/>
      <c r="B1" s="71" t="s">
        <v>310</v>
      </c>
      <c r="C1" s="166"/>
      <c r="D1" s="166"/>
      <c r="E1" s="166"/>
      <c r="H1" s="155" t="s">
        <v>311</v>
      </c>
      <c r="I1" s="166"/>
      <c r="K1" s="166"/>
      <c r="L1" s="166"/>
      <c r="M1" s="166"/>
    </row>
    <row r="2" spans="1:13" ht="16.5" thickBot="1" x14ac:dyDescent="0.3">
      <c r="A2" s="72" t="s">
        <v>1</v>
      </c>
      <c r="B2" s="4" t="s">
        <v>51</v>
      </c>
      <c r="C2" s="4" t="s">
        <v>3</v>
      </c>
      <c r="D2" s="5" t="s">
        <v>4</v>
      </c>
      <c r="E2" s="166"/>
      <c r="H2" s="155" t="s">
        <v>312</v>
      </c>
      <c r="I2" s="166">
        <v>960</v>
      </c>
      <c r="K2" s="166"/>
      <c r="L2" s="166"/>
      <c r="M2" s="166"/>
    </row>
    <row r="3" spans="1:13" x14ac:dyDescent="0.25">
      <c r="A3" s="81">
        <v>42526</v>
      </c>
      <c r="B3" s="156" t="s">
        <v>313</v>
      </c>
      <c r="C3" s="37">
        <v>17000</v>
      </c>
      <c r="D3" s="45">
        <v>0</v>
      </c>
      <c r="E3" s="166"/>
      <c r="H3" s="155" t="s">
        <v>314</v>
      </c>
      <c r="I3" s="166">
        <v>2100</v>
      </c>
      <c r="K3" s="276" t="s">
        <v>315</v>
      </c>
      <c r="L3" s="276"/>
      <c r="M3" s="166"/>
    </row>
    <row r="4" spans="1:13" x14ac:dyDescent="0.25">
      <c r="A4" s="81">
        <v>42532</v>
      </c>
      <c r="B4" s="97" t="s">
        <v>316</v>
      </c>
      <c r="C4" s="9">
        <v>15000</v>
      </c>
      <c r="D4" s="87">
        <v>0</v>
      </c>
      <c r="E4" s="166"/>
      <c r="H4" s="155" t="s">
        <v>317</v>
      </c>
      <c r="I4" s="166">
        <v>1900</v>
      </c>
      <c r="K4" s="166" t="s">
        <v>318</v>
      </c>
      <c r="L4" s="166">
        <v>21700</v>
      </c>
      <c r="M4" s="166"/>
    </row>
    <row r="5" spans="1:13" x14ac:dyDescent="0.25">
      <c r="A5" s="34">
        <v>42534</v>
      </c>
      <c r="B5" s="97" t="s">
        <v>319</v>
      </c>
      <c r="C5" s="9">
        <v>1384</v>
      </c>
      <c r="D5" s="87">
        <v>0</v>
      </c>
      <c r="E5" s="166"/>
      <c r="H5" s="157" t="s">
        <v>320</v>
      </c>
      <c r="I5" s="80">
        <f>I2+I3+I4</f>
        <v>4960</v>
      </c>
      <c r="K5" s="166" t="s">
        <v>321</v>
      </c>
      <c r="L5" s="166">
        <v>2700</v>
      </c>
      <c r="M5" s="166"/>
    </row>
    <row r="6" spans="1:13" x14ac:dyDescent="0.25">
      <c r="A6" s="81"/>
      <c r="B6" s="97" t="s">
        <v>322</v>
      </c>
      <c r="C6" s="9">
        <v>4000</v>
      </c>
      <c r="D6" s="87">
        <v>0</v>
      </c>
      <c r="E6" s="166"/>
      <c r="I6" s="166"/>
      <c r="K6" s="166" t="s">
        <v>321</v>
      </c>
      <c r="L6" s="166">
        <v>2700</v>
      </c>
      <c r="M6" s="166"/>
    </row>
    <row r="7" spans="1:13" x14ac:dyDescent="0.25">
      <c r="A7" s="34"/>
      <c r="B7" s="97" t="s">
        <v>323</v>
      </c>
      <c r="C7" s="9">
        <v>0</v>
      </c>
      <c r="D7" s="87">
        <v>10000</v>
      </c>
      <c r="E7" s="166"/>
      <c r="H7" s="155" t="s">
        <v>310</v>
      </c>
      <c r="I7" s="166"/>
      <c r="K7" s="166" t="s">
        <v>324</v>
      </c>
      <c r="L7" s="166">
        <v>1500</v>
      </c>
      <c r="M7" s="166"/>
    </row>
    <row r="8" spans="1:13" x14ac:dyDescent="0.25">
      <c r="A8" s="10" t="s">
        <v>325</v>
      </c>
      <c r="B8" s="97" t="s">
        <v>326</v>
      </c>
      <c r="C8" s="9">
        <v>0</v>
      </c>
      <c r="D8" s="87">
        <v>320</v>
      </c>
      <c r="E8" s="166"/>
      <c r="H8" s="155" t="s">
        <v>327</v>
      </c>
      <c r="I8" s="166">
        <v>1193</v>
      </c>
      <c r="K8" s="166" t="s">
        <v>328</v>
      </c>
      <c r="L8" s="166">
        <v>1600</v>
      </c>
      <c r="M8" s="166"/>
    </row>
    <row r="9" spans="1:13" x14ac:dyDescent="0.25">
      <c r="A9" s="34">
        <v>42595</v>
      </c>
      <c r="B9" s="97" t="s">
        <v>329</v>
      </c>
      <c r="C9" s="9">
        <v>7000</v>
      </c>
      <c r="D9" s="87">
        <v>0</v>
      </c>
      <c r="E9" s="166"/>
      <c r="H9" s="155" t="s">
        <v>330</v>
      </c>
      <c r="I9" s="166">
        <v>1000</v>
      </c>
      <c r="K9" s="166" t="s">
        <v>331</v>
      </c>
      <c r="L9" s="166">
        <v>3576</v>
      </c>
      <c r="M9" s="166"/>
    </row>
    <row r="10" spans="1:13" x14ac:dyDescent="0.25">
      <c r="A10" s="34">
        <v>42692</v>
      </c>
      <c r="B10" s="97" t="s">
        <v>332</v>
      </c>
      <c r="C10" s="9">
        <f>266+1300+350</f>
        <v>1916</v>
      </c>
      <c r="D10" s="87">
        <v>0</v>
      </c>
      <c r="E10" s="166"/>
      <c r="H10" s="157" t="s">
        <v>320</v>
      </c>
      <c r="I10" s="80">
        <f>I8+I9</f>
        <v>2193</v>
      </c>
      <c r="K10" s="166" t="s">
        <v>333</v>
      </c>
      <c r="L10" s="166">
        <v>17000</v>
      </c>
      <c r="M10" s="166"/>
    </row>
    <row r="11" spans="1:13" x14ac:dyDescent="0.25">
      <c r="A11" s="34">
        <v>42698</v>
      </c>
      <c r="B11" s="97" t="s">
        <v>334</v>
      </c>
      <c r="C11" s="9">
        <f>300+3700</f>
        <v>4000</v>
      </c>
      <c r="D11" s="87">
        <v>0</v>
      </c>
      <c r="E11" s="166"/>
      <c r="I11" s="166"/>
      <c r="K11" s="166" t="s">
        <v>335</v>
      </c>
      <c r="L11" s="166">
        <v>4000</v>
      </c>
      <c r="M11" s="166"/>
    </row>
    <row r="12" spans="1:13" x14ac:dyDescent="0.25">
      <c r="A12" s="34">
        <v>42698</v>
      </c>
      <c r="B12" s="97" t="s">
        <v>156</v>
      </c>
      <c r="C12" s="9">
        <v>0</v>
      </c>
      <c r="D12" s="87">
        <v>4000</v>
      </c>
      <c r="E12" s="166"/>
      <c r="H12" s="158" t="s">
        <v>336</v>
      </c>
      <c r="I12" s="77">
        <f>(I10+I5)/2</f>
        <v>3576.5</v>
      </c>
      <c r="K12" s="166"/>
      <c r="L12" s="166">
        <f>SUM(L4:L11)</f>
        <v>54776</v>
      </c>
      <c r="M12" s="166"/>
    </row>
    <row r="13" spans="1:13" x14ac:dyDescent="0.25">
      <c r="A13" s="34">
        <v>42712</v>
      </c>
      <c r="B13" s="97" t="s">
        <v>337</v>
      </c>
      <c r="C13" s="9">
        <v>10000</v>
      </c>
      <c r="D13" s="87">
        <v>0</v>
      </c>
      <c r="E13" s="166"/>
      <c r="H13" s="158" t="s">
        <v>338</v>
      </c>
      <c r="I13" s="78">
        <f>I12-I10</f>
        <v>1383.5</v>
      </c>
      <c r="K13" s="166"/>
      <c r="L13" s="166"/>
      <c r="M13" s="166"/>
    </row>
    <row r="14" spans="1:13" x14ac:dyDescent="0.25">
      <c r="A14" s="34">
        <v>42461</v>
      </c>
      <c r="B14" s="97" t="s">
        <v>339</v>
      </c>
      <c r="C14" s="9">
        <v>0</v>
      </c>
      <c r="D14" s="87">
        <v>500</v>
      </c>
      <c r="E14" s="166"/>
      <c r="K14" s="166"/>
      <c r="L14" s="166"/>
      <c r="M14" s="166"/>
    </row>
    <row r="15" spans="1:13" x14ac:dyDescent="0.25">
      <c r="A15" s="34">
        <v>42491</v>
      </c>
      <c r="B15" s="97" t="s">
        <v>340</v>
      </c>
      <c r="C15" s="9">
        <v>0</v>
      </c>
      <c r="D15" s="87">
        <v>150</v>
      </c>
      <c r="E15" s="166"/>
      <c r="K15" s="197"/>
      <c r="L15" s="197"/>
      <c r="M15" s="166"/>
    </row>
    <row r="16" spans="1:13" x14ac:dyDescent="0.25">
      <c r="A16" s="34">
        <v>42736</v>
      </c>
      <c r="B16" s="97" t="s">
        <v>341</v>
      </c>
      <c r="C16" s="9">
        <v>13857</v>
      </c>
      <c r="D16" s="87">
        <v>0</v>
      </c>
      <c r="E16" s="166"/>
      <c r="H16" s="97" t="s">
        <v>49</v>
      </c>
      <c r="I16" s="10">
        <v>7000</v>
      </c>
      <c r="J16" s="10" t="s">
        <v>347</v>
      </c>
      <c r="K16" s="197"/>
      <c r="L16" s="197"/>
      <c r="M16" s="39"/>
    </row>
    <row r="17" spans="1:14" x14ac:dyDescent="0.25">
      <c r="A17" s="34">
        <v>42752</v>
      </c>
      <c r="B17" s="97" t="s">
        <v>343</v>
      </c>
      <c r="C17" s="9">
        <f>165+108+145</f>
        <v>418</v>
      </c>
      <c r="D17" s="87">
        <v>0</v>
      </c>
      <c r="E17" s="166"/>
      <c r="H17" s="97" t="s">
        <v>50</v>
      </c>
      <c r="I17" s="10">
        <v>4100</v>
      </c>
      <c r="J17" s="10" t="s">
        <v>347</v>
      </c>
      <c r="K17" s="197"/>
      <c r="L17" s="197"/>
      <c r="M17" s="166"/>
      <c r="N17" s="166"/>
    </row>
    <row r="18" spans="1:14" x14ac:dyDescent="0.25">
      <c r="A18" s="34">
        <v>42753</v>
      </c>
      <c r="B18" s="97" t="s">
        <v>344</v>
      </c>
      <c r="C18" s="9">
        <v>1000</v>
      </c>
      <c r="D18" s="87">
        <v>0</v>
      </c>
      <c r="E18" s="166"/>
      <c r="H18" s="97" t="s">
        <v>45</v>
      </c>
      <c r="I18" s="10">
        <f>2000+3000</f>
        <v>5000</v>
      </c>
      <c r="J18" s="10" t="s">
        <v>347</v>
      </c>
      <c r="K18" s="197"/>
      <c r="L18" s="197"/>
      <c r="M18" s="166"/>
      <c r="N18" s="166"/>
    </row>
    <row r="19" spans="1:14" x14ac:dyDescent="0.25">
      <c r="A19" s="34">
        <v>42761</v>
      </c>
      <c r="B19" s="97" t="s">
        <v>345</v>
      </c>
      <c r="C19" s="9">
        <v>5000</v>
      </c>
      <c r="D19" s="87">
        <v>0</v>
      </c>
      <c r="E19" s="166"/>
      <c r="H19" s="97" t="s">
        <v>33</v>
      </c>
      <c r="I19" s="10">
        <v>6383</v>
      </c>
      <c r="J19" s="10" t="s">
        <v>347</v>
      </c>
      <c r="K19" s="166"/>
      <c r="L19" s="166"/>
      <c r="M19" s="166"/>
      <c r="N19" s="166"/>
    </row>
    <row r="20" spans="1:14" x14ac:dyDescent="0.25">
      <c r="A20" s="34">
        <v>42765</v>
      </c>
      <c r="B20" s="97" t="s">
        <v>348</v>
      </c>
      <c r="C20" s="9">
        <v>2000</v>
      </c>
      <c r="D20" s="87">
        <v>0</v>
      </c>
      <c r="E20" s="166"/>
      <c r="H20" s="97" t="s">
        <v>0</v>
      </c>
      <c r="I20" s="10">
        <v>7304</v>
      </c>
      <c r="J20" s="10" t="s">
        <v>347</v>
      </c>
      <c r="K20" s="197"/>
      <c r="L20" s="197"/>
      <c r="M20" s="166"/>
      <c r="N20" s="166"/>
    </row>
    <row r="21" spans="1:14" x14ac:dyDescent="0.25">
      <c r="A21" s="34"/>
      <c r="B21" s="97" t="s">
        <v>350</v>
      </c>
      <c r="C21" s="9">
        <v>10445</v>
      </c>
      <c r="D21" s="87">
        <v>0</v>
      </c>
      <c r="E21" s="166"/>
      <c r="H21" s="97" t="s">
        <v>354</v>
      </c>
      <c r="I21" s="10">
        <v>6464</v>
      </c>
      <c r="J21" s="10" t="s">
        <v>347</v>
      </c>
      <c r="K21" s="166"/>
      <c r="L21" s="39"/>
      <c r="M21" s="166"/>
      <c r="N21" s="166"/>
    </row>
    <row r="22" spans="1:14" x14ac:dyDescent="0.25">
      <c r="A22" s="34">
        <v>42794</v>
      </c>
      <c r="B22" s="97" t="s">
        <v>351</v>
      </c>
      <c r="C22" s="9">
        <v>1026</v>
      </c>
      <c r="D22" s="87">
        <v>0</v>
      </c>
      <c r="E22" s="166"/>
      <c r="H22" s="97" t="s">
        <v>346</v>
      </c>
      <c r="I22" s="10">
        <f>500+200+500+500</f>
        <v>1700</v>
      </c>
      <c r="J22" s="10" t="s">
        <v>347</v>
      </c>
      <c r="K22" s="166"/>
      <c r="L22" s="166"/>
      <c r="M22" s="166"/>
      <c r="N22" s="166"/>
    </row>
    <row r="23" spans="1:14" x14ac:dyDescent="0.25">
      <c r="A23" s="34">
        <v>42817</v>
      </c>
      <c r="B23" s="97" t="s">
        <v>353</v>
      </c>
      <c r="C23" s="9">
        <v>0</v>
      </c>
      <c r="D23" s="87">
        <v>10621</v>
      </c>
      <c r="E23" s="166"/>
      <c r="G23" s="158"/>
      <c r="H23" s="97" t="s">
        <v>349</v>
      </c>
      <c r="I23" s="10">
        <f>1100+300</f>
        <v>1400</v>
      </c>
      <c r="J23" s="10" t="s">
        <v>347</v>
      </c>
      <c r="K23" s="166"/>
      <c r="L23" s="166"/>
      <c r="M23" s="166"/>
      <c r="N23" s="166"/>
    </row>
    <row r="24" spans="1:14" x14ac:dyDescent="0.25">
      <c r="A24" s="34">
        <v>42837</v>
      </c>
      <c r="B24" s="97" t="s">
        <v>355</v>
      </c>
      <c r="C24" s="9">
        <v>6270</v>
      </c>
      <c r="D24" s="87">
        <v>0</v>
      </c>
      <c r="E24" s="166"/>
      <c r="H24" s="97" t="s">
        <v>406</v>
      </c>
      <c r="I24" s="10">
        <v>21050</v>
      </c>
      <c r="J24" s="10" t="s">
        <v>347</v>
      </c>
      <c r="K24" s="166"/>
      <c r="L24" s="166"/>
      <c r="M24" s="166"/>
      <c r="N24" s="166"/>
    </row>
    <row r="25" spans="1:14" x14ac:dyDescent="0.25">
      <c r="A25" s="34">
        <v>42841</v>
      </c>
      <c r="B25" s="97" t="s">
        <v>58</v>
      </c>
      <c r="C25" s="9">
        <v>5000</v>
      </c>
      <c r="D25" s="87">
        <v>0</v>
      </c>
      <c r="E25" s="166"/>
      <c r="H25" s="97" t="s">
        <v>342</v>
      </c>
      <c r="I25" s="10">
        <v>5300</v>
      </c>
      <c r="J25" s="10" t="s">
        <v>347</v>
      </c>
      <c r="K25" s="166"/>
      <c r="L25" s="166"/>
      <c r="M25" s="166"/>
      <c r="N25" s="166"/>
    </row>
    <row r="26" spans="1:14" x14ac:dyDescent="0.25">
      <c r="A26" s="34">
        <v>42842</v>
      </c>
      <c r="B26" s="97" t="s">
        <v>58</v>
      </c>
      <c r="C26" s="9">
        <v>5000</v>
      </c>
      <c r="D26" s="87">
        <v>0</v>
      </c>
      <c r="E26" s="166"/>
      <c r="H26" s="97" t="s">
        <v>487</v>
      </c>
      <c r="I26" s="10">
        <v>25000</v>
      </c>
      <c r="J26" s="10" t="s">
        <v>347</v>
      </c>
      <c r="K26" s="197"/>
      <c r="L26" s="197"/>
      <c r="M26" s="166"/>
      <c r="N26" s="166"/>
    </row>
    <row r="27" spans="1:14" x14ac:dyDescent="0.25">
      <c r="A27" s="34">
        <v>42845</v>
      </c>
      <c r="B27" s="97" t="s">
        <v>356</v>
      </c>
      <c r="C27" s="9">
        <v>0</v>
      </c>
      <c r="D27" s="87">
        <v>5000</v>
      </c>
      <c r="E27" s="166"/>
      <c r="H27" s="97" t="s">
        <v>455</v>
      </c>
      <c r="I27" s="10">
        <v>555</v>
      </c>
      <c r="J27" s="10" t="s">
        <v>347</v>
      </c>
      <c r="K27" s="197"/>
      <c r="L27" s="197"/>
      <c r="M27" s="166"/>
      <c r="N27" s="166"/>
    </row>
    <row r="28" spans="1:14" x14ac:dyDescent="0.25">
      <c r="A28" s="34">
        <v>42870</v>
      </c>
      <c r="B28" s="97" t="s">
        <v>358</v>
      </c>
      <c r="C28" s="9">
        <v>2061</v>
      </c>
      <c r="D28" s="87">
        <v>0</v>
      </c>
      <c r="E28" s="166"/>
      <c r="H28" s="97"/>
      <c r="I28" s="10"/>
      <c r="J28" s="10"/>
      <c r="K28" s="197"/>
      <c r="L28" s="197"/>
      <c r="M28" s="166"/>
      <c r="N28" s="166"/>
    </row>
    <row r="29" spans="1:14" x14ac:dyDescent="0.25">
      <c r="A29" s="34">
        <v>42881</v>
      </c>
      <c r="B29" s="97" t="s">
        <v>58</v>
      </c>
      <c r="C29" s="9">
        <v>2000</v>
      </c>
      <c r="D29" s="87">
        <v>0</v>
      </c>
      <c r="E29" s="166"/>
      <c r="H29" s="97"/>
      <c r="I29" s="10"/>
      <c r="J29" s="10"/>
      <c r="K29" s="197"/>
      <c r="L29" s="197"/>
      <c r="M29" s="166"/>
      <c r="N29" s="166"/>
    </row>
    <row r="30" spans="1:14" x14ac:dyDescent="0.25">
      <c r="A30" s="34">
        <v>42891</v>
      </c>
      <c r="B30" s="97" t="s">
        <v>359</v>
      </c>
      <c r="C30" s="9">
        <v>1900</v>
      </c>
      <c r="D30" s="87">
        <v>0</v>
      </c>
      <c r="E30" s="166"/>
      <c r="H30" s="97"/>
      <c r="I30" s="10"/>
      <c r="J30" s="10"/>
      <c r="K30" s="197"/>
      <c r="L30" s="197"/>
      <c r="M30" s="166"/>
      <c r="N30" s="166"/>
    </row>
    <row r="31" spans="1:14" x14ac:dyDescent="0.25">
      <c r="A31" s="34">
        <v>42894</v>
      </c>
      <c r="B31" s="97" t="s">
        <v>360</v>
      </c>
      <c r="C31" s="9">
        <v>1000</v>
      </c>
      <c r="D31" s="87">
        <v>0</v>
      </c>
      <c r="E31" s="166"/>
      <c r="H31" s="97"/>
      <c r="I31" s="10"/>
      <c r="J31" s="10"/>
      <c r="K31" s="197"/>
      <c r="L31" s="197"/>
      <c r="M31" s="166"/>
      <c r="N31" s="166"/>
    </row>
    <row r="32" spans="1:14" x14ac:dyDescent="0.25">
      <c r="A32" s="34">
        <v>42989</v>
      </c>
      <c r="B32" s="97" t="s">
        <v>361</v>
      </c>
      <c r="C32" s="9">
        <v>600</v>
      </c>
      <c r="D32" s="87">
        <v>0</v>
      </c>
      <c r="E32" s="166"/>
      <c r="F32" s="155" t="s">
        <v>643</v>
      </c>
      <c r="H32" s="97"/>
      <c r="I32" s="10"/>
      <c r="J32" s="10"/>
      <c r="K32" s="197"/>
      <c r="L32" s="197"/>
      <c r="N32" s="166"/>
    </row>
    <row r="33" spans="1:12" x14ac:dyDescent="0.25">
      <c r="A33" s="34">
        <v>42999</v>
      </c>
      <c r="B33" s="97" t="s">
        <v>362</v>
      </c>
      <c r="C33" s="9">
        <v>823</v>
      </c>
      <c r="D33" s="87">
        <v>0</v>
      </c>
      <c r="E33" s="166"/>
      <c r="F33" s="155" t="s">
        <v>644</v>
      </c>
      <c r="G33" s="155">
        <v>10000</v>
      </c>
      <c r="H33" s="97" t="s">
        <v>571</v>
      </c>
      <c r="I33" s="150">
        <f>'Rinku Bhaiji'!Q40</f>
        <v>289992.75</v>
      </c>
      <c r="J33" s="10"/>
      <c r="K33" s="197"/>
      <c r="L33" s="197"/>
    </row>
    <row r="34" spans="1:12" x14ac:dyDescent="0.25">
      <c r="A34" s="34">
        <v>43006</v>
      </c>
      <c r="B34" s="97" t="s">
        <v>363</v>
      </c>
      <c r="C34" s="9">
        <v>1000</v>
      </c>
      <c r="D34" s="87">
        <v>0</v>
      </c>
      <c r="E34" s="166"/>
      <c r="F34" s="155" t="s">
        <v>645</v>
      </c>
      <c r="G34" s="155">
        <v>3347</v>
      </c>
      <c r="H34" s="97" t="s">
        <v>485</v>
      </c>
      <c r="I34" s="150">
        <f>'Rinku Bhaiji'!E21</f>
        <v>700000</v>
      </c>
      <c r="J34" s="10"/>
      <c r="K34" s="166"/>
      <c r="L34" s="166"/>
    </row>
    <row r="35" spans="1:12" x14ac:dyDescent="0.25">
      <c r="A35" s="34">
        <v>43007</v>
      </c>
      <c r="B35" s="97" t="s">
        <v>364</v>
      </c>
      <c r="C35" s="9">
        <v>870</v>
      </c>
      <c r="D35" s="87">
        <v>0</v>
      </c>
      <c r="E35" s="166"/>
      <c r="F35" s="155" t="s">
        <v>646</v>
      </c>
      <c r="G35" s="155">
        <v>-15000</v>
      </c>
      <c r="H35" s="86" t="s">
        <v>559</v>
      </c>
      <c r="I35" s="150">
        <f>'Rinku Bhaiji'!K21</f>
        <v>98576</v>
      </c>
      <c r="J35" s="10"/>
      <c r="K35" s="166"/>
      <c r="L35" s="166"/>
    </row>
    <row r="36" spans="1:12" x14ac:dyDescent="0.25">
      <c r="A36" s="34">
        <v>43007</v>
      </c>
      <c r="B36" s="97" t="s">
        <v>365</v>
      </c>
      <c r="C36" s="9">
        <v>5000</v>
      </c>
      <c r="D36" s="87">
        <v>0</v>
      </c>
      <c r="E36" s="166"/>
      <c r="H36" s="97" t="s">
        <v>488</v>
      </c>
      <c r="I36" s="10">
        <v>50000</v>
      </c>
      <c r="J36" s="10"/>
      <c r="K36" s="166"/>
      <c r="L36" s="166"/>
    </row>
    <row r="37" spans="1:12" x14ac:dyDescent="0.25">
      <c r="A37" s="34">
        <v>43007</v>
      </c>
      <c r="B37" s="97" t="s">
        <v>366</v>
      </c>
      <c r="C37" s="9">
        <v>1000</v>
      </c>
      <c r="D37" s="87">
        <v>0</v>
      </c>
      <c r="E37" s="166"/>
      <c r="F37" s="155" t="s">
        <v>647</v>
      </c>
      <c r="G37" s="155">
        <f>SUM(G33:G36)</f>
        <v>-1653</v>
      </c>
      <c r="H37" s="97"/>
      <c r="I37" s="10"/>
      <c r="J37" s="10"/>
      <c r="K37" s="166"/>
      <c r="L37" s="166"/>
    </row>
    <row r="38" spans="1:12" x14ac:dyDescent="0.25">
      <c r="A38" s="34">
        <v>43008</v>
      </c>
      <c r="B38" s="97" t="s">
        <v>367</v>
      </c>
      <c r="C38" s="9">
        <v>400</v>
      </c>
      <c r="D38" s="87">
        <v>0</v>
      </c>
      <c r="E38" s="166"/>
      <c r="H38" s="97" t="s">
        <v>352</v>
      </c>
      <c r="I38" s="10">
        <v>3000</v>
      </c>
      <c r="J38" s="10"/>
      <c r="K38" s="166"/>
      <c r="L38" s="166"/>
    </row>
    <row r="39" spans="1:12" x14ac:dyDescent="0.25">
      <c r="A39" s="34">
        <v>43009</v>
      </c>
      <c r="B39" s="97" t="s">
        <v>368</v>
      </c>
      <c r="C39" s="9">
        <v>750</v>
      </c>
      <c r="D39" s="87">
        <v>0</v>
      </c>
      <c r="E39" s="166"/>
      <c r="H39" s="97" t="s">
        <v>64</v>
      </c>
      <c r="I39" s="10">
        <v>47941</v>
      </c>
      <c r="J39" s="10"/>
      <c r="K39" s="166"/>
      <c r="L39" s="166"/>
    </row>
    <row r="40" spans="1:12" x14ac:dyDescent="0.25">
      <c r="A40" s="34">
        <v>43020</v>
      </c>
      <c r="B40" s="97" t="s">
        <v>369</v>
      </c>
      <c r="C40" s="9">
        <v>4147</v>
      </c>
      <c r="D40" s="87">
        <v>0</v>
      </c>
      <c r="E40" s="166"/>
      <c r="H40" s="97" t="s">
        <v>310</v>
      </c>
      <c r="I40" s="10">
        <v>25836</v>
      </c>
      <c r="J40" s="10"/>
      <c r="K40" s="166"/>
      <c r="L40" s="166"/>
    </row>
    <row r="41" spans="1:12" x14ac:dyDescent="0.25">
      <c r="A41" s="34">
        <v>43019</v>
      </c>
      <c r="B41" s="97" t="s">
        <v>370</v>
      </c>
      <c r="C41" s="9">
        <v>600</v>
      </c>
      <c r="D41" s="87">
        <v>0</v>
      </c>
      <c r="E41" s="166"/>
      <c r="H41" s="97"/>
      <c r="I41" s="10"/>
      <c r="J41" s="10"/>
      <c r="K41" s="175"/>
      <c r="L41" s="175"/>
    </row>
    <row r="42" spans="1:12" x14ac:dyDescent="0.25">
      <c r="A42" s="34">
        <v>43025</v>
      </c>
      <c r="B42" s="97" t="s">
        <v>371</v>
      </c>
      <c r="C42" s="9">
        <v>700</v>
      </c>
      <c r="D42" s="87">
        <v>0</v>
      </c>
      <c r="E42" s="166"/>
      <c r="H42" s="97"/>
      <c r="I42" s="10"/>
      <c r="J42" s="10"/>
      <c r="K42" s="175"/>
      <c r="L42" s="175"/>
    </row>
    <row r="43" spans="1:12" x14ac:dyDescent="0.25">
      <c r="A43" s="34">
        <v>43033</v>
      </c>
      <c r="B43" s="97" t="s">
        <v>372</v>
      </c>
      <c r="C43" s="9">
        <v>200</v>
      </c>
      <c r="D43" s="87">
        <v>0</v>
      </c>
      <c r="E43" s="166"/>
      <c r="H43" s="97" t="s">
        <v>357</v>
      </c>
      <c r="I43" s="150">
        <f>Charchit!E87</f>
        <v>116724.16480000009</v>
      </c>
      <c r="J43" s="10"/>
      <c r="K43" s="166"/>
      <c r="L43" s="166"/>
    </row>
    <row r="44" spans="1:12" x14ac:dyDescent="0.25">
      <c r="A44" s="34">
        <v>43087</v>
      </c>
      <c r="B44" s="97" t="s">
        <v>373</v>
      </c>
      <c r="C44" s="9">
        <v>1960</v>
      </c>
      <c r="D44" s="87">
        <v>0</v>
      </c>
      <c r="E44" s="166"/>
      <c r="H44" s="97"/>
      <c r="I44" s="10"/>
      <c r="J44" s="58"/>
      <c r="K44" s="166"/>
      <c r="L44" s="166"/>
    </row>
    <row r="45" spans="1:12" ht="15.75" thickBot="1" x14ac:dyDescent="0.3">
      <c r="A45" s="34">
        <v>43096</v>
      </c>
      <c r="B45" s="97" t="s">
        <v>374</v>
      </c>
      <c r="C45" s="9">
        <v>2000</v>
      </c>
      <c r="D45" s="87">
        <v>0</v>
      </c>
      <c r="E45" s="166"/>
      <c r="H45" s="177" t="s">
        <v>26</v>
      </c>
      <c r="I45" s="176">
        <f>SUM(I16:I44)</f>
        <v>1423325.9148000001</v>
      </c>
      <c r="J45" s="58">
        <f>SUM(J21:J37)</f>
        <v>0</v>
      </c>
      <c r="K45" s="166"/>
      <c r="L45" s="166"/>
    </row>
    <row r="46" spans="1:12" ht="15.75" thickBot="1" x14ac:dyDescent="0.3">
      <c r="A46" s="34">
        <v>43108</v>
      </c>
      <c r="B46" s="97" t="s">
        <v>375</v>
      </c>
      <c r="C46" s="9">
        <v>1100</v>
      </c>
      <c r="D46" s="87">
        <v>0</v>
      </c>
      <c r="E46" s="166"/>
      <c r="H46" s="97"/>
      <c r="I46" s="162"/>
      <c r="J46" s="174">
        <f>I45-J45</f>
        <v>1423325.9148000001</v>
      </c>
      <c r="K46" s="166"/>
      <c r="L46" s="166"/>
    </row>
    <row r="47" spans="1:12" x14ac:dyDescent="0.25">
      <c r="A47" s="34">
        <v>43160</v>
      </c>
      <c r="B47" s="97" t="s">
        <v>376</v>
      </c>
      <c r="C47" s="9">
        <v>0</v>
      </c>
      <c r="D47" s="87">
        <v>30000</v>
      </c>
      <c r="E47" s="166"/>
      <c r="G47" s="166"/>
    </row>
    <row r="48" spans="1:12" x14ac:dyDescent="0.25">
      <c r="A48" s="34">
        <v>43220</v>
      </c>
      <c r="B48" s="97" t="s">
        <v>376</v>
      </c>
      <c r="C48" s="9">
        <v>0</v>
      </c>
      <c r="D48" s="87">
        <v>40000</v>
      </c>
      <c r="E48" s="166"/>
      <c r="G48" s="166"/>
      <c r="H48" s="166"/>
      <c r="I48" s="166"/>
    </row>
    <row r="49" spans="1:9" x14ac:dyDescent="0.25">
      <c r="A49" s="34" t="s">
        <v>377</v>
      </c>
      <c r="B49" s="97" t="s">
        <v>378</v>
      </c>
      <c r="C49" s="9">
        <v>0</v>
      </c>
      <c r="D49" s="87">
        <v>10000</v>
      </c>
      <c r="E49" s="166"/>
      <c r="H49" s="166"/>
      <c r="I49" s="166"/>
    </row>
    <row r="50" spans="1:9" ht="15.75" thickBot="1" x14ac:dyDescent="0.3">
      <c r="A50" s="34" t="s">
        <v>379</v>
      </c>
      <c r="B50" s="97" t="s">
        <v>380</v>
      </c>
      <c r="C50" s="9">
        <v>0</v>
      </c>
      <c r="D50" s="87">
        <v>1000</v>
      </c>
      <c r="E50" s="166"/>
      <c r="G50" s="166"/>
      <c r="H50" s="166"/>
      <c r="I50" s="166"/>
    </row>
    <row r="51" spans="1:9" ht="16.5" thickBot="1" x14ac:dyDescent="0.3">
      <c r="A51" s="34" t="s">
        <v>381</v>
      </c>
      <c r="B51" s="97" t="s">
        <v>382</v>
      </c>
      <c r="C51" s="9">
        <v>0</v>
      </c>
      <c r="D51" s="87">
        <v>1000</v>
      </c>
      <c r="E51" s="84" t="s">
        <v>139</v>
      </c>
      <c r="G51" s="166"/>
      <c r="H51" s="166"/>
      <c r="I51" s="166"/>
    </row>
    <row r="52" spans="1:9" ht="16.5" thickBot="1" x14ac:dyDescent="0.3">
      <c r="A52" s="82"/>
      <c r="B52" s="159" t="s">
        <v>26</v>
      </c>
      <c r="C52" s="83">
        <f>SUM(C3:C51)</f>
        <v>138427</v>
      </c>
      <c r="D52" s="83">
        <f>SUM(D3:D51)</f>
        <v>112591</v>
      </c>
      <c r="E52" s="84">
        <f>C52-D52</f>
        <v>25836</v>
      </c>
      <c r="G52" s="166"/>
      <c r="H52" s="166"/>
      <c r="I52" s="166"/>
    </row>
    <row r="53" spans="1:9" x14ac:dyDescent="0.25">
      <c r="A53" s="166"/>
      <c r="C53" s="166"/>
      <c r="D53" s="166"/>
      <c r="E53" s="166"/>
      <c r="G53" s="166"/>
      <c r="H53" s="166"/>
      <c r="I53" s="166"/>
    </row>
    <row r="54" spans="1:9" x14ac:dyDescent="0.25">
      <c r="A54" s="166"/>
      <c r="C54" s="166"/>
      <c r="D54" s="166"/>
      <c r="E54" s="39"/>
      <c r="H54" s="77"/>
      <c r="I54" s="77"/>
    </row>
    <row r="55" spans="1:9" x14ac:dyDescent="0.25">
      <c r="A55" s="166"/>
      <c r="C55" s="166"/>
      <c r="D55" s="166"/>
      <c r="E55" s="166"/>
      <c r="I55" s="166"/>
    </row>
    <row r="56" spans="1:9" x14ac:dyDescent="0.25">
      <c r="A56" s="166"/>
      <c r="C56" s="166"/>
      <c r="D56" s="166"/>
      <c r="E56" s="166"/>
      <c r="H56" s="166"/>
    </row>
    <row r="57" spans="1:9" x14ac:dyDescent="0.25">
      <c r="A57" s="166"/>
      <c r="C57" s="166"/>
      <c r="D57" s="166"/>
      <c r="E57" s="166"/>
      <c r="H57" s="166"/>
    </row>
    <row r="58" spans="1:9" x14ac:dyDescent="0.25">
      <c r="H58" s="166"/>
    </row>
    <row r="59" spans="1:9" x14ac:dyDescent="0.25">
      <c r="H59" s="166"/>
    </row>
    <row r="60" spans="1:9" x14ac:dyDescent="0.25">
      <c r="A60" s="166"/>
      <c r="C60" s="166"/>
      <c r="D60" s="166"/>
      <c r="E60" s="166"/>
      <c r="G60" s="39">
        <v>42999</v>
      </c>
      <c r="H60" s="166"/>
    </row>
    <row r="61" spans="1:9" x14ac:dyDescent="0.25">
      <c r="A61" s="155"/>
      <c r="B61" s="85" t="s">
        <v>383</v>
      </c>
      <c r="C61" s="85" t="s">
        <v>384</v>
      </c>
      <c r="D61" s="85" t="s">
        <v>385</v>
      </c>
      <c r="E61" s="166"/>
      <c r="F61" s="155" t="s">
        <v>386</v>
      </c>
      <c r="G61" s="166">
        <v>230</v>
      </c>
      <c r="H61" s="166"/>
    </row>
    <row r="62" spans="1:9" x14ac:dyDescent="0.25">
      <c r="A62" s="166" t="s">
        <v>387</v>
      </c>
      <c r="B62" s="10">
        <v>8691</v>
      </c>
      <c r="C62" s="10">
        <v>400</v>
      </c>
      <c r="D62" s="10">
        <f>B62-C62</f>
        <v>8291</v>
      </c>
      <c r="E62" s="166"/>
      <c r="F62" s="89" t="s">
        <v>388</v>
      </c>
      <c r="G62" s="166">
        <v>216</v>
      </c>
      <c r="H62" s="166"/>
    </row>
    <row r="63" spans="1:9" x14ac:dyDescent="0.25">
      <c r="A63" s="166" t="s">
        <v>389</v>
      </c>
      <c r="B63" s="10">
        <v>5848</v>
      </c>
      <c r="C63" s="10">
        <v>282</v>
      </c>
      <c r="D63" s="10">
        <f>B63-C63</f>
        <v>5566</v>
      </c>
      <c r="E63" s="166"/>
      <c r="F63" s="155" t="s">
        <v>390</v>
      </c>
      <c r="G63" s="166">
        <v>600</v>
      </c>
      <c r="H63" s="166"/>
    </row>
    <row r="64" spans="1:9" x14ac:dyDescent="0.25">
      <c r="A64" s="155"/>
      <c r="B64" s="277" t="s">
        <v>391</v>
      </c>
      <c r="C64" s="278"/>
      <c r="D64" s="85">
        <f>SUM(D62:D63)</f>
        <v>13857</v>
      </c>
      <c r="E64" s="166"/>
      <c r="I64" s="166"/>
    </row>
    <row r="65" spans="2:9" x14ac:dyDescent="0.25">
      <c r="I65" s="166"/>
    </row>
    <row r="66" spans="2:9" x14ac:dyDescent="0.25">
      <c r="H66" s="166"/>
    </row>
    <row r="67" spans="2:9" x14ac:dyDescent="0.25">
      <c r="H67" s="166"/>
      <c r="I67" s="166"/>
    </row>
    <row r="68" spans="2:9" x14ac:dyDescent="0.25">
      <c r="H68" s="166"/>
      <c r="I68" s="166"/>
    </row>
    <row r="69" spans="2:9" x14ac:dyDescent="0.25">
      <c r="C69" s="166" t="s">
        <v>392</v>
      </c>
      <c r="D69" s="166" t="s">
        <v>393</v>
      </c>
      <c r="E69" s="166"/>
      <c r="H69" s="166"/>
      <c r="I69" s="166"/>
    </row>
    <row r="70" spans="2:9" x14ac:dyDescent="0.25">
      <c r="B70" s="155" t="s">
        <v>394</v>
      </c>
      <c r="C70" s="166">
        <v>100</v>
      </c>
      <c r="D70" s="166">
        <v>20</v>
      </c>
      <c r="E70" s="166"/>
      <c r="H70" s="166"/>
      <c r="I70" s="166"/>
    </row>
    <row r="71" spans="2:9" x14ac:dyDescent="0.25">
      <c r="B71" s="155" t="s">
        <v>395</v>
      </c>
      <c r="C71" s="166">
        <v>330</v>
      </c>
      <c r="D71" s="166"/>
      <c r="E71" s="166"/>
      <c r="H71" s="166"/>
      <c r="I71" s="166"/>
    </row>
    <row r="72" spans="2:9" x14ac:dyDescent="0.25">
      <c r="B72" s="155" t="s">
        <v>396</v>
      </c>
      <c r="C72" s="166">
        <v>20</v>
      </c>
      <c r="D72" s="166"/>
      <c r="E72" s="166">
        <v>3592</v>
      </c>
      <c r="H72" s="166"/>
      <c r="I72" s="166"/>
    </row>
    <row r="73" spans="2:9" x14ac:dyDescent="0.25">
      <c r="B73" s="155" t="s">
        <v>397</v>
      </c>
      <c r="C73" s="166">
        <v>216</v>
      </c>
      <c r="D73" s="166"/>
      <c r="E73" s="166">
        <v>-2741</v>
      </c>
      <c r="H73" s="166"/>
      <c r="I73" s="166"/>
    </row>
    <row r="74" spans="2:9" x14ac:dyDescent="0.25">
      <c r="B74" s="155" t="s">
        <v>396</v>
      </c>
      <c r="C74" s="166">
        <v>20</v>
      </c>
      <c r="D74" s="166"/>
      <c r="E74" s="166">
        <f>E72+E73</f>
        <v>851</v>
      </c>
      <c r="H74" s="166"/>
    </row>
    <row r="75" spans="2:9" x14ac:dyDescent="0.25">
      <c r="B75" s="155" t="s">
        <v>398</v>
      </c>
      <c r="C75" s="166">
        <v>532</v>
      </c>
      <c r="D75" s="166"/>
      <c r="E75" s="166"/>
    </row>
    <row r="76" spans="2:9" x14ac:dyDescent="0.25">
      <c r="B76" s="155" t="s">
        <v>399</v>
      </c>
      <c r="C76" s="166">
        <v>100</v>
      </c>
      <c r="D76" s="166">
        <v>100</v>
      </c>
      <c r="E76" s="166"/>
    </row>
    <row r="78" spans="2:9" x14ac:dyDescent="0.25">
      <c r="H78" s="155">
        <f>G61/2</f>
        <v>115</v>
      </c>
    </row>
    <row r="79" spans="2:9" x14ac:dyDescent="0.25">
      <c r="H79" s="155">
        <f>G62/2</f>
        <v>108</v>
      </c>
    </row>
    <row r="80" spans="2:9" x14ac:dyDescent="0.25">
      <c r="H80" s="155">
        <f>G63</f>
        <v>600</v>
      </c>
    </row>
    <row r="81" spans="3:8" x14ac:dyDescent="0.25">
      <c r="C81" s="166">
        <f>SUM(C70:C80)</f>
        <v>1318</v>
      </c>
      <c r="D81" s="166">
        <f>SUM(D70:D80)</f>
        <v>120</v>
      </c>
      <c r="H81" s="155">
        <f>SUM(H78:H80)</f>
        <v>823</v>
      </c>
    </row>
    <row r="82" spans="3:8" x14ac:dyDescent="0.25">
      <c r="C82" s="276">
        <f>C81+D81</f>
        <v>1438</v>
      </c>
      <c r="D82" s="276"/>
    </row>
    <row r="83" spans="3:8" x14ac:dyDescent="0.25">
      <c r="C83" s="276">
        <f>C82/2</f>
        <v>719</v>
      </c>
      <c r="D83" s="276"/>
    </row>
    <row r="84" spans="3:8" x14ac:dyDescent="0.25">
      <c r="C84" s="166">
        <v>300</v>
      </c>
      <c r="D84" s="166" t="s">
        <v>400</v>
      </c>
    </row>
    <row r="85" spans="3:8" x14ac:dyDescent="0.25">
      <c r="C85" s="166">
        <f>C84+C83</f>
        <v>1019</v>
      </c>
      <c r="D85" s="166"/>
    </row>
    <row r="99" spans="1:7" x14ac:dyDescent="0.25">
      <c r="A99" s="155"/>
      <c r="B99" s="85" t="s">
        <v>383</v>
      </c>
      <c r="C99" s="85" t="s">
        <v>384</v>
      </c>
      <c r="D99" s="85" t="s">
        <v>385</v>
      </c>
      <c r="E99" s="166"/>
    </row>
    <row r="100" spans="1:7" x14ac:dyDescent="0.25">
      <c r="A100" s="166" t="s">
        <v>387</v>
      </c>
      <c r="B100" s="10">
        <v>8691</v>
      </c>
      <c r="C100" s="10">
        <v>400</v>
      </c>
      <c r="D100" s="10">
        <f>B100-C100</f>
        <v>8291</v>
      </c>
      <c r="E100" s="166"/>
    </row>
    <row r="101" spans="1:7" x14ac:dyDescent="0.25">
      <c r="A101" s="166" t="s">
        <v>389</v>
      </c>
      <c r="B101" s="10">
        <v>5848</v>
      </c>
      <c r="C101" s="10">
        <v>282</v>
      </c>
      <c r="D101" s="10">
        <f>B101-C101</f>
        <v>5566</v>
      </c>
      <c r="E101" s="166"/>
      <c r="G101" s="39">
        <v>42999</v>
      </c>
    </row>
    <row r="102" spans="1:7" x14ac:dyDescent="0.25">
      <c r="A102" s="155"/>
      <c r="B102" s="277" t="s">
        <v>391</v>
      </c>
      <c r="C102" s="278"/>
      <c r="D102" s="85">
        <f>SUM(D100:D101)</f>
        <v>13857</v>
      </c>
      <c r="E102" s="166"/>
      <c r="F102" s="155" t="s">
        <v>386</v>
      </c>
      <c r="G102" s="166">
        <v>230</v>
      </c>
    </row>
    <row r="103" spans="1:7" x14ac:dyDescent="0.25">
      <c r="A103" s="166"/>
      <c r="C103" s="166"/>
      <c r="D103" s="166"/>
      <c r="E103" s="166"/>
      <c r="F103" s="89" t="s">
        <v>388</v>
      </c>
      <c r="G103" s="166">
        <v>216</v>
      </c>
    </row>
    <row r="104" spans="1:7" x14ac:dyDescent="0.25">
      <c r="A104" s="166"/>
      <c r="C104" s="166"/>
      <c r="D104" s="166"/>
      <c r="E104" s="166"/>
      <c r="F104" s="155" t="s">
        <v>390</v>
      </c>
      <c r="G104" s="166">
        <v>600</v>
      </c>
    </row>
    <row r="105" spans="1:7" x14ac:dyDescent="0.25">
      <c r="A105" s="166"/>
      <c r="C105" s="166"/>
      <c r="D105" s="166"/>
      <c r="E105" s="166"/>
    </row>
    <row r="107" spans="1:7" x14ac:dyDescent="0.25">
      <c r="A107" s="166"/>
      <c r="C107" s="166" t="s">
        <v>392</v>
      </c>
      <c r="D107" s="166" t="s">
        <v>393</v>
      </c>
      <c r="E107" s="166"/>
    </row>
    <row r="108" spans="1:7" x14ac:dyDescent="0.25">
      <c r="A108" s="166"/>
      <c r="B108" s="155" t="s">
        <v>394</v>
      </c>
      <c r="C108" s="166">
        <v>100</v>
      </c>
      <c r="D108" s="166">
        <v>20</v>
      </c>
      <c r="E108" s="166"/>
    </row>
    <row r="109" spans="1:7" x14ac:dyDescent="0.25">
      <c r="A109" s="166"/>
      <c r="B109" s="155" t="s">
        <v>395</v>
      </c>
      <c r="C109" s="166">
        <v>330</v>
      </c>
      <c r="D109" s="166"/>
      <c r="E109" s="166"/>
    </row>
    <row r="110" spans="1:7" x14ac:dyDescent="0.25">
      <c r="A110" s="166"/>
      <c r="B110" s="155" t="s">
        <v>396</v>
      </c>
      <c r="C110" s="166">
        <v>20</v>
      </c>
      <c r="D110" s="166"/>
      <c r="E110" s="166">
        <v>3592</v>
      </c>
    </row>
    <row r="111" spans="1:7" x14ac:dyDescent="0.25">
      <c r="A111" s="166"/>
      <c r="B111" s="155" t="s">
        <v>397</v>
      </c>
      <c r="C111" s="166">
        <v>216</v>
      </c>
      <c r="D111" s="166"/>
      <c r="E111" s="166">
        <v>-2741</v>
      </c>
    </row>
    <row r="112" spans="1:7" x14ac:dyDescent="0.25">
      <c r="A112" s="166"/>
      <c r="B112" s="155" t="s">
        <v>396</v>
      </c>
      <c r="C112" s="166">
        <v>20</v>
      </c>
      <c r="D112" s="166"/>
      <c r="E112" s="166">
        <f>E110+E111</f>
        <v>851</v>
      </c>
    </row>
    <row r="113" spans="2:8" x14ac:dyDescent="0.25">
      <c r="B113" s="155" t="s">
        <v>398</v>
      </c>
      <c r="C113" s="166">
        <v>532</v>
      </c>
      <c r="D113" s="166"/>
    </row>
    <row r="114" spans="2:8" x14ac:dyDescent="0.25">
      <c r="B114" s="155" t="s">
        <v>399</v>
      </c>
      <c r="C114" s="166">
        <v>100</v>
      </c>
      <c r="D114" s="166">
        <v>100</v>
      </c>
    </row>
    <row r="119" spans="2:8" x14ac:dyDescent="0.25">
      <c r="C119" s="166">
        <f>SUM(C108:C118)</f>
        <v>1318</v>
      </c>
      <c r="D119" s="166">
        <f>SUM(D108:D118)</f>
        <v>120</v>
      </c>
      <c r="H119" s="155">
        <f>G102/2</f>
        <v>115</v>
      </c>
    </row>
    <row r="120" spans="2:8" x14ac:dyDescent="0.25">
      <c r="C120" s="276">
        <f>C119+D119</f>
        <v>1438</v>
      </c>
      <c r="D120" s="276"/>
      <c r="H120" s="155">
        <f>G103/2</f>
        <v>108</v>
      </c>
    </row>
    <row r="121" spans="2:8" x14ac:dyDescent="0.25">
      <c r="C121" s="276">
        <f>C120/2</f>
        <v>719</v>
      </c>
      <c r="D121" s="276"/>
      <c r="H121" s="155">
        <f>G104</f>
        <v>600</v>
      </c>
    </row>
    <row r="122" spans="2:8" x14ac:dyDescent="0.25">
      <c r="C122" s="166">
        <v>300</v>
      </c>
      <c r="D122" s="166" t="s">
        <v>400</v>
      </c>
      <c r="H122" s="155">
        <f>SUM(H119:H121)</f>
        <v>823</v>
      </c>
    </row>
    <row r="123" spans="2:8" x14ac:dyDescent="0.25">
      <c r="C123" s="166">
        <f>C122+C121</f>
        <v>1019</v>
      </c>
      <c r="D123" s="166"/>
    </row>
  </sheetData>
  <mergeCells count="7">
    <mergeCell ref="C120:D120"/>
    <mergeCell ref="C121:D121"/>
    <mergeCell ref="K3:L3"/>
    <mergeCell ref="B64:C64"/>
    <mergeCell ref="C82:D82"/>
    <mergeCell ref="C83:D83"/>
    <mergeCell ref="B102:C102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C5B391-47BE-4B77-A6A2-A693E3CD33D9}">
  <dimension ref="B1:J45"/>
  <sheetViews>
    <sheetView workbookViewId="0">
      <pane ySplit="1" topLeftCell="A2" activePane="bottomLeft" state="frozen"/>
      <selection pane="bottomLeft" activeCell="J21" sqref="J21"/>
    </sheetView>
  </sheetViews>
  <sheetFormatPr defaultRowHeight="15" x14ac:dyDescent="0.25"/>
  <cols>
    <col min="2" max="2" width="10.42578125" bestFit="1" customWidth="1"/>
    <col min="3" max="3" width="32.7109375" customWidth="1"/>
    <col min="7" max="7" width="14.5703125" bestFit="1" customWidth="1"/>
  </cols>
  <sheetData>
    <row r="1" spans="2:10" x14ac:dyDescent="0.25">
      <c r="C1" t="s">
        <v>590</v>
      </c>
      <c r="D1">
        <f>SUBTOTAL(9, D2:D50)</f>
        <v>45295.700000000004</v>
      </c>
    </row>
    <row r="2" spans="2:10" x14ac:dyDescent="0.25">
      <c r="B2" s="231">
        <v>44835</v>
      </c>
      <c r="C2" t="s">
        <v>589</v>
      </c>
      <c r="D2">
        <v>1000</v>
      </c>
    </row>
    <row r="3" spans="2:10" x14ac:dyDescent="0.25">
      <c r="B3" s="231">
        <v>44835</v>
      </c>
      <c r="C3" t="s">
        <v>591</v>
      </c>
      <c r="D3">
        <v>40</v>
      </c>
      <c r="I3">
        <v>500</v>
      </c>
      <c r="J3" t="s">
        <v>623</v>
      </c>
    </row>
    <row r="4" spans="2:10" x14ac:dyDescent="0.25">
      <c r="B4" s="231">
        <v>44836</v>
      </c>
      <c r="C4" t="s">
        <v>592</v>
      </c>
      <c r="D4">
        <v>500</v>
      </c>
      <c r="I4">
        <v>500</v>
      </c>
      <c r="J4" t="s">
        <v>66</v>
      </c>
    </row>
    <row r="5" spans="2:10" x14ac:dyDescent="0.25">
      <c r="B5" s="231">
        <v>44837</v>
      </c>
      <c r="C5" t="s">
        <v>593</v>
      </c>
      <c r="D5">
        <v>30</v>
      </c>
      <c r="I5">
        <v>50</v>
      </c>
      <c r="J5" t="s">
        <v>613</v>
      </c>
    </row>
    <row r="6" spans="2:10" x14ac:dyDescent="0.25">
      <c r="B6" s="231">
        <v>44769</v>
      </c>
      <c r="C6" t="s">
        <v>625</v>
      </c>
      <c r="D6">
        <v>11520</v>
      </c>
      <c r="F6">
        <v>160</v>
      </c>
      <c r="G6" t="s">
        <v>600</v>
      </c>
    </row>
    <row r="7" spans="2:10" x14ac:dyDescent="0.25">
      <c r="B7" s="231">
        <v>44837</v>
      </c>
      <c r="C7" t="s">
        <v>594</v>
      </c>
      <c r="D7">
        <v>16380</v>
      </c>
      <c r="F7">
        <v>40</v>
      </c>
      <c r="G7" t="s">
        <v>600</v>
      </c>
    </row>
    <row r="8" spans="2:10" hidden="1" x14ac:dyDescent="0.25">
      <c r="B8" s="231">
        <v>44838</v>
      </c>
      <c r="C8" t="s">
        <v>595</v>
      </c>
      <c r="D8">
        <v>250</v>
      </c>
    </row>
    <row r="9" spans="2:10" hidden="1" x14ac:dyDescent="0.25"/>
    <row r="10" spans="2:10" hidden="1" x14ac:dyDescent="0.25"/>
    <row r="11" spans="2:10" hidden="1" x14ac:dyDescent="0.25"/>
    <row r="12" spans="2:10" hidden="1" x14ac:dyDescent="0.25"/>
    <row r="13" spans="2:10" x14ac:dyDescent="0.25">
      <c r="B13" s="231">
        <v>44838</v>
      </c>
      <c r="C13" t="s">
        <v>596</v>
      </c>
      <c r="D13">
        <v>100</v>
      </c>
      <c r="F13">
        <v>40</v>
      </c>
      <c r="G13" t="s">
        <v>603</v>
      </c>
    </row>
    <row r="14" spans="2:10" x14ac:dyDescent="0.25">
      <c r="B14" s="231">
        <v>44838</v>
      </c>
      <c r="C14" t="s">
        <v>597</v>
      </c>
      <c r="D14">
        <v>2000</v>
      </c>
    </row>
    <row r="15" spans="2:10" x14ac:dyDescent="0.25">
      <c r="B15" s="231">
        <v>44839</v>
      </c>
      <c r="C15" t="s">
        <v>598</v>
      </c>
      <c r="D15">
        <v>20</v>
      </c>
      <c r="F15">
        <f>SUM(F4:F14)</f>
        <v>240</v>
      </c>
      <c r="G15" t="s">
        <v>26</v>
      </c>
    </row>
    <row r="16" spans="2:10" x14ac:dyDescent="0.25">
      <c r="B16" s="231">
        <v>44839</v>
      </c>
      <c r="C16" t="s">
        <v>599</v>
      </c>
      <c r="D16">
        <v>20</v>
      </c>
      <c r="F16">
        <f>F15/2</f>
        <v>120</v>
      </c>
      <c r="G16" t="s">
        <v>624</v>
      </c>
    </row>
    <row r="17" spans="2:10" x14ac:dyDescent="0.25">
      <c r="B17" s="231">
        <v>44839</v>
      </c>
      <c r="C17" t="s">
        <v>601</v>
      </c>
      <c r="D17">
        <v>1800</v>
      </c>
    </row>
    <row r="18" spans="2:10" x14ac:dyDescent="0.25">
      <c r="B18" s="231">
        <v>44839</v>
      </c>
      <c r="C18" t="s">
        <v>602</v>
      </c>
      <c r="D18">
        <v>100</v>
      </c>
      <c r="I18">
        <f>SUM(I3:I17)</f>
        <v>1050</v>
      </c>
      <c r="J18">
        <f>I18-F16</f>
        <v>930</v>
      </c>
    </row>
    <row r="19" spans="2:10" x14ac:dyDescent="0.25">
      <c r="B19" s="231">
        <v>44840</v>
      </c>
      <c r="C19" t="s">
        <v>604</v>
      </c>
      <c r="D19">
        <v>20</v>
      </c>
      <c r="J19">
        <v>5</v>
      </c>
    </row>
    <row r="20" spans="2:10" x14ac:dyDescent="0.25">
      <c r="B20" s="231">
        <v>44840</v>
      </c>
      <c r="C20" t="s">
        <v>605</v>
      </c>
      <c r="D20">
        <v>200</v>
      </c>
      <c r="J20">
        <v>315</v>
      </c>
    </row>
    <row r="21" spans="2:10" x14ac:dyDescent="0.25">
      <c r="B21" s="231">
        <v>44840</v>
      </c>
      <c r="C21" t="s">
        <v>606</v>
      </c>
      <c r="D21">
        <v>200</v>
      </c>
      <c r="J21">
        <f>SUM(J18:J20)</f>
        <v>1250</v>
      </c>
    </row>
    <row r="22" spans="2:10" x14ac:dyDescent="0.25">
      <c r="B22" s="231">
        <v>44840</v>
      </c>
      <c r="C22" t="s">
        <v>607</v>
      </c>
      <c r="D22">
        <v>250</v>
      </c>
    </row>
    <row r="23" spans="2:10" x14ac:dyDescent="0.25">
      <c r="B23" s="231">
        <v>44840</v>
      </c>
      <c r="C23" t="s">
        <v>608</v>
      </c>
      <c r="D23">
        <v>50</v>
      </c>
    </row>
    <row r="24" spans="2:10" x14ac:dyDescent="0.25">
      <c r="B24" s="231">
        <v>44841</v>
      </c>
      <c r="C24" t="s">
        <v>609</v>
      </c>
      <c r="D24">
        <v>30</v>
      </c>
    </row>
    <row r="25" spans="2:10" x14ac:dyDescent="0.25">
      <c r="B25" s="231">
        <v>44841</v>
      </c>
      <c r="C25" t="s">
        <v>610</v>
      </c>
      <c r="D25">
        <v>300</v>
      </c>
    </row>
    <row r="26" spans="2:10" x14ac:dyDescent="0.25">
      <c r="B26" s="231">
        <v>44841</v>
      </c>
      <c r="C26" t="s">
        <v>608</v>
      </c>
      <c r="D26">
        <v>101</v>
      </c>
    </row>
    <row r="27" spans="2:10" x14ac:dyDescent="0.25">
      <c r="B27" s="231">
        <v>44841</v>
      </c>
      <c r="C27" t="s">
        <v>611</v>
      </c>
      <c r="D27">
        <v>100</v>
      </c>
    </row>
    <row r="28" spans="2:10" x14ac:dyDescent="0.25">
      <c r="B28" s="231">
        <v>44841</v>
      </c>
      <c r="C28" t="s">
        <v>612</v>
      </c>
      <c r="D28">
        <v>70</v>
      </c>
    </row>
    <row r="29" spans="2:10" x14ac:dyDescent="0.25">
      <c r="B29" s="231">
        <v>44842</v>
      </c>
      <c r="C29" t="s">
        <v>615</v>
      </c>
      <c r="D29">
        <v>200</v>
      </c>
    </row>
    <row r="30" spans="2:10" x14ac:dyDescent="0.25">
      <c r="B30" s="231">
        <v>44842</v>
      </c>
      <c r="C30" t="s">
        <v>614</v>
      </c>
      <c r="D30">
        <v>50</v>
      </c>
    </row>
    <row r="31" spans="2:10" x14ac:dyDescent="0.25">
      <c r="B31" s="231">
        <v>44843</v>
      </c>
      <c r="C31" t="s">
        <v>616</v>
      </c>
      <c r="D31">
        <v>1800</v>
      </c>
    </row>
    <row r="32" spans="2:10" x14ac:dyDescent="0.25">
      <c r="B32" s="231">
        <v>44843</v>
      </c>
      <c r="C32" t="s">
        <v>617</v>
      </c>
      <c r="D32">
        <v>1100</v>
      </c>
    </row>
    <row r="33" spans="2:4" x14ac:dyDescent="0.25">
      <c r="B33" s="231">
        <v>44843</v>
      </c>
      <c r="C33" t="s">
        <v>618</v>
      </c>
      <c r="D33">
        <v>200</v>
      </c>
    </row>
    <row r="34" spans="2:4" x14ac:dyDescent="0.25">
      <c r="B34" s="231">
        <v>44843</v>
      </c>
      <c r="C34" t="s">
        <v>622</v>
      </c>
      <c r="D34">
        <v>100</v>
      </c>
    </row>
    <row r="35" spans="2:4" x14ac:dyDescent="0.25">
      <c r="B35" s="231">
        <v>44843</v>
      </c>
      <c r="C35" t="s">
        <v>621</v>
      </c>
      <c r="D35">
        <v>100</v>
      </c>
    </row>
    <row r="36" spans="2:4" x14ac:dyDescent="0.25">
      <c r="B36" s="231">
        <v>44843</v>
      </c>
      <c r="C36" t="s">
        <v>620</v>
      </c>
      <c r="D36">
        <v>500</v>
      </c>
    </row>
    <row r="37" spans="2:4" x14ac:dyDescent="0.25">
      <c r="B37" s="231">
        <v>44843</v>
      </c>
      <c r="C37" t="s">
        <v>619</v>
      </c>
      <c r="D37">
        <v>150</v>
      </c>
    </row>
    <row r="38" spans="2:4" x14ac:dyDescent="0.25">
      <c r="B38" s="231">
        <v>44843</v>
      </c>
      <c r="C38" t="s">
        <v>399</v>
      </c>
      <c r="D38">
        <v>260</v>
      </c>
    </row>
    <row r="39" spans="2:4" x14ac:dyDescent="0.25">
      <c r="B39" s="231">
        <v>44841</v>
      </c>
      <c r="C39" t="s">
        <v>626</v>
      </c>
      <c r="D39">
        <v>-2720</v>
      </c>
    </row>
    <row r="40" spans="2:4" x14ac:dyDescent="0.25">
      <c r="B40" s="231">
        <v>44843</v>
      </c>
      <c r="C40" t="s">
        <v>626</v>
      </c>
      <c r="D40">
        <v>2564.3000000000002</v>
      </c>
    </row>
    <row r="41" spans="2:4" x14ac:dyDescent="0.25">
      <c r="B41" s="231">
        <v>44835</v>
      </c>
      <c r="C41" t="s">
        <v>627</v>
      </c>
      <c r="D41">
        <v>1934.3</v>
      </c>
    </row>
    <row r="42" spans="2:4" x14ac:dyDescent="0.25">
      <c r="B42" s="231">
        <v>44835</v>
      </c>
      <c r="C42" t="s">
        <v>628</v>
      </c>
      <c r="D42">
        <v>602.5</v>
      </c>
    </row>
    <row r="43" spans="2:4" x14ac:dyDescent="0.25">
      <c r="B43" s="231">
        <v>44841</v>
      </c>
      <c r="C43" t="s">
        <v>626</v>
      </c>
      <c r="D43">
        <v>2873.6</v>
      </c>
    </row>
    <row r="44" spans="2:4" x14ac:dyDescent="0.25">
      <c r="B44" s="231">
        <v>44844</v>
      </c>
      <c r="C44" t="s">
        <v>399</v>
      </c>
      <c r="D44">
        <v>300</v>
      </c>
    </row>
    <row r="45" spans="2:4" x14ac:dyDescent="0.25">
      <c r="C45" t="s">
        <v>629</v>
      </c>
      <c r="D45">
        <v>200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F92C8-E56B-4466-B225-E206305E91F2}">
  <dimension ref="A1:O105"/>
  <sheetViews>
    <sheetView tabSelected="1" workbookViewId="0">
      <pane ySplit="1" topLeftCell="A63" activePane="bottomLeft" state="frozen"/>
      <selection pane="bottomLeft" activeCell="K79" sqref="K79"/>
    </sheetView>
  </sheetViews>
  <sheetFormatPr defaultColWidth="5.42578125" defaultRowHeight="15" x14ac:dyDescent="0.25"/>
  <cols>
    <col min="1" max="1" width="11.85546875" style="155" bestFit="1" customWidth="1"/>
    <col min="2" max="2" width="33.85546875" style="155" customWidth="1"/>
    <col min="3" max="3" width="12.85546875" style="178" customWidth="1"/>
    <col min="4" max="5" width="10.42578125" style="178" bestFit="1" customWidth="1"/>
    <col min="6" max="6" width="16.85546875" style="155" bestFit="1" customWidth="1"/>
    <col min="7" max="7" width="12" style="155" bestFit="1" customWidth="1"/>
    <col min="8" max="8" width="9.140625" style="155" bestFit="1" customWidth="1"/>
    <col min="9" max="9" width="9.85546875" style="183" bestFit="1" customWidth="1"/>
    <col min="10" max="10" width="12.140625" style="183" bestFit="1" customWidth="1"/>
    <col min="11" max="11" width="9" style="184" bestFit="1" customWidth="1"/>
    <col min="12" max="12" width="10.5703125" style="155" customWidth="1"/>
    <col min="13" max="13" width="23" style="155" bestFit="1" customWidth="1"/>
    <col min="14" max="16384" width="5.42578125" style="155"/>
  </cols>
  <sheetData>
    <row r="1" spans="1:11" s="186" customFormat="1" ht="33" customHeight="1" thickBot="1" x14ac:dyDescent="0.3">
      <c r="A1" s="199" t="s">
        <v>424</v>
      </c>
      <c r="B1" s="200" t="s">
        <v>417</v>
      </c>
      <c r="C1" s="200" t="s">
        <v>427</v>
      </c>
      <c r="D1" s="200" t="s">
        <v>425</v>
      </c>
      <c r="E1" s="200" t="s">
        <v>426</v>
      </c>
      <c r="F1" s="200" t="s">
        <v>416</v>
      </c>
      <c r="G1" s="200" t="s">
        <v>430</v>
      </c>
      <c r="H1" s="200" t="s">
        <v>462</v>
      </c>
      <c r="I1" s="201" t="s">
        <v>431</v>
      </c>
      <c r="J1" s="201" t="s">
        <v>442</v>
      </c>
      <c r="K1" s="201" t="s">
        <v>460</v>
      </c>
    </row>
    <row r="2" spans="1:11" x14ac:dyDescent="0.25">
      <c r="A2" s="213">
        <v>44574</v>
      </c>
      <c r="B2" s="214" t="s">
        <v>423</v>
      </c>
      <c r="C2" s="215" t="s">
        <v>6</v>
      </c>
      <c r="D2" s="216">
        <v>44518</v>
      </c>
      <c r="E2" s="216">
        <v>44518</v>
      </c>
      <c r="F2" s="214" t="s">
        <v>422</v>
      </c>
      <c r="G2" s="215">
        <v>10029820041</v>
      </c>
      <c r="H2" s="217">
        <v>2428</v>
      </c>
      <c r="I2" s="215" t="s">
        <v>432</v>
      </c>
      <c r="J2" s="216">
        <v>44593</v>
      </c>
      <c r="K2" s="218" t="s">
        <v>461</v>
      </c>
    </row>
    <row r="3" spans="1:11" x14ac:dyDescent="0.25">
      <c r="A3" s="219">
        <v>44574</v>
      </c>
      <c r="B3" s="220" t="s">
        <v>421</v>
      </c>
      <c r="C3" s="221" t="s">
        <v>6</v>
      </c>
      <c r="D3" s="222">
        <v>44522</v>
      </c>
      <c r="E3" s="222">
        <v>44523</v>
      </c>
      <c r="F3" s="220" t="s">
        <v>422</v>
      </c>
      <c r="G3" s="221">
        <v>10029742571</v>
      </c>
      <c r="H3" s="223">
        <v>4214</v>
      </c>
      <c r="I3" s="221" t="s">
        <v>432</v>
      </c>
      <c r="J3" s="222">
        <v>44593</v>
      </c>
      <c r="K3" s="224" t="s">
        <v>461</v>
      </c>
    </row>
    <row r="4" spans="1:11" x14ac:dyDescent="0.25">
      <c r="A4" s="219">
        <v>44593</v>
      </c>
      <c r="B4" s="220" t="s">
        <v>415</v>
      </c>
      <c r="C4" s="222">
        <v>44574</v>
      </c>
      <c r="D4" s="222">
        <v>44574</v>
      </c>
      <c r="E4" s="222">
        <v>44574</v>
      </c>
      <c r="F4" s="220" t="s">
        <v>418</v>
      </c>
      <c r="G4" s="221">
        <v>10029956360</v>
      </c>
      <c r="H4" s="225">
        <v>1688.9</v>
      </c>
      <c r="I4" s="221" t="s">
        <v>432</v>
      </c>
      <c r="J4" s="222">
        <v>44593</v>
      </c>
      <c r="K4" s="224" t="s">
        <v>461</v>
      </c>
    </row>
    <row r="5" spans="1:11" x14ac:dyDescent="0.25">
      <c r="A5" s="219">
        <v>44593</v>
      </c>
      <c r="B5" s="220" t="s">
        <v>420</v>
      </c>
      <c r="C5" s="222">
        <v>44577</v>
      </c>
      <c r="D5" s="222">
        <v>44578</v>
      </c>
      <c r="E5" s="222">
        <v>44580</v>
      </c>
      <c r="F5" s="220" t="s">
        <v>419</v>
      </c>
      <c r="G5" s="221">
        <v>10029956316</v>
      </c>
      <c r="H5" s="223">
        <v>5794</v>
      </c>
      <c r="I5" s="221" t="s">
        <v>432</v>
      </c>
      <c r="J5" s="222">
        <v>44621</v>
      </c>
      <c r="K5" s="224" t="s">
        <v>461</v>
      </c>
    </row>
    <row r="6" spans="1:11" x14ac:dyDescent="0.25">
      <c r="A6" s="219">
        <v>44594</v>
      </c>
      <c r="B6" s="220" t="s">
        <v>429</v>
      </c>
      <c r="C6" s="222">
        <v>44592</v>
      </c>
      <c r="D6" s="222">
        <v>44592</v>
      </c>
      <c r="E6" s="222">
        <v>44593</v>
      </c>
      <c r="F6" s="220" t="s">
        <v>428</v>
      </c>
      <c r="G6" s="221">
        <v>10029956107</v>
      </c>
      <c r="H6" s="223">
        <v>2868</v>
      </c>
      <c r="I6" s="221" t="s">
        <v>432</v>
      </c>
      <c r="J6" s="222">
        <v>44621</v>
      </c>
      <c r="K6" s="224" t="s">
        <v>461</v>
      </c>
    </row>
    <row r="7" spans="1:11" x14ac:dyDescent="0.25">
      <c r="A7" s="219">
        <v>44594</v>
      </c>
      <c r="B7" s="220" t="s">
        <v>434</v>
      </c>
      <c r="C7" s="221" t="s">
        <v>6</v>
      </c>
      <c r="D7" s="222">
        <v>44562</v>
      </c>
      <c r="E7" s="222">
        <v>44592</v>
      </c>
      <c r="F7" s="220" t="s">
        <v>433</v>
      </c>
      <c r="G7" s="221">
        <v>10029973402</v>
      </c>
      <c r="H7" s="223">
        <v>5265</v>
      </c>
      <c r="I7" s="221" t="s">
        <v>432</v>
      </c>
      <c r="J7" s="222">
        <v>44621</v>
      </c>
      <c r="K7" s="224" t="s">
        <v>461</v>
      </c>
    </row>
    <row r="8" spans="1:11" x14ac:dyDescent="0.25">
      <c r="A8" s="219">
        <v>44594</v>
      </c>
      <c r="B8" s="220" t="s">
        <v>435</v>
      </c>
      <c r="C8" s="221" t="s">
        <v>6</v>
      </c>
      <c r="D8" s="221" t="s">
        <v>6</v>
      </c>
      <c r="E8" s="221" t="s">
        <v>6</v>
      </c>
      <c r="F8" s="220" t="s">
        <v>435</v>
      </c>
      <c r="G8" s="221">
        <v>10029820107</v>
      </c>
      <c r="H8" s="223">
        <v>600</v>
      </c>
      <c r="I8" s="221" t="s">
        <v>432</v>
      </c>
      <c r="J8" s="222">
        <v>44621</v>
      </c>
      <c r="K8" s="224" t="s">
        <v>461</v>
      </c>
    </row>
    <row r="9" spans="1:11" x14ac:dyDescent="0.25">
      <c r="A9" s="219">
        <v>44594</v>
      </c>
      <c r="B9" s="220" t="s">
        <v>436</v>
      </c>
      <c r="C9" s="221" t="s">
        <v>6</v>
      </c>
      <c r="D9" s="221" t="s">
        <v>6</v>
      </c>
      <c r="E9" s="221" t="s">
        <v>6</v>
      </c>
      <c r="F9" s="220" t="s">
        <v>436</v>
      </c>
      <c r="G9" s="221">
        <v>10029820136</v>
      </c>
      <c r="H9" s="223">
        <v>600</v>
      </c>
      <c r="I9" s="221" t="s">
        <v>432</v>
      </c>
      <c r="J9" s="222">
        <v>44621</v>
      </c>
      <c r="K9" s="224" t="s">
        <v>461</v>
      </c>
    </row>
    <row r="10" spans="1:11" x14ac:dyDescent="0.25">
      <c r="A10" s="219">
        <v>44621</v>
      </c>
      <c r="B10" s="220" t="s">
        <v>441</v>
      </c>
      <c r="C10" s="222">
        <v>44594</v>
      </c>
      <c r="D10" s="222">
        <v>44594</v>
      </c>
      <c r="E10" s="222">
        <v>44594</v>
      </c>
      <c r="F10" s="221" t="s">
        <v>437</v>
      </c>
      <c r="G10" s="221">
        <v>10030000772</v>
      </c>
      <c r="H10" s="223">
        <v>723</v>
      </c>
      <c r="I10" s="221" t="s">
        <v>432</v>
      </c>
      <c r="J10" s="222">
        <v>44621</v>
      </c>
      <c r="K10" s="224" t="s">
        <v>461</v>
      </c>
    </row>
    <row r="11" spans="1:11" x14ac:dyDescent="0.25">
      <c r="A11" s="219">
        <v>44623</v>
      </c>
      <c r="B11" s="220" t="s">
        <v>440</v>
      </c>
      <c r="C11" s="222">
        <v>44617</v>
      </c>
      <c r="D11" s="222">
        <v>44617</v>
      </c>
      <c r="E11" s="222">
        <v>44617</v>
      </c>
      <c r="F11" s="221" t="s">
        <v>443</v>
      </c>
      <c r="G11" s="221">
        <v>10030212348</v>
      </c>
      <c r="H11" s="223">
        <v>1594</v>
      </c>
      <c r="I11" s="221" t="s">
        <v>432</v>
      </c>
      <c r="J11" s="222">
        <v>44627</v>
      </c>
      <c r="K11" s="224" t="s">
        <v>461</v>
      </c>
    </row>
    <row r="12" spans="1:11" x14ac:dyDescent="0.25">
      <c r="A12" s="219">
        <v>44622</v>
      </c>
      <c r="B12" s="220" t="s">
        <v>438</v>
      </c>
      <c r="C12" s="222">
        <v>44618</v>
      </c>
      <c r="D12" s="222">
        <v>44618</v>
      </c>
      <c r="E12" s="222">
        <v>44618</v>
      </c>
      <c r="F12" s="221" t="s">
        <v>444</v>
      </c>
      <c r="G12" s="221">
        <v>10030212139</v>
      </c>
      <c r="H12" s="223">
        <v>1210</v>
      </c>
      <c r="I12" s="221" t="s">
        <v>432</v>
      </c>
      <c r="J12" s="222">
        <v>44627</v>
      </c>
      <c r="K12" s="224" t="s">
        <v>461</v>
      </c>
    </row>
    <row r="13" spans="1:11" s="185" customFormat="1" x14ac:dyDescent="0.25">
      <c r="A13" s="219">
        <v>44627</v>
      </c>
      <c r="B13" s="220" t="s">
        <v>439</v>
      </c>
      <c r="C13" s="222">
        <v>44619</v>
      </c>
      <c r="D13" s="222">
        <v>44619</v>
      </c>
      <c r="E13" s="222">
        <v>44619</v>
      </c>
      <c r="F13" s="221" t="s">
        <v>445</v>
      </c>
      <c r="G13" s="221">
        <v>10030212331</v>
      </c>
      <c r="H13" s="221">
        <v>4738.5</v>
      </c>
      <c r="I13" s="221" t="s">
        <v>432</v>
      </c>
      <c r="J13" s="222">
        <v>44627</v>
      </c>
      <c r="K13" s="224" t="s">
        <v>461</v>
      </c>
    </row>
    <row r="14" spans="1:11" x14ac:dyDescent="0.25">
      <c r="A14" s="219">
        <v>44627</v>
      </c>
      <c r="B14" s="220" t="s">
        <v>451</v>
      </c>
      <c r="C14" s="221" t="s">
        <v>6</v>
      </c>
      <c r="D14" s="222">
        <v>44562</v>
      </c>
      <c r="E14" s="222">
        <v>44592</v>
      </c>
      <c r="F14" s="220" t="s">
        <v>433</v>
      </c>
      <c r="G14" s="221">
        <v>10030243637</v>
      </c>
      <c r="H14" s="221">
        <v>8039</v>
      </c>
      <c r="I14" s="221" t="s">
        <v>432</v>
      </c>
      <c r="J14" s="222">
        <v>44648</v>
      </c>
      <c r="K14" s="224" t="s">
        <v>461</v>
      </c>
    </row>
    <row r="15" spans="1:11" x14ac:dyDescent="0.25">
      <c r="A15" s="219">
        <v>44643</v>
      </c>
      <c r="B15" s="220" t="s">
        <v>456</v>
      </c>
      <c r="C15" s="222">
        <v>44643</v>
      </c>
      <c r="D15" s="222">
        <v>44643</v>
      </c>
      <c r="E15" s="222">
        <v>44643</v>
      </c>
      <c r="F15" s="220" t="s">
        <v>457</v>
      </c>
      <c r="G15" s="221">
        <v>10030423576</v>
      </c>
      <c r="H15" s="221">
        <v>794</v>
      </c>
      <c r="I15" s="221" t="s">
        <v>432</v>
      </c>
      <c r="J15" s="222">
        <v>44648</v>
      </c>
      <c r="K15" s="224" t="s">
        <v>461</v>
      </c>
    </row>
    <row r="16" spans="1:11" x14ac:dyDescent="0.25">
      <c r="A16" s="219">
        <v>44654</v>
      </c>
      <c r="B16" s="220" t="s">
        <v>453</v>
      </c>
      <c r="C16" s="222">
        <v>44627</v>
      </c>
      <c r="D16" s="222">
        <v>44627</v>
      </c>
      <c r="E16" s="222">
        <v>44628</v>
      </c>
      <c r="F16" s="220" t="s">
        <v>452</v>
      </c>
      <c r="G16" s="221">
        <v>10030520377</v>
      </c>
      <c r="H16" s="223">
        <v>1630</v>
      </c>
      <c r="I16" s="221" t="s">
        <v>432</v>
      </c>
      <c r="J16" s="222">
        <v>44672</v>
      </c>
      <c r="K16" s="226" t="s">
        <v>461</v>
      </c>
    </row>
    <row r="17" spans="1:13" x14ac:dyDescent="0.25">
      <c r="A17" s="219">
        <v>44655</v>
      </c>
      <c r="B17" s="220" t="s">
        <v>458</v>
      </c>
      <c r="C17" s="222">
        <v>44628</v>
      </c>
      <c r="D17" s="222">
        <v>44629</v>
      </c>
      <c r="E17" s="222">
        <v>44630</v>
      </c>
      <c r="F17" s="220" t="s">
        <v>467</v>
      </c>
      <c r="G17" s="221">
        <v>10030520666</v>
      </c>
      <c r="H17" s="223">
        <v>4171.95</v>
      </c>
      <c r="I17" s="221" t="s">
        <v>432</v>
      </c>
      <c r="J17" s="222">
        <v>44672</v>
      </c>
      <c r="K17" s="226" t="s">
        <v>461</v>
      </c>
    </row>
    <row r="18" spans="1:13" x14ac:dyDescent="0.25">
      <c r="A18" s="219">
        <v>44655</v>
      </c>
      <c r="B18" s="220" t="s">
        <v>459</v>
      </c>
      <c r="C18" s="222">
        <v>44648</v>
      </c>
      <c r="D18" s="222">
        <v>44644</v>
      </c>
      <c r="E18" s="222">
        <v>44646</v>
      </c>
      <c r="F18" s="220" t="s">
        <v>468</v>
      </c>
      <c r="G18" s="221">
        <v>10030521719</v>
      </c>
      <c r="H18" s="223">
        <v>6425</v>
      </c>
      <c r="I18" s="221" t="s">
        <v>432</v>
      </c>
      <c r="J18" s="222">
        <v>44672</v>
      </c>
      <c r="K18" s="226" t="s">
        <v>461</v>
      </c>
    </row>
    <row r="19" spans="1:13" x14ac:dyDescent="0.25">
      <c r="A19" s="219">
        <v>44655</v>
      </c>
      <c r="B19" s="220" t="s">
        <v>465</v>
      </c>
      <c r="C19" s="222">
        <v>44648</v>
      </c>
      <c r="D19" s="222">
        <v>44648</v>
      </c>
      <c r="E19" s="222">
        <v>44649</v>
      </c>
      <c r="F19" s="220" t="s">
        <v>466</v>
      </c>
      <c r="G19" s="221">
        <v>10030521722</v>
      </c>
      <c r="H19" s="223">
        <v>1880</v>
      </c>
      <c r="I19" s="221" t="s">
        <v>432</v>
      </c>
      <c r="J19" s="222">
        <v>44672</v>
      </c>
      <c r="K19" s="226" t="s">
        <v>461</v>
      </c>
    </row>
    <row r="20" spans="1:13" x14ac:dyDescent="0.25">
      <c r="A20" s="219">
        <v>44655</v>
      </c>
      <c r="B20" s="220" t="s">
        <v>463</v>
      </c>
      <c r="C20" s="221" t="s">
        <v>6</v>
      </c>
      <c r="D20" s="222">
        <v>44626</v>
      </c>
      <c r="E20" s="222">
        <v>44626</v>
      </c>
      <c r="F20" s="220" t="s">
        <v>464</v>
      </c>
      <c r="G20" s="221">
        <v>10030521492</v>
      </c>
      <c r="H20" s="223">
        <v>600</v>
      </c>
      <c r="I20" s="221" t="s">
        <v>432</v>
      </c>
      <c r="J20" s="222">
        <v>44672</v>
      </c>
      <c r="K20" s="226" t="s">
        <v>461</v>
      </c>
    </row>
    <row r="21" spans="1:13" x14ac:dyDescent="0.25">
      <c r="A21" s="219">
        <v>44655</v>
      </c>
      <c r="B21" s="220" t="s">
        <v>469</v>
      </c>
      <c r="C21" s="221" t="s">
        <v>6</v>
      </c>
      <c r="D21" s="222">
        <v>44621</v>
      </c>
      <c r="E21" s="222">
        <v>44651</v>
      </c>
      <c r="F21" s="220" t="s">
        <v>433</v>
      </c>
      <c r="G21" s="221">
        <v>10030527822</v>
      </c>
      <c r="H21" s="223">
        <v>6098</v>
      </c>
      <c r="I21" s="221" t="s">
        <v>432</v>
      </c>
      <c r="J21" s="222">
        <v>44672</v>
      </c>
      <c r="K21" s="226" t="s">
        <v>461</v>
      </c>
    </row>
    <row r="22" spans="1:13" x14ac:dyDescent="0.25">
      <c r="A22" s="219">
        <v>44664</v>
      </c>
      <c r="B22" s="220" t="s">
        <v>472</v>
      </c>
      <c r="C22" s="222">
        <v>44664</v>
      </c>
      <c r="D22" s="222">
        <v>44664</v>
      </c>
      <c r="E22" s="222">
        <v>44664</v>
      </c>
      <c r="F22" s="220" t="s">
        <v>470</v>
      </c>
      <c r="G22" s="221">
        <v>10030520377</v>
      </c>
      <c r="H22" s="221">
        <v>799</v>
      </c>
      <c r="I22" s="221" t="s">
        <v>432</v>
      </c>
      <c r="J22" s="222">
        <v>44684</v>
      </c>
      <c r="K22" s="226" t="s">
        <v>461</v>
      </c>
    </row>
    <row r="23" spans="1:13" x14ac:dyDescent="0.25">
      <c r="A23" s="219">
        <v>44672</v>
      </c>
      <c r="B23" s="220" t="s">
        <v>439</v>
      </c>
      <c r="C23" s="222">
        <v>44672</v>
      </c>
      <c r="D23" s="222">
        <v>44672</v>
      </c>
      <c r="E23" s="222">
        <v>44672</v>
      </c>
      <c r="F23" s="220" t="s">
        <v>471</v>
      </c>
      <c r="G23" s="221">
        <v>10030787949</v>
      </c>
      <c r="H23" s="221">
        <v>1465</v>
      </c>
      <c r="I23" s="221" t="s">
        <v>432</v>
      </c>
      <c r="J23" s="222">
        <v>44684</v>
      </c>
      <c r="K23" s="226" t="s">
        <v>461</v>
      </c>
      <c r="M23" s="155" t="s">
        <v>509</v>
      </c>
    </row>
    <row r="24" spans="1:13" x14ac:dyDescent="0.25">
      <c r="A24" s="219">
        <v>44681</v>
      </c>
      <c r="B24" s="220" t="s">
        <v>473</v>
      </c>
      <c r="C24" s="222" t="s">
        <v>6</v>
      </c>
      <c r="D24" s="222">
        <v>44675</v>
      </c>
      <c r="E24" s="222">
        <v>44675</v>
      </c>
      <c r="F24" s="220" t="s">
        <v>473</v>
      </c>
      <c r="G24" s="221">
        <v>10030790491</v>
      </c>
      <c r="H24" s="221">
        <v>600</v>
      </c>
      <c r="I24" s="221" t="s">
        <v>432</v>
      </c>
      <c r="J24" s="222">
        <v>44684</v>
      </c>
      <c r="K24" s="226" t="s">
        <v>461</v>
      </c>
      <c r="M24" s="155" t="s">
        <v>509</v>
      </c>
    </row>
    <row r="25" spans="1:13" x14ac:dyDescent="0.25">
      <c r="A25" s="219">
        <v>44685</v>
      </c>
      <c r="B25" s="220" t="s">
        <v>474</v>
      </c>
      <c r="C25" s="222" t="s">
        <v>6</v>
      </c>
      <c r="D25" s="222">
        <v>44652</v>
      </c>
      <c r="E25" s="222">
        <v>44681</v>
      </c>
      <c r="F25" s="220" t="s">
        <v>474</v>
      </c>
      <c r="G25" s="221">
        <v>10030820817</v>
      </c>
      <c r="H25" s="223">
        <v>3395.4</v>
      </c>
      <c r="I25" s="221" t="s">
        <v>432</v>
      </c>
      <c r="J25" s="222">
        <v>44782</v>
      </c>
      <c r="K25" s="226" t="s">
        <v>461</v>
      </c>
      <c r="M25" s="155" t="s">
        <v>508</v>
      </c>
    </row>
    <row r="26" spans="1:13" x14ac:dyDescent="0.25">
      <c r="A26" s="219">
        <v>44684</v>
      </c>
      <c r="B26" s="220" t="s">
        <v>475</v>
      </c>
      <c r="C26" s="222">
        <v>44684</v>
      </c>
      <c r="D26" s="222">
        <v>44684</v>
      </c>
      <c r="E26" s="222">
        <v>44685</v>
      </c>
      <c r="F26" s="220" t="s">
        <v>476</v>
      </c>
      <c r="G26" s="221">
        <v>10030891498</v>
      </c>
      <c r="H26" s="223">
        <v>1690</v>
      </c>
      <c r="I26" s="221" t="s">
        <v>432</v>
      </c>
      <c r="J26" s="222">
        <v>44782</v>
      </c>
      <c r="K26" s="226" t="s">
        <v>461</v>
      </c>
      <c r="M26" s="155" t="s">
        <v>507</v>
      </c>
    </row>
    <row r="27" spans="1:13" x14ac:dyDescent="0.25">
      <c r="A27" s="219">
        <v>44705</v>
      </c>
      <c r="B27" s="220" t="s">
        <v>477</v>
      </c>
      <c r="C27" s="222">
        <v>44706</v>
      </c>
      <c r="D27" s="222">
        <v>44706</v>
      </c>
      <c r="E27" s="222">
        <v>44706</v>
      </c>
      <c r="F27" s="220" t="s">
        <v>478</v>
      </c>
      <c r="G27" s="221">
        <v>10031155040</v>
      </c>
      <c r="H27" s="223">
        <v>898</v>
      </c>
      <c r="I27" s="221" t="s">
        <v>432</v>
      </c>
      <c r="J27" s="222">
        <v>44782</v>
      </c>
      <c r="K27" s="226" t="s">
        <v>461</v>
      </c>
      <c r="M27" s="155" t="s">
        <v>506</v>
      </c>
    </row>
    <row r="28" spans="1:13" x14ac:dyDescent="0.25">
      <c r="A28" s="219">
        <v>44703</v>
      </c>
      <c r="B28" s="220" t="s">
        <v>480</v>
      </c>
      <c r="C28" s="222">
        <v>44704</v>
      </c>
      <c r="D28" s="222">
        <v>44704</v>
      </c>
      <c r="E28" s="222">
        <v>44704</v>
      </c>
      <c r="F28" s="220" t="s">
        <v>479</v>
      </c>
      <c r="G28" s="221">
        <v>10031155584</v>
      </c>
      <c r="H28" s="223">
        <v>1930</v>
      </c>
      <c r="I28" s="221" t="s">
        <v>432</v>
      </c>
      <c r="J28" s="222">
        <v>44782</v>
      </c>
      <c r="K28" s="226" t="s">
        <v>461</v>
      </c>
      <c r="M28" s="155" t="s">
        <v>506</v>
      </c>
    </row>
    <row r="29" spans="1:13" x14ac:dyDescent="0.25">
      <c r="A29" s="219">
        <v>44713</v>
      </c>
      <c r="B29" s="220" t="s">
        <v>481</v>
      </c>
      <c r="C29" s="222" t="s">
        <v>6</v>
      </c>
      <c r="D29" s="222">
        <v>44705</v>
      </c>
      <c r="E29" s="222">
        <v>44705</v>
      </c>
      <c r="F29" s="220" t="s">
        <v>481</v>
      </c>
      <c r="G29" s="221">
        <v>10031157017</v>
      </c>
      <c r="H29" s="223">
        <v>600</v>
      </c>
      <c r="I29" s="221" t="s">
        <v>432</v>
      </c>
      <c r="J29" s="222">
        <v>44782</v>
      </c>
      <c r="K29" s="226" t="s">
        <v>461</v>
      </c>
      <c r="M29" s="155" t="s">
        <v>507</v>
      </c>
    </row>
    <row r="30" spans="1:13" x14ac:dyDescent="0.25">
      <c r="A30" s="219">
        <v>44721</v>
      </c>
      <c r="B30" s="220" t="s">
        <v>493</v>
      </c>
      <c r="C30" s="222" t="s">
        <v>6</v>
      </c>
      <c r="D30" s="222">
        <v>44682</v>
      </c>
      <c r="E30" s="222">
        <v>44712</v>
      </c>
      <c r="F30" s="220" t="s">
        <v>493</v>
      </c>
      <c r="G30" s="221">
        <v>10031157048</v>
      </c>
      <c r="H30" s="225">
        <v>5844.7</v>
      </c>
      <c r="I30" s="221" t="s">
        <v>432</v>
      </c>
      <c r="J30" s="222">
        <v>44782</v>
      </c>
      <c r="K30" s="226" t="s">
        <v>461</v>
      </c>
      <c r="M30" s="155" t="s">
        <v>513</v>
      </c>
    </row>
    <row r="31" spans="1:13" x14ac:dyDescent="0.25">
      <c r="A31" s="219">
        <v>44733</v>
      </c>
      <c r="B31" s="220" t="s">
        <v>486</v>
      </c>
      <c r="C31" s="222">
        <v>44734</v>
      </c>
      <c r="D31" s="222">
        <v>44734</v>
      </c>
      <c r="E31" s="222">
        <v>44735</v>
      </c>
      <c r="F31" s="220" t="s">
        <v>489</v>
      </c>
      <c r="G31" s="221">
        <v>10031507914</v>
      </c>
      <c r="H31" s="223">
        <v>4015</v>
      </c>
      <c r="I31" s="221" t="s">
        <v>432</v>
      </c>
      <c r="J31" s="222">
        <v>44782</v>
      </c>
      <c r="K31" s="226" t="s">
        <v>461</v>
      </c>
      <c r="M31" s="155" t="s">
        <v>512</v>
      </c>
    </row>
    <row r="32" spans="1:13" x14ac:dyDescent="0.25">
      <c r="A32" s="219">
        <v>44745</v>
      </c>
      <c r="B32" s="220" t="s">
        <v>492</v>
      </c>
      <c r="C32" s="222" t="s">
        <v>6</v>
      </c>
      <c r="D32" s="222">
        <v>44736</v>
      </c>
      <c r="E32" s="222">
        <v>44736</v>
      </c>
      <c r="F32" s="220" t="s">
        <v>490</v>
      </c>
      <c r="G32" s="221">
        <v>10031520086</v>
      </c>
      <c r="H32" s="223">
        <v>600</v>
      </c>
      <c r="I32" s="221" t="s">
        <v>432</v>
      </c>
      <c r="J32" s="222">
        <v>44782</v>
      </c>
      <c r="K32" s="226" t="s">
        <v>461</v>
      </c>
      <c r="M32" s="155" t="s">
        <v>505</v>
      </c>
    </row>
    <row r="33" spans="1:15" x14ac:dyDescent="0.25">
      <c r="A33" s="219">
        <v>44745</v>
      </c>
      <c r="B33" s="220" t="s">
        <v>491</v>
      </c>
      <c r="C33" s="222" t="s">
        <v>6</v>
      </c>
      <c r="D33" s="222">
        <v>44713</v>
      </c>
      <c r="E33" s="222">
        <v>44742</v>
      </c>
      <c r="F33" s="220" t="s">
        <v>491</v>
      </c>
      <c r="G33" s="221">
        <v>10031519983</v>
      </c>
      <c r="H33" s="225">
        <v>5952.6</v>
      </c>
      <c r="I33" s="221" t="s">
        <v>432</v>
      </c>
      <c r="J33" s="222">
        <v>44782</v>
      </c>
      <c r="K33" s="226" t="s">
        <v>461</v>
      </c>
      <c r="M33" s="155" t="s">
        <v>513</v>
      </c>
    </row>
    <row r="34" spans="1:15" x14ac:dyDescent="0.25">
      <c r="A34" s="219">
        <v>44771</v>
      </c>
      <c r="B34" s="220" t="s">
        <v>495</v>
      </c>
      <c r="C34" s="222" t="s">
        <v>6</v>
      </c>
      <c r="D34" s="222">
        <v>44768</v>
      </c>
      <c r="E34" s="222">
        <v>44768</v>
      </c>
      <c r="F34" s="220" t="s">
        <v>495</v>
      </c>
      <c r="G34" s="221">
        <v>10031811384</v>
      </c>
      <c r="H34" s="223">
        <v>600</v>
      </c>
      <c r="I34" s="221" t="s">
        <v>432</v>
      </c>
      <c r="J34" s="222">
        <v>44782</v>
      </c>
      <c r="K34" s="226" t="s">
        <v>461</v>
      </c>
      <c r="M34" s="155" t="s">
        <v>512</v>
      </c>
    </row>
    <row r="35" spans="1:15" x14ac:dyDescent="0.25">
      <c r="A35" s="219">
        <v>44771</v>
      </c>
      <c r="B35" s="220" t="s">
        <v>496</v>
      </c>
      <c r="C35" s="222">
        <v>44749</v>
      </c>
      <c r="D35" s="222">
        <v>44750</v>
      </c>
      <c r="E35" s="222">
        <v>44750</v>
      </c>
      <c r="F35" s="220" t="s">
        <v>497</v>
      </c>
      <c r="G35" s="221">
        <v>10031822411</v>
      </c>
      <c r="H35" s="227">
        <v>1178</v>
      </c>
      <c r="I35" s="221" t="s">
        <v>432</v>
      </c>
      <c r="J35" s="222">
        <v>44782</v>
      </c>
      <c r="K35" s="226" t="s">
        <v>461</v>
      </c>
      <c r="M35" s="155" t="s">
        <v>512</v>
      </c>
    </row>
    <row r="36" spans="1:15" x14ac:dyDescent="0.25">
      <c r="A36" s="219">
        <v>44773</v>
      </c>
      <c r="B36" s="220" t="s">
        <v>498</v>
      </c>
      <c r="C36" s="222">
        <v>44765</v>
      </c>
      <c r="D36" s="222">
        <v>44765</v>
      </c>
      <c r="E36" s="222">
        <v>44765</v>
      </c>
      <c r="F36" s="220" t="s">
        <v>499</v>
      </c>
      <c r="G36" s="221">
        <v>10031837573</v>
      </c>
      <c r="H36" s="227">
        <v>906</v>
      </c>
      <c r="I36" s="221" t="s">
        <v>432</v>
      </c>
      <c r="J36" s="222">
        <v>44782</v>
      </c>
      <c r="K36" s="226" t="s">
        <v>461</v>
      </c>
      <c r="M36" s="155" t="s">
        <v>512</v>
      </c>
    </row>
    <row r="37" spans="1:15" x14ac:dyDescent="0.25">
      <c r="A37" s="219">
        <v>44775</v>
      </c>
      <c r="B37" s="220" t="s">
        <v>501</v>
      </c>
      <c r="C37" s="222">
        <v>44767</v>
      </c>
      <c r="D37" s="222">
        <v>44768</v>
      </c>
      <c r="E37" s="222">
        <v>44769</v>
      </c>
      <c r="F37" s="220" t="s">
        <v>502</v>
      </c>
      <c r="G37" s="221">
        <v>10031837644</v>
      </c>
      <c r="H37" s="228">
        <v>4698</v>
      </c>
      <c r="I37" s="221" t="s">
        <v>432</v>
      </c>
      <c r="J37" s="222">
        <v>44793</v>
      </c>
      <c r="K37" s="226" t="s">
        <v>461</v>
      </c>
      <c r="M37" s="155" t="s">
        <v>515</v>
      </c>
    </row>
    <row r="38" spans="1:15" x14ac:dyDescent="0.25">
      <c r="A38" s="219">
        <v>44775</v>
      </c>
      <c r="B38" s="220" t="s">
        <v>504</v>
      </c>
      <c r="C38" s="219">
        <v>44771</v>
      </c>
      <c r="D38" s="222">
        <v>44772</v>
      </c>
      <c r="E38" s="222">
        <v>44774</v>
      </c>
      <c r="F38" s="220" t="s">
        <v>503</v>
      </c>
      <c r="G38" s="221">
        <v>10031875393</v>
      </c>
      <c r="H38" s="228">
        <v>3296</v>
      </c>
      <c r="I38" s="221" t="s">
        <v>432</v>
      </c>
      <c r="J38" s="222">
        <v>44793</v>
      </c>
      <c r="K38" s="226" t="s">
        <v>514</v>
      </c>
      <c r="M38" s="155" t="s">
        <v>510</v>
      </c>
    </row>
    <row r="39" spans="1:15" x14ac:dyDescent="0.25">
      <c r="A39" s="219">
        <v>44776</v>
      </c>
      <c r="B39" s="220" t="s">
        <v>500</v>
      </c>
      <c r="C39" s="222" t="s">
        <v>6</v>
      </c>
      <c r="D39" s="222">
        <v>44743</v>
      </c>
      <c r="E39" s="222">
        <v>44773</v>
      </c>
      <c r="F39" s="220" t="s">
        <v>500</v>
      </c>
      <c r="G39" s="221">
        <v>10031837667</v>
      </c>
      <c r="H39" s="228">
        <v>6241.1</v>
      </c>
      <c r="I39" s="221" t="s">
        <v>432</v>
      </c>
      <c r="J39" s="222">
        <v>44793</v>
      </c>
      <c r="K39" s="226" t="s">
        <v>461</v>
      </c>
      <c r="M39" s="155" t="s">
        <v>511</v>
      </c>
    </row>
    <row r="40" spans="1:15" x14ac:dyDescent="0.25">
      <c r="A40" s="219">
        <v>44808</v>
      </c>
      <c r="B40" s="220" t="s">
        <v>528</v>
      </c>
      <c r="C40" s="222">
        <v>44777</v>
      </c>
      <c r="D40" s="222">
        <v>44777</v>
      </c>
      <c r="E40" s="222">
        <v>44779</v>
      </c>
      <c r="F40" s="220" t="s">
        <v>529</v>
      </c>
      <c r="G40" s="221">
        <v>10031925736</v>
      </c>
      <c r="H40" s="228">
        <v>6564</v>
      </c>
      <c r="I40" s="221" t="s">
        <v>432</v>
      </c>
      <c r="J40" s="207">
        <v>44833</v>
      </c>
      <c r="K40" s="226" t="s">
        <v>461</v>
      </c>
      <c r="L40" s="176"/>
      <c r="M40" s="155" t="s">
        <v>564</v>
      </c>
    </row>
    <row r="41" spans="1:15" x14ac:dyDescent="0.25">
      <c r="A41" s="219">
        <v>44808</v>
      </c>
      <c r="B41" s="220" t="s">
        <v>526</v>
      </c>
      <c r="C41" s="222">
        <v>44782</v>
      </c>
      <c r="D41" s="222">
        <v>44782</v>
      </c>
      <c r="E41" s="222">
        <v>44783</v>
      </c>
      <c r="F41" s="220" t="s">
        <v>527</v>
      </c>
      <c r="G41" s="221">
        <v>10032209501</v>
      </c>
      <c r="H41" s="228">
        <v>4751.95</v>
      </c>
      <c r="I41" s="221" t="s">
        <v>432</v>
      </c>
      <c r="J41" s="207">
        <v>44833</v>
      </c>
      <c r="K41" s="226" t="s">
        <v>461</v>
      </c>
      <c r="L41" s="176"/>
      <c r="M41" s="155" t="s">
        <v>564</v>
      </c>
      <c r="O41" s="229" t="s">
        <v>532</v>
      </c>
    </row>
    <row r="42" spans="1:15" x14ac:dyDescent="0.25">
      <c r="A42" s="219">
        <v>44806</v>
      </c>
      <c r="B42" s="220" t="s">
        <v>520</v>
      </c>
      <c r="C42" s="222">
        <v>44786</v>
      </c>
      <c r="D42" s="222">
        <v>44786</v>
      </c>
      <c r="E42" s="222">
        <v>44786</v>
      </c>
      <c r="F42" s="220" t="s">
        <v>521</v>
      </c>
      <c r="G42" s="221">
        <v>10032203836</v>
      </c>
      <c r="H42" s="228">
        <v>965</v>
      </c>
      <c r="I42" s="221" t="s">
        <v>432</v>
      </c>
      <c r="J42" s="207">
        <v>44833</v>
      </c>
      <c r="K42" s="226" t="s">
        <v>461</v>
      </c>
      <c r="L42" s="212"/>
      <c r="M42" s="155" t="s">
        <v>552</v>
      </c>
    </row>
    <row r="43" spans="1:15" x14ac:dyDescent="0.25">
      <c r="A43" s="219">
        <v>44808</v>
      </c>
      <c r="B43" s="220" t="s">
        <v>524</v>
      </c>
      <c r="C43" s="222">
        <v>44794</v>
      </c>
      <c r="D43" s="222">
        <v>44795</v>
      </c>
      <c r="E43" s="222">
        <v>44796</v>
      </c>
      <c r="F43" s="220" t="s">
        <v>525</v>
      </c>
      <c r="G43" s="221">
        <v>10032209449</v>
      </c>
      <c r="H43" s="228">
        <v>5406.95</v>
      </c>
      <c r="I43" s="221" t="s">
        <v>432</v>
      </c>
      <c r="J43" s="207">
        <v>44833</v>
      </c>
      <c r="K43" s="226" t="s">
        <v>461</v>
      </c>
      <c r="L43" s="176"/>
      <c r="M43" s="155" t="s">
        <v>564</v>
      </c>
      <c r="O43" s="155" t="s">
        <v>531</v>
      </c>
    </row>
    <row r="44" spans="1:15" x14ac:dyDescent="0.25">
      <c r="A44" s="219">
        <v>44808</v>
      </c>
      <c r="B44" s="220" t="s">
        <v>522</v>
      </c>
      <c r="C44" s="222">
        <v>44798</v>
      </c>
      <c r="D44" s="222">
        <v>44798</v>
      </c>
      <c r="E44" s="222">
        <v>44801</v>
      </c>
      <c r="F44" s="220" t="s">
        <v>523</v>
      </c>
      <c r="G44" s="221">
        <v>10032204721</v>
      </c>
      <c r="H44" s="228">
        <v>9020.34</v>
      </c>
      <c r="I44" s="221" t="s">
        <v>432</v>
      </c>
      <c r="J44" s="207">
        <v>44833</v>
      </c>
      <c r="K44" s="226" t="s">
        <v>461</v>
      </c>
      <c r="L44" s="176"/>
      <c r="M44" s="155" t="s">
        <v>564</v>
      </c>
    </row>
    <row r="45" spans="1:15" x14ac:dyDescent="0.25">
      <c r="A45" s="219">
        <v>44809</v>
      </c>
      <c r="B45" s="220" t="s">
        <v>530</v>
      </c>
      <c r="C45" s="222" t="s">
        <v>6</v>
      </c>
      <c r="D45" s="222">
        <v>44774</v>
      </c>
      <c r="E45" s="222">
        <v>44804</v>
      </c>
      <c r="F45" s="220" t="s">
        <v>530</v>
      </c>
      <c r="G45" s="221">
        <v>10032210189</v>
      </c>
      <c r="H45" s="228">
        <v>5764.4</v>
      </c>
      <c r="I45" s="221" t="s">
        <v>432</v>
      </c>
      <c r="J45" s="207">
        <v>44833</v>
      </c>
      <c r="K45" s="226" t="s">
        <v>461</v>
      </c>
      <c r="L45" s="176"/>
      <c r="M45" s="155" t="s">
        <v>565</v>
      </c>
    </row>
    <row r="46" spans="1:15" x14ac:dyDescent="0.25">
      <c r="A46" s="219">
        <v>44814</v>
      </c>
      <c r="B46" s="220" t="s">
        <v>535</v>
      </c>
      <c r="C46" s="222">
        <v>44810</v>
      </c>
      <c r="D46" s="222">
        <v>44810</v>
      </c>
      <c r="E46" s="222">
        <v>44810</v>
      </c>
      <c r="F46" s="220" t="s">
        <v>536</v>
      </c>
      <c r="G46" s="221">
        <v>10032290832</v>
      </c>
      <c r="H46" s="228">
        <v>1096</v>
      </c>
      <c r="I46" s="221" t="s">
        <v>432</v>
      </c>
      <c r="J46" s="207">
        <v>44845</v>
      </c>
      <c r="K46" s="226" t="s">
        <v>461</v>
      </c>
      <c r="L46" s="176"/>
      <c r="M46" s="155" t="s">
        <v>568</v>
      </c>
    </row>
    <row r="47" spans="1:15" x14ac:dyDescent="0.25">
      <c r="A47" s="219">
        <v>44821</v>
      </c>
      <c r="B47" s="220" t="s">
        <v>537</v>
      </c>
      <c r="C47" s="222">
        <v>44811</v>
      </c>
      <c r="D47" s="222">
        <v>44811</v>
      </c>
      <c r="E47" s="222">
        <v>44814</v>
      </c>
      <c r="F47" s="220" t="s">
        <v>538</v>
      </c>
      <c r="G47" s="221">
        <v>10032290944</v>
      </c>
      <c r="H47" s="228">
        <v>8321.19</v>
      </c>
      <c r="I47" s="221" t="s">
        <v>432</v>
      </c>
      <c r="J47" s="207">
        <v>44845</v>
      </c>
      <c r="K47" s="187" t="s">
        <v>461</v>
      </c>
      <c r="L47" s="212"/>
      <c r="M47" s="155" t="s">
        <v>575</v>
      </c>
    </row>
    <row r="48" spans="1:15" x14ac:dyDescent="0.25">
      <c r="A48" s="219">
        <v>44818</v>
      </c>
      <c r="B48" s="220" t="s">
        <v>554</v>
      </c>
      <c r="C48" s="222">
        <v>44816</v>
      </c>
      <c r="D48" s="222">
        <v>44816</v>
      </c>
      <c r="E48" s="222">
        <v>44816</v>
      </c>
      <c r="F48" s="220" t="s">
        <v>553</v>
      </c>
      <c r="G48" s="221">
        <v>10032317648</v>
      </c>
      <c r="H48" s="228">
        <v>1974.95</v>
      </c>
      <c r="I48" s="221" t="s">
        <v>432</v>
      </c>
      <c r="J48" s="207">
        <v>44845</v>
      </c>
      <c r="K48" s="226" t="s">
        <v>461</v>
      </c>
      <c r="M48" s="155" t="s">
        <v>568</v>
      </c>
    </row>
    <row r="49" spans="1:13" x14ac:dyDescent="0.25">
      <c r="A49" s="219">
        <v>44837</v>
      </c>
      <c r="B49" s="230" t="s">
        <v>560</v>
      </c>
      <c r="C49" s="222">
        <v>44826</v>
      </c>
      <c r="D49" s="222">
        <v>44827</v>
      </c>
      <c r="E49" s="222">
        <v>44827</v>
      </c>
      <c r="F49" s="220" t="s">
        <v>561</v>
      </c>
      <c r="G49" s="221">
        <v>10032488766</v>
      </c>
      <c r="H49" s="228">
        <v>1703.95</v>
      </c>
      <c r="I49" s="221" t="s">
        <v>432</v>
      </c>
      <c r="J49" s="207">
        <v>44845</v>
      </c>
      <c r="K49" s="226" t="s">
        <v>461</v>
      </c>
      <c r="M49" s="155" t="s">
        <v>568</v>
      </c>
    </row>
    <row r="50" spans="1:13" x14ac:dyDescent="0.25">
      <c r="A50" s="26">
        <v>44835</v>
      </c>
      <c r="B50" s="97" t="s">
        <v>562</v>
      </c>
      <c r="C50" s="222" t="s">
        <v>6</v>
      </c>
      <c r="D50" s="207">
        <v>44827</v>
      </c>
      <c r="E50" s="207">
        <v>44828</v>
      </c>
      <c r="F50" s="97" t="s">
        <v>562</v>
      </c>
      <c r="G50" s="10">
        <v>10032488955</v>
      </c>
      <c r="H50" s="208">
        <v>600</v>
      </c>
      <c r="I50" s="221" t="s">
        <v>432</v>
      </c>
      <c r="J50" s="207">
        <v>44845</v>
      </c>
      <c r="K50" s="209" t="s">
        <v>461</v>
      </c>
      <c r="M50" s="155" t="s">
        <v>576</v>
      </c>
    </row>
    <row r="51" spans="1:13" x14ac:dyDescent="0.25">
      <c r="A51" s="26">
        <v>44839</v>
      </c>
      <c r="B51" s="220" t="s">
        <v>563</v>
      </c>
      <c r="C51" s="222" t="s">
        <v>6</v>
      </c>
      <c r="D51" s="222">
        <v>44805</v>
      </c>
      <c r="E51" s="222">
        <v>44834</v>
      </c>
      <c r="F51" s="220" t="s">
        <v>563</v>
      </c>
      <c r="G51" s="10">
        <v>10032572804</v>
      </c>
      <c r="H51" s="208">
        <v>5409.5</v>
      </c>
      <c r="I51" s="221" t="s">
        <v>432</v>
      </c>
      <c r="J51" s="207">
        <v>44845</v>
      </c>
      <c r="K51" s="209" t="s">
        <v>461</v>
      </c>
      <c r="M51" s="155" t="s">
        <v>575</v>
      </c>
    </row>
    <row r="52" spans="1:13" x14ac:dyDescent="0.25">
      <c r="A52" s="26">
        <v>44845</v>
      </c>
      <c r="B52" s="220" t="s">
        <v>566</v>
      </c>
      <c r="C52" s="222"/>
      <c r="D52" s="222">
        <v>44844</v>
      </c>
      <c r="E52" s="222">
        <v>44845</v>
      </c>
      <c r="F52" s="220" t="s">
        <v>567</v>
      </c>
      <c r="G52" s="10">
        <v>10032707374</v>
      </c>
      <c r="H52" s="208">
        <v>1985</v>
      </c>
      <c r="I52" s="10" t="s">
        <v>432</v>
      </c>
      <c r="J52" s="207">
        <v>44865</v>
      </c>
      <c r="K52" s="209" t="s">
        <v>461</v>
      </c>
      <c r="M52" s="155" t="s">
        <v>578</v>
      </c>
    </row>
    <row r="53" spans="1:13" x14ac:dyDescent="0.25">
      <c r="A53" s="26">
        <v>44847</v>
      </c>
      <c r="B53" s="220" t="s">
        <v>570</v>
      </c>
      <c r="C53" s="222">
        <v>44848</v>
      </c>
      <c r="D53" s="222">
        <v>44848</v>
      </c>
      <c r="E53" s="222">
        <v>44850</v>
      </c>
      <c r="F53" s="220" t="s">
        <v>569</v>
      </c>
      <c r="G53" s="10">
        <v>10032788034</v>
      </c>
      <c r="H53" s="208">
        <v>5988</v>
      </c>
      <c r="I53" s="10" t="s">
        <v>432</v>
      </c>
      <c r="J53" s="207">
        <v>44877</v>
      </c>
      <c r="K53" s="209" t="s">
        <v>461</v>
      </c>
      <c r="M53" s="155" t="s">
        <v>633</v>
      </c>
    </row>
    <row r="54" spans="1:13" x14ac:dyDescent="0.25">
      <c r="A54" s="26">
        <v>44853</v>
      </c>
      <c r="B54" s="220" t="s">
        <v>585</v>
      </c>
      <c r="C54" s="222"/>
      <c r="D54" s="222"/>
      <c r="E54" s="222"/>
      <c r="F54" s="220" t="s">
        <v>584</v>
      </c>
      <c r="G54" s="10">
        <v>10032999124</v>
      </c>
      <c r="H54" s="208">
        <v>4363.95</v>
      </c>
      <c r="I54" s="10" t="s">
        <v>432</v>
      </c>
      <c r="J54" s="207">
        <v>44877</v>
      </c>
      <c r="K54" s="209" t="s">
        <v>461</v>
      </c>
      <c r="M54" s="155" t="s">
        <v>633</v>
      </c>
    </row>
    <row r="55" spans="1:13" x14ac:dyDescent="0.25">
      <c r="A55" s="26">
        <v>44864</v>
      </c>
      <c r="B55" s="220" t="s">
        <v>579</v>
      </c>
      <c r="C55" s="222" t="s">
        <v>6</v>
      </c>
      <c r="D55" s="207">
        <v>44829</v>
      </c>
      <c r="E55" s="222">
        <v>44858</v>
      </c>
      <c r="F55" s="220" t="s">
        <v>579</v>
      </c>
      <c r="G55" s="10">
        <v>10032960554</v>
      </c>
      <c r="H55" s="208">
        <v>600</v>
      </c>
      <c r="I55" s="10" t="s">
        <v>432</v>
      </c>
      <c r="J55" s="207">
        <v>44865</v>
      </c>
      <c r="K55" s="209" t="s">
        <v>461</v>
      </c>
      <c r="M55" s="155" t="s">
        <v>633</v>
      </c>
    </row>
    <row r="56" spans="1:13" x14ac:dyDescent="0.25">
      <c r="A56" s="26">
        <v>44864</v>
      </c>
      <c r="B56" s="220" t="s">
        <v>586</v>
      </c>
      <c r="C56" s="222">
        <v>44864</v>
      </c>
      <c r="D56" s="222">
        <v>44864</v>
      </c>
      <c r="E56" s="222">
        <v>44866</v>
      </c>
      <c r="F56" s="220" t="s">
        <v>587</v>
      </c>
      <c r="G56" s="10">
        <v>10032999157</v>
      </c>
      <c r="H56" s="208">
        <v>8978.7199999999993</v>
      </c>
      <c r="I56" s="10" t="s">
        <v>432</v>
      </c>
      <c r="J56" s="207">
        <v>44877</v>
      </c>
      <c r="K56" s="209" t="s">
        <v>461</v>
      </c>
      <c r="M56" s="155" t="s">
        <v>633</v>
      </c>
    </row>
    <row r="57" spans="1:13" x14ac:dyDescent="0.25">
      <c r="A57" s="26">
        <v>44868</v>
      </c>
      <c r="B57" s="220" t="s">
        <v>588</v>
      </c>
      <c r="C57" s="222" t="s">
        <v>6</v>
      </c>
      <c r="D57" s="222">
        <v>44835</v>
      </c>
      <c r="E57" s="222">
        <v>44865</v>
      </c>
      <c r="F57" s="220" t="s">
        <v>588</v>
      </c>
      <c r="G57" s="10">
        <v>10033018739</v>
      </c>
      <c r="H57" s="208">
        <v>3300.5</v>
      </c>
      <c r="I57" s="10" t="s">
        <v>432</v>
      </c>
      <c r="J57" s="207">
        <v>44877</v>
      </c>
      <c r="K57" s="209" t="s">
        <v>461</v>
      </c>
      <c r="M57" s="155" t="s">
        <v>633</v>
      </c>
    </row>
    <row r="58" spans="1:13" x14ac:dyDescent="0.25">
      <c r="A58" s="238">
        <v>44874</v>
      </c>
      <c r="B58" s="239" t="s">
        <v>632</v>
      </c>
      <c r="C58" s="240">
        <v>44873</v>
      </c>
      <c r="D58" s="240">
        <v>44873</v>
      </c>
      <c r="E58" s="240">
        <v>44874</v>
      </c>
      <c r="F58" s="239" t="s">
        <v>631</v>
      </c>
      <c r="G58" s="241">
        <v>10033351624</v>
      </c>
      <c r="H58" s="252">
        <v>4882</v>
      </c>
      <c r="I58" s="10" t="s">
        <v>432</v>
      </c>
      <c r="J58" s="235">
        <v>44906</v>
      </c>
      <c r="K58" s="209" t="s">
        <v>461</v>
      </c>
      <c r="M58" s="155" t="s">
        <v>654</v>
      </c>
    </row>
    <row r="59" spans="1:13" x14ac:dyDescent="0.25">
      <c r="A59" s="243">
        <v>44889</v>
      </c>
      <c r="B59" s="244" t="s">
        <v>635</v>
      </c>
      <c r="C59" s="245" t="s">
        <v>6</v>
      </c>
      <c r="D59" s="246">
        <v>44859</v>
      </c>
      <c r="E59" s="246">
        <v>44889</v>
      </c>
      <c r="F59" s="244" t="s">
        <v>635</v>
      </c>
      <c r="G59" s="242">
        <v>10033331026</v>
      </c>
      <c r="H59" s="247">
        <v>600</v>
      </c>
      <c r="I59" s="10" t="s">
        <v>432</v>
      </c>
      <c r="J59" s="235">
        <v>44906</v>
      </c>
      <c r="K59" s="209" t="s">
        <v>461</v>
      </c>
      <c r="M59" s="155" t="s">
        <v>654</v>
      </c>
    </row>
    <row r="60" spans="1:13" x14ac:dyDescent="0.25">
      <c r="A60" s="246">
        <v>44882</v>
      </c>
      <c r="B60" s="244" t="s">
        <v>636</v>
      </c>
      <c r="C60" s="246">
        <v>44882</v>
      </c>
      <c r="D60" s="246">
        <v>44882</v>
      </c>
      <c r="E60" s="246">
        <v>44884</v>
      </c>
      <c r="F60" s="244" t="s">
        <v>637</v>
      </c>
      <c r="G60" s="242">
        <v>10033351627</v>
      </c>
      <c r="H60" s="247">
        <v>8073</v>
      </c>
      <c r="I60" s="10" t="s">
        <v>432</v>
      </c>
      <c r="J60" s="235">
        <v>44906</v>
      </c>
      <c r="K60" s="209" t="s">
        <v>461</v>
      </c>
      <c r="M60" s="155" t="s">
        <v>654</v>
      </c>
    </row>
    <row r="61" spans="1:13" x14ac:dyDescent="0.25">
      <c r="A61" s="248">
        <v>44880</v>
      </c>
      <c r="B61" s="244" t="s">
        <v>638</v>
      </c>
      <c r="C61" s="248">
        <v>44880</v>
      </c>
      <c r="D61" s="248">
        <v>44880</v>
      </c>
      <c r="E61" s="248">
        <v>44880</v>
      </c>
      <c r="F61" s="244" t="s">
        <v>639</v>
      </c>
      <c r="G61" s="242">
        <v>10033351631</v>
      </c>
      <c r="H61" s="247">
        <v>550</v>
      </c>
      <c r="I61" s="10" t="s">
        <v>432</v>
      </c>
      <c r="J61" s="235">
        <v>44906</v>
      </c>
      <c r="K61" s="209" t="s">
        <v>461</v>
      </c>
      <c r="M61" s="155" t="s">
        <v>654</v>
      </c>
    </row>
    <row r="62" spans="1:13" x14ac:dyDescent="0.25">
      <c r="A62" s="248">
        <v>44875</v>
      </c>
      <c r="B62" s="244" t="s">
        <v>640</v>
      </c>
      <c r="C62" s="248">
        <v>44875</v>
      </c>
      <c r="D62" s="248">
        <v>44875</v>
      </c>
      <c r="E62" s="246">
        <v>44876</v>
      </c>
      <c r="F62" s="244" t="s">
        <v>641</v>
      </c>
      <c r="G62" s="242">
        <v>10033351633</v>
      </c>
      <c r="H62" s="247">
        <v>5133.95</v>
      </c>
      <c r="I62" s="10" t="s">
        <v>432</v>
      </c>
      <c r="J62" s="235">
        <v>44906</v>
      </c>
      <c r="K62" s="209" t="s">
        <v>461</v>
      </c>
      <c r="M62" s="155" t="s">
        <v>654</v>
      </c>
    </row>
    <row r="63" spans="1:13" x14ac:dyDescent="0.25">
      <c r="A63" s="232">
        <v>44892</v>
      </c>
      <c r="B63" s="233" t="s">
        <v>650</v>
      </c>
      <c r="C63" s="222" t="s">
        <v>6</v>
      </c>
      <c r="D63" s="235">
        <v>44866</v>
      </c>
      <c r="E63" s="235">
        <v>44891</v>
      </c>
      <c r="F63" s="233" t="s">
        <v>650</v>
      </c>
      <c r="G63" s="58">
        <v>10033351640</v>
      </c>
      <c r="H63" s="256">
        <v>3968</v>
      </c>
      <c r="I63" s="10" t="s">
        <v>432</v>
      </c>
      <c r="J63" s="235">
        <v>44906</v>
      </c>
      <c r="K63" s="209" t="s">
        <v>461</v>
      </c>
      <c r="M63" s="155" t="s">
        <v>654</v>
      </c>
    </row>
    <row r="64" spans="1:13" x14ac:dyDescent="0.25">
      <c r="A64" s="232">
        <v>44890</v>
      </c>
      <c r="B64" s="233" t="s">
        <v>649</v>
      </c>
      <c r="C64" s="234" t="s">
        <v>6</v>
      </c>
      <c r="D64" s="235">
        <v>44890</v>
      </c>
      <c r="E64" s="235">
        <v>44890</v>
      </c>
      <c r="F64" s="58" t="s">
        <v>6</v>
      </c>
      <c r="G64" s="58">
        <v>10033452624</v>
      </c>
      <c r="H64" s="257">
        <v>5100</v>
      </c>
      <c r="I64" s="253" t="s">
        <v>432</v>
      </c>
      <c r="J64" s="254">
        <v>44906</v>
      </c>
      <c r="K64" s="255" t="s">
        <v>461</v>
      </c>
      <c r="M64" s="155" t="s">
        <v>691</v>
      </c>
    </row>
    <row r="65" spans="1:13" x14ac:dyDescent="0.25">
      <c r="A65" s="235">
        <v>44901</v>
      </c>
      <c r="B65" s="244" t="s">
        <v>653</v>
      </c>
      <c r="C65" s="245" t="s">
        <v>6</v>
      </c>
      <c r="D65" s="235">
        <v>44901</v>
      </c>
      <c r="E65" s="235">
        <v>44903</v>
      </c>
      <c r="F65" s="233" t="s">
        <v>652</v>
      </c>
      <c r="G65" s="58">
        <v>10033896428</v>
      </c>
      <c r="H65" s="258">
        <v>6806</v>
      </c>
      <c r="I65" s="58" t="s">
        <v>432</v>
      </c>
      <c r="J65" s="235">
        <v>44935</v>
      </c>
      <c r="K65" s="237" t="s">
        <v>461</v>
      </c>
      <c r="M65" s="155" t="s">
        <v>671</v>
      </c>
    </row>
    <row r="66" spans="1:13" x14ac:dyDescent="0.25">
      <c r="A66" s="249">
        <v>44908</v>
      </c>
      <c r="B66" s="244" t="s">
        <v>661</v>
      </c>
      <c r="C66" s="245" t="s">
        <v>6</v>
      </c>
      <c r="D66" s="235">
        <v>44908</v>
      </c>
      <c r="E66" s="235">
        <v>44909</v>
      </c>
      <c r="F66" s="233" t="s">
        <v>662</v>
      </c>
      <c r="G66" s="58">
        <v>10033896470</v>
      </c>
      <c r="H66" s="236">
        <v>4813.95</v>
      </c>
      <c r="I66" s="58" t="s">
        <v>432</v>
      </c>
      <c r="J66" s="235">
        <v>44935</v>
      </c>
      <c r="K66" s="237" t="s">
        <v>461</v>
      </c>
      <c r="M66" s="155" t="s">
        <v>672</v>
      </c>
    </row>
    <row r="67" spans="1:13" x14ac:dyDescent="0.25">
      <c r="A67" s="249">
        <v>44929</v>
      </c>
      <c r="B67" s="244" t="s">
        <v>660</v>
      </c>
      <c r="C67" s="245" t="s">
        <v>6</v>
      </c>
      <c r="D67" s="246">
        <v>44890</v>
      </c>
      <c r="E67" s="246">
        <v>44919</v>
      </c>
      <c r="F67" s="244" t="s">
        <v>660</v>
      </c>
      <c r="G67" s="242">
        <v>10033896367</v>
      </c>
      <c r="H67" s="256">
        <v>600</v>
      </c>
      <c r="I67" s="58" t="s">
        <v>432</v>
      </c>
      <c r="J67" s="235">
        <v>44935</v>
      </c>
      <c r="K67" s="237" t="s">
        <v>461</v>
      </c>
      <c r="M67" s="155" t="s">
        <v>669</v>
      </c>
    </row>
    <row r="68" spans="1:13" x14ac:dyDescent="0.25">
      <c r="A68" s="249">
        <v>44904</v>
      </c>
      <c r="B68" s="244" t="s">
        <v>663</v>
      </c>
      <c r="C68" s="245" t="s">
        <v>6</v>
      </c>
      <c r="D68" s="235">
        <v>44904</v>
      </c>
      <c r="E68" s="235">
        <v>44905</v>
      </c>
      <c r="F68" s="233" t="s">
        <v>664</v>
      </c>
      <c r="G68" s="58">
        <v>10033896529</v>
      </c>
      <c r="H68" s="258">
        <v>2520</v>
      </c>
      <c r="I68" s="58" t="s">
        <v>432</v>
      </c>
      <c r="J68" s="235">
        <v>44935</v>
      </c>
      <c r="K68" s="237" t="s">
        <v>461</v>
      </c>
      <c r="M68" s="155" t="s">
        <v>670</v>
      </c>
    </row>
    <row r="69" spans="1:13" x14ac:dyDescent="0.25">
      <c r="A69" s="249">
        <v>44917</v>
      </c>
      <c r="B69" s="244" t="s">
        <v>665</v>
      </c>
      <c r="C69" s="245" t="s">
        <v>6</v>
      </c>
      <c r="D69" s="235">
        <v>44917</v>
      </c>
      <c r="E69" s="235">
        <v>44919</v>
      </c>
      <c r="F69" s="233" t="s">
        <v>666</v>
      </c>
      <c r="G69" s="58">
        <v>10033896568</v>
      </c>
      <c r="H69" s="236">
        <v>7715.6</v>
      </c>
      <c r="I69" s="58" t="s">
        <v>432</v>
      </c>
      <c r="J69" s="235">
        <v>44935</v>
      </c>
      <c r="K69" s="237" t="s">
        <v>461</v>
      </c>
      <c r="M69" s="155" t="s">
        <v>671</v>
      </c>
    </row>
    <row r="70" spans="1:13" x14ac:dyDescent="0.25">
      <c r="A70" s="249">
        <v>44930</v>
      </c>
      <c r="B70" s="233" t="s">
        <v>667</v>
      </c>
      <c r="C70" s="245" t="s">
        <v>6</v>
      </c>
      <c r="D70" s="235">
        <v>44896</v>
      </c>
      <c r="E70" s="235">
        <v>44926</v>
      </c>
      <c r="F70" s="233" t="s">
        <v>667</v>
      </c>
      <c r="G70" s="58">
        <v>10033896586</v>
      </c>
      <c r="H70" s="236">
        <v>4898.7</v>
      </c>
      <c r="I70" s="58" t="s">
        <v>432</v>
      </c>
      <c r="J70" s="235">
        <v>44935</v>
      </c>
      <c r="K70" s="237" t="s">
        <v>461</v>
      </c>
      <c r="M70" s="155" t="s">
        <v>671</v>
      </c>
    </row>
    <row r="71" spans="1:13" x14ac:dyDescent="0.25">
      <c r="A71" s="249">
        <v>44959</v>
      </c>
      <c r="B71" s="233" t="s">
        <v>679</v>
      </c>
      <c r="C71" s="234" t="s">
        <v>6</v>
      </c>
      <c r="D71" s="235">
        <v>44935</v>
      </c>
      <c r="E71" s="235">
        <v>44936</v>
      </c>
      <c r="F71" s="233" t="s">
        <v>680</v>
      </c>
      <c r="G71" s="58">
        <v>10034240916</v>
      </c>
      <c r="H71" s="258">
        <v>4845</v>
      </c>
      <c r="I71" s="58" t="s">
        <v>432</v>
      </c>
      <c r="J71" s="235">
        <v>44964</v>
      </c>
      <c r="K71" s="237" t="s">
        <v>461</v>
      </c>
      <c r="M71" s="155" t="s">
        <v>692</v>
      </c>
    </row>
    <row r="72" spans="1:13" x14ac:dyDescent="0.25">
      <c r="A72" s="249">
        <v>44959</v>
      </c>
      <c r="B72" s="233" t="s">
        <v>681</v>
      </c>
      <c r="C72" s="234" t="s">
        <v>6</v>
      </c>
      <c r="D72" s="235">
        <v>44957</v>
      </c>
      <c r="E72" s="235">
        <v>44958</v>
      </c>
      <c r="F72" s="233" t="s">
        <v>682</v>
      </c>
      <c r="G72" s="58">
        <v>10034240927</v>
      </c>
      <c r="H72" s="258">
        <v>1680</v>
      </c>
      <c r="I72" s="58" t="s">
        <v>432</v>
      </c>
      <c r="J72" s="235">
        <v>44964</v>
      </c>
      <c r="K72" s="237" t="s">
        <v>461</v>
      </c>
      <c r="M72" s="155" t="s">
        <v>690</v>
      </c>
    </row>
    <row r="73" spans="1:13" x14ac:dyDescent="0.25">
      <c r="A73" s="249">
        <v>44959</v>
      </c>
      <c r="B73" s="244" t="s">
        <v>683</v>
      </c>
      <c r="C73" s="245" t="s">
        <v>6</v>
      </c>
      <c r="D73" s="246">
        <v>44920</v>
      </c>
      <c r="E73" s="246">
        <v>44950</v>
      </c>
      <c r="F73" s="244" t="s">
        <v>683</v>
      </c>
      <c r="G73" s="242">
        <v>10034241174</v>
      </c>
      <c r="H73" s="256">
        <v>600</v>
      </c>
      <c r="I73" s="58" t="s">
        <v>432</v>
      </c>
      <c r="J73" s="235">
        <v>44964</v>
      </c>
      <c r="K73" s="237" t="s">
        <v>461</v>
      </c>
      <c r="M73" s="155" t="s">
        <v>687</v>
      </c>
    </row>
    <row r="74" spans="1:13" x14ac:dyDescent="0.25">
      <c r="A74" s="249">
        <v>44959</v>
      </c>
      <c r="B74" s="233" t="s">
        <v>684</v>
      </c>
      <c r="C74" s="245" t="s">
        <v>6</v>
      </c>
      <c r="D74" s="235">
        <v>44927</v>
      </c>
      <c r="E74" s="235">
        <v>44957</v>
      </c>
      <c r="F74" s="233" t="s">
        <v>684</v>
      </c>
      <c r="G74" s="58">
        <v>10034240957</v>
      </c>
      <c r="H74" s="236">
        <v>4792.3</v>
      </c>
      <c r="I74" s="58" t="s">
        <v>432</v>
      </c>
      <c r="J74" s="235">
        <v>44964</v>
      </c>
      <c r="K74" s="237" t="s">
        <v>461</v>
      </c>
      <c r="M74" s="155" t="s">
        <v>691</v>
      </c>
    </row>
    <row r="75" spans="1:13" x14ac:dyDescent="0.25">
      <c r="A75" s="232">
        <v>44987</v>
      </c>
      <c r="B75" s="233" t="s">
        <v>688</v>
      </c>
      <c r="C75" s="245" t="s">
        <v>6</v>
      </c>
      <c r="D75" s="235">
        <v>44959</v>
      </c>
      <c r="E75" s="235">
        <v>44961</v>
      </c>
      <c r="F75" s="233" t="s">
        <v>689</v>
      </c>
      <c r="G75" s="58">
        <v>10034327802</v>
      </c>
      <c r="H75" s="236">
        <v>5274.9</v>
      </c>
      <c r="I75" s="58" t="s">
        <v>432</v>
      </c>
      <c r="J75" s="235">
        <v>44995</v>
      </c>
      <c r="K75" s="237" t="s">
        <v>461</v>
      </c>
      <c r="M75" s="155" t="s">
        <v>704</v>
      </c>
    </row>
    <row r="76" spans="1:13" x14ac:dyDescent="0.25">
      <c r="A76" s="232">
        <v>44988</v>
      </c>
      <c r="B76" s="233" t="s">
        <v>694</v>
      </c>
      <c r="C76" s="234"/>
      <c r="D76" s="235">
        <v>44972</v>
      </c>
      <c r="E76" s="235">
        <v>44973</v>
      </c>
      <c r="F76" s="233" t="s">
        <v>695</v>
      </c>
      <c r="G76" s="58">
        <v>10034630669</v>
      </c>
      <c r="H76" s="236">
        <v>4330</v>
      </c>
      <c r="I76" s="58" t="s">
        <v>432</v>
      </c>
      <c r="J76" s="235">
        <v>44995</v>
      </c>
      <c r="K76" s="237" t="s">
        <v>461</v>
      </c>
      <c r="M76" s="155" t="s">
        <v>705</v>
      </c>
    </row>
    <row r="77" spans="1:13" x14ac:dyDescent="0.25">
      <c r="A77" s="232">
        <v>44988</v>
      </c>
      <c r="B77" s="244" t="s">
        <v>696</v>
      </c>
      <c r="C77" s="234"/>
      <c r="D77" s="246">
        <v>44951</v>
      </c>
      <c r="E77" s="246">
        <v>44981</v>
      </c>
      <c r="F77" s="244" t="s">
        <v>696</v>
      </c>
      <c r="G77" s="58">
        <v>10034631182</v>
      </c>
      <c r="H77" s="236">
        <v>600</v>
      </c>
      <c r="I77" s="58" t="s">
        <v>432</v>
      </c>
      <c r="J77" s="235">
        <v>44995</v>
      </c>
      <c r="K77" s="237" t="s">
        <v>461</v>
      </c>
      <c r="M77" s="155" t="s">
        <v>704</v>
      </c>
    </row>
    <row r="78" spans="1:13" x14ac:dyDescent="0.25">
      <c r="A78" s="232">
        <v>44988</v>
      </c>
      <c r="B78" s="233" t="s">
        <v>697</v>
      </c>
      <c r="C78" s="234"/>
      <c r="D78" s="235">
        <v>44958</v>
      </c>
      <c r="E78" s="235">
        <v>44985</v>
      </c>
      <c r="F78" s="233" t="s">
        <v>697</v>
      </c>
      <c r="G78" s="58">
        <v>10034631213</v>
      </c>
      <c r="H78" s="236">
        <v>4186.3</v>
      </c>
      <c r="I78" s="58" t="s">
        <v>432</v>
      </c>
      <c r="J78" s="235">
        <v>44995</v>
      </c>
      <c r="K78" s="237" t="s">
        <v>461</v>
      </c>
      <c r="M78" s="155" t="s">
        <v>704</v>
      </c>
    </row>
    <row r="79" spans="1:13" x14ac:dyDescent="0.25">
      <c r="A79" s="232">
        <v>45021</v>
      </c>
      <c r="B79" s="244" t="s">
        <v>696</v>
      </c>
      <c r="C79" s="234"/>
      <c r="D79" s="246">
        <v>44982</v>
      </c>
      <c r="E79" s="246">
        <v>45009</v>
      </c>
      <c r="F79" s="244" t="s">
        <v>696</v>
      </c>
      <c r="G79" s="58">
        <v>10035122390</v>
      </c>
      <c r="H79" s="236">
        <v>600</v>
      </c>
      <c r="I79" s="58" t="s">
        <v>432</v>
      </c>
      <c r="J79" s="235">
        <v>45026</v>
      </c>
      <c r="K79" s="237"/>
    </row>
    <row r="80" spans="1:13" x14ac:dyDescent="0.25">
      <c r="A80" s="232">
        <v>45021</v>
      </c>
      <c r="B80" s="244" t="s">
        <v>706</v>
      </c>
      <c r="C80" s="234"/>
      <c r="D80" s="246" t="s">
        <v>707</v>
      </c>
      <c r="E80" s="246" t="s">
        <v>708</v>
      </c>
      <c r="F80" s="244" t="s">
        <v>706</v>
      </c>
      <c r="G80" s="58">
        <v>10035122648</v>
      </c>
      <c r="H80" s="236">
        <v>5517.5</v>
      </c>
      <c r="I80" s="58" t="s">
        <v>432</v>
      </c>
      <c r="J80" s="235">
        <v>45026</v>
      </c>
      <c r="K80" s="237"/>
    </row>
    <row r="81" spans="1:13" x14ac:dyDescent="0.25">
      <c r="A81" s="232" t="s">
        <v>710</v>
      </c>
      <c r="B81" s="244" t="s">
        <v>709</v>
      </c>
      <c r="C81" s="234"/>
      <c r="D81" s="232" t="s">
        <v>710</v>
      </c>
      <c r="E81" s="232" t="s">
        <v>710</v>
      </c>
      <c r="F81" s="244" t="s">
        <v>711</v>
      </c>
      <c r="G81" s="58">
        <v>10035165290</v>
      </c>
      <c r="H81" s="236">
        <v>1670</v>
      </c>
      <c r="I81" s="58" t="s">
        <v>432</v>
      </c>
      <c r="J81" s="235">
        <v>45026</v>
      </c>
      <c r="K81" s="237"/>
    </row>
    <row r="82" spans="1:13" x14ac:dyDescent="0.25">
      <c r="A82" s="232"/>
      <c r="B82" s="244"/>
      <c r="C82" s="234"/>
      <c r="D82" s="246"/>
      <c r="E82" s="246"/>
      <c r="F82" s="244"/>
      <c r="G82" s="58"/>
      <c r="H82" s="236"/>
      <c r="I82" s="58"/>
      <c r="J82" s="58"/>
      <c r="K82" s="237"/>
    </row>
    <row r="83" spans="1:13" x14ac:dyDescent="0.25">
      <c r="A83" s="232"/>
      <c r="B83" s="244"/>
      <c r="C83" s="234"/>
      <c r="D83" s="246"/>
      <c r="E83" s="246"/>
      <c r="F83" s="244"/>
      <c r="G83" s="58"/>
      <c r="H83" s="236"/>
      <c r="I83" s="58"/>
      <c r="J83" s="58"/>
      <c r="K83" s="237"/>
    </row>
    <row r="84" spans="1:13" x14ac:dyDescent="0.25">
      <c r="A84" s="232"/>
      <c r="B84" s="244"/>
      <c r="C84" s="234"/>
      <c r="D84" s="246"/>
      <c r="E84" s="246"/>
      <c r="F84" s="244"/>
      <c r="G84" s="58"/>
      <c r="H84" s="236"/>
      <c r="I84" s="58"/>
      <c r="J84" s="58"/>
      <c r="K84" s="237"/>
    </row>
    <row r="85" spans="1:13" x14ac:dyDescent="0.25">
      <c r="A85" s="232"/>
      <c r="B85" s="244"/>
      <c r="C85" s="234"/>
      <c r="D85" s="246"/>
      <c r="E85" s="246"/>
      <c r="F85" s="244"/>
      <c r="G85" s="58"/>
      <c r="H85" s="236"/>
      <c r="I85" s="58"/>
      <c r="J85" s="58"/>
      <c r="K85" s="237"/>
    </row>
    <row r="86" spans="1:13" ht="15.75" thickBot="1" x14ac:dyDescent="0.3">
      <c r="A86" s="64"/>
      <c r="B86" s="210"/>
      <c r="C86" s="29"/>
      <c r="D86" s="29"/>
      <c r="E86" s="29"/>
      <c r="F86" s="210"/>
      <c r="G86" s="29"/>
      <c r="H86" s="29"/>
      <c r="I86" s="29"/>
      <c r="J86" s="29"/>
      <c r="K86" s="211"/>
    </row>
    <row r="87" spans="1:13" ht="15.75" thickBot="1" x14ac:dyDescent="0.3">
      <c r="A87" s="202"/>
      <c r="B87" s="203"/>
      <c r="C87" s="204"/>
      <c r="D87" s="204"/>
      <c r="E87" s="204"/>
      <c r="F87" s="203"/>
      <c r="G87" s="203"/>
      <c r="H87" s="205">
        <f>SUM(H22:H86)</f>
        <v>211260.4</v>
      </c>
      <c r="I87" s="206"/>
      <c r="J87" s="206"/>
      <c r="K87" s="206"/>
    </row>
    <row r="93" spans="1:13" x14ac:dyDescent="0.25">
      <c r="B93"/>
      <c r="C93"/>
      <c r="D93" s="179"/>
      <c r="E93" s="179"/>
      <c r="F93" s="179"/>
      <c r="G93" s="179"/>
      <c r="H93"/>
      <c r="I93" s="91"/>
      <c r="J93" s="91"/>
      <c r="K93" s="91"/>
      <c r="L93"/>
      <c r="M93"/>
    </row>
    <row r="94" spans="1:13" x14ac:dyDescent="0.25">
      <c r="B94"/>
      <c r="C94"/>
      <c r="D94" s="179"/>
      <c r="E94" s="179"/>
      <c r="F94" s="179"/>
      <c r="G94" s="179"/>
      <c r="H94"/>
      <c r="I94" s="91"/>
      <c r="J94" s="91"/>
      <c r="K94" s="91"/>
      <c r="L94"/>
      <c r="M94"/>
    </row>
    <row r="95" spans="1:13" x14ac:dyDescent="0.25">
      <c r="B95"/>
      <c r="C95"/>
      <c r="D95" s="179"/>
      <c r="E95" s="179"/>
      <c r="F95" s="179"/>
      <c r="G95" s="179"/>
      <c r="H95"/>
      <c r="I95" s="91"/>
      <c r="J95" s="91"/>
      <c r="K95" s="91"/>
      <c r="L95"/>
      <c r="M95"/>
    </row>
    <row r="96" spans="1:13" x14ac:dyDescent="0.25">
      <c r="B96"/>
      <c r="C96"/>
      <c r="D96" s="179"/>
      <c r="E96" s="179"/>
      <c r="F96" s="179"/>
      <c r="G96" s="179"/>
      <c r="H96"/>
      <c r="I96" s="91"/>
      <c r="J96" s="91"/>
      <c r="K96" s="91"/>
      <c r="L96"/>
      <c r="M96"/>
    </row>
    <row r="97" spans="2:13" x14ac:dyDescent="0.25">
      <c r="B97"/>
      <c r="C97"/>
      <c r="D97" s="179">
        <v>10</v>
      </c>
      <c r="E97" s="179">
        <v>147</v>
      </c>
      <c r="F97" s="179">
        <v>30</v>
      </c>
      <c r="G97" s="179">
        <f t="shared" ref="G97:G104" si="0">E97/F97</f>
        <v>4.9000000000000004</v>
      </c>
      <c r="H97"/>
      <c r="I97" s="91"/>
      <c r="J97" s="91"/>
      <c r="K97" s="91"/>
      <c r="L97"/>
      <c r="M97"/>
    </row>
    <row r="98" spans="2:13" x14ac:dyDescent="0.25">
      <c r="B98"/>
      <c r="C98"/>
      <c r="D98" s="179" t="s">
        <v>447</v>
      </c>
      <c r="E98" s="179">
        <v>153</v>
      </c>
      <c r="F98" s="179">
        <v>28</v>
      </c>
      <c r="G98" s="180">
        <f t="shared" si="0"/>
        <v>5.4642857142857144</v>
      </c>
      <c r="H98"/>
      <c r="I98" s="91"/>
      <c r="J98" s="91"/>
      <c r="K98" s="91"/>
      <c r="L98"/>
      <c r="M98"/>
    </row>
    <row r="99" spans="2:13" x14ac:dyDescent="0.25">
      <c r="B99"/>
      <c r="C99"/>
      <c r="D99" s="182" t="s">
        <v>446</v>
      </c>
      <c r="E99" s="182">
        <v>198</v>
      </c>
      <c r="F99" s="182">
        <v>50</v>
      </c>
      <c r="G99" s="181">
        <f t="shared" si="0"/>
        <v>3.96</v>
      </c>
      <c r="H99"/>
      <c r="I99" s="91"/>
      <c r="J99" s="91"/>
      <c r="K99" s="91"/>
      <c r="L99"/>
      <c r="M99"/>
    </row>
    <row r="100" spans="2:13" x14ac:dyDescent="0.25">
      <c r="B100"/>
      <c r="C100"/>
      <c r="D100" s="179">
        <v>50</v>
      </c>
      <c r="E100" s="179">
        <v>247</v>
      </c>
      <c r="F100" s="179">
        <v>30</v>
      </c>
      <c r="G100" s="180">
        <f t="shared" si="0"/>
        <v>8.2333333333333325</v>
      </c>
      <c r="H100"/>
      <c r="I100" s="91"/>
      <c r="J100" s="91"/>
      <c r="K100" s="91"/>
      <c r="L100"/>
      <c r="M100"/>
    </row>
    <row r="101" spans="2:13" x14ac:dyDescent="0.25">
      <c r="B101"/>
      <c r="C101"/>
      <c r="D101" s="179"/>
      <c r="E101" s="179">
        <v>251</v>
      </c>
      <c r="F101" s="179">
        <v>28</v>
      </c>
      <c r="G101" s="180">
        <f t="shared" si="0"/>
        <v>8.9642857142857135</v>
      </c>
      <c r="H101"/>
      <c r="I101" s="91"/>
      <c r="J101" s="91"/>
      <c r="K101" s="91"/>
      <c r="L101"/>
      <c r="M101"/>
    </row>
    <row r="102" spans="2:13" x14ac:dyDescent="0.25">
      <c r="B102"/>
      <c r="C102"/>
      <c r="D102" s="179"/>
      <c r="E102" s="179">
        <v>298</v>
      </c>
      <c r="F102" s="179">
        <v>56</v>
      </c>
      <c r="G102" s="180">
        <f t="shared" si="0"/>
        <v>5.3214285714285712</v>
      </c>
      <c r="H102"/>
      <c r="I102" s="91"/>
      <c r="J102" s="91"/>
      <c r="K102" s="91"/>
      <c r="L102"/>
      <c r="M102"/>
    </row>
    <row r="103" spans="2:13" x14ac:dyDescent="0.25">
      <c r="B103"/>
      <c r="C103"/>
      <c r="D103" s="179"/>
      <c r="E103" s="179">
        <v>399</v>
      </c>
      <c r="F103" s="179">
        <v>80</v>
      </c>
      <c r="G103" s="180">
        <f t="shared" si="0"/>
        <v>4.9874999999999998</v>
      </c>
      <c r="H103"/>
      <c r="I103" s="91"/>
      <c r="J103" s="91"/>
      <c r="K103" s="91"/>
      <c r="L103"/>
      <c r="M103"/>
    </row>
    <row r="104" spans="2:13" x14ac:dyDescent="0.25">
      <c r="B104"/>
      <c r="C104"/>
      <c r="D104" s="179"/>
      <c r="E104" s="179">
        <v>118</v>
      </c>
      <c r="F104" s="179">
        <v>26</v>
      </c>
      <c r="G104" s="180">
        <f t="shared" si="0"/>
        <v>4.5384615384615383</v>
      </c>
      <c r="H104"/>
      <c r="I104" s="91"/>
      <c r="J104" s="91"/>
      <c r="K104" s="91"/>
      <c r="L104"/>
      <c r="M104"/>
    </row>
    <row r="105" spans="2:13" x14ac:dyDescent="0.25">
      <c r="B105"/>
      <c r="C105"/>
      <c r="D105" s="179"/>
      <c r="E105" s="179"/>
      <c r="F105" s="179"/>
      <c r="G105" s="180"/>
      <c r="H105"/>
      <c r="I105" s="91"/>
      <c r="J105" s="91"/>
      <c r="K105" s="91"/>
      <c r="L105"/>
      <c r="M105"/>
    </row>
  </sheetData>
  <autoFilter ref="A1:M56" xr:uid="{BFBCBE55-ED41-4B06-A6AF-D7FAA989E9FB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NAGAR</vt:lpstr>
      <vt:lpstr>PRABHAT</vt:lpstr>
      <vt:lpstr>GUJ.</vt:lpstr>
      <vt:lpstr>Riyaz Nitya</vt:lpstr>
      <vt:lpstr>Charchit</vt:lpstr>
      <vt:lpstr>Rinku Bhaiji</vt:lpstr>
      <vt:lpstr>Rohit</vt:lpstr>
      <vt:lpstr>Kashmir</vt:lpstr>
      <vt:lpstr>TA Vouch.</vt:lpstr>
    </vt:vector>
  </TitlesOfParts>
  <Manager/>
  <Company>Hewlett-Packard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Shashank Dixit</dc:creator>
  <cp:keywords/>
  <dc:description/>
  <cp:lastModifiedBy>Shashank Dixit</cp:lastModifiedBy>
  <cp:revision/>
  <dcterms:created xsi:type="dcterms:W3CDTF">2014-01-15T18:28:17Z</dcterms:created>
  <dcterms:modified xsi:type="dcterms:W3CDTF">2023-04-10T10:44:02Z</dcterms:modified>
  <cp:category/>
  <cp:contentStatus/>
</cp:coreProperties>
</file>