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数据产品经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职位名称</t>
        </is>
      </c>
      <c r="B1" t="inlineStr">
        <is>
          <t>公司名称</t>
        </is>
      </c>
      <c r="C1" t="inlineStr">
        <is>
          <t>规模</t>
        </is>
      </c>
      <c r="D1" t="inlineStr">
        <is>
          <t>行业</t>
        </is>
      </c>
      <c r="E1" t="inlineStr">
        <is>
          <t>薪资</t>
        </is>
      </c>
      <c r="F1" t="inlineStr">
        <is>
          <t>年薪</t>
        </is>
      </c>
      <c r="G1" t="inlineStr">
        <is>
          <t>经验</t>
        </is>
      </c>
      <c r="H1" t="inlineStr">
        <is>
          <t>学历</t>
        </is>
      </c>
      <c r="I1" t="inlineStr">
        <is>
          <t>标签</t>
        </is>
      </c>
      <c r="J1" t="inlineStr">
        <is>
          <t>福利</t>
        </is>
      </c>
      <c r="K1" t="inlineStr">
        <is>
          <t>job地址</t>
        </is>
      </c>
    </row>
    <row r="2">
      <c r="A2" t="inlineStr">
        <is>
          <t>高级数据产品经理</t>
        </is>
      </c>
      <c r="B2" t="inlineStr">
        <is>
          <t>国美控股集团招聘</t>
        </is>
      </c>
      <c r="C2" t="inlineStr">
        <is>
          <t>10000人以上</t>
        </is>
      </c>
      <c r="D2" t="inlineStr">
        <is>
          <t>互联网</t>
        </is>
      </c>
      <c r="E2" t="inlineStr">
        <is>
          <t>20-40K</t>
        </is>
      </c>
      <c r="F2" t="inlineStr">
        <is>
          <t>13薪</t>
        </is>
      </c>
      <c r="G2" t="inlineStr">
        <is>
          <t>3-5年</t>
        </is>
      </c>
      <c r="H2" t="inlineStr">
        <is>
          <t>本科</t>
        </is>
      </c>
      <c r="I2" t="inlineStr">
        <is>
          <t>大数据产品、高级产品经理、用户研究、平台产品、产品迭代、</t>
        </is>
      </c>
      <c r="J2" t="inlineStr">
        <is>
          <t>通讯补贴，定期体检，带薪年假，五险一金，年终奖，员工旅游，加班补助，餐补，节日福利</t>
        </is>
      </c>
      <c r="K2">
        <f>HYPERLINK("https://www.zhipin.com/job_detail/09a0ac1fcf4c55383nJz2tq6FlY~.html","详情")</f>
        <v/>
      </c>
    </row>
    <row r="3">
      <c r="A3" t="inlineStr">
        <is>
          <t>数据分析产品经理</t>
        </is>
      </c>
      <c r="B3" t="inlineStr">
        <is>
          <t>携程集团招聘</t>
        </is>
      </c>
      <c r="C3" t="inlineStr">
        <is>
          <t>1000-9999人</t>
        </is>
      </c>
      <c r="D3" t="inlineStr">
        <is>
          <t>互联网</t>
        </is>
      </c>
      <c r="E3" t="inlineStr">
        <is>
          <t>20-30K</t>
        </is>
      </c>
      <c r="F3" t="inlineStr"/>
      <c r="G3" t="inlineStr">
        <is>
          <t>3-5年</t>
        </is>
      </c>
      <c r="H3" t="inlineStr">
        <is>
          <t>本科</t>
        </is>
      </c>
      <c r="I3" t="inlineStr">
        <is>
          <t>大数据产品、数据分析、跟踪分析、本科及以上学历、使用sql、</t>
        </is>
      </c>
      <c r="J3" t="inlineStr"/>
      <c r="K3">
        <f>HYPERLINK("https://www.zhipin.com/job_detail/0d3e5eff1e470d7a33V709y6GFU~.html","详情")</f>
        <v/>
      </c>
    </row>
    <row r="4">
      <c r="A4" t="inlineStr">
        <is>
          <t>数据平台产品经理</t>
        </is>
      </c>
      <c r="B4" t="inlineStr">
        <is>
          <t>新奥数能招聘</t>
        </is>
      </c>
      <c r="C4" t="inlineStr">
        <is>
          <t>100-499人</t>
        </is>
      </c>
      <c r="D4" t="inlineStr">
        <is>
          <t>互联网</t>
        </is>
      </c>
      <c r="E4" t="inlineStr">
        <is>
          <t>30-60K</t>
        </is>
      </c>
      <c r="F4" t="inlineStr"/>
      <c r="G4" t="inlineStr">
        <is>
          <t>5-10年</t>
        </is>
      </c>
      <c r="H4" t="inlineStr">
        <is>
          <t>本科</t>
        </is>
      </c>
      <c r="I4" t="inlineStr">
        <is>
          <t>大数据产品、高级产品经理、平台产品、产品需求说明书、算法平台、</t>
        </is>
      </c>
      <c r="J4" t="inlineStr">
        <is>
          <t>通讯补贴，带薪年假，定期体检，交通补助，补充医疗保险，年终奖，餐补，五险一金，加班补助，节日福利</t>
        </is>
      </c>
      <c r="K4">
        <f>HYPERLINK("https://www.zhipin.com/job_detail/88fe84364883e8313nJ52ti-ElU~.html","详情")</f>
        <v/>
      </c>
    </row>
    <row r="5">
      <c r="A5" t="inlineStr">
        <is>
          <t>产品经理（B&amp;用户&amp;数据）</t>
        </is>
      </c>
      <c r="B5" t="inlineStr">
        <is>
          <t>美团点评招聘</t>
        </is>
      </c>
      <c r="C5" t="inlineStr">
        <is>
          <t>2O已上市10000人以上</t>
        </is>
      </c>
      <c r="D5" t="inlineStr">
        <is>
          <t>O2O</t>
        </is>
      </c>
      <c r="E5" t="inlineStr">
        <is>
          <t>20-40K</t>
        </is>
      </c>
      <c r="F5" t="inlineStr">
        <is>
          <t>15薪</t>
        </is>
      </c>
      <c r="G5" t="inlineStr">
        <is>
          <t>3-5年</t>
        </is>
      </c>
      <c r="H5" t="inlineStr">
        <is>
          <t>本科</t>
        </is>
      </c>
      <c r="I5" t="inlineStr">
        <is>
          <t>用户增长、平台产品、产品设计文档、产品建设、产品经验、</t>
        </is>
      </c>
      <c r="J5" t="inlineStr">
        <is>
          <t>节日福利，五险一金，餐补，带薪年假，年终奖，定期体检，交通补助，团建聚餐</t>
        </is>
      </c>
      <c r="K5">
        <f>HYPERLINK("https://www.zhipin.com/job_detail/2d3782c92cbf700f3nB-29-7ElM~.html","详情")</f>
        <v/>
      </c>
    </row>
    <row r="6">
      <c r="A6" t="inlineStr">
        <is>
          <t>数据产品经理</t>
        </is>
      </c>
      <c r="B6" t="inlineStr">
        <is>
          <t>桔子分期招聘</t>
        </is>
      </c>
      <c r="C6" t="inlineStr">
        <is>
          <t>100-499人</t>
        </is>
      </c>
      <c r="D6" t="inlineStr">
        <is>
          <t>互联网</t>
        </is>
      </c>
      <c r="E6" t="inlineStr">
        <is>
          <t>13-20K</t>
        </is>
      </c>
      <c r="F6" t="inlineStr"/>
      <c r="G6" t="inlineStr">
        <is>
          <t>1-3年</t>
        </is>
      </c>
      <c r="H6" t="inlineStr">
        <is>
          <t>本科</t>
        </is>
      </c>
      <c r="I6" t="inlineStr">
        <is>
          <t>大数据平台、数据分析、产品经理、数据产品经理、产品上线、</t>
        </is>
      </c>
      <c r="J6" t="inlineStr">
        <is>
          <t>全勤奖，节日福利，股票期权，零食下午茶，年终奖，带薪年假，五险一金，免费班车，交通补助，通讯补贴，加班补助</t>
        </is>
      </c>
      <c r="K6">
        <f>HYPERLINK("https://www.zhipin.com/job_detail/96de63f31f29a01f1HB-3d61E1E~.html","详情")</f>
        <v/>
      </c>
    </row>
    <row r="7">
      <c r="A7" t="inlineStr">
        <is>
          <t>产品经理-跑步方向 (MJ001055)</t>
        </is>
      </c>
      <c r="B7" t="inlineStr">
        <is>
          <t>Keep招聘</t>
        </is>
      </c>
      <c r="C7" t="inlineStr">
        <is>
          <t>500-999人</t>
        </is>
      </c>
      <c r="D7" t="inlineStr">
        <is>
          <t>互联网</t>
        </is>
      </c>
      <c r="E7" t="inlineStr">
        <is>
          <t>15-25K</t>
        </is>
      </c>
      <c r="F7" t="inlineStr"/>
      <c r="G7" t="inlineStr">
        <is>
          <t>1-3年</t>
        </is>
      </c>
      <c r="H7" t="inlineStr">
        <is>
          <t>学历不限</t>
        </is>
      </c>
      <c r="I7" t="inlineStr">
        <is>
          <t>产品迭代、产品经验、产品上线、调研、产品原型制作、</t>
        </is>
      </c>
      <c r="J7" t="inlineStr">
        <is>
          <t>补充医疗保险，股票期权，餐补，定期体检，五险一金，带薪年假，节日福利，年终奖</t>
        </is>
      </c>
      <c r="K7">
        <f>HYPERLINK("https://www.zhipin.com/job_detail/7e660eb1e92aba443nB63924FlU~.html","详情")</f>
        <v/>
      </c>
    </row>
    <row r="8">
      <c r="A8" t="inlineStr">
        <is>
          <t>产品经理-数据平台 (MJ001569)</t>
        </is>
      </c>
      <c r="B8" t="inlineStr">
        <is>
          <t>神州租车招聘</t>
        </is>
      </c>
      <c r="C8" t="inlineStr">
        <is>
          <t>10000人以上</t>
        </is>
      </c>
      <c r="D8" t="inlineStr">
        <is>
          <t>生活服务</t>
        </is>
      </c>
      <c r="E8" t="inlineStr">
        <is>
          <t>20-30K</t>
        </is>
      </c>
      <c r="F8" t="inlineStr"/>
      <c r="G8" t="inlineStr">
        <is>
          <t>5-10年</t>
        </is>
      </c>
      <c r="H8" t="inlineStr">
        <is>
          <t>学历不限</t>
        </is>
      </c>
      <c r="I8" t="inlineStr">
        <is>
          <t>合作达成、正式上线、平台类产品、体验思维、数据、</t>
        </is>
      </c>
      <c r="J8" t="inlineStr">
        <is>
          <t>加班补助，带薪年假，餐补，节日福利，免费班车，五险一金，年终奖</t>
        </is>
      </c>
      <c r="K8">
        <f>HYPERLINK("https://www.zhipin.com/job_detail/727b000da1c8d51b3nJ63Nm_F1A~.html","详情")</f>
        <v/>
      </c>
    </row>
    <row r="9">
      <c r="A9" t="inlineStr">
        <is>
          <t>高级数据产品经理</t>
        </is>
      </c>
      <c r="B9" t="inlineStr">
        <is>
          <t>北京新氧万维招聘</t>
        </is>
      </c>
      <c r="C9" t="inlineStr">
        <is>
          <t>1000-9999人</t>
        </is>
      </c>
      <c r="D9" t="inlineStr">
        <is>
          <t>互联网</t>
        </is>
      </c>
      <c r="E9" t="inlineStr">
        <is>
          <t>30-45K</t>
        </is>
      </c>
      <c r="F9" t="inlineStr">
        <is>
          <t>14薪</t>
        </is>
      </c>
      <c r="G9" t="inlineStr">
        <is>
          <t>5-10年</t>
        </is>
      </c>
      <c r="H9" t="inlineStr">
        <is>
          <t>本科</t>
        </is>
      </c>
      <c r="I9" t="inlineStr">
        <is>
          <t>数据分析、需求分析、数据一致性、数据准确性、数据产品经理、</t>
        </is>
      </c>
      <c r="J9" t="inlineStr">
        <is>
          <t>年终奖，定期体检，餐补，股票期权，员工旅游，免费班车，带薪年假，节日福利，五险一金</t>
        </is>
      </c>
      <c r="K9">
        <f>HYPERLINK("https://www.zhipin.com/job_detail/883b5e9ddd5b861833Ny096_GFE~.html","详情")</f>
        <v/>
      </c>
    </row>
    <row r="10">
      <c r="A10" t="inlineStr">
        <is>
          <t>数据产品经理/数据产品运营</t>
        </is>
      </c>
      <c r="B10" t="inlineStr">
        <is>
          <t>京东世纪贸易有限公司招聘</t>
        </is>
      </c>
      <c r="C10" t="inlineStr">
        <is>
          <t>10000人以上</t>
        </is>
      </c>
      <c r="D10" t="inlineStr">
        <is>
          <t>互联网</t>
        </is>
      </c>
      <c r="E10" t="inlineStr">
        <is>
          <t>26-50K</t>
        </is>
      </c>
      <c r="F10" t="inlineStr"/>
      <c r="G10" t="inlineStr">
        <is>
          <t>5-10年</t>
        </is>
      </c>
      <c r="H10" t="inlineStr">
        <is>
          <t>本科</t>
        </is>
      </c>
      <c r="I10" t="inlineStr">
        <is>
          <t>产品设计师、数据运营、产品经理、大数据价值、大数据商业化、</t>
        </is>
      </c>
      <c r="J10" t="inlineStr">
        <is>
          <t>定期体检，五险一金，全勤奖，补充医疗保险，年终奖，餐补</t>
        </is>
      </c>
      <c r="K10">
        <f>HYPERLINK("https://www.zhipin.com/job_detail/7b36d535505dad633ndz3Ni1GFc~.html","详情")</f>
        <v/>
      </c>
    </row>
    <row r="11">
      <c r="A11" t="inlineStr">
        <is>
          <t>高级数据产品经理</t>
        </is>
      </c>
      <c r="B11" t="inlineStr">
        <is>
          <t>京东数字科技招聘</t>
        </is>
      </c>
      <c r="C11" t="inlineStr">
        <is>
          <t>1000-9999人</t>
        </is>
      </c>
      <c r="D11" t="inlineStr">
        <is>
          <t>互联网</t>
        </is>
      </c>
      <c r="E11" t="inlineStr">
        <is>
          <t>25-40K</t>
        </is>
      </c>
      <c r="F11" t="inlineStr">
        <is>
          <t>14薪</t>
        </is>
      </c>
      <c r="G11" t="inlineStr">
        <is>
          <t>5-10年</t>
        </is>
      </c>
      <c r="H11" t="inlineStr">
        <is>
          <t>硕士</t>
        </is>
      </c>
      <c r="I11" t="inlineStr">
        <is>
          <t>大数据产品、数据规划、风险策略、信贷风控、联合建模、</t>
        </is>
      </c>
      <c r="J11" t="inlineStr">
        <is>
          <t>年终奖，全勤奖，补充医疗保险，股票期权，节日福利，住房补贴，餐补，带薪年假，定期体检，免费班车，五险一金</t>
        </is>
      </c>
      <c r="K11">
        <f>HYPERLINK("https://www.zhipin.com/job_detail/899b1cef1262f5d83nVy3Nq4GVc~.html","详情")</f>
        <v/>
      </c>
    </row>
    <row r="12">
      <c r="A12" t="inlineStr">
        <is>
          <t>资深数据产品经理</t>
        </is>
      </c>
      <c r="B12" t="inlineStr">
        <is>
          <t>每日优鲜招聘</t>
        </is>
      </c>
      <c r="C12" t="inlineStr">
        <is>
          <t>1000-9999人</t>
        </is>
      </c>
      <c r="D12" t="inlineStr">
        <is>
          <t>电子商务</t>
        </is>
      </c>
      <c r="E12" t="inlineStr">
        <is>
          <t>30-50K</t>
        </is>
      </c>
      <c r="F12" t="inlineStr">
        <is>
          <t>16薪</t>
        </is>
      </c>
      <c r="G12" t="inlineStr">
        <is>
          <t>5-10年</t>
        </is>
      </c>
      <c r="H12" t="inlineStr">
        <is>
          <t>本科</t>
        </is>
      </c>
      <c r="I12" t="inlineStr">
        <is>
          <t>数据分析、流量分析工具、业务监测、移动端交互、数据产品经理、</t>
        </is>
      </c>
      <c r="J12" t="inlineStr">
        <is>
          <t>六险一金，年度体检，快速晋升，股票期权</t>
        </is>
      </c>
      <c r="K12">
        <f>HYPERLINK("https://www.zhipin.com/job_detail/f21bc322d4a80a9f3ndz3dy0EVs~.html","详情")</f>
        <v/>
      </c>
    </row>
    <row r="13">
      <c r="A13" t="inlineStr">
        <is>
          <t>大数据平台产品经理</t>
        </is>
      </c>
      <c r="B13" t="inlineStr">
        <is>
          <t>亿咖通招聘</t>
        </is>
      </c>
      <c r="C13" t="inlineStr">
        <is>
          <t>1000-9999人</t>
        </is>
      </c>
      <c r="D13" t="inlineStr">
        <is>
          <t>互联网</t>
        </is>
      </c>
      <c r="E13" t="inlineStr">
        <is>
          <t>25-50K</t>
        </is>
      </c>
      <c r="F13" t="inlineStr">
        <is>
          <t>15薪</t>
        </is>
      </c>
      <c r="G13" t="inlineStr">
        <is>
          <t>3-5年</t>
        </is>
      </c>
      <c r="H13" t="inlineStr">
        <is>
          <t>本科</t>
        </is>
      </c>
      <c r="I13" t="inlineStr">
        <is>
          <t>功能产品、产品迭代、数据产品、需求分析、数据分析、</t>
        </is>
      </c>
      <c r="J13" t="inlineStr">
        <is>
          <t>年终奖，餐补，节日福利，带薪年假，补充医疗保险，五险一金，通讯补贴，定期体检</t>
        </is>
      </c>
      <c r="K13">
        <f>HYPERLINK("https://www.zhipin.com/job_detail/3b8b29ba0819be3e3nB-2NS8FFU~.html","详情")</f>
        <v/>
      </c>
    </row>
    <row r="14">
      <c r="A14" t="inlineStr">
        <is>
          <t>数据产品经理/专家 (MJ000173)</t>
        </is>
      </c>
      <c r="B14" t="inlineStr">
        <is>
          <t>松果出行招聘</t>
        </is>
      </c>
      <c r="C14" t="inlineStr">
        <is>
          <t>1000-9999人</t>
        </is>
      </c>
      <c r="D14" t="inlineStr">
        <is>
          <t>移动互联网</t>
        </is>
      </c>
      <c r="E14" t="inlineStr">
        <is>
          <t>30-55K</t>
        </is>
      </c>
      <c r="F14" t="inlineStr">
        <is>
          <t>15薪</t>
        </is>
      </c>
      <c r="G14" t="inlineStr">
        <is>
          <t>经验不限</t>
        </is>
      </c>
      <c r="H14" t="inlineStr">
        <is>
          <t>本科</t>
        </is>
      </c>
      <c r="I14" t="inlineStr">
        <is>
          <t>数据仓库、SQL、可视化、数据分析、分析决策、</t>
        </is>
      </c>
      <c r="J14" t="inlineStr">
        <is>
          <t>定期体检，餐补，交通补助，五险一金，节日福利，带薪年假，年终奖，零食下午茶，补充医疗保险</t>
        </is>
      </c>
      <c r="K14">
        <f>HYPERLINK("https://www.zhipin.com/job_detail/888a343d18206cb60HN93t6_FVE~.html","详情")</f>
        <v/>
      </c>
    </row>
    <row r="15">
      <c r="A15" t="inlineStr">
        <is>
          <t>高级增长产品经理</t>
        </is>
      </c>
      <c r="B15" t="inlineStr">
        <is>
          <t>尔湾科技招聘</t>
        </is>
      </c>
      <c r="C15" t="inlineStr">
        <is>
          <t>500-999人</t>
        </is>
      </c>
      <c r="D15" t="inlineStr">
        <is>
          <t>在线教育</t>
        </is>
      </c>
      <c r="E15" t="inlineStr">
        <is>
          <t>20-40K</t>
        </is>
      </c>
      <c r="F15" t="inlineStr">
        <is>
          <t>14薪</t>
        </is>
      </c>
      <c r="G15" t="inlineStr">
        <is>
          <t>5-10年</t>
        </is>
      </c>
      <c r="H15" t="inlineStr">
        <is>
          <t>学历不限</t>
        </is>
      </c>
      <c r="I15" t="inlineStr">
        <is>
          <t>运营工作、用户增长、增长策略、产品模块、数据驱动、</t>
        </is>
      </c>
      <c r="J15" t="inlineStr">
        <is>
          <t>五险一金，零食下午茶，带薪年假，补充医疗保险，节日福利</t>
        </is>
      </c>
      <c r="K15">
        <f>HYPERLINK("https://www.zhipin.com/job_detail/7d1d3441f64a13583nBz0tW5FFI~.html","详情")</f>
        <v/>
      </c>
    </row>
    <row r="16">
      <c r="A16" t="inlineStr">
        <is>
          <t>商业产品经理-数据&amp;策略方向</t>
        </is>
      </c>
      <c r="B16" t="inlineStr">
        <is>
          <t>开域集团招聘</t>
        </is>
      </c>
      <c r="C16" t="inlineStr">
        <is>
          <t>1000-9999人</t>
        </is>
      </c>
      <c r="D16" t="inlineStr">
        <is>
          <t>互联网</t>
        </is>
      </c>
      <c r="E16" t="inlineStr">
        <is>
          <t>15-27K</t>
        </is>
      </c>
      <c r="F16" t="inlineStr">
        <is>
          <t>13薪</t>
        </is>
      </c>
      <c r="G16" t="inlineStr">
        <is>
          <t>1-3年</t>
        </is>
      </c>
      <c r="H16" t="inlineStr">
        <is>
          <t>本科</t>
        </is>
      </c>
      <c r="I16" t="inlineStr">
        <is>
          <t>广告、产品迭代、SQL、商业产品、数据产品、</t>
        </is>
      </c>
      <c r="J16" t="inlineStr">
        <is>
          <t>带薪年假，节日福利，年终奖，员工旅游，五险一金，零食下午茶</t>
        </is>
      </c>
      <c r="K16">
        <f>HYPERLINK("https://www.zhipin.com/job_detail/d6cb353f6e5ba7f53nV829S7Els~.html","详情")</f>
        <v/>
      </c>
    </row>
    <row r="17">
      <c r="A17" t="inlineStr">
        <is>
          <t>付费推广流量产品经理</t>
        </is>
      </c>
      <c r="B17" t="inlineStr">
        <is>
          <t>敦煌网招聘</t>
        </is>
      </c>
      <c r="C17" t="inlineStr">
        <is>
          <t>500-999人</t>
        </is>
      </c>
      <c r="D17" t="inlineStr">
        <is>
          <t>电子商务</t>
        </is>
      </c>
      <c r="E17" t="inlineStr">
        <is>
          <t>25-40K</t>
        </is>
      </c>
      <c r="F17" t="inlineStr">
        <is>
          <t>14薪</t>
        </is>
      </c>
      <c r="G17" t="inlineStr">
        <is>
          <t>5-10年</t>
        </is>
      </c>
      <c r="H17" t="inlineStr">
        <is>
          <t>学历不限</t>
        </is>
      </c>
      <c r="I17" t="inlineStr">
        <is>
          <t>打车业务、产品决策、互联网产品、功能点、竞品分析、</t>
        </is>
      </c>
      <c r="J17" t="inlineStr">
        <is>
          <t>节日福利，年终奖，五险一金，全勤奖，带薪年假，员工旅游，补充医疗保险，定期体检</t>
        </is>
      </c>
      <c r="K17">
        <f>HYPERLINK("https://www.zhipin.com/job_detail/a1e2f0ecb371fc5c3nZy3t24E1o~.html","详情")</f>
        <v/>
      </c>
    </row>
    <row r="18">
      <c r="A18" t="inlineStr">
        <is>
          <t>大数据产品经理</t>
        </is>
      </c>
      <c r="B18" t="inlineStr">
        <is>
          <t>沃东天骏信息技术招聘</t>
        </is>
      </c>
      <c r="C18" t="inlineStr">
        <is>
          <t>10000人以上</t>
        </is>
      </c>
      <c r="D18" t="inlineStr">
        <is>
          <t>电子商务</t>
        </is>
      </c>
      <c r="E18" t="inlineStr">
        <is>
          <t>15-25K</t>
        </is>
      </c>
      <c r="F18" t="inlineStr">
        <is>
          <t>14薪</t>
        </is>
      </c>
      <c r="G18" t="inlineStr">
        <is>
          <t>在校/应届</t>
        </is>
      </c>
      <c r="H18" t="inlineStr">
        <is>
          <t>硕士</t>
        </is>
      </c>
      <c r="I18" t="inlineStr">
        <is>
          <t>大数据产品、SQL、Axure、大数据、需求分析、</t>
        </is>
      </c>
      <c r="J18" t="inlineStr">
        <is>
          <t>年终奖，节日福利，零食下午茶，带薪年假，定期体检，住房补贴，股票期权，五险一金，员工旅游，餐补，包吃，加班补助，补充医疗保险，交通补助，全勤奖，免费班车</t>
        </is>
      </c>
      <c r="K18">
        <f>HYPERLINK("https://www.zhipin.com/job_detail/2060c62ecf953a463ndz39W1E1U~.html","详情")</f>
        <v/>
      </c>
    </row>
    <row r="19">
      <c r="A19" t="inlineStr">
        <is>
          <t>资深数据产品经理</t>
        </is>
      </c>
      <c r="B19" t="inlineStr">
        <is>
          <t>阿里巴巴集团招聘</t>
        </is>
      </c>
      <c r="C19" t="inlineStr">
        <is>
          <t>10000人以上</t>
        </is>
      </c>
      <c r="D19" t="inlineStr">
        <is>
          <t>互联网</t>
        </is>
      </c>
      <c r="E19" t="inlineStr">
        <is>
          <t>45-65K</t>
        </is>
      </c>
      <c r="F19" t="inlineStr">
        <is>
          <t>16薪</t>
        </is>
      </c>
      <c r="G19" t="inlineStr">
        <is>
          <t>5-10年</t>
        </is>
      </c>
      <c r="H19" t="inlineStr">
        <is>
          <t>本科</t>
        </is>
      </c>
      <c r="I19" t="inlineStr">
        <is>
          <t>用户增长、大数据、策略产品、数据产品经理、运行分析、</t>
        </is>
      </c>
      <c r="J19" t="inlineStr">
        <is>
          <t>年终奖，加班补助，交通补助，员工旅游，股票期权，补充医疗保险，餐补，免费班车，定期体检，带薪年假，五险一金，节日福利</t>
        </is>
      </c>
      <c r="K19">
        <f>HYPERLINK("https://www.zhipin.com/job_detail/a1afe2554b4e2e5d0nN53du_FVQ~.html","详情")</f>
        <v/>
      </c>
    </row>
    <row r="20">
      <c r="A20" t="inlineStr">
        <is>
          <t>HRIS产品经理（数据）</t>
        </is>
      </c>
      <c r="B20" t="inlineStr">
        <is>
          <t>360招聘</t>
        </is>
      </c>
      <c r="C20" t="inlineStr">
        <is>
          <t>360</t>
        </is>
      </c>
      <c r="D20" t="inlineStr">
        <is>
          <t>移动互联网</t>
        </is>
      </c>
      <c r="E20" t="inlineStr">
        <is>
          <t>30-60K</t>
        </is>
      </c>
      <c r="F20" t="inlineStr"/>
      <c r="G20" t="inlineStr">
        <is>
          <t>5-10年</t>
        </is>
      </c>
      <c r="H20" t="inlineStr">
        <is>
          <t>本科</t>
        </is>
      </c>
      <c r="I20" t="inlineStr">
        <is>
          <t>BI、数据分析、HR、计算机、调研、</t>
        </is>
      </c>
      <c r="J20" t="inlineStr">
        <is>
          <t>补充医疗保险，餐补，五险一金，带薪年假，节日福利，定期体检，免费班车</t>
        </is>
      </c>
      <c r="K20">
        <f>HYPERLINK("https://www.zhipin.com/job_detail/8ac16eee1e1bed9b3nd_2N-4EVM~.html","详情")</f>
        <v/>
      </c>
    </row>
    <row r="21">
      <c r="A21" t="inlineStr">
        <is>
          <t>搜索排序策略产品经理 (MJ004515)</t>
        </is>
      </c>
      <c r="B21" t="inlineStr">
        <is>
          <t>北京趣拿科技有限公司招聘</t>
        </is>
      </c>
      <c r="C21" t="inlineStr">
        <is>
          <t>1000-9999人</t>
        </is>
      </c>
      <c r="D21" t="inlineStr">
        <is>
          <t>互联网</t>
        </is>
      </c>
      <c r="E21" t="inlineStr">
        <is>
          <t>20-35K</t>
        </is>
      </c>
      <c r="F21" t="inlineStr"/>
      <c r="G21" t="inlineStr">
        <is>
          <t>经验不限</t>
        </is>
      </c>
      <c r="H21" t="inlineStr">
        <is>
          <t>学历不限</t>
        </is>
      </c>
      <c r="I21" t="inlineStr">
        <is>
          <t>搜索产品、用户价值、关注数据、业务场景、排序算法、</t>
        </is>
      </c>
      <c r="J21" t="inlineStr">
        <is>
          <t>节日福利，年终奖，定期体检，五险一金，员工旅游，交通补助，带薪年假</t>
        </is>
      </c>
      <c r="K21">
        <f>HYPERLINK("https://www.zhipin.com/job_detail/91abb0591c126e9d3nN63dq5FFI~.html","详情")</f>
        <v/>
      </c>
    </row>
    <row r="22">
      <c r="A22" t="inlineStr">
        <is>
          <t>大数据产品经理</t>
        </is>
      </c>
      <c r="B22" t="inlineStr">
        <is>
          <t>金山云招聘</t>
        </is>
      </c>
      <c r="C22" t="inlineStr">
        <is>
          <t>1000-9999人</t>
        </is>
      </c>
      <c r="D22" t="inlineStr">
        <is>
          <t>互联网</t>
        </is>
      </c>
      <c r="E22" t="inlineStr">
        <is>
          <t>25-40K</t>
        </is>
      </c>
      <c r="F22" t="inlineStr"/>
      <c r="G22" t="inlineStr">
        <is>
          <t>5-10年</t>
        </is>
      </c>
      <c r="H22" t="inlineStr">
        <is>
          <t>本科</t>
        </is>
      </c>
      <c r="I22" t="inlineStr">
        <is>
          <t>Hadoop、运维平台、运营平台、价值导向、大数据产品经理、</t>
        </is>
      </c>
      <c r="J22" t="inlineStr">
        <is>
          <t>包吃，员工旅游，补充医疗保险，通讯补贴，年终奖，股票期权，五险一金，节日福利，零食下午茶，带薪年假，定期体检，交通补助，免费班车，免费健身房</t>
        </is>
      </c>
      <c r="K22">
        <f>HYPERLINK("https://www.zhipin.com/job_detail/275beb0a18d554d733x83N-1GFM~.html","详情")</f>
        <v/>
      </c>
    </row>
    <row r="23">
      <c r="A23" t="inlineStr">
        <is>
          <t>硬件产品经理</t>
        </is>
      </c>
      <c r="B23" t="inlineStr">
        <is>
          <t>飞天诚信科技招聘</t>
        </is>
      </c>
      <c r="C23" t="inlineStr">
        <is>
          <t>500-999人</t>
        </is>
      </c>
      <c r="D23" t="inlineStr">
        <is>
          <t>信息安全</t>
        </is>
      </c>
      <c r="E23" t="inlineStr">
        <is>
          <t>15-25K</t>
        </is>
      </c>
      <c r="F23" t="inlineStr"/>
      <c r="G23" t="inlineStr">
        <is>
          <t>3-5年</t>
        </is>
      </c>
      <c r="H23" t="inlineStr">
        <is>
          <t>学历不限</t>
        </is>
      </c>
      <c r="I23" t="inlineStr">
        <is>
          <t>产品开发周期、电子相关专业、产品设计方法、计算机、硬件产品经理、</t>
        </is>
      </c>
      <c r="J23" t="inlineStr">
        <is>
          <t>节日福利，餐补，五险一金，年终奖，定期体检，员工旅游，带薪年假，补充医疗保险</t>
        </is>
      </c>
      <c r="K23">
        <f>HYPERLINK("https://www.zhipin.com/job_detail/ff128f655baead7333V-39W8FFE~.html","详情")</f>
        <v/>
      </c>
    </row>
    <row r="24">
      <c r="A24" t="inlineStr">
        <is>
          <t>高级地图数据产品经理</t>
        </is>
      </c>
      <c r="B24" t="inlineStr">
        <is>
          <t>货拉拉科技招聘</t>
        </is>
      </c>
      <c r="C24" t="inlineStr">
        <is>
          <t>1000-9999人</t>
        </is>
      </c>
      <c r="D24" t="inlineStr">
        <is>
          <t>互联网</t>
        </is>
      </c>
      <c r="E24" t="inlineStr">
        <is>
          <t>20-30K</t>
        </is>
      </c>
      <c r="F24" t="inlineStr">
        <is>
          <t>15薪</t>
        </is>
      </c>
      <c r="G24" t="inlineStr">
        <is>
          <t>1-3年</t>
        </is>
      </c>
      <c r="H24" t="inlineStr">
        <is>
          <t>本科</t>
        </is>
      </c>
      <c r="I24" t="inlineStr">
        <is>
          <t>高级产品经理、Axure、大数据、数据产品、数据分析、</t>
        </is>
      </c>
      <c r="J24" t="inlineStr">
        <is>
          <t>交通补助，年终奖，带薪年假，节日福利，零食下午茶，员工旅游，五险一金</t>
        </is>
      </c>
      <c r="K24">
        <f>HYPERLINK("https://www.zhipin.com/job_detail/e5ba79332061f0153nJ60965FFM~.html","详情")</f>
        <v/>
      </c>
    </row>
    <row r="25">
      <c r="A25" t="inlineStr">
        <is>
          <t>C端产品经理-用户增长（副本） (MJ001935)</t>
        </is>
      </c>
      <c r="B25" t="inlineStr">
        <is>
          <t>猿辅导招聘</t>
        </is>
      </c>
      <c r="C25" t="inlineStr">
        <is>
          <t>1000-9999人</t>
        </is>
      </c>
      <c r="D25" t="inlineStr">
        <is>
          <t>在线教育</t>
        </is>
      </c>
      <c r="E25" t="inlineStr">
        <is>
          <t>20-40K</t>
        </is>
      </c>
      <c r="F25" t="inlineStr">
        <is>
          <t>14薪</t>
        </is>
      </c>
      <c r="G25" t="inlineStr">
        <is>
          <t>3-5年</t>
        </is>
      </c>
      <c r="H25" t="inlineStr">
        <is>
          <t>学历不限</t>
        </is>
      </c>
      <c r="I25" t="inlineStr">
        <is>
          <t>需求分析、数据分析、抖音、交互原型、用户增长、</t>
        </is>
      </c>
      <c r="J25" t="inlineStr">
        <is>
          <t>节日福利，带薪年假，五险一金，餐补，补充医疗保险，年终奖，零食下午茶，股票期权，定期体检，员工旅游，五一9天假</t>
        </is>
      </c>
      <c r="K25">
        <f>HYPERLINK("https://www.zhipin.com/job_detail/5e62f6eeb09d36e63nJ73tS4GFQ~.html","详情")</f>
        <v/>
      </c>
    </row>
    <row r="26">
      <c r="A26" t="inlineStr">
        <is>
          <t>高级产品经理（数据方向）</t>
        </is>
      </c>
      <c r="B26" t="inlineStr">
        <is>
          <t>博泰(PATEO)招聘</t>
        </is>
      </c>
      <c r="C26" t="inlineStr">
        <is>
          <t>500-999人</t>
        </is>
      </c>
      <c r="D26" t="inlineStr">
        <is>
          <t>智能硬件</t>
        </is>
      </c>
      <c r="E26" t="inlineStr">
        <is>
          <t>15-30K</t>
        </is>
      </c>
      <c r="F26" t="inlineStr">
        <is>
          <t>13薪</t>
        </is>
      </c>
      <c r="G26" t="inlineStr">
        <is>
          <t>3-5年</t>
        </is>
      </c>
      <c r="H26" t="inlineStr">
        <is>
          <t>本科</t>
        </is>
      </c>
      <c r="I26" t="inlineStr">
        <is>
          <t>平台产品、数据产品、需求分析、数据分析、高级产品经理、</t>
        </is>
      </c>
      <c r="J26" t="inlineStr">
        <is>
          <t>节日福利，加班补助，通讯补贴，员工旅游，餐补，补充医疗保险，定期体检，年终奖，带薪年假，交通补助，五险一金，零食下午茶</t>
        </is>
      </c>
      <c r="K26">
        <f>HYPERLINK("https://www.zhipin.com/job_detail/4e07ee4dc03a999a3nN729q0EFc~.html","详情")</f>
        <v/>
      </c>
    </row>
    <row r="27">
      <c r="A27" t="inlineStr">
        <is>
          <t>数据库产品经理</t>
        </is>
      </c>
      <c r="B27" t="inlineStr">
        <is>
          <t>百度在线招聘</t>
        </is>
      </c>
      <c r="C27" t="inlineStr">
        <is>
          <t>10000人以上</t>
        </is>
      </c>
      <c r="D27" t="inlineStr">
        <is>
          <t>互联网</t>
        </is>
      </c>
      <c r="E27" t="inlineStr">
        <is>
          <t>20-40K</t>
        </is>
      </c>
      <c r="F27" t="inlineStr">
        <is>
          <t>15薪</t>
        </is>
      </c>
      <c r="G27" t="inlineStr">
        <is>
          <t>3-5年</t>
        </is>
      </c>
      <c r="H27" t="inlineStr">
        <is>
          <t>本科</t>
        </is>
      </c>
      <c r="I27" t="inlineStr">
        <is>
          <t>云计算产品、产品迭代、SQL、分布式、需求分析、</t>
        </is>
      </c>
      <c r="J27" t="inlineStr">
        <is>
          <t>通讯补贴，定期体检，补充医疗保险，五险一金，年终奖，股票期权，带薪年假</t>
        </is>
      </c>
      <c r="K27">
        <f>HYPERLINK("https://www.zhipin.com/job_detail/cd869f25a890b73b3nV729-0GFQ~.html","详情")</f>
        <v/>
      </c>
    </row>
    <row r="28">
      <c r="A28" t="inlineStr">
        <is>
          <t>高级地图数据产品经理</t>
        </is>
      </c>
      <c r="B28" t="inlineStr">
        <is>
          <t>滴滴出行招聘</t>
        </is>
      </c>
      <c r="C28" t="inlineStr">
        <is>
          <t>1000-9999人</t>
        </is>
      </c>
      <c r="D28" t="inlineStr">
        <is>
          <t>移动互联网</t>
        </is>
      </c>
      <c r="E28" t="inlineStr">
        <is>
          <t>35-55K</t>
        </is>
      </c>
      <c r="F28" t="inlineStr">
        <is>
          <t>16薪</t>
        </is>
      </c>
      <c r="G28" t="inlineStr">
        <is>
          <t>5-10年</t>
        </is>
      </c>
      <c r="H28" t="inlineStr">
        <is>
          <t>本科</t>
        </is>
      </c>
      <c r="I28" t="inlineStr">
        <is>
          <t>需求分析、发布上线、地图要素、应用引擎、QGIS、</t>
        </is>
      </c>
      <c r="J28" t="inlineStr">
        <is>
          <t>免费班车，节日福利，五险一金，带薪年假，年终奖，股票期权，定期体检，交通补助，补充医疗保险，零食下午茶</t>
        </is>
      </c>
      <c r="K28">
        <f>HYPERLINK("https://www.zhipin.com/job_detail/f7609f48d839026a0XJ83tq9FlA~.html","详情")</f>
        <v/>
      </c>
    </row>
    <row r="29">
      <c r="A29" t="inlineStr">
        <is>
          <t>运营商市场营销大数据应用售前产品经理</t>
        </is>
      </c>
      <c r="B29" t="inlineStr">
        <is>
          <t>浪潮集团招聘</t>
        </is>
      </c>
      <c r="C29" t="inlineStr">
        <is>
          <t>10000人以上</t>
        </is>
      </c>
      <c r="D29" t="inlineStr">
        <is>
          <t>计算机软件</t>
        </is>
      </c>
      <c r="E29" t="inlineStr">
        <is>
          <t>15-25K</t>
        </is>
      </c>
      <c r="F29" t="inlineStr"/>
      <c r="G29" t="inlineStr">
        <is>
          <t>3-5年</t>
        </is>
      </c>
      <c r="H29" t="inlineStr">
        <is>
          <t>本科</t>
        </is>
      </c>
      <c r="I29" t="inlineStr">
        <is>
          <t>大数据产品、数据产品、产品演进、产品业务、认证者、</t>
        </is>
      </c>
      <c r="J29" t="inlineStr">
        <is>
          <t>定期体检，交通补助，通讯补贴，补充医疗保险，零食下午茶，股票期权，节日福利，年终奖，员工旅游，带薪年假，加班补助，五险一金</t>
        </is>
      </c>
      <c r="K29">
        <f>HYPERLINK("https://www.zhipin.com/job_detail/35eb0e22487ed21b3nZ_2dW7EVA~.html","详情")</f>
        <v/>
      </c>
    </row>
    <row r="30">
      <c r="A30" t="inlineStr">
        <is>
          <t>产品经理(物流数据方向)</t>
        </is>
      </c>
      <c r="B30" t="inlineStr">
        <is>
          <t>京东振世招聘</t>
        </is>
      </c>
      <c r="C30" t="inlineStr">
        <is>
          <t>10000人以上</t>
        </is>
      </c>
      <c r="D30" t="inlineStr">
        <is>
          <t>互联网</t>
        </is>
      </c>
      <c r="E30" t="inlineStr">
        <is>
          <t>20-40K</t>
        </is>
      </c>
      <c r="F30" t="inlineStr">
        <is>
          <t>14薪</t>
        </is>
      </c>
      <c r="G30" t="inlineStr">
        <is>
          <t>3-5年</t>
        </is>
      </c>
      <c r="H30" t="inlineStr">
        <is>
          <t>本科</t>
        </is>
      </c>
      <c r="I30" t="inlineStr">
        <is>
          <t>高级产品经理、物流产品、供应链、数据产品、物流配送、</t>
        </is>
      </c>
      <c r="J30" t="inlineStr">
        <is>
          <t>零食下午茶，带薪年假，免费班车，股票期权，年终奖，定期体检，节日福利，餐补，员工旅游，补充医疗保险，五险一金，包吃</t>
        </is>
      </c>
      <c r="K30">
        <f>HYPERLINK("https://www.zhipin.com/job_detail/b62d3c6edf7eb83a3nB42t--ElY~.html","详情")</f>
        <v/>
      </c>
    </row>
    <row r="31">
      <c r="A31" t="inlineStr">
        <is>
          <t>物联网终端产品经理</t>
        </is>
      </c>
      <c r="B31" t="inlineStr">
        <is>
          <t>飞天诚信科技招聘</t>
        </is>
      </c>
      <c r="C31" t="inlineStr">
        <is>
          <t>500-999人</t>
        </is>
      </c>
      <c r="D31" t="inlineStr">
        <is>
          <t>信息安全</t>
        </is>
      </c>
      <c r="E31" t="inlineStr">
        <is>
          <t>15-30K</t>
        </is>
      </c>
      <c r="F31" t="inlineStr"/>
      <c r="G31" t="inlineStr">
        <is>
          <t>5-10年</t>
        </is>
      </c>
      <c r="H31" t="inlineStr">
        <is>
          <t>学历不限</t>
        </is>
      </c>
      <c r="I31" t="inlineStr">
        <is>
          <t>产品经验、研发、硬件产品、生命周期管理、产品创新、</t>
        </is>
      </c>
      <c r="J31" t="inlineStr">
        <is>
          <t>五险一金，带薪年假，定期体检，补充医疗保险，节日福利，餐补，年终奖，员工旅游</t>
        </is>
      </c>
      <c r="K31">
        <f>HYPERLINK("https://www.zhipin.com/job_detail/9cbd71c10d1ef4703nV_09u4GVM~.html","详情")</f>
        <v/>
      </c>
    </row>
    <row r="32">
      <c r="A32" t="inlineStr">
        <is>
          <t>高级产品经理/产品总监</t>
        </is>
      </c>
      <c r="B32" t="inlineStr">
        <is>
          <t>擎盾信息招聘</t>
        </is>
      </c>
      <c r="C32" t="inlineStr">
        <is>
          <t>100-499人</t>
        </is>
      </c>
      <c r="D32" t="inlineStr">
        <is>
          <t>计算机服务</t>
        </is>
      </c>
      <c r="E32" t="inlineStr">
        <is>
          <t>20-30K</t>
        </is>
      </c>
      <c r="F32" t="inlineStr"/>
      <c r="G32" t="inlineStr">
        <is>
          <t>3-5年</t>
        </is>
      </c>
      <c r="H32" t="inlineStr">
        <is>
          <t>本科</t>
        </is>
      </c>
      <c r="I32" t="inlineStr">
        <is>
          <t>需求分析、项目管理、市场调研、保证需求、行业应用软件、</t>
        </is>
      </c>
      <c r="J32" t="inlineStr">
        <is>
          <t>全勤奖，年终奖，员工旅游，五险一金，带薪年假，节日福利，交通补助，零食下午茶，加班补助</t>
        </is>
      </c>
      <c r="K32">
        <f>HYPERLINK("https://www.zhipin.com/job_detail/da3a3f6c1e9c975633N50tS-FlA~.html","详情")</f>
        <v/>
      </c>
    </row>
    <row r="33">
      <c r="A33" t="inlineStr">
        <is>
          <t>数据产品经理（网校） (MJ001302)</t>
        </is>
      </c>
      <c r="B33" t="inlineStr">
        <is>
          <t>一起教育科技招聘</t>
        </is>
      </c>
      <c r="C33" t="inlineStr">
        <is>
          <t>10000人以上</t>
        </is>
      </c>
      <c r="D33" t="inlineStr">
        <is>
          <t>在线教育</t>
        </is>
      </c>
      <c r="E33" t="inlineStr">
        <is>
          <t>15-25K</t>
        </is>
      </c>
      <c r="F33" t="inlineStr">
        <is>
          <t>16薪</t>
        </is>
      </c>
      <c r="G33" t="inlineStr">
        <is>
          <t>1-3年</t>
        </is>
      </c>
      <c r="H33" t="inlineStr">
        <is>
          <t>本科</t>
        </is>
      </c>
      <c r="I33" t="inlineStr">
        <is>
          <t>需求分析、数据分析、组织数据、计算机、数据产品经理、</t>
        </is>
      </c>
      <c r="J33" t="inlineStr">
        <is>
          <t>餐补，节日福利，定期体检，交通补助，零食下午茶，补充医疗保险，带薪年假，员工旅游，年终奖，通讯补贴，股票期权，包吃，五险一金</t>
        </is>
      </c>
      <c r="K33">
        <f>HYPERLINK("https://www.zhipin.com/job_detail/a6f8e670562246310Hd63d66FFM~.html","详情")</f>
        <v/>
      </c>
    </row>
    <row r="34">
      <c r="A34" t="inlineStr">
        <is>
          <t>产品经理（社区）</t>
        </is>
      </c>
      <c r="B34" t="inlineStr">
        <is>
          <t>斗鱼招聘</t>
        </is>
      </c>
      <c r="C34" t="inlineStr">
        <is>
          <t>1000-9999人</t>
        </is>
      </c>
      <c r="D34" t="inlineStr">
        <is>
          <t>互联网</t>
        </is>
      </c>
      <c r="E34" t="inlineStr">
        <is>
          <t>30-45K</t>
        </is>
      </c>
      <c r="F34" t="inlineStr">
        <is>
          <t>15薪</t>
        </is>
      </c>
      <c r="G34" t="inlineStr">
        <is>
          <t>5-10年</t>
        </is>
      </c>
      <c r="H34" t="inlineStr">
        <is>
          <t>学历不限</t>
        </is>
      </c>
      <c r="I34" t="inlineStr">
        <is>
          <t>数据分析、市场调研、产品经验、信息流、内容社区、</t>
        </is>
      </c>
      <c r="J34" t="inlineStr">
        <is>
          <t>零食下午茶，定期体检，股票期权，补充医疗保险，五险一金，带薪年假，年终奖，节日福利，餐补</t>
        </is>
      </c>
      <c r="K34">
        <f>HYPERLINK("https://www.zhipin.com/job_detail/33c7fcc9aff6cab433153ti4E1E~.html","详情")</f>
        <v/>
      </c>
    </row>
    <row r="35">
      <c r="A35" t="inlineStr">
        <is>
          <t>产品经理（大数据与AI方向）</t>
        </is>
      </c>
      <c r="B35" t="inlineStr">
        <is>
          <t>中国电信云招聘</t>
        </is>
      </c>
      <c r="C35" t="inlineStr">
        <is>
          <t>1000-9999人</t>
        </is>
      </c>
      <c r="D35" t="inlineStr">
        <is>
          <t>计算机软件</t>
        </is>
      </c>
      <c r="E35" t="inlineStr">
        <is>
          <t>17-30K</t>
        </is>
      </c>
      <c r="F35" t="inlineStr">
        <is>
          <t>15薪</t>
        </is>
      </c>
      <c r="G35" t="inlineStr">
        <is>
          <t>5-10年</t>
        </is>
      </c>
      <c r="H35" t="inlineStr">
        <is>
          <t>本科</t>
        </is>
      </c>
      <c r="I35" t="inlineStr">
        <is>
          <t>AI产品、大数据产品、需求分析、数据分析、项目管理、</t>
        </is>
      </c>
      <c r="J35" t="inlineStr">
        <is>
          <t>交通补助，五险一金，年终奖，免费班车，零食下午茶，餐补，节日福利，定期体检，员工旅游，通讯补贴，带薪年假，补充医疗保险</t>
        </is>
      </c>
      <c r="K35">
        <f>HYPERLINK("https://www.zhipin.com/job_detail/af20adec01cf176e33Bz3ti-E1M~.html","详情")</f>
        <v/>
      </c>
    </row>
    <row r="36">
      <c r="A36" t="inlineStr">
        <is>
          <t>产品经理（数据巡检分析）</t>
        </is>
      </c>
      <c r="B36" t="inlineStr">
        <is>
          <t>梆梆安全招聘</t>
        </is>
      </c>
      <c r="C36" t="inlineStr">
        <is>
          <t>500-999人</t>
        </is>
      </c>
      <c r="D36" t="inlineStr">
        <is>
          <t>移动互联网</t>
        </is>
      </c>
      <c r="E36" t="inlineStr">
        <is>
          <t>15-25K</t>
        </is>
      </c>
      <c r="F36" t="inlineStr">
        <is>
          <t>14薪</t>
        </is>
      </c>
      <c r="G36" t="inlineStr">
        <is>
          <t>经验不限</t>
        </is>
      </c>
      <c r="H36" t="inlineStr">
        <is>
          <t>本科</t>
        </is>
      </c>
      <c r="I36" t="inlineStr">
        <is>
          <t>安全监测、移动安全、信息安全、大数据、数据产品、</t>
        </is>
      </c>
      <c r="J36" t="inlineStr">
        <is>
          <t>年终奖，餐补，五险一金，带薪年假，补充医疗保险，股票期权，工作居住证，定期体检，加班补助，员工旅游，节日福利，零食下午茶，通讯补贴</t>
        </is>
      </c>
      <c r="K36">
        <f>HYPERLINK("https://www.zhipin.com/job_detail/beb8dd4a4268b1823nV72di_F1Q~.html","详情")</f>
        <v/>
      </c>
    </row>
    <row r="37">
      <c r="A37" t="inlineStr">
        <is>
          <t>高级地图数据产品经理</t>
        </is>
      </c>
      <c r="B37" t="inlineStr">
        <is>
          <t>滴滴出行招聘</t>
        </is>
      </c>
      <c r="C37" t="inlineStr">
        <is>
          <t>1000-9999人</t>
        </is>
      </c>
      <c r="D37" t="inlineStr">
        <is>
          <t>移动互联网</t>
        </is>
      </c>
      <c r="E37" t="inlineStr">
        <is>
          <t>25-40K</t>
        </is>
      </c>
      <c r="F37" t="inlineStr"/>
      <c r="G37" t="inlineStr">
        <is>
          <t>3-5年</t>
        </is>
      </c>
      <c r="H37" t="inlineStr">
        <is>
          <t>本科</t>
        </is>
      </c>
      <c r="I37" t="inlineStr">
        <is>
          <t>产品迭代、需求分析、市场调研、发布上线、地图要素、</t>
        </is>
      </c>
      <c r="J37" t="inlineStr">
        <is>
          <t>五险一金，股票期权，交通补助，零食下午茶，年终奖，补充医疗保险，节日福利，免费班车，带薪年假，定期体检</t>
        </is>
      </c>
      <c r="K37">
        <f>HYPERLINK("https://www.zhipin.com/job_detail/cd5731ffed06c5963nB_292-F1c~.html","详情")</f>
        <v/>
      </c>
    </row>
    <row r="38">
      <c r="A38" t="inlineStr">
        <is>
          <t>高精地图数据产品经理</t>
        </is>
      </c>
      <c r="B38" t="inlineStr">
        <is>
          <t>宝能招聘</t>
        </is>
      </c>
      <c r="C38" t="inlineStr">
        <is>
          <t>10000人以上</t>
        </is>
      </c>
      <c r="D38" t="inlineStr">
        <is>
          <t>房地产开发</t>
        </is>
      </c>
      <c r="E38" t="inlineStr">
        <is>
          <t>20-40K</t>
        </is>
      </c>
      <c r="F38" t="inlineStr"/>
      <c r="G38" t="inlineStr">
        <is>
          <t>3-5年</t>
        </is>
      </c>
      <c r="H38" t="inlineStr">
        <is>
          <t>本科</t>
        </is>
      </c>
      <c r="I38" t="inlineStr">
        <is>
          <t>数据产品、技术文档、SuperMap、技术跟踪、计算机、</t>
        </is>
      </c>
      <c r="J38" t="inlineStr">
        <is>
          <t>餐补，带薪年假，定期体检，加班补助，年终奖，住房补贴，五险一金，包吃，节日福利</t>
        </is>
      </c>
      <c r="K38">
        <f>HYPERLINK("https://www.zhipin.com/job_detail/ad13134e6c7501dd33d-09q9Elo~.html","详情")</f>
        <v/>
      </c>
    </row>
    <row r="39">
      <c r="A39" t="inlineStr">
        <is>
          <t>产品经理（擅长数据分析）</t>
        </is>
      </c>
      <c r="B39" t="inlineStr">
        <is>
          <t>三元基因招聘</t>
        </is>
      </c>
      <c r="C39" t="inlineStr">
        <is>
          <t>500-999人</t>
        </is>
      </c>
      <c r="D39" t="inlineStr">
        <is>
          <t>制药</t>
        </is>
      </c>
      <c r="E39" t="inlineStr">
        <is>
          <t>15-20K</t>
        </is>
      </c>
      <c r="F39" t="inlineStr"/>
      <c r="G39" t="inlineStr">
        <is>
          <t>3-5年</t>
        </is>
      </c>
      <c r="H39" t="inlineStr">
        <is>
          <t>本科</t>
        </is>
      </c>
      <c r="I39" t="inlineStr">
        <is>
          <t>CPA、数据分析、医学、能力出众、数据、</t>
        </is>
      </c>
      <c r="J39" t="inlineStr">
        <is>
          <t>年终奖，带薪年假，定期体检，五险一金，股票期权，节日福利，包吃，员工旅游</t>
        </is>
      </c>
      <c r="K39">
        <f>HYPERLINK("https://www.zhipin.com/job_detail/06c5e7e6dd82a64e3nN43N66FVY~.html","详情")</f>
        <v/>
      </c>
    </row>
    <row r="40">
      <c r="A40" t="inlineStr">
        <is>
          <t>直播产品经理</t>
        </is>
      </c>
      <c r="B40" t="inlineStr">
        <is>
          <t>陌陌招聘</t>
        </is>
      </c>
      <c r="C40" t="inlineStr">
        <is>
          <t>1000-9999人</t>
        </is>
      </c>
      <c r="D40" t="inlineStr">
        <is>
          <t>移动互联网</t>
        </is>
      </c>
      <c r="E40" t="inlineStr">
        <is>
          <t>15-30K</t>
        </is>
      </c>
      <c r="F40" t="inlineStr">
        <is>
          <t>16薪</t>
        </is>
      </c>
      <c r="G40" t="inlineStr">
        <is>
          <t>1-3年</t>
        </is>
      </c>
      <c r="H40" t="inlineStr">
        <is>
          <t>学历不限</t>
        </is>
      </c>
      <c r="I40" t="inlineStr">
        <is>
          <t>用户增长、直播产品、陌陌直播、推荐算法、直播产品经理、</t>
        </is>
      </c>
      <c r="J40" t="inlineStr">
        <is>
          <t>餐补，节日福利，零食下午茶，定期体检，补充医疗保险，五险一金，年终奖，交通补助</t>
        </is>
      </c>
      <c r="K40">
        <f>HYPERLINK("https://www.zhipin.com/job_detail/243e50d49b6668e73nB-29-5FlY~.html","详情")</f>
        <v/>
      </c>
    </row>
    <row r="41">
      <c r="A41" t="inlineStr">
        <is>
          <t>直播产品经理（北京）</t>
        </is>
      </c>
      <c r="B41" t="inlineStr">
        <is>
          <t>蜻蜓FM招聘</t>
        </is>
      </c>
      <c r="C41" t="inlineStr">
        <is>
          <t>500-999人</t>
        </is>
      </c>
      <c r="D41" t="inlineStr">
        <is>
          <t>互联网</t>
        </is>
      </c>
      <c r="E41" t="inlineStr">
        <is>
          <t>20-30K</t>
        </is>
      </c>
      <c r="F41" t="inlineStr">
        <is>
          <t>14薪</t>
        </is>
      </c>
      <c r="G41" t="inlineStr">
        <is>
          <t>3-5年</t>
        </is>
      </c>
      <c r="H41" t="inlineStr">
        <is>
          <t>学历不限</t>
        </is>
      </c>
      <c r="I41" t="inlineStr">
        <is>
          <t>产品迭代、直播产品经理、内容行业、产品方案、数据敏感、</t>
        </is>
      </c>
      <c r="J41" t="inlineStr">
        <is>
          <t>五险一金，年终奖，带薪年假，零食下午茶，餐补，交通补助，节日福利</t>
        </is>
      </c>
      <c r="K41">
        <f>HYPERLINK("https://www.zhipin.com/job_detail/92ba0554c00809b60HB-09S5FVs~.html","详情")</f>
        <v/>
      </c>
    </row>
    <row r="42">
      <c r="A42" t="inlineStr">
        <is>
          <t>高级数据产品经理</t>
        </is>
      </c>
      <c r="B42" t="inlineStr">
        <is>
          <t>一点资讯招聘</t>
        </is>
      </c>
      <c r="C42" t="inlineStr">
        <is>
          <t>500-999人</t>
        </is>
      </c>
      <c r="D42" t="inlineStr">
        <is>
          <t>移动互联网</t>
        </is>
      </c>
      <c r="E42" t="inlineStr">
        <is>
          <t>20-40K</t>
        </is>
      </c>
      <c r="F42" t="inlineStr">
        <is>
          <t>14薪</t>
        </is>
      </c>
      <c r="G42" t="inlineStr">
        <is>
          <t>1-3年</t>
        </is>
      </c>
      <c r="H42" t="inlineStr">
        <is>
          <t>本科</t>
        </is>
      </c>
      <c r="I42" t="inlineStr">
        <is>
          <t>商业产品、数据产品、数据分析、结算、产品上线、</t>
        </is>
      </c>
      <c r="J42" t="inlineStr">
        <is>
          <t>股票期权，带薪年假，员工旅游，定期体检，补充医疗保险，五险一金</t>
        </is>
      </c>
      <c r="K42">
        <f>HYPERLINK("https://www.zhipin.com/job_detail/eb3454698df034003nVy29u-FVI~.html","详情")</f>
        <v/>
      </c>
    </row>
    <row r="43">
      <c r="A43" t="inlineStr">
        <is>
          <t>产品经理</t>
        </is>
      </c>
      <c r="B43" t="inlineStr">
        <is>
          <t>石基信息招聘</t>
        </is>
      </c>
      <c r="C43" t="inlineStr">
        <is>
          <t>1000-9999人</t>
        </is>
      </c>
      <c r="D43" t="inlineStr">
        <is>
          <t>互联网</t>
        </is>
      </c>
      <c r="E43" t="inlineStr">
        <is>
          <t>10-15K</t>
        </is>
      </c>
      <c r="F43" t="inlineStr"/>
      <c r="G43" t="inlineStr">
        <is>
          <t>3-5年</t>
        </is>
      </c>
      <c r="H43" t="inlineStr">
        <is>
          <t>学历不限</t>
        </is>
      </c>
      <c r="I43" t="inlineStr">
        <is>
          <t>项目管理、原型工具、产品需求文档、会员系统、开发测试、</t>
        </is>
      </c>
      <c r="J43" t="inlineStr">
        <is>
          <t>加班补助，定期体检，员工旅游，五险一金，通讯补贴，年终奖，带薪年假</t>
        </is>
      </c>
      <c r="K43">
        <f>HYPERLINK("https://www.zhipin.com/job_detail/e55c35df9ddca6431HN92t69GVE~.html","详情")</f>
        <v/>
      </c>
    </row>
    <row r="44">
      <c r="A44" t="inlineStr">
        <is>
          <t>高级产品经理-创作者方向</t>
        </is>
      </c>
      <c r="B44" t="inlineStr">
        <is>
          <t>汽车之家招聘</t>
        </is>
      </c>
      <c r="C44" t="inlineStr">
        <is>
          <t>1000-9999人</t>
        </is>
      </c>
      <c r="D44" t="inlineStr">
        <is>
          <t>互联网</t>
        </is>
      </c>
      <c r="E44" t="inlineStr">
        <is>
          <t>20-30K</t>
        </is>
      </c>
      <c r="F44" t="inlineStr">
        <is>
          <t>16薪</t>
        </is>
      </c>
      <c r="G44" t="inlineStr">
        <is>
          <t>3-5年</t>
        </is>
      </c>
      <c r="H44" t="inlineStr">
        <is>
          <t>学历不限</t>
        </is>
      </c>
      <c r="I44" t="inlineStr">
        <is>
          <t>项目管理、数据分析、行业最佳实践、高级产品经理、内容行业、</t>
        </is>
      </c>
      <c r="J44" t="inlineStr">
        <is>
          <t>带薪年假，年终奖，员工旅游，交通补助，股票期权，补充医疗保险，零食下午茶，节日福利，餐补，五险一金，定期体检，全勤奖</t>
        </is>
      </c>
      <c r="K44">
        <f>HYPERLINK("https://www.zhipin.com/job_detail/e45dc7937b2263303nV_3di8EVA~.html","详情")</f>
        <v/>
      </c>
    </row>
    <row r="45">
      <c r="A45" t="inlineStr">
        <is>
          <t>高级产品经理/产品总监</t>
        </is>
      </c>
      <c r="B45" t="inlineStr">
        <is>
          <t>展鸿软通招聘</t>
        </is>
      </c>
      <c r="C45" t="inlineStr">
        <is>
          <t>100-499人</t>
        </is>
      </c>
      <c r="D45" t="inlineStr">
        <is>
          <t>移动互联网</t>
        </is>
      </c>
      <c r="E45" t="inlineStr">
        <is>
          <t>20-40K</t>
        </is>
      </c>
      <c r="F45" t="inlineStr">
        <is>
          <t>14薪</t>
        </is>
      </c>
      <c r="G45" t="inlineStr">
        <is>
          <t>5-10年</t>
        </is>
      </c>
      <c r="H45" t="inlineStr">
        <is>
          <t>本科</t>
        </is>
      </c>
      <c r="I45" t="inlineStr">
        <is>
          <t>产品迭代、需求分析、项目管理、市场调研、工具服务、</t>
        </is>
      </c>
      <c r="J45" t="inlineStr">
        <is>
          <t>带薪年假，餐补，股票期权，定期体检，补充医疗保险，节日福利，零食下午茶，员工旅游，通讯补贴，年终奖，五险一金</t>
        </is>
      </c>
      <c r="K45">
        <f>HYPERLINK("https://www.zhipin.com/job_detail/257320568ac82d1833Jz3Nu0FFE~.html","详情")</f>
        <v/>
      </c>
    </row>
    <row r="46">
      <c r="A46" t="inlineStr">
        <is>
          <t>产品经理/高级产品经理/产品总监</t>
        </is>
      </c>
      <c r="B46" t="inlineStr">
        <is>
          <t>中际鸣来（北京）...招聘</t>
        </is>
      </c>
      <c r="C46" t="inlineStr">
        <is>
          <t>0-20人</t>
        </is>
      </c>
      <c r="D46" t="inlineStr">
        <is>
          <t>计算机服务</t>
        </is>
      </c>
      <c r="E46" t="inlineStr">
        <is>
          <t>11-18K</t>
        </is>
      </c>
      <c r="F46" t="inlineStr"/>
      <c r="G46" t="inlineStr">
        <is>
          <t>1-3年</t>
        </is>
      </c>
      <c r="H46" t="inlineStr">
        <is>
          <t>本科</t>
        </is>
      </c>
      <c r="I46" t="inlineStr">
        <is>
          <t>需求分析、产品演进、产品经验、计算机、高级产品经理、</t>
        </is>
      </c>
      <c r="J46" t="inlineStr"/>
      <c r="K46">
        <f>HYPERLINK("https://www.zhipin.com/job_detail/ea1ea80ae5bea8b903Vz0ty1EVM~.html","详情")</f>
        <v/>
      </c>
    </row>
    <row r="47">
      <c r="A47" t="inlineStr">
        <is>
          <t>数据库产品经理</t>
        </is>
      </c>
      <c r="B47" t="inlineStr">
        <is>
          <t>东方国信招聘</t>
        </is>
      </c>
      <c r="C47" t="inlineStr">
        <is>
          <t>1000-9999人</t>
        </is>
      </c>
      <c r="D47" t="inlineStr">
        <is>
          <t>计算机软件</t>
        </is>
      </c>
      <c r="E47" t="inlineStr">
        <is>
          <t>11-20K</t>
        </is>
      </c>
      <c r="F47" t="inlineStr">
        <is>
          <t>13薪</t>
        </is>
      </c>
      <c r="G47" t="inlineStr">
        <is>
          <t>经验不限</t>
        </is>
      </c>
      <c r="H47" t="inlineStr">
        <is>
          <t>本科</t>
        </is>
      </c>
      <c r="I47" t="inlineStr">
        <is>
          <t>产品路线图、并行计算技术、出差、文档编写能力、需求调研、</t>
        </is>
      </c>
      <c r="J47" t="inlineStr">
        <is>
          <t>加班补助，年终奖，五险一金，电脑补贴，股票期权，定期体检，带薪年假，餐补</t>
        </is>
      </c>
      <c r="K47">
        <f>HYPERLINK("https://www.zhipin.com/job_detail/c3966e700c0e1dd93nJ42du6GFA~.html","详情")</f>
        <v/>
      </c>
    </row>
    <row r="48">
      <c r="A48" t="inlineStr">
        <is>
          <t>产品经理（大数据方向）</t>
        </is>
      </c>
      <c r="B48" t="inlineStr">
        <is>
          <t>京东乾石招聘</t>
        </is>
      </c>
      <c r="C48" t="inlineStr">
        <is>
          <t>10000人以上</t>
        </is>
      </c>
      <c r="D48" t="inlineStr">
        <is>
          <t>互联网</t>
        </is>
      </c>
      <c r="E48" t="inlineStr">
        <is>
          <t>20-40K</t>
        </is>
      </c>
      <c r="F48" t="inlineStr"/>
      <c r="G48" t="inlineStr">
        <is>
          <t>5-10年</t>
        </is>
      </c>
      <c r="H48" t="inlineStr">
        <is>
          <t>本科</t>
        </is>
      </c>
      <c r="I48" t="inlineStr">
        <is>
          <t>大数据、数据产品、梳理业务、提供数据服务、文档准备、</t>
        </is>
      </c>
      <c r="J48" t="inlineStr">
        <is>
          <t>带薪年假，五险一金，免费班车，定期体检，补充医疗保险，餐补</t>
        </is>
      </c>
      <c r="K48">
        <f>HYPERLINK("https://www.zhipin.com/job_detail/0171a6382900112f0nx5292-Elc~.html","详情")</f>
        <v/>
      </c>
    </row>
    <row r="49">
      <c r="A49" t="inlineStr">
        <is>
          <t>数据产品经理</t>
        </is>
      </c>
      <c r="B49" t="inlineStr">
        <is>
          <t>公瑾科技招聘</t>
        </is>
      </c>
      <c r="C49" t="inlineStr">
        <is>
          <t>1000-9999人</t>
        </is>
      </c>
      <c r="D49" t="inlineStr">
        <is>
          <t>互联网</t>
        </is>
      </c>
      <c r="E49" t="inlineStr">
        <is>
          <t>20-40K</t>
        </is>
      </c>
      <c r="F49" t="inlineStr"/>
      <c r="G49" t="inlineStr">
        <is>
          <t>5-10年</t>
        </is>
      </c>
      <c r="H49" t="inlineStr">
        <is>
          <t>本科</t>
        </is>
      </c>
      <c r="I49" t="inlineStr">
        <is>
          <t>数据资产、DMP、用户画像、用户增长、数据分析、</t>
        </is>
      </c>
      <c r="J49" t="inlineStr">
        <is>
          <t>带薪年假，五险一金，年终奖，零食下午茶，股票期权，定期团建，节日福利，员工旅游，补充医疗保险</t>
        </is>
      </c>
      <c r="K49">
        <f>HYPERLINK("https://www.zhipin.com/job_detail/68e6f06401fc1c37331y3N2_EFA~.html","详情")</f>
        <v/>
      </c>
    </row>
    <row r="50">
      <c r="A50" t="inlineStr">
        <is>
          <t>数据产品经理</t>
        </is>
      </c>
      <c r="B50" t="inlineStr">
        <is>
          <t>北京数势云创科技招聘</t>
        </is>
      </c>
      <c r="C50" t="inlineStr">
        <is>
          <t>20-99人</t>
        </is>
      </c>
      <c r="D50" t="inlineStr">
        <is>
          <t>企业服务</t>
        </is>
      </c>
      <c r="E50" t="inlineStr">
        <is>
          <t>20-40K</t>
        </is>
      </c>
      <c r="F50" t="inlineStr">
        <is>
          <t>14薪</t>
        </is>
      </c>
      <c r="G50" t="inlineStr">
        <is>
          <t>3-5年</t>
        </is>
      </c>
      <c r="H50" t="inlineStr">
        <is>
          <t>本科</t>
        </is>
      </c>
      <c r="I50" t="inlineStr">
        <is>
          <t>大数据产品、详细功能、产品经验、数据产品经理、协调研发、</t>
        </is>
      </c>
      <c r="J50" t="inlineStr">
        <is>
          <t>五险一金，年终奖，股票期权</t>
        </is>
      </c>
      <c r="K50">
        <f>HYPERLINK("https://www.zhipin.com/job_detail/02aad75694ab63853ndz29i0E1U~.html","详情")</f>
        <v/>
      </c>
    </row>
    <row r="51">
      <c r="A51" t="inlineStr">
        <is>
          <t>数据产品经理</t>
        </is>
      </c>
      <c r="B51" t="inlineStr">
        <is>
          <t>望石智慧招聘</t>
        </is>
      </c>
      <c r="C51" t="inlineStr">
        <is>
          <t>20-99人</t>
        </is>
      </c>
      <c r="D51" t="inlineStr">
        <is>
          <t>互联网</t>
        </is>
      </c>
      <c r="E51" t="inlineStr">
        <is>
          <t>15-25K</t>
        </is>
      </c>
      <c r="F51" t="inlineStr">
        <is>
          <t>14薪</t>
        </is>
      </c>
      <c r="G51" t="inlineStr">
        <is>
          <t>1-3年</t>
        </is>
      </c>
      <c r="H51" t="inlineStr">
        <is>
          <t>本科</t>
        </is>
      </c>
      <c r="I51" t="inlineStr">
        <is>
          <t>数据产品经理、持续优化、本科以上学历、药学、知识图谱、</t>
        </is>
      </c>
      <c r="J51" t="inlineStr">
        <is>
          <t>股票期权，免费零食，带薪年假，五险一金，交通补助，节日福利，年终奖，补充医疗保险，零食下午茶，员工旅游，定期体检，餐补，商业保险</t>
        </is>
      </c>
      <c r="K51">
        <f>HYPERLINK("https://www.zhipin.com/job_detail/6ab146cf7046e2dd3nZz0t--FVY~.html","详情")</f>
        <v/>
      </c>
    </row>
    <row r="52">
      <c r="A52" t="inlineStr">
        <is>
          <t>数据产品经理</t>
        </is>
      </c>
      <c r="B52" t="inlineStr">
        <is>
          <t>水滴公司招聘</t>
        </is>
      </c>
      <c r="C52" t="inlineStr">
        <is>
          <t>1000-9999人</t>
        </is>
      </c>
      <c r="D52" t="inlineStr">
        <is>
          <t>互联网</t>
        </is>
      </c>
      <c r="E52" t="inlineStr">
        <is>
          <t>20-30K</t>
        </is>
      </c>
      <c r="F52" t="inlineStr">
        <is>
          <t>15薪</t>
        </is>
      </c>
      <c r="G52" t="inlineStr">
        <is>
          <t>3-5年</t>
        </is>
      </c>
      <c r="H52" t="inlineStr">
        <is>
          <t>本科</t>
        </is>
      </c>
      <c r="I52" t="inlineStr">
        <is>
          <t>需求分析、BI系统、数据产品经理、持续优化、本科及以上学历、</t>
        </is>
      </c>
      <c r="J52" t="inlineStr">
        <is>
          <t>节日福利，五险一金，股票期权，带薪年假，交通补助，健身房，补充医疗保险，年终奖，定期体检</t>
        </is>
      </c>
      <c r="K52">
        <f>HYPERLINK("https://www.zhipin.com/job_detail/ff86085e99cc04573nN_2tu5EVo~.html","详情")</f>
        <v/>
      </c>
    </row>
    <row r="53">
      <c r="A53" t="inlineStr">
        <is>
          <t>数据产品经理</t>
        </is>
      </c>
      <c r="B53" t="inlineStr">
        <is>
          <t>北银科技招聘</t>
        </is>
      </c>
      <c r="C53" t="inlineStr">
        <is>
          <t>100-499人</t>
        </is>
      </c>
      <c r="D53" t="inlineStr">
        <is>
          <t>互联网</t>
        </is>
      </c>
      <c r="E53" t="inlineStr">
        <is>
          <t>20-30K</t>
        </is>
      </c>
      <c r="F53" t="inlineStr">
        <is>
          <t>13薪</t>
        </is>
      </c>
      <c r="G53" t="inlineStr">
        <is>
          <t>3-5年</t>
        </is>
      </c>
      <c r="H53" t="inlineStr">
        <is>
          <t>本科</t>
        </is>
      </c>
      <c r="I53" t="inlineStr">
        <is>
          <t>指标口径、业务理解、内容标签、数据产品经理、计算机相关、</t>
        </is>
      </c>
      <c r="J53" t="inlineStr">
        <is>
          <t>年终奖，交通补助，节日福利，零食下午茶，通讯补贴，五险一金，加班补助，员工旅游，包吃，定期体检</t>
        </is>
      </c>
      <c r="K53">
        <f>HYPERLINK("https://www.zhipin.com/job_detail/55bfe15ae253cf273nJ72du5EFo~.html","详情")</f>
        <v/>
      </c>
    </row>
    <row r="54">
      <c r="A54" t="inlineStr">
        <is>
          <t>数据产品经理</t>
        </is>
      </c>
      <c r="B54" t="inlineStr">
        <is>
          <t>神策数据招聘</t>
        </is>
      </c>
      <c r="C54" t="inlineStr">
        <is>
          <t>500-999人</t>
        </is>
      </c>
      <c r="D54" t="inlineStr">
        <is>
          <t>数据服务</t>
        </is>
      </c>
      <c r="E54" t="inlineStr">
        <is>
          <t>22-35K</t>
        </is>
      </c>
      <c r="F54" t="inlineStr">
        <is>
          <t>14薪</t>
        </is>
      </c>
      <c r="G54" t="inlineStr">
        <is>
          <t>3-5年</t>
        </is>
      </c>
      <c r="H54" t="inlineStr">
        <is>
          <t>本科</t>
        </is>
      </c>
      <c r="I54" t="inlineStr">
        <is>
          <t>数据分析、需求分析、产品设计文档、产品经验、数据产品经理、</t>
        </is>
      </c>
      <c r="J54" t="inlineStr">
        <is>
          <t>股票期权，补充医疗保险，五险一金，餐补，定期体检，零食下午茶</t>
        </is>
      </c>
      <c r="K54">
        <f>HYPERLINK("https://www.zhipin.com/job_detail/2da38bc46f6b23e50X1709S9EFA~.html","详情")</f>
        <v/>
      </c>
    </row>
    <row r="55">
      <c r="A55" t="inlineStr">
        <is>
          <t>数据产品经理</t>
        </is>
      </c>
      <c r="B55" t="inlineStr">
        <is>
          <t>小药药招聘</t>
        </is>
      </c>
      <c r="C55" t="inlineStr">
        <is>
          <t>1000-9999人</t>
        </is>
      </c>
      <c r="D55" t="inlineStr">
        <is>
          <t>医疗健康</t>
        </is>
      </c>
      <c r="E55" t="inlineStr">
        <is>
          <t>20-40K</t>
        </is>
      </c>
      <c r="F55" t="inlineStr">
        <is>
          <t>15薪</t>
        </is>
      </c>
      <c r="G55" t="inlineStr">
        <is>
          <t>5-10年</t>
        </is>
      </c>
      <c r="H55" t="inlineStr">
        <is>
          <t>本科</t>
        </is>
      </c>
      <c r="I55" t="inlineStr">
        <is>
          <t>BI、平台产品、大数据、供应链、数据分析、</t>
        </is>
      </c>
      <c r="J55" t="inlineStr">
        <is>
          <t>餐补，五险，交通补助，带薪年假，公积金，定期体检，节日福利，加班补助</t>
        </is>
      </c>
      <c r="K55">
        <f>HYPERLINK("https://www.zhipin.com/job_detail/c919cd0b255df5283nB-0t29EVA~.html","详情")</f>
        <v/>
      </c>
    </row>
    <row r="56">
      <c r="A56" t="inlineStr">
        <is>
          <t>数据产品经理 (MJ006238)</t>
        </is>
      </c>
      <c r="B56" t="inlineStr">
        <is>
          <t>作业帮招聘</t>
        </is>
      </c>
      <c r="C56" t="inlineStr">
        <is>
          <t>1000-9999人</t>
        </is>
      </c>
      <c r="D56" t="inlineStr">
        <is>
          <t>互联网</t>
        </is>
      </c>
      <c r="E56" t="inlineStr">
        <is>
          <t>20-35K</t>
        </is>
      </c>
      <c r="F56" t="inlineStr">
        <is>
          <t>14薪</t>
        </is>
      </c>
      <c r="G56" t="inlineStr">
        <is>
          <t>5-10年</t>
        </is>
      </c>
      <c r="H56" t="inlineStr">
        <is>
          <t>本科</t>
        </is>
      </c>
      <c r="I56" t="inlineStr">
        <is>
          <t>中台产品、大数据产品、高级产品经理、平台产品、关注大数据、</t>
        </is>
      </c>
      <c r="J56" t="inlineStr">
        <is>
          <t>包吃，带薪年假，节日福利，零食下午茶，交通补助，补充医疗保险，五险一金，年终奖，定期体检</t>
        </is>
      </c>
      <c r="K56">
        <f>HYPERLINK("https://www.zhipin.com/job_detail/5481722d19e5afed3nJz0tu-FVI~.html","详情")</f>
        <v/>
      </c>
    </row>
    <row r="57">
      <c r="A57" t="inlineStr">
        <is>
          <t>数据产品经理</t>
        </is>
      </c>
      <c r="B57" t="inlineStr">
        <is>
          <t>快手招聘</t>
        </is>
      </c>
      <c r="C57" t="inlineStr">
        <is>
          <t>1000-9999人</t>
        </is>
      </c>
      <c r="D57" t="inlineStr">
        <is>
          <t>社交网络</t>
        </is>
      </c>
      <c r="E57" t="inlineStr">
        <is>
          <t>25-45K</t>
        </is>
      </c>
      <c r="F57" t="inlineStr">
        <is>
          <t>16薪</t>
        </is>
      </c>
      <c r="G57" t="inlineStr">
        <is>
          <t>5-10年</t>
        </is>
      </c>
      <c r="H57" t="inlineStr">
        <is>
          <t>本科</t>
        </is>
      </c>
      <c r="I57" t="inlineStr">
        <is>
          <t>平台产品、数据分析、大规模数据处理、业务状态、数据产品经理、</t>
        </is>
      </c>
      <c r="J57" t="inlineStr">
        <is>
          <t>包吃，零食下午茶，住房补贴，定期体检，年终奖，五险一金，节日福利，加班补助，股票期权，带薪年假，补充医疗保险</t>
        </is>
      </c>
      <c r="K57">
        <f>HYPERLINK("https://www.zhipin.com/job_detail/5b49ad09e3e3a4353nR809-6GVI~.html","详情")</f>
        <v/>
      </c>
    </row>
    <row r="58">
      <c r="A58" t="inlineStr">
        <is>
          <t>数据产品经理</t>
        </is>
      </c>
      <c r="B58" t="inlineStr">
        <is>
          <t>居理新房招聘</t>
        </is>
      </c>
      <c r="C58" t="inlineStr">
        <is>
          <t>1000-9999人</t>
        </is>
      </c>
      <c r="D58" t="inlineStr">
        <is>
          <t>互联网</t>
        </is>
      </c>
      <c r="E58" t="inlineStr">
        <is>
          <t>15-20K</t>
        </is>
      </c>
      <c r="F58" t="inlineStr">
        <is>
          <t>14薪</t>
        </is>
      </c>
      <c r="G58" t="inlineStr">
        <is>
          <t>3-5年</t>
        </is>
      </c>
      <c r="H58" t="inlineStr">
        <is>
          <t>本科</t>
        </is>
      </c>
      <c r="I58" t="inlineStr">
        <is>
          <t>数据产品经理、SQL、数学相关专业、发现风险、文档输出、</t>
        </is>
      </c>
      <c r="J58" t="inlineStr">
        <is>
          <t>节日福利，住房补贴，加班补助，零食下午茶，年终奖，带薪年假，全勤奖，定期体检，五险一金，餐补，员工旅游</t>
        </is>
      </c>
      <c r="K58">
        <f>HYPERLINK("https://www.zhipin.com/job_detail/4980ff5b58efa5053nJ72tu4E1c~.html","详情")</f>
        <v/>
      </c>
    </row>
    <row r="59">
      <c r="A59" t="inlineStr">
        <is>
          <t>数据产品经理</t>
        </is>
      </c>
      <c r="B59" t="inlineStr">
        <is>
          <t>快手招聘</t>
        </is>
      </c>
      <c r="C59" t="inlineStr">
        <is>
          <t>1000-9999人</t>
        </is>
      </c>
      <c r="D59" t="inlineStr">
        <is>
          <t>社交网络</t>
        </is>
      </c>
      <c r="E59" t="inlineStr">
        <is>
          <t>30-50K</t>
        </is>
      </c>
      <c r="F59" t="inlineStr">
        <is>
          <t>16薪</t>
        </is>
      </c>
      <c r="G59" t="inlineStr">
        <is>
          <t>5-10年</t>
        </is>
      </c>
      <c r="H59" t="inlineStr">
        <is>
          <t>本科</t>
        </is>
      </c>
      <c r="I59" t="inlineStr">
        <is>
          <t>大规模数据处理、业务状态、数据产品经理、发现风险、技术者、</t>
        </is>
      </c>
      <c r="J59" t="inlineStr">
        <is>
          <t>包吃，带薪年假，补充医疗保险，定期体检，年终奖，零食下午茶，加班补助，住房补贴，节日福利，股票期权，五险一金</t>
        </is>
      </c>
      <c r="K59">
        <f>HYPERLINK("https://www.zhipin.com/job_detail/6509d63a107b2e163nB4092-GFI~.html","详情")</f>
        <v/>
      </c>
    </row>
    <row r="60">
      <c r="A60" t="inlineStr">
        <is>
          <t>数据产品经理</t>
        </is>
      </c>
      <c r="B60" t="inlineStr">
        <is>
          <t>鲸准招聘</t>
        </is>
      </c>
      <c r="C60" t="inlineStr">
        <is>
          <t>100-499人</t>
        </is>
      </c>
      <c r="D60" t="inlineStr">
        <is>
          <t>移动互联网</t>
        </is>
      </c>
      <c r="E60" t="inlineStr">
        <is>
          <t>15-25K</t>
        </is>
      </c>
      <c r="F60" t="inlineStr"/>
      <c r="G60" t="inlineStr">
        <is>
          <t>3-5年</t>
        </is>
      </c>
      <c r="H60" t="inlineStr">
        <is>
          <t>本科</t>
        </is>
      </c>
      <c r="I60" t="inlineStr">
        <is>
          <t>大数据产品、用户研究、大数据、金融产品、需求分析、</t>
        </is>
      </c>
      <c r="J60" t="inlineStr">
        <is>
          <t>五险一金，带薪年假，定期体检，补充医疗保险</t>
        </is>
      </c>
      <c r="K60">
        <f>HYPERLINK("https://www.zhipin.com/job_detail/14bedc4485c5e5b43nZ-092-E1I~.html","详情")</f>
        <v/>
      </c>
    </row>
    <row r="61">
      <c r="A61" t="inlineStr">
        <is>
          <t>数据产品经理</t>
        </is>
      </c>
      <c r="B61" t="inlineStr">
        <is>
          <t>VIPKID招聘</t>
        </is>
      </c>
      <c r="C61" t="inlineStr">
        <is>
          <t>10000人以上</t>
        </is>
      </c>
      <c r="D61" t="inlineStr">
        <is>
          <t>移动互联网</t>
        </is>
      </c>
      <c r="E61" t="inlineStr">
        <is>
          <t>20-35K</t>
        </is>
      </c>
      <c r="F61" t="inlineStr">
        <is>
          <t>14薪</t>
        </is>
      </c>
      <c r="G61" t="inlineStr">
        <is>
          <t>3-5年</t>
        </is>
      </c>
      <c r="H61" t="inlineStr">
        <is>
          <t>本科</t>
        </is>
      </c>
      <c r="I61" t="inlineStr">
        <is>
          <t>直播、在线教育、产品经验、数据产品经理、提升产品性能、</t>
        </is>
      </c>
      <c r="J61" t="inlineStr">
        <is>
          <t>住房补贴，补充医疗保险，交通补助，节日福利，免费班车，餐补，五险一金，六险一金，定期体检，带薪年假，通讯补贴</t>
        </is>
      </c>
      <c r="K61">
        <f>HYPERLINK("https://www.zhipin.com/job_detail/c7c3b7720a6e4a9d3nFy09-9FFQ~.html","详情")</f>
        <v/>
      </c>
    </row>
    <row r="62">
      <c r="A62" t="inlineStr">
        <is>
          <t>数据产品经理（BI方向）</t>
        </is>
      </c>
      <c r="B62" t="inlineStr">
        <is>
          <t>今日头条招聘</t>
        </is>
      </c>
      <c r="C62" t="inlineStr">
        <is>
          <t>10000人以上</t>
        </is>
      </c>
      <c r="D62" t="inlineStr">
        <is>
          <t>移动互联网</t>
        </is>
      </c>
      <c r="E62" t="inlineStr">
        <is>
          <t>20-40K</t>
        </is>
      </c>
      <c r="F62" t="inlineStr"/>
      <c r="G62" t="inlineStr">
        <is>
          <t>3-5年</t>
        </is>
      </c>
      <c r="H62" t="inlineStr">
        <is>
          <t>本科</t>
        </is>
      </c>
      <c r="I62" t="inlineStr">
        <is>
          <t>制定产品规划、企业财务分析、性能稳定、数据产品经理、报告编写、</t>
        </is>
      </c>
      <c r="J62" t="inlineStr">
        <is>
          <t>补充医疗保险，股票期权，五险一金，年终奖，零食下午茶，餐补，带薪年假，员工旅游，定期体检，节日福利，交通补助，试用期同薪</t>
        </is>
      </c>
      <c r="K62">
        <f>HYPERLINK("https://www.zhipin.com/job_detail/111407c9d83747563nVz2Nu-FlE~.html","详情")</f>
        <v/>
      </c>
    </row>
    <row r="63">
      <c r="A63" t="inlineStr">
        <is>
          <t>数据产品经理</t>
        </is>
      </c>
      <c r="B63" t="inlineStr">
        <is>
          <t>宇动源招聘</t>
        </is>
      </c>
      <c r="C63" t="inlineStr">
        <is>
          <t>100-499人</t>
        </is>
      </c>
      <c r="D63" t="inlineStr">
        <is>
          <t>计算机软件</t>
        </is>
      </c>
      <c r="E63" t="inlineStr">
        <is>
          <t>10-15K</t>
        </is>
      </c>
      <c r="F63" t="inlineStr">
        <is>
          <t>14薪</t>
        </is>
      </c>
      <c r="G63" t="inlineStr">
        <is>
          <t>1-3年</t>
        </is>
      </c>
      <c r="H63" t="inlineStr">
        <is>
          <t>本科</t>
        </is>
      </c>
      <c r="I63" t="inlineStr">
        <is>
          <t>产品经理、制定产品规划、企业财务分析、性能稳定、数据产品经理、</t>
        </is>
      </c>
      <c r="J63" t="inlineStr">
        <is>
          <t>交通补助，餐补，带薪年假，年终奖，五险一金</t>
        </is>
      </c>
      <c r="K63">
        <f>HYPERLINK("https://www.zhipin.com/job_detail/7cb1bba5e58fec393nZ62di5GVI~.html","详情")</f>
        <v/>
      </c>
    </row>
    <row r="64">
      <c r="A64" t="inlineStr">
        <is>
          <t>AI/数据产品经理</t>
        </is>
      </c>
      <c r="B64" t="inlineStr">
        <is>
          <t>明略科技招聘</t>
        </is>
      </c>
      <c r="C64" t="inlineStr">
        <is>
          <t>1000-9999人</t>
        </is>
      </c>
      <c r="D64" t="inlineStr">
        <is>
          <t>互联网</t>
        </is>
      </c>
      <c r="E64" t="inlineStr">
        <is>
          <t>20-35K</t>
        </is>
      </c>
      <c r="F64" t="inlineStr">
        <is>
          <t>15薪</t>
        </is>
      </c>
      <c r="G64" t="inlineStr">
        <is>
          <t>经验不限</t>
        </is>
      </c>
      <c r="H64" t="inlineStr">
        <is>
          <t>本科</t>
        </is>
      </c>
      <c r="I64" t="inlineStr">
        <is>
          <t>数据建模、数据挖掘、产品经验、产品设计者、行为预测、</t>
        </is>
      </c>
      <c r="J64" t="inlineStr">
        <is>
          <t>带薪年假，零食下午茶，交通补助，五险一金，补充医疗保险，定期体检，加班补助，年终奖</t>
        </is>
      </c>
      <c r="K64">
        <f>HYPERLINK("https://www.zhipin.com/job_detail/a4701c110bdae3590nJ-3ti8GVI~.html","详情")</f>
        <v/>
      </c>
    </row>
    <row r="65">
      <c r="A65" t="inlineStr">
        <is>
          <t>数据产品经理</t>
        </is>
      </c>
      <c r="B65" t="inlineStr">
        <is>
          <t>好未来招聘</t>
        </is>
      </c>
      <c r="C65" t="inlineStr">
        <is>
          <t>10000人以上</t>
        </is>
      </c>
      <c r="D65" t="inlineStr">
        <is>
          <t>互联网</t>
        </is>
      </c>
      <c r="E65" t="inlineStr">
        <is>
          <t>15-30K</t>
        </is>
      </c>
      <c r="F65" t="inlineStr">
        <is>
          <t>14薪</t>
        </is>
      </c>
      <c r="G65" t="inlineStr">
        <is>
          <t>3-5年</t>
        </is>
      </c>
      <c r="H65" t="inlineStr">
        <is>
          <t>硕士</t>
        </is>
      </c>
      <c r="I65" t="inlineStr">
        <is>
          <t>用户增长、产品经理、数据产品经理、体验改进、计算机、</t>
        </is>
      </c>
      <c r="J65" t="inlineStr">
        <is>
          <t>补充医疗保险，带薪年假，全勤奖，购房福利，餐补，定期体检，年终奖，五险一金，不定期培训，节日福利，商业保险</t>
        </is>
      </c>
      <c r="K65">
        <f>HYPERLINK("https://www.zhipin.com/job_detail/c61bee0e6e9a671d3nBz0tW5ElM~.html","详情")</f>
        <v/>
      </c>
    </row>
    <row r="66">
      <c r="A66" t="inlineStr">
        <is>
          <t>数据产品经理</t>
        </is>
      </c>
      <c r="B66" t="inlineStr">
        <is>
          <t>京东物流招聘</t>
        </is>
      </c>
      <c r="C66" t="inlineStr">
        <is>
          <t>10000人以上</t>
        </is>
      </c>
      <c r="D66" t="inlineStr">
        <is>
          <t>物流/仓储</t>
        </is>
      </c>
      <c r="E66" t="inlineStr">
        <is>
          <t>20-40K</t>
        </is>
      </c>
      <c r="F66" t="inlineStr">
        <is>
          <t>14薪</t>
        </is>
      </c>
      <c r="G66" t="inlineStr">
        <is>
          <t>5-10年</t>
        </is>
      </c>
      <c r="H66" t="inlineStr">
        <is>
          <t>本科</t>
        </is>
      </c>
      <c r="I66" t="inlineStr">
        <is>
          <t>BI、物流产品、制定产品规划、数据产品经理、产品功能定义、</t>
        </is>
      </c>
      <c r="J66" t="inlineStr">
        <is>
          <t>定期体检，股票期权，加班补助，节日福利，免费班车，交通补助，餐补，带薪年假，五险一金，餐补，年终奖，补充医疗保险</t>
        </is>
      </c>
      <c r="K66">
        <f>HYPERLINK("https://www.zhipin.com/job_detail/dd108ff7067d012a0nB-2926EVs~.html","详情")</f>
        <v/>
      </c>
    </row>
    <row r="67">
      <c r="A67" t="inlineStr">
        <is>
          <t>数据产品经理</t>
        </is>
      </c>
      <c r="B67" t="inlineStr">
        <is>
          <t>更美app招聘</t>
        </is>
      </c>
      <c r="C67" t="inlineStr">
        <is>
          <t>100-499人</t>
        </is>
      </c>
      <c r="D67" t="inlineStr">
        <is>
          <t>互联网</t>
        </is>
      </c>
      <c r="E67" t="inlineStr">
        <is>
          <t>15-25K</t>
        </is>
      </c>
      <c r="F67" t="inlineStr">
        <is>
          <t>14薪</t>
        </is>
      </c>
      <c r="G67" t="inlineStr">
        <is>
          <t>1-3年</t>
        </is>
      </c>
      <c r="H67" t="inlineStr">
        <is>
          <t>本科</t>
        </is>
      </c>
      <c r="I67" t="inlineStr">
        <is>
          <t>BI系统、数据产品经理、产品功能完善、计算机相关、数仓、</t>
        </is>
      </c>
      <c r="J67" t="inlineStr">
        <is>
          <t>带薪年假，定期体检，五险一金，员工旅游</t>
        </is>
      </c>
      <c r="K67">
        <f>HYPERLINK("https://www.zhipin.com/job_detail/8dec759c9261d5f13nB93dW_GFc~.html","详情")</f>
        <v/>
      </c>
    </row>
    <row r="68">
      <c r="A68" t="inlineStr">
        <is>
          <t>数据产品经理</t>
        </is>
      </c>
      <c r="B68" t="inlineStr">
        <is>
          <t>CYCLONE RPA招聘</t>
        </is>
      </c>
      <c r="C68" t="inlineStr">
        <is>
          <t>100-499人</t>
        </is>
      </c>
      <c r="D68" t="inlineStr">
        <is>
          <t>计算机软件</t>
        </is>
      </c>
      <c r="E68" t="inlineStr">
        <is>
          <t>25-50K</t>
        </is>
      </c>
      <c r="F68" t="inlineStr">
        <is>
          <t>13薪</t>
        </is>
      </c>
      <c r="G68" t="inlineStr">
        <is>
          <t>5-10年</t>
        </is>
      </c>
      <c r="H68" t="inlineStr">
        <is>
          <t>本科</t>
        </is>
      </c>
      <c r="I68" t="inlineStr">
        <is>
          <t>B端、数据产品经理、产品进度、使用sql、分析工具、</t>
        </is>
      </c>
      <c r="J68" t="inlineStr">
        <is>
          <t>股票期权，带薪年假，员工旅游，年终奖，节日福利，零食下午茶，五险一金</t>
        </is>
      </c>
      <c r="K68">
        <f>HYPERLINK("https://www.zhipin.com/job_detail/6db33007c241d9b63nB-39y7FVQ~.html","详情")</f>
        <v/>
      </c>
    </row>
    <row r="69">
      <c r="A69" t="inlineStr">
        <is>
          <t>数据产品经理（佣金平台方向）(J15662)</t>
        </is>
      </c>
      <c r="B69" t="inlineStr">
        <is>
          <t>美菜招聘</t>
        </is>
      </c>
      <c r="C69" t="inlineStr">
        <is>
          <t>1000-9999人</t>
        </is>
      </c>
      <c r="D69" t="inlineStr">
        <is>
          <t>电子商务</t>
        </is>
      </c>
      <c r="E69" t="inlineStr">
        <is>
          <t>25-45K</t>
        </is>
      </c>
      <c r="F69" t="inlineStr">
        <is>
          <t>16薪</t>
        </is>
      </c>
      <c r="G69" t="inlineStr">
        <is>
          <t>5-10年</t>
        </is>
      </c>
      <c r="H69" t="inlineStr">
        <is>
          <t>本科</t>
        </is>
      </c>
      <c r="I69" t="inlineStr">
        <is>
          <t>平台产品、数据分析、数据可视化设计、数据产品经理、计算机相关、</t>
        </is>
      </c>
      <c r="J69" t="inlineStr">
        <is>
          <t>股票期权，交通补助，零食下午茶，五险一金，餐补，通讯补贴，带薪年假，节日福利</t>
        </is>
      </c>
      <c r="K69">
        <f>HYPERLINK("https://www.zhipin.com/job_detail/f480e12cc8f75a85331y29i9Elo~.html","详情")</f>
        <v/>
      </c>
    </row>
    <row r="70">
      <c r="A70" t="inlineStr">
        <is>
          <t>数据产品经理</t>
        </is>
      </c>
      <c r="B70" t="inlineStr">
        <is>
          <t>滴滴招聘</t>
        </is>
      </c>
      <c r="C70" t="inlineStr">
        <is>
          <t>1000-9999人</t>
        </is>
      </c>
      <c r="D70" t="inlineStr">
        <is>
          <t>移动互联网</t>
        </is>
      </c>
      <c r="E70" t="inlineStr">
        <is>
          <t>20-40K</t>
        </is>
      </c>
      <c r="F70" t="inlineStr">
        <is>
          <t>15薪</t>
        </is>
      </c>
      <c r="G70" t="inlineStr">
        <is>
          <t>3-5年</t>
        </is>
      </c>
      <c r="H70" t="inlineStr">
        <is>
          <t>本科</t>
        </is>
      </c>
      <c r="I70" t="inlineStr">
        <is>
          <t>数据治理、大数据产品、数据分析、数据产品经理、服务端、</t>
        </is>
      </c>
      <c r="J70" t="inlineStr">
        <is>
          <t>定期体检，五险一金，补充医疗保险</t>
        </is>
      </c>
      <c r="K70">
        <f>HYPERLINK("https://www.zhipin.com/job_detail/d25c72e0a20c82963nF509m6GVM~.html","详情")</f>
        <v/>
      </c>
    </row>
    <row r="71">
      <c r="A71" t="inlineStr">
        <is>
          <t>数据产品经理</t>
        </is>
      </c>
      <c r="B71" t="inlineStr">
        <is>
          <t>花香盛世体育招聘</t>
        </is>
      </c>
      <c r="C71" t="inlineStr">
        <is>
          <t>1000-9999人</t>
        </is>
      </c>
      <c r="D71" t="inlineStr">
        <is>
          <t>在线教育</t>
        </is>
      </c>
      <c r="E71" t="inlineStr">
        <is>
          <t>11-20K</t>
        </is>
      </c>
      <c r="F71" t="inlineStr"/>
      <c r="G71" t="inlineStr">
        <is>
          <t>3-5年</t>
        </is>
      </c>
      <c r="H71" t="inlineStr">
        <is>
          <t>本科</t>
        </is>
      </c>
      <c r="I71" t="inlineStr">
        <is>
          <t>BI、用户增长、用户研究、教育培训、数据分析、</t>
        </is>
      </c>
      <c r="J71" t="inlineStr">
        <is>
          <t>交通补助，通讯补贴，全勤奖，五险，节日福利，专业培训，晋升通道，年终奖，员工旅游</t>
        </is>
      </c>
      <c r="K71">
        <f>HYPERLINK("https://www.zhipin.com/job_detail/dbdd9e6dab691d503nB53ty5GVY~.html","详情")</f>
        <v/>
      </c>
    </row>
    <row r="72">
      <c r="A72" t="inlineStr">
        <is>
          <t>数据产品经理</t>
        </is>
      </c>
      <c r="B72" t="inlineStr">
        <is>
          <t>乐居招聘</t>
        </is>
      </c>
      <c r="C72" t="inlineStr">
        <is>
          <t>500-999人</t>
        </is>
      </c>
      <c r="D72" t="inlineStr">
        <is>
          <t>互联网</t>
        </is>
      </c>
      <c r="E72" t="inlineStr">
        <is>
          <t>15-20K</t>
        </is>
      </c>
      <c r="F72" t="inlineStr">
        <is>
          <t>14薪</t>
        </is>
      </c>
      <c r="G72" t="inlineStr">
        <is>
          <t>1-3年</t>
        </is>
      </c>
      <c r="H72" t="inlineStr">
        <is>
          <t>本科</t>
        </is>
      </c>
      <c r="I72" t="inlineStr">
        <is>
          <t>产品经验、数据产品经理、上线发布、竞品动态、深入发掘、</t>
        </is>
      </c>
      <c r="J72" t="inlineStr">
        <is>
          <t>免费班车，年终奖，定期体检，补充医疗保险，带薪年假，五险一金，餐补</t>
        </is>
      </c>
      <c r="K72">
        <f>HYPERLINK("https://www.zhipin.com/job_detail/cd5ce602016590210XF93d-_F1o~.html","详情")</f>
        <v/>
      </c>
    </row>
    <row r="73">
      <c r="A73" t="inlineStr">
        <is>
          <t>数据产品经理</t>
        </is>
      </c>
      <c r="B73" t="inlineStr">
        <is>
          <t>小米招聘</t>
        </is>
      </c>
      <c r="C73" t="inlineStr">
        <is>
          <t>10000人以上</t>
        </is>
      </c>
      <c r="D73" t="inlineStr">
        <is>
          <t>互联网</t>
        </is>
      </c>
      <c r="E73" t="inlineStr">
        <is>
          <t>18-35K</t>
        </is>
      </c>
      <c r="F73" t="inlineStr"/>
      <c r="G73" t="inlineStr">
        <is>
          <t>3-5年</t>
        </is>
      </c>
      <c r="H73" t="inlineStr">
        <is>
          <t>本科</t>
        </is>
      </c>
      <c r="I73" t="inlineStr">
        <is>
          <t>SQL、数据分析、数据可视化设计、数据产品经理、数据体系建设、</t>
        </is>
      </c>
      <c r="J73" t="inlineStr">
        <is>
          <t>年终奖，节日福利，五险一金，餐补，带薪年假，交通补助，定期体检，补充医疗保险</t>
        </is>
      </c>
      <c r="K73">
        <f>HYPERLINK("https://www.zhipin.com/job_detail/505a33093e89dba633B72d-8EFo~.html","详情")</f>
        <v/>
      </c>
    </row>
    <row r="74">
      <c r="A74" t="inlineStr">
        <is>
          <t>数据产品经理（汽车行业）</t>
        </is>
      </c>
      <c r="B74" t="inlineStr">
        <is>
          <t>精准沟通传媒招聘</t>
        </is>
      </c>
      <c r="C74" t="inlineStr">
        <is>
          <t>100-499人</t>
        </is>
      </c>
      <c r="D74" t="inlineStr">
        <is>
          <t>移动互联网</t>
        </is>
      </c>
      <c r="E74" t="inlineStr">
        <is>
          <t>15-22K</t>
        </is>
      </c>
      <c r="F74" t="inlineStr"/>
      <c r="G74" t="inlineStr">
        <is>
          <t>1-3年</t>
        </is>
      </c>
      <c r="H74" t="inlineStr">
        <is>
          <t>本科</t>
        </is>
      </c>
      <c r="I74" t="inlineStr">
        <is>
          <t>数据产品经理、建模、综合协调、HIVE、数据经理、</t>
        </is>
      </c>
      <c r="J74" t="inlineStr">
        <is>
          <t>带薪年假，补充医疗保险，餐补，定期体检，零食下午茶，五险一金，股票期权，节日福利，员工旅游</t>
        </is>
      </c>
      <c r="K74">
        <f>HYPERLINK("https://www.zhipin.com/job_detail/43ca6f5f7b77c9293nJ939S1FVY~.html","详情")</f>
        <v/>
      </c>
    </row>
    <row r="75">
      <c r="A75" t="inlineStr">
        <is>
          <t>数据分析产品经理</t>
        </is>
      </c>
      <c r="B75" t="inlineStr">
        <is>
          <t>FunPlus招聘</t>
        </is>
      </c>
      <c r="C75" t="inlineStr">
        <is>
          <t>1000-9999人</t>
        </is>
      </c>
      <c r="D75" t="inlineStr">
        <is>
          <t>游戏</t>
        </is>
      </c>
      <c r="E75" t="inlineStr">
        <is>
          <t>25-50K</t>
        </is>
      </c>
      <c r="F75" t="inlineStr"/>
      <c r="G75" t="inlineStr">
        <is>
          <t>3-5年</t>
        </is>
      </c>
      <c r="H75" t="inlineStr">
        <is>
          <t>本科</t>
        </is>
      </c>
      <c r="I75" t="inlineStr">
        <is>
          <t>用户标签、DMP、用户增长、数据科学家、人群标签、</t>
        </is>
      </c>
      <c r="J75" t="inlineStr">
        <is>
          <t>交通补助，定期体检，股票期权，年终奖，五险一金，加班补助，补充医疗保险，零食下午茶，节日福利，带薪年假，餐补，员工旅游</t>
        </is>
      </c>
      <c r="K75">
        <f>HYPERLINK("https://www.zhipin.com/job_detail/65e6cdb32926e8d033Vy3tS9E1E~.html","详情")</f>
        <v/>
      </c>
    </row>
    <row r="76">
      <c r="A76" t="inlineStr">
        <is>
          <t>数据中台中级产品经理</t>
        </is>
      </c>
      <c r="B76" t="inlineStr">
        <is>
          <t>江西高创招聘</t>
        </is>
      </c>
      <c r="C76" t="inlineStr">
        <is>
          <t>1000-9999人</t>
        </is>
      </c>
      <c r="D76" t="inlineStr">
        <is>
          <t>通信/网络设备</t>
        </is>
      </c>
      <c r="E76" t="inlineStr">
        <is>
          <t>15-20K</t>
        </is>
      </c>
      <c r="F76" t="inlineStr">
        <is>
          <t>13薪</t>
        </is>
      </c>
      <c r="G76" t="inlineStr">
        <is>
          <t>1-3年</t>
        </is>
      </c>
      <c r="H76" t="inlineStr">
        <is>
          <t>本科</t>
        </is>
      </c>
      <c r="I76" t="inlineStr">
        <is>
          <t>大数据、关注大数据、竞争战略、业务反馈、组织规划能力、</t>
        </is>
      </c>
      <c r="J76" t="inlineStr">
        <is>
          <t>五险一金，年终奖，带薪年假</t>
        </is>
      </c>
      <c r="K76">
        <f>HYPERLINK("https://www.zhipin.com/job_detail/fde78739f7a07e413ndz2965EFo~.html","详情")</f>
        <v/>
      </c>
    </row>
    <row r="77">
      <c r="A77" t="inlineStr">
        <is>
          <t>校园数据平台产品经理</t>
        </is>
      </c>
      <c r="B77" t="inlineStr">
        <is>
          <t>锐捷网络招聘</t>
        </is>
      </c>
      <c r="C77" t="inlineStr">
        <is>
          <t>1000-9999人</t>
        </is>
      </c>
      <c r="D77" t="inlineStr">
        <is>
          <t>通信/网络设备</t>
        </is>
      </c>
      <c r="E77" t="inlineStr">
        <is>
          <t>25-50K</t>
        </is>
      </c>
      <c r="F77" t="inlineStr">
        <is>
          <t>13薪</t>
        </is>
      </c>
      <c r="G77" t="inlineStr">
        <is>
          <t>5-10年</t>
        </is>
      </c>
      <c r="H77" t="inlineStr">
        <is>
          <t>本科</t>
        </is>
      </c>
      <c r="I77" t="inlineStr">
        <is>
          <t>大数据产品、平台产品、数据资源、价值判断、平台解决方案、</t>
        </is>
      </c>
      <c r="J77" t="inlineStr">
        <is>
          <t>节日福利，爱心基金，股票期权，五险一金，通讯补贴，年终奖，补充医疗保险，交通补助，带薪年假，零食下午茶，员工旅游，定期体检</t>
        </is>
      </c>
      <c r="K77">
        <f>HYPERLINK("https://www.zhipin.com/job_detail/cd45dd62847c2d833nVy29-0ElA~.html","详情")</f>
        <v/>
      </c>
    </row>
    <row r="78">
      <c r="A78" t="inlineStr">
        <is>
          <t>数据产品经理</t>
        </is>
      </c>
      <c r="B78" t="inlineStr">
        <is>
          <t>酷我音乐招聘</t>
        </is>
      </c>
      <c r="C78" t="inlineStr">
        <is>
          <t>500-999人</t>
        </is>
      </c>
      <c r="D78" t="inlineStr">
        <is>
          <t>互联网</t>
        </is>
      </c>
      <c r="E78" t="inlineStr">
        <is>
          <t>20-30K</t>
        </is>
      </c>
      <c r="F78" t="inlineStr"/>
      <c r="G78" t="inlineStr">
        <is>
          <t>5-10年</t>
        </is>
      </c>
      <c r="H78" t="inlineStr">
        <is>
          <t>本科</t>
        </is>
      </c>
      <c r="I78" t="inlineStr">
        <is>
          <t>音频、内容产品、产业生态、数据产品经理、系统平台建设、</t>
        </is>
      </c>
      <c r="J78" t="inlineStr">
        <is>
          <t>带薪年假，住房补贴，交通补助，餐补，加班补助，补充医疗保险，员工旅游，股票期权，年终奖，五险一金，定期体检，零食下午茶</t>
        </is>
      </c>
      <c r="K78">
        <f>HYPERLINK("https://www.zhipin.com/job_detail/a550acbb6bd9136d3nVz29-7EVA~.html","详情")</f>
        <v/>
      </c>
    </row>
    <row r="79">
      <c r="A79" t="inlineStr">
        <is>
          <t>数据产品经理</t>
        </is>
      </c>
      <c r="B79" t="inlineStr">
        <is>
          <t>京东集团招聘</t>
        </is>
      </c>
      <c r="C79" t="inlineStr">
        <is>
          <t>10000人以上</t>
        </is>
      </c>
      <c r="D79" t="inlineStr">
        <is>
          <t>电子商务</t>
        </is>
      </c>
      <c r="E79" t="inlineStr">
        <is>
          <t>20-40K</t>
        </is>
      </c>
      <c r="F79" t="inlineStr">
        <is>
          <t>14薪</t>
        </is>
      </c>
      <c r="G79" t="inlineStr">
        <is>
          <t>3-5年</t>
        </is>
      </c>
      <c r="H79" t="inlineStr">
        <is>
          <t>本科</t>
        </is>
      </c>
      <c r="I79" t="inlineStr">
        <is>
          <t>物流数据分析、B端产品、数据口径、建立分析模型、数据产品经理、</t>
        </is>
      </c>
      <c r="J79" t="inlineStr">
        <is>
          <t>股票期权，员工旅游，年终奖，免费班车，交通补助，补充医疗保险，定期体检，餐补，零食下午茶，带薪年假，包吃，五险一金，节日福利</t>
        </is>
      </c>
      <c r="K79">
        <f>HYPERLINK("https://www.zhipin.com/job_detail/0145a9c415ccbcf203150tS6FVM~.html","详情")</f>
        <v/>
      </c>
    </row>
    <row r="80">
      <c r="A80" t="inlineStr">
        <is>
          <t>资深数据产品经理(J10941)</t>
        </is>
      </c>
      <c r="B80" t="inlineStr">
        <is>
          <t>伴鱼招聘</t>
        </is>
      </c>
      <c r="C80" t="inlineStr">
        <is>
          <t>1000-9999人</t>
        </is>
      </c>
      <c r="D80" t="inlineStr">
        <is>
          <t>移动互联网</t>
        </is>
      </c>
      <c r="E80" t="inlineStr">
        <is>
          <t>23-45K</t>
        </is>
      </c>
      <c r="F80" t="inlineStr"/>
      <c r="G80" t="inlineStr">
        <is>
          <t>3-5年</t>
        </is>
      </c>
      <c r="H80" t="inlineStr">
        <is>
          <t>本科</t>
        </is>
      </c>
      <c r="I80" t="inlineStr">
        <is>
          <t>大数据产品、平台产品、指标口径、数据准确性、数据产品经理、</t>
        </is>
      </c>
      <c r="J80" t="inlineStr">
        <is>
          <t>零食下午茶，定期体检，带薪年假，住房补贴，股票期权，年终奖，交通补助，节日福利，季度团建，补充医疗保险，餐补，五险一金</t>
        </is>
      </c>
      <c r="K80">
        <f>HYPERLINK("https://www.zhipin.com/job_detail/a5c2659af987a1753nN-3NW-GVM~.html","详情")</f>
        <v/>
      </c>
    </row>
    <row r="81">
      <c r="A81" t="inlineStr">
        <is>
          <t>资深数据产品经理</t>
        </is>
      </c>
      <c r="B81" t="inlineStr">
        <is>
          <t>贝壳找房招聘</t>
        </is>
      </c>
      <c r="C81" t="inlineStr">
        <is>
          <t>10000人以上</t>
        </is>
      </c>
      <c r="D81" t="inlineStr">
        <is>
          <t>互联网</t>
        </is>
      </c>
      <c r="E81" t="inlineStr">
        <is>
          <t>25-50K</t>
        </is>
      </c>
      <c r="F81" t="inlineStr">
        <is>
          <t>16薪</t>
        </is>
      </c>
      <c r="G81" t="inlineStr">
        <is>
          <t>5-10年</t>
        </is>
      </c>
      <c r="H81" t="inlineStr">
        <is>
          <t>本科</t>
        </is>
      </c>
      <c r="I81" t="inlineStr">
        <is>
          <t>大数据产品、数据分析、需求场景、业务价值、数据产品经理、</t>
        </is>
      </c>
      <c r="J81" t="inlineStr">
        <is>
          <t>补充医疗保险，节日福利，五险一金，带薪年假，年终奖</t>
        </is>
      </c>
      <c r="K81">
        <f>HYPERLINK("https://www.zhipin.com/job_detail/067620d146ab52133ndz0tS8FFE~.html","详情")</f>
        <v/>
      </c>
    </row>
    <row r="82">
      <c r="A82" t="inlineStr">
        <is>
          <t>数据产品经理</t>
        </is>
      </c>
      <c r="B82" t="inlineStr">
        <is>
          <t>高德地图招聘</t>
        </is>
      </c>
      <c r="C82" t="inlineStr">
        <is>
          <t>1000-9999人</t>
        </is>
      </c>
      <c r="D82" t="inlineStr">
        <is>
          <t>互联网</t>
        </is>
      </c>
      <c r="E82" t="inlineStr">
        <is>
          <t>15-30K</t>
        </is>
      </c>
      <c r="F82" t="inlineStr">
        <is>
          <t>16薪</t>
        </is>
      </c>
      <c r="G82" t="inlineStr">
        <is>
          <t>5-10年</t>
        </is>
      </c>
      <c r="H82" t="inlineStr">
        <is>
          <t>本科</t>
        </is>
      </c>
      <c r="I82" t="inlineStr">
        <is>
          <t>大数据、策略产品、路网数据、作业工艺、数据产品经理、</t>
        </is>
      </c>
      <c r="J82" t="inlineStr">
        <is>
          <t>节日福利，股票期权，定期体检，交通补助，员工旅游，餐补，带薪年假，免费班车，补充医疗保险，年终奖，五险一金</t>
        </is>
      </c>
      <c r="K82">
        <f>HYPERLINK("https://www.zhipin.com/job_detail/b0bb3b2287e7838c0Xd_2920F1M~.html","详情")</f>
        <v/>
      </c>
    </row>
    <row r="83">
      <c r="A83" t="inlineStr">
        <is>
          <t>大数据BI产品经理（有数据分析与挖掘经验）</t>
        </is>
      </c>
      <c r="B83" t="inlineStr">
        <is>
          <t>北京鑫方盛控股集团招聘</t>
        </is>
      </c>
      <c r="C83" t="inlineStr">
        <is>
          <t>1000-9999人</t>
        </is>
      </c>
      <c r="D83" t="inlineStr">
        <is>
          <t>批发/零售</t>
        </is>
      </c>
      <c r="E83" t="inlineStr">
        <is>
          <t>40-70K</t>
        </is>
      </c>
      <c r="F83" t="inlineStr"/>
      <c r="G83" t="inlineStr">
        <is>
          <t>5-10年</t>
        </is>
      </c>
      <c r="H83" t="inlineStr">
        <is>
          <t>本科</t>
        </is>
      </c>
      <c r="I83" t="inlineStr">
        <is>
          <t>制定产品规划、性能稳定、报告编写、bi产品、产品说明书、</t>
        </is>
      </c>
      <c r="J83" t="inlineStr">
        <is>
          <t>交通补助，通讯补贴，住房补贴，包吃，节日福利</t>
        </is>
      </c>
      <c r="K83">
        <f>HYPERLINK("https://www.zhipin.com/job_detail/3110844d81750c803nJy0925GVQ~.html","详情")</f>
        <v/>
      </c>
    </row>
    <row r="84">
      <c r="A84" t="inlineStr">
        <is>
          <t>平台型数据产品经理</t>
        </is>
      </c>
      <c r="B84" t="inlineStr">
        <is>
          <t>腾讯招聘</t>
        </is>
      </c>
      <c r="C84" t="inlineStr">
        <is>
          <t>10000人以上</t>
        </is>
      </c>
      <c r="D84" t="inlineStr">
        <is>
          <t>互联网</t>
        </is>
      </c>
      <c r="E84" t="inlineStr">
        <is>
          <t>20-40K</t>
        </is>
      </c>
      <c r="F84" t="inlineStr"/>
      <c r="G84" t="inlineStr">
        <is>
          <t>3-5年</t>
        </is>
      </c>
      <c r="H84" t="inlineStr">
        <is>
          <t>本科</t>
        </is>
      </c>
      <c r="I84" t="inlineStr">
        <is>
          <t>平台产品、协同推进、数据产品经理、本科及以上学历、抽象能力、</t>
        </is>
      </c>
      <c r="J84" t="inlineStr">
        <is>
          <t>餐补，交通补助，节日福利，员工旅游，股票期权，免费班车，带薪年假，补充医疗保险，零食下午茶，年终奖，五险一金，住房补贴，定期体检</t>
        </is>
      </c>
      <c r="K84">
        <f>HYPERLINK("https://www.zhipin.com/job_detail/863aa4f039ba8fcd3nJ929W1GVs~.html","详情")</f>
        <v/>
      </c>
    </row>
    <row r="85">
      <c r="A85" t="inlineStr">
        <is>
          <t>数据分析产品经理</t>
        </is>
      </c>
      <c r="B85" t="inlineStr">
        <is>
          <t>百度招聘</t>
        </is>
      </c>
      <c r="C85" t="inlineStr">
        <is>
          <t>10000人以上</t>
        </is>
      </c>
      <c r="D85" t="inlineStr">
        <is>
          <t>互联网</t>
        </is>
      </c>
      <c r="E85" t="inlineStr">
        <is>
          <t>20-35K</t>
        </is>
      </c>
      <c r="F85" t="inlineStr">
        <is>
          <t>15薪</t>
        </is>
      </c>
      <c r="G85" t="inlineStr">
        <is>
          <t>3-5年</t>
        </is>
      </c>
      <c r="H85" t="inlineStr">
        <is>
          <t>本科</t>
        </is>
      </c>
      <c r="I85" t="inlineStr">
        <is>
          <t>用户增长、数据分析、常用脚本、合作协同、unix平台、</t>
        </is>
      </c>
      <c r="J85" t="inlineStr">
        <is>
          <t>节日福利，补充医疗保险，五险一金，年终奖，零食下午茶，股票期权，老板Nice，员工旅游，团队氛围好，加班补助，通讯补贴，带薪年假，定期体检，交通补助，包吃，住房补贴，免费班车，餐补</t>
        </is>
      </c>
      <c r="K85">
        <f>HYPERLINK("https://www.zhipin.com/job_detail/b12eb9506cdf19d40HN83tu_F1Q~.html","详情")</f>
        <v/>
      </c>
    </row>
    <row r="86">
      <c r="A86" t="inlineStr">
        <is>
          <t>大数据产品经理</t>
        </is>
      </c>
      <c r="B86" t="inlineStr">
        <is>
          <t>时速云招聘</t>
        </is>
      </c>
      <c r="C86" t="inlineStr">
        <is>
          <t>100-499人</t>
        </is>
      </c>
      <c r="D86" t="inlineStr">
        <is>
          <t>互联网</t>
        </is>
      </c>
      <c r="E86" t="inlineStr">
        <is>
          <t>20-40K</t>
        </is>
      </c>
      <c r="F86" t="inlineStr"/>
      <c r="G86" t="inlineStr">
        <is>
          <t>3-5年</t>
        </is>
      </c>
      <c r="H86" t="inlineStr">
        <is>
          <t>本科</t>
        </is>
      </c>
      <c r="I86" t="inlineStr">
        <is>
          <t>数据中台、大数据、产品经理、数据价值、商业型、</t>
        </is>
      </c>
      <c r="J86" t="inlineStr">
        <is>
          <t>员工旅游，定期体检，零食下午茶，餐补，年终奖，加班补助，五险一金，带薪年假，全勤奖，股票期权，补充医疗保险</t>
        </is>
      </c>
      <c r="K86">
        <f>HYPERLINK("https://www.zhipin.com/job_detail/9ea4ddf93869f47a0HJ53d-1F1o~.html","详情")</f>
        <v/>
      </c>
    </row>
    <row r="87">
      <c r="A87" t="inlineStr">
        <is>
          <t>数据产品经理</t>
        </is>
      </c>
      <c r="B87" t="inlineStr">
        <is>
          <t>微博招聘</t>
        </is>
      </c>
      <c r="C87" t="inlineStr">
        <is>
          <t>1000-9999人</t>
        </is>
      </c>
      <c r="D87" t="inlineStr">
        <is>
          <t>互联网</t>
        </is>
      </c>
      <c r="E87" t="inlineStr">
        <is>
          <t>15-30K</t>
        </is>
      </c>
      <c r="F87" t="inlineStr"/>
      <c r="G87" t="inlineStr">
        <is>
          <t>1-3年</t>
        </is>
      </c>
      <c r="H87" t="inlineStr">
        <is>
          <t>硕士</t>
        </is>
      </c>
      <c r="I87" t="inlineStr">
        <is>
          <t>用户研究、数据分析、产品经理、数据消费、BI系统、</t>
        </is>
      </c>
      <c r="J87" t="inlineStr">
        <is>
          <t>节日福利，带薪年假，免费班车，五险一金，餐补，定期体检，补充医疗保险，年终奖</t>
        </is>
      </c>
      <c r="K87">
        <f>HYPERLINK("https://www.zhipin.com/job_detail/a7a8dc1dc716b6821Xd829m-FVI~.html","详情")</f>
        <v/>
      </c>
    </row>
    <row r="88">
      <c r="A88" t="inlineStr">
        <is>
          <t>资深/高级数据产品经理【用户增长B】</t>
        </is>
      </c>
      <c r="B88" t="inlineStr">
        <is>
          <t>跟谁学招聘</t>
        </is>
      </c>
      <c r="C88" t="inlineStr">
        <is>
          <t>10000人以上</t>
        </is>
      </c>
      <c r="D88" t="inlineStr">
        <is>
          <t>互联网</t>
        </is>
      </c>
      <c r="E88" t="inlineStr">
        <is>
          <t>30-60K</t>
        </is>
      </c>
      <c r="F88" t="inlineStr"/>
      <c r="G88" t="inlineStr">
        <is>
          <t>3-5年</t>
        </is>
      </c>
      <c r="H88" t="inlineStr">
        <is>
          <t>本科</t>
        </is>
      </c>
      <c r="I88" t="inlineStr">
        <is>
          <t>大数据产品、用户增长、平台建设、数据准确性、数据产品经理、</t>
        </is>
      </c>
      <c r="J88" t="inlineStr">
        <is>
          <t>交通补助，员工旅游，通讯补贴，年终奖，带薪年假，节日福利，免费班车，包吃，餐补，零食下午茶，补充医疗保险，五险一金，定期体检，股票期权</t>
        </is>
      </c>
      <c r="K88">
        <f>HYPERLINK("https://www.zhipin.com/job_detail/07ab4d902db86809331z3tW-EFA~.html","详情")</f>
        <v/>
      </c>
    </row>
    <row r="89">
      <c r="A89" t="inlineStr">
        <is>
          <t>数据产品经理</t>
        </is>
      </c>
      <c r="B89" t="inlineStr">
        <is>
          <t>高考圈招聘</t>
        </is>
      </c>
      <c r="C89" t="inlineStr">
        <is>
          <t>20-99人</t>
        </is>
      </c>
      <c r="D89" t="inlineStr">
        <is>
          <t>移动互联网</t>
        </is>
      </c>
      <c r="E89" t="inlineStr">
        <is>
          <t>20-30K</t>
        </is>
      </c>
      <c r="F89" t="inlineStr"/>
      <c r="G89" t="inlineStr">
        <is>
          <t>3-5年</t>
        </is>
      </c>
      <c r="H89" t="inlineStr">
        <is>
          <t>本科</t>
        </is>
      </c>
      <c r="I89" t="inlineStr">
        <is>
          <t>需求说明书、数据产品经理、功能模块设计、产品设计原理、关注竞争对手、</t>
        </is>
      </c>
      <c r="J89" t="inlineStr">
        <is>
          <t>节日福利，定期体检，五险一金，全勤奖</t>
        </is>
      </c>
      <c r="K89">
        <f>HYPERLINK("https://www.zhipin.com/job_detail/18dcf4bdf62d8b753nJy3NW7GVE~.html","详情")</f>
        <v/>
      </c>
    </row>
    <row r="90">
      <c r="A90" t="inlineStr">
        <is>
          <t>数据产品经理</t>
        </is>
      </c>
      <c r="B90" t="inlineStr">
        <is>
          <t>vcanbuy招聘</t>
        </is>
      </c>
      <c r="C90" t="inlineStr">
        <is>
          <t>100-499人</t>
        </is>
      </c>
      <c r="D90" t="inlineStr">
        <is>
          <t>电子商务</t>
        </is>
      </c>
      <c r="E90" t="inlineStr">
        <is>
          <t>35-65K</t>
        </is>
      </c>
      <c r="F90" t="inlineStr"/>
      <c r="G90" t="inlineStr">
        <is>
          <t>5-10年</t>
        </is>
      </c>
      <c r="H90" t="inlineStr">
        <is>
          <t>本科</t>
        </is>
      </c>
      <c r="I90" t="inlineStr">
        <is>
          <t>FineBI、梳理业务、数据产品经理、计算机相关、数仓、</t>
        </is>
      </c>
      <c r="J90" t="inlineStr">
        <is>
          <t>带薪年假，定期体检，五险一金，零食下午茶，年终奖，员工旅游</t>
        </is>
      </c>
      <c r="K90">
        <f>HYPERLINK("https://www.zhipin.com/job_detail/4cdc58d3d00104a83nR40926EVY~.html","详情")</f>
        <v/>
      </c>
    </row>
    <row r="91">
      <c r="A91" t="inlineStr">
        <is>
          <t>数据产品经理</t>
        </is>
      </c>
      <c r="B91" t="inlineStr">
        <is>
          <t>Udesk招聘</t>
        </is>
      </c>
      <c r="C91" t="inlineStr">
        <is>
          <t>500-999人</t>
        </is>
      </c>
      <c r="D91" t="inlineStr">
        <is>
          <t>互联网</t>
        </is>
      </c>
      <c r="E91" t="inlineStr">
        <is>
          <t>20-35K</t>
        </is>
      </c>
      <c r="F91" t="inlineStr">
        <is>
          <t>13薪</t>
        </is>
      </c>
      <c r="G91" t="inlineStr">
        <is>
          <t>3-5年</t>
        </is>
      </c>
      <c r="H91" t="inlineStr">
        <is>
          <t>本科</t>
        </is>
      </c>
      <c r="I91" t="inlineStr">
        <is>
          <t>BI、用户增长、建立分析模型、数据产品经理、统计类、</t>
        </is>
      </c>
      <c r="J91" t="inlineStr">
        <is>
          <t>全勤奖，通讯补贴，五险一金，餐补，交通补助，股票期权，加班补助，员工旅游，带薪年假，节日福利，年终奖</t>
        </is>
      </c>
      <c r="K91">
        <f>HYPERLINK("https://www.zhipin.com/job_detail/2fbe0b50fe37cafb0HJ529i7EVQ~.html","详情")</f>
        <v/>
      </c>
    </row>
    <row r="92">
      <c r="A92" t="inlineStr">
        <is>
          <t>数据产品经理</t>
        </is>
      </c>
      <c r="B92" t="inlineStr">
        <is>
          <t>精准沟通传媒招聘</t>
        </is>
      </c>
      <c r="C92" t="inlineStr">
        <is>
          <t>100-499人</t>
        </is>
      </c>
      <c r="D92" t="inlineStr">
        <is>
          <t>移动互联网</t>
        </is>
      </c>
      <c r="E92" t="inlineStr">
        <is>
          <t>15-30K</t>
        </is>
      </c>
      <c r="F92" t="inlineStr"/>
      <c r="G92" t="inlineStr">
        <is>
          <t>1-3年</t>
        </is>
      </c>
      <c r="H92" t="inlineStr">
        <is>
          <t>本科</t>
        </is>
      </c>
      <c r="I92" t="inlineStr">
        <is>
          <t>大数据产品、数据产品经理、建模、综合协调、HIVE、</t>
        </is>
      </c>
      <c r="J92" t="inlineStr">
        <is>
          <t>补充医疗保险，节日福利，零食下午茶，五险一金，带薪年假，股票期权，餐补，员工旅游，定期体检</t>
        </is>
      </c>
      <c r="K92">
        <f>HYPERLINK("https://www.zhipin.com/job_detail/91a531f05695aa73331z39W9FVc~.html","详情")</f>
        <v/>
      </c>
    </row>
    <row r="93">
      <c r="A93" t="inlineStr">
        <is>
          <t>数据产品经理</t>
        </is>
      </c>
      <c r="B93" t="inlineStr">
        <is>
          <t>容猫科技招聘</t>
        </is>
      </c>
      <c r="C93" t="inlineStr">
        <is>
          <t>100-499人</t>
        </is>
      </c>
      <c r="D93" t="inlineStr">
        <is>
          <t>互联网</t>
        </is>
      </c>
      <c r="E93" t="inlineStr">
        <is>
          <t>20-25K</t>
        </is>
      </c>
      <c r="F93" t="inlineStr"/>
      <c r="G93" t="inlineStr">
        <is>
          <t>3-5年</t>
        </is>
      </c>
      <c r="H93" t="inlineStr">
        <is>
          <t>本科</t>
        </is>
      </c>
      <c r="I93" t="inlineStr">
        <is>
          <t>用户增长、平台产品、数据决策、数据产品经理、商户数据、</t>
        </is>
      </c>
      <c r="J93" t="inlineStr">
        <is>
          <t>五险一金，年终奖，节日福利，带薪年假，员工旅游</t>
        </is>
      </c>
      <c r="K93">
        <f>HYPERLINK("https://www.zhipin.com/job_detail/4feedef0ebf0dd033ndz2N6_Elc~.html","详情")</f>
        <v/>
      </c>
    </row>
    <row r="94">
      <c r="A94" t="inlineStr">
        <is>
          <t>数据产品经理</t>
        </is>
      </c>
      <c r="B94" t="inlineStr">
        <is>
          <t>望石智慧招聘</t>
        </is>
      </c>
      <c r="C94" t="inlineStr">
        <is>
          <t>20-99人</t>
        </is>
      </c>
      <c r="D94" t="inlineStr">
        <is>
          <t>互联网</t>
        </is>
      </c>
      <c r="E94" t="inlineStr">
        <is>
          <t>20-30K</t>
        </is>
      </c>
      <c r="F94" t="inlineStr">
        <is>
          <t>14薪</t>
        </is>
      </c>
      <c r="G94" t="inlineStr">
        <is>
          <t>1-3年</t>
        </is>
      </c>
      <c r="H94" t="inlineStr">
        <is>
          <t>本科</t>
        </is>
      </c>
      <c r="I94" t="inlineStr">
        <is>
          <t>数据产品经理、持续优化、本科以上学历、药学、知识图谱、</t>
        </is>
      </c>
      <c r="J94" t="inlineStr">
        <is>
          <t>年终奖，五险一金，节日福利，员工旅游，补充医疗保险，免费零食，零食下午茶，定期体检，餐补，商业保险，股票期权，带薪年假，交通补助</t>
        </is>
      </c>
      <c r="K94">
        <f>HYPERLINK("https://www.zhipin.com/job_detail/64c1f978bcefd80633143Nm1FVA~.html","详情")</f>
        <v/>
      </c>
    </row>
    <row r="95">
      <c r="A95" t="inlineStr">
        <is>
          <t>数据产品经理</t>
        </is>
      </c>
      <c r="B95" t="inlineStr">
        <is>
          <t>云捷传媒招聘</t>
        </is>
      </c>
      <c r="C95" t="inlineStr">
        <is>
          <t>100-499人</t>
        </is>
      </c>
      <c r="D95" t="inlineStr">
        <is>
          <t>互联网</t>
        </is>
      </c>
      <c r="E95" t="inlineStr">
        <is>
          <t>15-30K</t>
        </is>
      </c>
      <c r="F95" t="inlineStr"/>
      <c r="G95" t="inlineStr">
        <is>
          <t>3-5年</t>
        </is>
      </c>
      <c r="H95" t="inlineStr">
        <is>
          <t>本科</t>
        </is>
      </c>
      <c r="I95" t="inlineStr">
        <is>
          <t>用户增长、平台产品、数据决策、数据产品经理、商户数据、</t>
        </is>
      </c>
      <c r="J95" t="inlineStr"/>
      <c r="K95">
        <f>HYPERLINK("https://www.zhipin.com/job_detail/773d1de8b5c487e63nB729m0GVI~.html","详情")</f>
        <v/>
      </c>
    </row>
    <row r="96">
      <c r="A96" t="inlineStr">
        <is>
          <t>数据产品经理</t>
        </is>
      </c>
      <c r="B96" t="inlineStr">
        <is>
          <t>公瑾科技招聘</t>
        </is>
      </c>
      <c r="C96" t="inlineStr">
        <is>
          <t>1000-9999人</t>
        </is>
      </c>
      <c r="D96" t="inlineStr">
        <is>
          <t>互联网</t>
        </is>
      </c>
      <c r="E96" t="inlineStr">
        <is>
          <t>25-45K</t>
        </is>
      </c>
      <c r="F96" t="inlineStr">
        <is>
          <t>14薪</t>
        </is>
      </c>
      <c r="G96" t="inlineStr">
        <is>
          <t>10年以上</t>
        </is>
      </c>
      <c r="H96" t="inlineStr">
        <is>
          <t>本科</t>
        </is>
      </c>
      <c r="I96" t="inlineStr">
        <is>
          <t>数据中台、数据地图、业务理解、建立分析模型、产品经验、</t>
        </is>
      </c>
      <c r="J96" t="inlineStr">
        <is>
          <t>年终奖，定期团建，节日福利，补充医疗保险，员工旅游，五险一金，股票期权，零食下午茶，带薪年假</t>
        </is>
      </c>
      <c r="K96">
        <f>HYPERLINK("https://www.zhipin.com/job_detail/9281771234a085f30Hd83924F1U~.html","详情")</f>
        <v/>
      </c>
    </row>
    <row r="97">
      <c r="A97" t="inlineStr">
        <is>
          <t>资深产品经理（中后台）</t>
        </is>
      </c>
      <c r="B97" t="inlineStr">
        <is>
          <t>海南新软招聘</t>
        </is>
      </c>
      <c r="C97" t="inlineStr">
        <is>
          <t>1000-9999人</t>
        </is>
      </c>
      <c r="D97" t="inlineStr">
        <is>
          <t>移动互联网</t>
        </is>
      </c>
      <c r="E97" t="inlineStr">
        <is>
          <t>18-35K</t>
        </is>
      </c>
      <c r="F97" t="inlineStr"/>
      <c r="G97" t="inlineStr">
        <is>
          <t>3-5年</t>
        </is>
      </c>
      <c r="H97" t="inlineStr">
        <is>
          <t>学历不限</t>
        </is>
      </c>
      <c r="I97" t="inlineStr">
        <is>
          <t>数据分析、业务理解、沟通工作、金融行业产品、用户行为分析、</t>
        </is>
      </c>
      <c r="J97" t="inlineStr">
        <is>
          <t>员工旅游，带薪年假，五险一金，餐补，零食下午茶，补充医疗保险，节日福利，定期体检，通讯补贴，年终奖，全勤奖</t>
        </is>
      </c>
      <c r="K97">
        <f>HYPERLINK("https://www.zhipin.com/job_detail/2a9cf7d2cf60a5603nZ82925Fls~.html","详情")</f>
        <v/>
      </c>
    </row>
    <row r="98">
      <c r="A98" t="inlineStr">
        <is>
          <t>数据产品经理（SF）</t>
        </is>
      </c>
      <c r="B98" t="inlineStr">
        <is>
          <t>神策数据招聘</t>
        </is>
      </c>
      <c r="C98" t="inlineStr">
        <is>
          <t>500-999人</t>
        </is>
      </c>
      <c r="D98" t="inlineStr">
        <is>
          <t>数据服务</t>
        </is>
      </c>
      <c r="E98" t="inlineStr">
        <is>
          <t>20-40K</t>
        </is>
      </c>
      <c r="F98" t="inlineStr">
        <is>
          <t>14薪</t>
        </is>
      </c>
      <c r="G98" t="inlineStr">
        <is>
          <t>3-5年</t>
        </is>
      </c>
      <c r="H98" t="inlineStr">
        <is>
          <t>学历不限</t>
        </is>
      </c>
      <c r="I98" t="inlineStr">
        <is>
          <t>BI、后台产品、关注大数据、智能运营、数据产品经理、</t>
        </is>
      </c>
      <c r="J98" t="inlineStr">
        <is>
          <t>股票期权，定期体检，零食下午茶，五险一金，补充医疗保险，餐补</t>
        </is>
      </c>
      <c r="K98">
        <f>HYPERLINK("https://www.zhipin.com/job_detail/3311759af92f7c773nJy2Nu1GFY~.html","详情")</f>
        <v/>
      </c>
    </row>
    <row r="99">
      <c r="A99" t="inlineStr">
        <is>
          <t>大数据产品经理</t>
        </is>
      </c>
      <c r="B99" t="inlineStr">
        <is>
          <t>金山办公软件招聘</t>
        </is>
      </c>
      <c r="C99" t="inlineStr">
        <is>
          <t>1000-9999人</t>
        </is>
      </c>
      <c r="D99" t="inlineStr">
        <is>
          <t>移动互联网</t>
        </is>
      </c>
      <c r="E99" t="inlineStr">
        <is>
          <t>20-35K</t>
        </is>
      </c>
      <c r="F99" t="inlineStr"/>
      <c r="G99" t="inlineStr">
        <is>
          <t>3-5年</t>
        </is>
      </c>
      <c r="H99" t="inlineStr">
        <is>
          <t>本科</t>
        </is>
      </c>
      <c r="I99" t="inlineStr">
        <is>
          <t>大数据产品、大数据、后台产品、BI系统、产品经验、</t>
        </is>
      </c>
      <c r="J99" t="inlineStr">
        <is>
          <t>补充医疗保险，员工旅游，年终奖，节日福利，餐补，零食下午茶，定期体检，五险一金，带薪年假</t>
        </is>
      </c>
      <c r="K99">
        <f>HYPERLINK("https://www.zhipin.com/job_detail/743ddf308d26992a3nB62dq_GVM~.html","详情")</f>
        <v/>
      </c>
    </row>
    <row r="100">
      <c r="A100" t="inlineStr">
        <is>
          <t>数据产品经理</t>
        </is>
      </c>
      <c r="B100" t="inlineStr">
        <is>
          <t>中商惠民招聘</t>
        </is>
      </c>
      <c r="C100" t="inlineStr">
        <is>
          <t>1000-9999人</t>
        </is>
      </c>
      <c r="D100" t="inlineStr">
        <is>
          <t>电子商务</t>
        </is>
      </c>
      <c r="E100" t="inlineStr">
        <is>
          <t>24-30K</t>
        </is>
      </c>
      <c r="F100" t="inlineStr">
        <is>
          <t>14薪</t>
        </is>
      </c>
      <c r="G100" t="inlineStr">
        <is>
          <t>5-10年</t>
        </is>
      </c>
      <c r="H100" t="inlineStr">
        <is>
          <t>本科</t>
        </is>
      </c>
      <c r="I100" t="inlineStr">
        <is>
          <t>数据分析、效果验收、数据产品经理、发现风险、计算机相关、</t>
        </is>
      </c>
      <c r="J100" t="inlineStr">
        <is>
          <t>带薪年假，打车报销，节日福利，领导nice，包吃，餐补，团建，五险一金</t>
        </is>
      </c>
      <c r="K100">
        <f>HYPERLINK("https://www.zhipin.com/job_detail/4f3990413c4b68623nFz0ti7GFo~.html","详情")</f>
        <v/>
      </c>
    </row>
    <row r="101">
      <c r="A101" t="inlineStr">
        <is>
          <t>数据产品经理</t>
        </is>
      </c>
      <c r="B101" t="inlineStr">
        <is>
          <t>北京数势云创科技招聘</t>
        </is>
      </c>
      <c r="C101" t="inlineStr">
        <is>
          <t>20-99人</t>
        </is>
      </c>
      <c r="D101" t="inlineStr">
        <is>
          <t>企业服务</t>
        </is>
      </c>
      <c r="E101" t="inlineStr">
        <is>
          <t>25-40K</t>
        </is>
      </c>
      <c r="F101" t="inlineStr">
        <is>
          <t>14薪</t>
        </is>
      </c>
      <c r="G101" t="inlineStr">
        <is>
          <t>经验不限</t>
        </is>
      </c>
      <c r="H101" t="inlineStr">
        <is>
          <t>本科</t>
        </is>
      </c>
      <c r="I101" t="inlineStr">
        <is>
          <t>大数据产品、平台产品、商业产品、数据分析、详细功能、</t>
        </is>
      </c>
      <c r="J101" t="inlineStr">
        <is>
          <t>五险一金，年终奖，股票期权</t>
        </is>
      </c>
      <c r="K101">
        <f>HYPERLINK("https://www.zhipin.com/job_detail/8f10ef4cc463dc823nd92Nq1EVM~.html","详情")</f>
        <v/>
      </c>
    </row>
    <row r="102">
      <c r="A102" t="inlineStr">
        <is>
          <t>数据产品经理</t>
        </is>
      </c>
      <c r="B102" t="inlineStr">
        <is>
          <t>中国平安招聘</t>
        </is>
      </c>
      <c r="C102" t="inlineStr">
        <is>
          <t>10000人以上</t>
        </is>
      </c>
      <c r="D102" t="inlineStr">
        <is>
          <t>互联网金融</t>
        </is>
      </c>
      <c r="E102" t="inlineStr">
        <is>
          <t>17-27K</t>
        </is>
      </c>
      <c r="F102" t="inlineStr"/>
      <c r="G102" t="inlineStr">
        <is>
          <t>5-10年</t>
        </is>
      </c>
      <c r="H102" t="inlineStr">
        <is>
          <t>本科</t>
        </is>
      </c>
      <c r="I102" t="inlineStr">
        <is>
          <t>数据产品经理、产品进度、图表设计、本科及以上学历、懂产品、</t>
        </is>
      </c>
      <c r="J102" t="inlineStr">
        <is>
          <t>定期体检，补充医疗保险，终身免费培训，带薪年假，养老补贴，全勤奖，年终奖，员工旅游，长期服务奖，周末双休，节日福利，五险一金，养老公积金，商业保险</t>
        </is>
      </c>
      <c r="K102">
        <f>HYPERLINK("https://www.zhipin.com/job_detail/0926cd3ad8defc773nN529q_F1o~.html","详情")</f>
        <v/>
      </c>
    </row>
    <row r="103">
      <c r="A103" t="inlineStr">
        <is>
          <t>数据产品经理</t>
        </is>
      </c>
      <c r="B103" t="inlineStr">
        <is>
          <t>宏亚伟业招聘</t>
        </is>
      </c>
      <c r="C103" t="inlineStr">
        <is>
          <t>20-99人</t>
        </is>
      </c>
      <c r="D103" t="inlineStr">
        <is>
          <t>计算机软件</t>
        </is>
      </c>
      <c r="E103" t="inlineStr">
        <is>
          <t>20-40K</t>
        </is>
      </c>
      <c r="F103" t="inlineStr"/>
      <c r="G103" t="inlineStr">
        <is>
          <t>3-5年</t>
        </is>
      </c>
      <c r="H103" t="inlineStr">
        <is>
          <t>本科</t>
        </is>
      </c>
      <c r="I103" t="inlineStr">
        <is>
          <t>数据产品经理、服务数据、数据产品开发、本科及以上学历、房产行业、</t>
        </is>
      </c>
      <c r="J103" t="inlineStr"/>
      <c r="K103">
        <f>HYPERLINK("https://www.zhipin.com/job_detail/03929b8fedc496c83ndy0ty7FFA~.html","详情")</f>
        <v/>
      </c>
    </row>
    <row r="104">
      <c r="A104" t="inlineStr">
        <is>
          <t>数据产品经理</t>
        </is>
      </c>
      <c r="B104" t="inlineStr">
        <is>
          <t>亿聘世纪招聘</t>
        </is>
      </c>
      <c r="C104" t="inlineStr">
        <is>
          <t>100-499人</t>
        </is>
      </c>
      <c r="D104" t="inlineStr">
        <is>
          <t>人力资源服务</t>
        </is>
      </c>
      <c r="E104" t="inlineStr">
        <is>
          <t>28-50K</t>
        </is>
      </c>
      <c r="F104" t="inlineStr">
        <is>
          <t>14薪</t>
        </is>
      </c>
      <c r="G104" t="inlineStr">
        <is>
          <t>5-10年</t>
        </is>
      </c>
      <c r="H104" t="inlineStr">
        <is>
          <t>本科</t>
        </is>
      </c>
      <c r="I104" t="inlineStr">
        <is>
          <t>大数据产品、Hadoop、在线教育、潜在缺陷、数据产品经理、</t>
        </is>
      </c>
      <c r="J104" t="inlineStr"/>
      <c r="K104">
        <f>HYPERLINK("https://www.zhipin.com/job_detail/3fa2e06f8ebde2d03nd73tm9F1Q~.html","详情")</f>
        <v/>
      </c>
    </row>
    <row r="105">
      <c r="A105" t="inlineStr">
        <is>
          <t>数据产品经理</t>
        </is>
      </c>
      <c r="B105" t="inlineStr">
        <is>
          <t>inmobi招聘</t>
        </is>
      </c>
      <c r="C105" t="inlineStr">
        <is>
          <t>100-499人</t>
        </is>
      </c>
      <c r="D105" t="inlineStr">
        <is>
          <t>互联网</t>
        </is>
      </c>
      <c r="E105" t="inlineStr">
        <is>
          <t>25-35K</t>
        </is>
      </c>
      <c r="F105" t="inlineStr">
        <is>
          <t>14薪</t>
        </is>
      </c>
      <c r="G105" t="inlineStr">
        <is>
          <t>3-5年</t>
        </is>
      </c>
      <c r="H105" t="inlineStr">
        <is>
          <t>本科</t>
        </is>
      </c>
      <c r="I105" t="inlineStr">
        <is>
          <t>高级产品经理、用户研究、移动端、商业产品、搜索产品、</t>
        </is>
      </c>
      <c r="J105" t="inlineStr">
        <is>
          <t>零食下午茶，员工旅游，交通补助，节日福利，餐补，带薪年假，定期体检，通讯补贴，补充医疗保险，五险一金</t>
        </is>
      </c>
      <c r="K105">
        <f>HYPERLINK("https://www.zhipin.com/job_detail/89c0484c47d8e87133Bz39W8FlY~.html","详情")</f>
        <v/>
      </c>
    </row>
    <row r="106">
      <c r="A106" t="inlineStr">
        <is>
          <t>数据产品经理</t>
        </is>
      </c>
      <c r="B106" t="inlineStr">
        <is>
          <t>亲家招聘</t>
        </is>
      </c>
      <c r="C106" t="inlineStr">
        <is>
          <t>100-499人</t>
        </is>
      </c>
      <c r="D106" t="inlineStr">
        <is>
          <t>互联网金融</t>
        </is>
      </c>
      <c r="E106" t="inlineStr">
        <is>
          <t>18-25K</t>
        </is>
      </c>
      <c r="F106" t="inlineStr">
        <is>
          <t>14薪</t>
        </is>
      </c>
      <c r="G106" t="inlineStr">
        <is>
          <t>3-5年</t>
        </is>
      </c>
      <c r="H106" t="inlineStr">
        <is>
          <t>本科</t>
        </is>
      </c>
      <c r="I106" t="inlineStr">
        <is>
          <t>交易结构、指标体系设计、数据产品经理、产品上线、业务经营、</t>
        </is>
      </c>
      <c r="J106" t="inlineStr">
        <is>
          <t>员工旅游，五险一金，带薪年假，年终奖，节日福利，定期体检</t>
        </is>
      </c>
      <c r="K106">
        <f>HYPERLINK("https://www.zhipin.com/job_detail/4d4f1e5b259f73490H172ti7FlA~.html","详情")</f>
        <v/>
      </c>
    </row>
    <row r="107">
      <c r="A107" t="inlineStr">
        <is>
          <t>可视化数据产品经理</t>
        </is>
      </c>
      <c r="B107" t="inlineStr">
        <is>
          <t>海致BDP招聘</t>
        </is>
      </c>
      <c r="C107" t="inlineStr">
        <is>
          <t>100-499人</t>
        </is>
      </c>
      <c r="D107" t="inlineStr">
        <is>
          <t>企业服务</t>
        </is>
      </c>
      <c r="E107" t="inlineStr">
        <is>
          <t>20-40K</t>
        </is>
      </c>
      <c r="F107" t="inlineStr">
        <is>
          <t>15薪</t>
        </is>
      </c>
      <c r="G107" t="inlineStr">
        <is>
          <t>3-5年</t>
        </is>
      </c>
      <c r="H107" t="inlineStr">
        <is>
          <t>本科</t>
        </is>
      </c>
      <c r="I107" t="inlineStr">
        <is>
          <t>大数据产品、大数据、后台产品、数据分析、产品经理、</t>
        </is>
      </c>
      <c r="J107" t="inlineStr">
        <is>
          <t>补充医疗保险，加班补助，带薪年假，股票期权，定期体检，年终奖，节日福利，六险一金</t>
        </is>
      </c>
      <c r="K107">
        <f>HYPERLINK("https://www.zhipin.com/job_detail/90e9cefee6450f113nF82NW_F1c~.html","详情")</f>
        <v/>
      </c>
    </row>
    <row r="108">
      <c r="A108" t="inlineStr">
        <is>
          <t>数据产品经理 (MJ001388)</t>
        </is>
      </c>
      <c r="B108" t="inlineStr">
        <is>
          <t>水滴公司招聘</t>
        </is>
      </c>
      <c r="C108" t="inlineStr">
        <is>
          <t>1000-9999人</t>
        </is>
      </c>
      <c r="D108" t="inlineStr">
        <is>
          <t>互联网</t>
        </is>
      </c>
      <c r="E108" t="inlineStr">
        <is>
          <t>20-30K</t>
        </is>
      </c>
      <c r="F108" t="inlineStr">
        <is>
          <t>15薪</t>
        </is>
      </c>
      <c r="G108" t="inlineStr">
        <is>
          <t>1-3年</t>
        </is>
      </c>
      <c r="H108" t="inlineStr">
        <is>
          <t>本科</t>
        </is>
      </c>
      <c r="I108" t="inlineStr">
        <is>
          <t>BI、BI系统、数据产品经理、持续优化、本科及以上学历、</t>
        </is>
      </c>
      <c r="J108" t="inlineStr">
        <is>
          <t>健身房，节日福利，带薪年假，股票期权，补充医疗保险，定期体检，五险一金，交通补助，年终奖</t>
        </is>
      </c>
      <c r="K108">
        <f>HYPERLINK("https://www.zhipin.com/job_detail/da0a840b2eccbdf13nN-3N67GFo~.html","详情")</f>
        <v/>
      </c>
    </row>
    <row r="109">
      <c r="A109" t="inlineStr">
        <is>
          <t>数据产品经理</t>
        </is>
      </c>
      <c r="B109" t="inlineStr">
        <is>
          <t>微播易招聘</t>
        </is>
      </c>
      <c r="C109" t="inlineStr">
        <is>
          <t>500-999人</t>
        </is>
      </c>
      <c r="D109" t="inlineStr">
        <is>
          <t>互联网</t>
        </is>
      </c>
      <c r="E109" t="inlineStr">
        <is>
          <t>15-25K</t>
        </is>
      </c>
      <c r="F109" t="inlineStr"/>
      <c r="G109" t="inlineStr">
        <is>
          <t>3-5年</t>
        </is>
      </c>
      <c r="H109" t="inlineStr">
        <is>
          <t>本科</t>
        </is>
      </c>
      <c r="I109" t="inlineStr">
        <is>
          <t>搜索产品、内容产品、搜索策略、数据产品经理、内容分发、</t>
        </is>
      </c>
      <c r="J109" t="inlineStr">
        <is>
          <t>零食下午茶，五险一金，节日福利</t>
        </is>
      </c>
      <c r="K109">
        <f>HYPERLINK("https://www.zhipin.com/job_detail/5c904b7d486a98cd3nB-3dq-Fls~.html","详情")</f>
        <v/>
      </c>
    </row>
    <row r="110">
      <c r="A110" t="inlineStr">
        <is>
          <t>数据产品经理</t>
        </is>
      </c>
      <c r="B110" t="inlineStr">
        <is>
          <t>东方优播招聘</t>
        </is>
      </c>
      <c r="C110" t="inlineStr">
        <is>
          <t>1000-9999人</t>
        </is>
      </c>
      <c r="D110" t="inlineStr">
        <is>
          <t>在线教育</t>
        </is>
      </c>
      <c r="E110" t="inlineStr">
        <is>
          <t>20-40K</t>
        </is>
      </c>
      <c r="F110" t="inlineStr"/>
      <c r="G110" t="inlineStr">
        <is>
          <t>5-10年</t>
        </is>
      </c>
      <c r="H110" t="inlineStr">
        <is>
          <t>本科</t>
        </is>
      </c>
      <c r="I110" t="inlineStr">
        <is>
          <t>平台产品、协同推进、数据产品经理、核心经营、业务战略、</t>
        </is>
      </c>
      <c r="J110" t="inlineStr">
        <is>
          <t>餐补，定期体检，员工旅游，五险一金，节日福利，通讯补贴，带薪年假</t>
        </is>
      </c>
      <c r="K110">
        <f>HYPERLINK("https://www.zhipin.com/job_detail/77b22e4748ab7b043nR_09y7EVA~.html","详情")</f>
        <v/>
      </c>
    </row>
    <row r="111">
      <c r="A111" t="inlineStr">
        <is>
          <t>数据产品经理</t>
        </is>
      </c>
      <c r="B111" t="inlineStr">
        <is>
          <t>蜘点集团招聘</t>
        </is>
      </c>
      <c r="C111" t="inlineStr">
        <is>
          <t>100-499人</t>
        </is>
      </c>
      <c r="D111" t="inlineStr">
        <is>
          <t>电子商务</t>
        </is>
      </c>
      <c r="E111" t="inlineStr">
        <is>
          <t>20-30K</t>
        </is>
      </c>
      <c r="F111" t="inlineStr"/>
      <c r="G111" t="inlineStr">
        <is>
          <t>5-10年</t>
        </is>
      </c>
      <c r="H111" t="inlineStr">
        <is>
          <t>本科</t>
        </is>
      </c>
      <c r="I111" t="inlineStr">
        <is>
          <t>用户研究、产品迭代、数据产品经理、理工科、数据仓库、</t>
        </is>
      </c>
      <c r="J111" t="inlineStr"/>
      <c r="K111">
        <f>HYPERLINK("https://www.zhipin.com/job_detail/600f28648b14ca1c33x42tm9FFo~.html","详情")</f>
        <v/>
      </c>
    </row>
    <row r="112">
      <c r="A112" t="inlineStr">
        <is>
          <t>数据产品经理</t>
        </is>
      </c>
      <c r="B112" t="inlineStr">
        <is>
          <t>学乐招聘</t>
        </is>
      </c>
      <c r="C112" t="inlineStr">
        <is>
          <t>500-999人</t>
        </is>
      </c>
      <c r="D112" t="inlineStr">
        <is>
          <t>互联网</t>
        </is>
      </c>
      <c r="E112" t="inlineStr">
        <is>
          <t>20-40K</t>
        </is>
      </c>
      <c r="F112" t="inlineStr"/>
      <c r="G112" t="inlineStr">
        <is>
          <t>3-5年</t>
        </is>
      </c>
      <c r="H112" t="inlineStr">
        <is>
          <t>本科</t>
        </is>
      </c>
      <c r="I112" t="inlineStr">
        <is>
          <t>大数据产品、产品经理、产品经验、数据产品经理、需求评估、</t>
        </is>
      </c>
      <c r="J112" t="inlineStr">
        <is>
          <t>年终奖，五险一金，加班补助，餐补，带薪年假，节日福利，员工旅游，零食下午茶</t>
        </is>
      </c>
      <c r="K112">
        <f>HYPERLINK("https://www.zhipin.com/job_detail/c80a55701a96959b1nN53NS_GVM~.html","详情")</f>
        <v/>
      </c>
    </row>
    <row r="113">
      <c r="A113" t="inlineStr">
        <is>
          <t>数据产品经理</t>
        </is>
      </c>
      <c r="B113" t="inlineStr">
        <is>
          <t>贝壳找房招聘</t>
        </is>
      </c>
      <c r="C113" t="inlineStr">
        <is>
          <t>10000人以上</t>
        </is>
      </c>
      <c r="D113" t="inlineStr">
        <is>
          <t>互联网</t>
        </is>
      </c>
      <c r="E113" t="inlineStr">
        <is>
          <t>20-25K</t>
        </is>
      </c>
      <c r="F113" t="inlineStr"/>
      <c r="G113" t="inlineStr">
        <is>
          <t>1-3年</t>
        </is>
      </c>
      <c r="H113" t="inlineStr">
        <is>
          <t>本科</t>
        </is>
      </c>
      <c r="I113" t="inlineStr">
        <is>
          <t>特征数据、数据产品经理、本科及以上学历、统计学基础、数据集市、</t>
        </is>
      </c>
      <c r="J113" t="inlineStr">
        <is>
          <t>年终奖，五险一金，带薪年假，节日福利，补充医疗保险</t>
        </is>
      </c>
      <c r="K113">
        <f>HYPERLINK("https://www.zhipin.com/job_detail/ab93b2134581aa673nJz3N64FlY~.html","详情")</f>
        <v/>
      </c>
    </row>
    <row r="114">
      <c r="A114" t="inlineStr">
        <is>
          <t>数据产品经理</t>
        </is>
      </c>
      <c r="B114" t="inlineStr">
        <is>
          <t>亿聘世纪招聘</t>
        </is>
      </c>
      <c r="C114" t="inlineStr">
        <is>
          <t>100-499人</t>
        </is>
      </c>
      <c r="D114" t="inlineStr">
        <is>
          <t>人力资源服务</t>
        </is>
      </c>
      <c r="E114" t="inlineStr">
        <is>
          <t>20-40K</t>
        </is>
      </c>
      <c r="F114" t="inlineStr">
        <is>
          <t>13薪</t>
        </is>
      </c>
      <c r="G114" t="inlineStr">
        <is>
          <t>5-10年</t>
        </is>
      </c>
      <c r="H114" t="inlineStr">
        <is>
          <t>本科</t>
        </is>
      </c>
      <c r="I114" t="inlineStr">
        <is>
          <t>指标口径、业务理解、内容标签、数据产品经理、计算机相关、</t>
        </is>
      </c>
      <c r="J114" t="inlineStr"/>
      <c r="K114">
        <f>HYPERLINK("https://www.zhipin.com/job_detail/520c51751aeb16c13nJ43di1FFI~.html","详情")</f>
        <v/>
      </c>
    </row>
    <row r="115">
      <c r="A115" t="inlineStr">
        <is>
          <t>数据产品经理</t>
        </is>
      </c>
      <c r="B115" t="inlineStr">
        <is>
          <t>北银科技招聘</t>
        </is>
      </c>
      <c r="C115" t="inlineStr">
        <is>
          <t>100-499人</t>
        </is>
      </c>
      <c r="D115" t="inlineStr">
        <is>
          <t>互联网</t>
        </is>
      </c>
      <c r="E115" t="inlineStr">
        <is>
          <t>20-30K</t>
        </is>
      </c>
      <c r="F115" t="inlineStr">
        <is>
          <t>13薪</t>
        </is>
      </c>
      <c r="G115" t="inlineStr">
        <is>
          <t>5-10年</t>
        </is>
      </c>
      <c r="H115" t="inlineStr">
        <is>
          <t>本科</t>
        </is>
      </c>
      <c r="I115" t="inlineStr">
        <is>
          <t>指标口径、业务理解、内容标签、数据产品经理、计算机相关、</t>
        </is>
      </c>
      <c r="J115" t="inlineStr">
        <is>
          <t>员工旅游，节日福利，零食下午茶，定期体检，五险一金，通讯补贴，年终奖，加班补助，交通补助，包吃</t>
        </is>
      </c>
      <c r="K115">
        <f>HYPERLINK("https://www.zhipin.com/job_detail/3f9b953737c014a73nJ72du6F1M~.html","详情")</f>
        <v/>
      </c>
    </row>
    <row r="116">
      <c r="A116" t="inlineStr">
        <is>
          <t>数据产品经理</t>
        </is>
      </c>
      <c r="B116" t="inlineStr">
        <is>
          <t>酷旅数据营销招聘</t>
        </is>
      </c>
      <c r="C116" t="inlineStr">
        <is>
          <t>20-99人</t>
        </is>
      </c>
      <c r="D116" t="inlineStr">
        <is>
          <t>广告营销</t>
        </is>
      </c>
      <c r="E116" t="inlineStr">
        <is>
          <t>20-30K</t>
        </is>
      </c>
      <c r="F116" t="inlineStr"/>
      <c r="G116" t="inlineStr">
        <is>
          <t>5-10年</t>
        </is>
      </c>
      <c r="H116" t="inlineStr">
        <is>
          <t>本科</t>
        </is>
      </c>
      <c r="I116" t="inlineStr">
        <is>
          <t>BI、大数据、数据产品经理、海量数据处理分析、数据仓库建设、</t>
        </is>
      </c>
      <c r="J116" t="inlineStr"/>
      <c r="K116">
        <f>HYPERLINK("https://www.zhipin.com/job_detail/18700d8b2ca50e243nVz2dy-FFU~.html","详情")</f>
        <v/>
      </c>
    </row>
    <row r="117">
      <c r="A117" t="inlineStr">
        <is>
          <t>数据产品经理</t>
        </is>
      </c>
      <c r="B117" t="inlineStr">
        <is>
          <t>作业帮招聘</t>
        </is>
      </c>
      <c r="C117" t="inlineStr">
        <is>
          <t>1000-9999人</t>
        </is>
      </c>
      <c r="D117" t="inlineStr">
        <is>
          <t>互联网</t>
        </is>
      </c>
      <c r="E117" t="inlineStr">
        <is>
          <t>20-35K</t>
        </is>
      </c>
      <c r="F117" t="inlineStr">
        <is>
          <t>14薪</t>
        </is>
      </c>
      <c r="G117" t="inlineStr">
        <is>
          <t>1-3年</t>
        </is>
      </c>
      <c r="H117" t="inlineStr">
        <is>
          <t>本科</t>
        </is>
      </c>
      <c r="I117" t="inlineStr">
        <is>
          <t>数据产品经理、数据体系建设、数据平台搭建、互联网数据分析、接业务、</t>
        </is>
      </c>
      <c r="J117" t="inlineStr">
        <is>
          <t>定期体检，交通补助，包吃，年终奖，补充医疗保险，节日福利，五险一金，零食下午茶，带薪年假</t>
        </is>
      </c>
      <c r="K117">
        <f>HYPERLINK("https://www.zhipin.com/job_detail/6e8942b3fee17f013nF-09y5ElU~.html","详情")</f>
        <v/>
      </c>
    </row>
    <row r="118">
      <c r="A118" t="inlineStr">
        <is>
          <t>数据产品经理 / 数据分析师 / BI</t>
        </is>
      </c>
      <c r="B118" t="inlineStr">
        <is>
          <t>新兴视野招聘</t>
        </is>
      </c>
      <c r="C118" t="inlineStr">
        <is>
          <t>20-99人</t>
        </is>
      </c>
      <c r="D118" t="inlineStr">
        <is>
          <t>社交网络</t>
        </is>
      </c>
      <c r="E118" t="inlineStr">
        <is>
          <t>20-40K</t>
        </is>
      </c>
      <c r="F118" t="inlineStr">
        <is>
          <t>16薪</t>
        </is>
      </c>
      <c r="G118" t="inlineStr">
        <is>
          <t>经验不限</t>
        </is>
      </c>
      <c r="H118" t="inlineStr">
        <is>
          <t>本科</t>
        </is>
      </c>
      <c r="I118" t="inlineStr">
        <is>
          <t>用户增长、数据分析、数据产品经理、数据可视化工具、数据仓库、</t>
        </is>
      </c>
      <c r="J118" t="inlineStr">
        <is>
          <t>定期体检，年终奖，零食下午茶，带薪年假，股票期权，五险一金，节日福利</t>
        </is>
      </c>
      <c r="K118">
        <f>HYPERLINK("https://www.zhipin.com/job_detail/31c8ecf3d6bdf1343nd83tq-E1o~.html","详情")</f>
        <v/>
      </c>
    </row>
    <row r="119">
      <c r="A119" t="inlineStr">
        <is>
          <t>数据产品经理</t>
        </is>
      </c>
      <c r="B119" t="inlineStr">
        <is>
          <t>志诚泰和智能招聘</t>
        </is>
      </c>
      <c r="C119" t="inlineStr">
        <is>
          <t>20-99人</t>
        </is>
      </c>
      <c r="D119" t="inlineStr">
        <is>
          <t>计算机软件</t>
        </is>
      </c>
      <c r="E119" t="inlineStr">
        <is>
          <t>20-30K</t>
        </is>
      </c>
      <c r="F119" t="inlineStr"/>
      <c r="G119" t="inlineStr">
        <is>
          <t>3-5年</t>
        </is>
      </c>
      <c r="H119" t="inlineStr">
        <is>
          <t>本科</t>
        </is>
      </c>
      <c r="I119" t="inlineStr">
        <is>
          <t>数据平台搭建、Axure、大数据、Visio、需求分析、</t>
        </is>
      </c>
      <c r="J119" t="inlineStr"/>
      <c r="K119">
        <f>HYPERLINK("https://www.zhipin.com/job_detail/3949eb6b858b705133x-2t-_EFU~.html","详情")</f>
        <v/>
      </c>
    </row>
    <row r="120">
      <c r="A120" t="inlineStr">
        <is>
          <t>数据产品经理</t>
        </is>
      </c>
      <c r="B120" t="inlineStr">
        <is>
          <t>数美招聘</t>
        </is>
      </c>
      <c r="C120" t="inlineStr">
        <is>
          <t>100-499人</t>
        </is>
      </c>
      <c r="D120" t="inlineStr">
        <is>
          <t>互联网</t>
        </is>
      </c>
      <c r="E120" t="inlineStr">
        <is>
          <t>15-30K</t>
        </is>
      </c>
      <c r="F120" t="inlineStr">
        <is>
          <t>14薪</t>
        </is>
      </c>
      <c r="G120" t="inlineStr">
        <is>
          <t>1-3年</t>
        </is>
      </c>
      <c r="H120" t="inlineStr">
        <is>
          <t>本科</t>
        </is>
      </c>
      <c r="I120" t="inlineStr">
        <is>
          <t>数据产品经理、平台类、团队有效沟通、系统化解决方案、整体质量、</t>
        </is>
      </c>
      <c r="J120" t="inlineStr">
        <is>
          <t>交通补助，带薪年假，员工旅游，定期体检，年终奖，股票期权，餐补，零食下午茶，节日福利，五险一金，补充医疗保险</t>
        </is>
      </c>
      <c r="K120">
        <f>HYPERLINK("https://www.zhipin.com/job_detail/ea6cf14c51efbd833nJ709q_ElE~.html","详情")</f>
        <v/>
      </c>
    </row>
    <row r="121">
      <c r="A121" t="inlineStr">
        <is>
          <t>数据产品经理</t>
        </is>
      </c>
      <c r="B121" t="inlineStr">
        <is>
          <t>更广天地招聘</t>
        </is>
      </c>
      <c r="C121" t="inlineStr">
        <is>
          <t>100-499人</t>
        </is>
      </c>
      <c r="D121" t="inlineStr">
        <is>
          <t>互联网</t>
        </is>
      </c>
      <c r="E121" t="inlineStr">
        <is>
          <t>15-25K</t>
        </is>
      </c>
      <c r="F121" t="inlineStr"/>
      <c r="G121" t="inlineStr">
        <is>
          <t>1-3年</t>
        </is>
      </c>
      <c r="H121" t="inlineStr">
        <is>
          <t>本科</t>
        </is>
      </c>
      <c r="I121" t="inlineStr">
        <is>
          <t>用户增长、社交、数据价值、数据产品经理、产品业务、</t>
        </is>
      </c>
      <c r="J121" t="inlineStr">
        <is>
          <t>五险一金，年终奖，周年福利，旅游津贴，节日福利，生日福利，股票期权，带薪年假，午餐晚餐，带薪病假，员工旅游，搬家补贴</t>
        </is>
      </c>
      <c r="K121">
        <f>HYPERLINK("https://www.zhipin.com/job_detail/4ca0f1a8c11d2c9d3nF53Nq1GFI~.html","详情")</f>
        <v/>
      </c>
    </row>
    <row r="122">
      <c r="A122" t="inlineStr">
        <is>
          <t>数据产品经理</t>
        </is>
      </c>
      <c r="B122" t="inlineStr">
        <is>
          <t>小药药招聘</t>
        </is>
      </c>
      <c r="C122" t="inlineStr">
        <is>
          <t>1000-9999人</t>
        </is>
      </c>
      <c r="D122" t="inlineStr">
        <is>
          <t>医疗健康</t>
        </is>
      </c>
      <c r="E122" t="inlineStr">
        <is>
          <t>15-30K</t>
        </is>
      </c>
      <c r="F122" t="inlineStr">
        <is>
          <t>15薪</t>
        </is>
      </c>
      <c r="G122" t="inlineStr">
        <is>
          <t>3-5年</t>
        </is>
      </c>
      <c r="H122" t="inlineStr">
        <is>
          <t>本科</t>
        </is>
      </c>
      <c r="I122" t="inlineStr">
        <is>
          <t>产品经验、数据产品经理、本科及以上学历、用户标签、产品可视化、</t>
        </is>
      </c>
      <c r="J122" t="inlineStr">
        <is>
          <t>加班补助，五险，公积金，定期体检，餐补，交通补助，带薪年假，节日福利</t>
        </is>
      </c>
      <c r="K122">
        <f>HYPERLINK("https://www.zhipin.com/job_detail/b4109dc695edda893nB439y-FFI~.html","详情")</f>
        <v/>
      </c>
    </row>
    <row r="123">
      <c r="A123" t="inlineStr">
        <is>
          <t>数据产品经理</t>
        </is>
      </c>
      <c r="B123" t="inlineStr">
        <is>
          <t>君友三川招聘</t>
        </is>
      </c>
      <c r="C123" t="inlineStr">
        <is>
          <t>100-499人</t>
        </is>
      </c>
      <c r="D123" t="inlineStr">
        <is>
          <t>互联网</t>
        </is>
      </c>
      <c r="E123" t="inlineStr">
        <is>
          <t>16-30K</t>
        </is>
      </c>
      <c r="F123" t="inlineStr"/>
      <c r="G123" t="inlineStr">
        <is>
          <t>经验不限</t>
        </is>
      </c>
      <c r="H123" t="inlineStr">
        <is>
          <t>本科</t>
        </is>
      </c>
      <c r="I123" t="inlineStr">
        <is>
          <t>数据产品经理、服务数据、数据产品开发、本科及以上学历、房产行业、</t>
        </is>
      </c>
      <c r="J123" t="inlineStr"/>
      <c r="K123">
        <f>HYPERLINK("https://www.zhipin.com/job_detail/97da60cff75446f63nVz29y_FlE~.html","详情")</f>
        <v/>
      </c>
    </row>
    <row r="124">
      <c r="A124" t="inlineStr">
        <is>
          <t>数据产品经理</t>
        </is>
      </c>
      <c r="B124" t="inlineStr">
        <is>
          <t>北京奥玩科技招聘</t>
        </is>
      </c>
      <c r="C124" t="inlineStr">
        <is>
          <t>20-99人</t>
        </is>
      </c>
      <c r="D124" t="inlineStr">
        <is>
          <t>数据服务</t>
        </is>
      </c>
      <c r="E124" t="inlineStr">
        <is>
          <t>18-25K</t>
        </is>
      </c>
      <c r="F124" t="inlineStr"/>
      <c r="G124" t="inlineStr">
        <is>
          <t>3-5年</t>
        </is>
      </c>
      <c r="H124" t="inlineStr">
        <is>
          <t>本科</t>
        </is>
      </c>
      <c r="I124" t="inlineStr">
        <is>
          <t>数据分析、需求分析、数据产品经理、数据来源、建模数据、</t>
        </is>
      </c>
      <c r="J124" t="inlineStr">
        <is>
          <t>五险一金，带薪年假，包吃，零食下午茶，年终奖</t>
        </is>
      </c>
      <c r="K124">
        <f>HYPERLINK("https://www.zhipin.com/job_detail/c8e5f9818f17818a3nd53tS0F1o~.html","详情")</f>
        <v/>
      </c>
    </row>
    <row r="125">
      <c r="A125" t="inlineStr">
        <is>
          <t>数据产品经理</t>
        </is>
      </c>
      <c r="B125" t="inlineStr">
        <is>
          <t>北京新氧科技招聘</t>
        </is>
      </c>
      <c r="C125" t="inlineStr">
        <is>
          <t>1000-9999人</t>
        </is>
      </c>
      <c r="D125" t="inlineStr">
        <is>
          <t>互联网</t>
        </is>
      </c>
      <c r="E125" t="inlineStr">
        <is>
          <t>13-22K</t>
        </is>
      </c>
      <c r="F125" t="inlineStr">
        <is>
          <t>14薪</t>
        </is>
      </c>
      <c r="G125" t="inlineStr">
        <is>
          <t>经验不限</t>
        </is>
      </c>
      <c r="H125" t="inlineStr">
        <is>
          <t>本科</t>
        </is>
      </c>
      <c r="I125" t="inlineStr">
        <is>
          <t>BI、金融、保险、数据产品经理、计算机相关、</t>
        </is>
      </c>
      <c r="J125" t="inlineStr">
        <is>
          <t>通讯补贴，交通补助，股票期权，五险一金，零食下午茶，定期体检，带薪年假，节日福利，员工旅游，年终奖，餐补，加班补助</t>
        </is>
      </c>
      <c r="K125">
        <f>HYPERLINK("https://www.zhipin.com/job_detail/b6dd6e4a719f21213nR_29u6E1c~.html","详情")</f>
        <v/>
      </c>
    </row>
    <row r="126">
      <c r="A126" t="inlineStr">
        <is>
          <t>数据产品经理</t>
        </is>
      </c>
      <c r="B126" t="inlineStr">
        <is>
          <t>光速斑马招聘</t>
        </is>
      </c>
      <c r="C126" t="inlineStr">
        <is>
          <t>20-99人</t>
        </is>
      </c>
      <c r="D126" t="inlineStr">
        <is>
          <t>互联网</t>
        </is>
      </c>
      <c r="E126" t="inlineStr">
        <is>
          <t>30-50K</t>
        </is>
      </c>
      <c r="F126" t="inlineStr">
        <is>
          <t>14薪</t>
        </is>
      </c>
      <c r="G126" t="inlineStr">
        <is>
          <t>1-3年</t>
        </is>
      </c>
      <c r="H126" t="inlineStr">
        <is>
          <t>本科</t>
        </is>
      </c>
      <c r="I126" t="inlineStr">
        <is>
          <t>大数据产品、大数据、产品迭代、产品经理、需求分析、</t>
        </is>
      </c>
      <c r="J126" t="inlineStr">
        <is>
          <t>补充医疗保险，加班补助，年终奖，零食下午茶，定期体检，节日福利，带薪年假，员工旅游，五险一金，通讯补贴</t>
        </is>
      </c>
      <c r="K126">
        <f>HYPERLINK("https://www.zhipin.com/job_detail/a5415f184e33532e3nR909y9FVs~.html","详情")</f>
        <v/>
      </c>
    </row>
    <row r="127">
      <c r="A127" t="inlineStr">
        <is>
          <t>数据产品经理</t>
        </is>
      </c>
      <c r="B127" t="inlineStr">
        <is>
          <t>鲸准招聘</t>
        </is>
      </c>
      <c r="C127" t="inlineStr">
        <is>
          <t>100-499人</t>
        </is>
      </c>
      <c r="D127" t="inlineStr">
        <is>
          <t>移动互联网</t>
        </is>
      </c>
      <c r="E127" t="inlineStr">
        <is>
          <t>15-30K</t>
        </is>
      </c>
      <c r="F127" t="inlineStr"/>
      <c r="G127" t="inlineStr">
        <is>
          <t>3-5年</t>
        </is>
      </c>
      <c r="H127" t="inlineStr">
        <is>
          <t>本科</t>
        </is>
      </c>
      <c r="I127" t="inlineStr">
        <is>
          <t>大数据产品、大数据、MySQL、财务产品、数据分析、</t>
        </is>
      </c>
      <c r="J127" t="inlineStr">
        <is>
          <t>定期体检，带薪年假，补充医疗保险，五险一金</t>
        </is>
      </c>
      <c r="K127">
        <f>HYPERLINK("https://www.zhipin.com/job_detail/d9398b2bae9af0743nB-3ti0FVI~.html","详情")</f>
        <v/>
      </c>
    </row>
    <row r="128">
      <c r="A128" t="inlineStr">
        <is>
          <t>数据产品经理</t>
        </is>
      </c>
      <c r="B128" t="inlineStr">
        <is>
          <t>运通时泰招聘</t>
        </is>
      </c>
      <c r="C128" t="inlineStr">
        <is>
          <t>100-499人</t>
        </is>
      </c>
      <c r="D128" t="inlineStr">
        <is>
          <t>批发/零售</t>
        </is>
      </c>
      <c r="E128" t="inlineStr">
        <is>
          <t>15-30K</t>
        </is>
      </c>
      <c r="F128" t="inlineStr"/>
      <c r="G128" t="inlineStr">
        <is>
          <t>经验不限</t>
        </is>
      </c>
      <c r="H128" t="inlineStr">
        <is>
          <t>本科</t>
        </is>
      </c>
      <c r="I128" t="inlineStr">
        <is>
          <t>数据产品经理、数据驱动、数据需求、业务数据、协调内外、</t>
        </is>
      </c>
      <c r="J128" t="inlineStr">
        <is>
          <t>五险一金，带薪年假，交通补助，节日福利，定期体检</t>
        </is>
      </c>
      <c r="K128">
        <f>HYPERLINK("https://www.zhipin.com/job_detail/62c43e2a5db7608b3nd50tS7FlM~.html","详情")</f>
        <v/>
      </c>
    </row>
    <row r="129">
      <c r="A129" t="inlineStr">
        <is>
          <t>数据产品经理</t>
        </is>
      </c>
      <c r="B129" t="inlineStr">
        <is>
          <t>腾讯招聘</t>
        </is>
      </c>
      <c r="C129" t="inlineStr">
        <is>
          <t>10000人以上</t>
        </is>
      </c>
      <c r="D129" t="inlineStr">
        <is>
          <t>互联网</t>
        </is>
      </c>
      <c r="E129" t="inlineStr">
        <is>
          <t>25-35K</t>
        </is>
      </c>
      <c r="F129" t="inlineStr">
        <is>
          <t>18薪</t>
        </is>
      </c>
      <c r="G129" t="inlineStr">
        <is>
          <t>3-5年</t>
        </is>
      </c>
      <c r="H129" t="inlineStr">
        <is>
          <t>本科</t>
        </is>
      </c>
      <c r="I129" t="inlineStr">
        <is>
          <t>BI、用户研究、移动端、数据分析、管理系统、</t>
        </is>
      </c>
      <c r="J129" t="inlineStr">
        <is>
          <t>交通补助，住房补贴，定期体检，五险一金，节日福利，餐补，免费班车，员工旅游，带薪年假，补充医疗保险，零食下午茶，年终奖，股票期权</t>
        </is>
      </c>
      <c r="K129">
        <f>HYPERLINK("https://www.zhipin.com/job_detail/b341a15f34b0e4503nB73tu5FlE~.html","详情")</f>
        <v/>
      </c>
    </row>
    <row r="130">
      <c r="A130" t="inlineStr">
        <is>
          <t>数据产品经理</t>
        </is>
      </c>
      <c r="B130" t="inlineStr">
        <is>
          <t>聚云招聘</t>
        </is>
      </c>
      <c r="C130" t="inlineStr">
        <is>
          <t>20-99人</t>
        </is>
      </c>
      <c r="D130" t="inlineStr">
        <is>
          <t>移动互联网</t>
        </is>
      </c>
      <c r="E130" t="inlineStr">
        <is>
          <t>15-30K</t>
        </is>
      </c>
      <c r="F130" t="inlineStr"/>
      <c r="G130" t="inlineStr">
        <is>
          <t>3-5年</t>
        </is>
      </c>
      <c r="H130" t="inlineStr">
        <is>
          <t>本科</t>
        </is>
      </c>
      <c r="I130" t="inlineStr">
        <is>
          <t>数据报表、数据分析、数据产品经理、运行分析、执行推进、</t>
        </is>
      </c>
      <c r="J130" t="inlineStr">
        <is>
          <t>包吃，五险一金，节日福利，带薪年假，加班补助</t>
        </is>
      </c>
      <c r="K130">
        <f>HYPERLINK("https://www.zhipin.com/job_detail/17400a99898965ff3nN739q0ElM~.html","详情")</f>
        <v/>
      </c>
    </row>
    <row r="131">
      <c r="A131" t="inlineStr">
        <is>
          <t>数据产品经理</t>
        </is>
      </c>
      <c r="B131" t="inlineStr">
        <is>
          <t>宜信公司招聘</t>
        </is>
      </c>
      <c r="C131" t="inlineStr">
        <is>
          <t>10000人以上</t>
        </is>
      </c>
      <c r="D131" t="inlineStr">
        <is>
          <t>互联网金融</t>
        </is>
      </c>
      <c r="E131" t="inlineStr">
        <is>
          <t>15-30K</t>
        </is>
      </c>
      <c r="F131" t="inlineStr"/>
      <c r="G131" t="inlineStr">
        <is>
          <t>3-5年</t>
        </is>
      </c>
      <c r="H131" t="inlineStr">
        <is>
          <t>本科</t>
        </is>
      </c>
      <c r="I131" t="inlineStr">
        <is>
          <t>SQL、数据分析、需求分析、金融、市场调研、</t>
        </is>
      </c>
      <c r="J131" t="inlineStr">
        <is>
          <t>员工旅游，补充医疗保险，团队建设，餐补，带薪年假，年终奖，定期体检，节日福利，五险一金</t>
        </is>
      </c>
      <c r="K131">
        <f>HYPERLINK("https://www.zhipin.com/job_detail/2a855f0ea58788e63nJ_3N60GVo~.html","详情")</f>
        <v/>
      </c>
    </row>
    <row r="132">
      <c r="A132" t="inlineStr">
        <is>
          <t>数据产品经理</t>
        </is>
      </c>
      <c r="B132" t="inlineStr">
        <is>
          <t>SENSORO招聘</t>
        </is>
      </c>
      <c r="C132" t="inlineStr">
        <is>
          <t>100-499人</t>
        </is>
      </c>
      <c r="D132" t="inlineStr">
        <is>
          <t>互联网</t>
        </is>
      </c>
      <c r="E132" t="inlineStr">
        <is>
          <t>20-40K</t>
        </is>
      </c>
      <c r="F132" t="inlineStr"/>
      <c r="G132" t="inlineStr">
        <is>
          <t>3-5年</t>
        </is>
      </c>
      <c r="H132" t="inlineStr">
        <is>
          <t>本科</t>
        </is>
      </c>
      <c r="I132" t="inlineStr">
        <is>
          <t>高级产品经理、数据中台、BI、大数据、数据产品、</t>
        </is>
      </c>
      <c r="J132" t="inlineStr">
        <is>
          <t>节日福利，员工旅游，股票期权，零食下午茶，定期体检，通讯补贴，带薪年假，年终奖，补充医疗保险</t>
        </is>
      </c>
      <c r="K132">
        <f>HYPERLINK("https://www.zhipin.com/job_detail/bb6bab4d9967df873nN43d6_EFM~.html","详情")</f>
        <v/>
      </c>
    </row>
    <row r="133">
      <c r="A133" t="inlineStr">
        <is>
          <t>数据产品经理</t>
        </is>
      </c>
      <c r="B133" t="inlineStr">
        <is>
          <t>悟空租车招聘</t>
        </is>
      </c>
      <c r="C133" t="inlineStr">
        <is>
          <t>100-499人</t>
        </is>
      </c>
      <c r="D133" t="inlineStr">
        <is>
          <t>电子商务</t>
        </is>
      </c>
      <c r="E133" t="inlineStr">
        <is>
          <t>20-35K</t>
        </is>
      </c>
      <c r="F133" t="inlineStr">
        <is>
          <t>13薪</t>
        </is>
      </c>
      <c r="G133" t="inlineStr">
        <is>
          <t>3-5年</t>
        </is>
      </c>
      <c r="H133" t="inlineStr">
        <is>
          <t>本科</t>
        </is>
      </c>
      <c r="I133" t="inlineStr">
        <is>
          <t>数据定义、BI系统、协同推进、数据产品经理、业务节点、</t>
        </is>
      </c>
      <c r="J133" t="inlineStr">
        <is>
          <t>13薪，补充医疗保险，五险一金，包吃，带薪年假，股票期权，住房补贴</t>
        </is>
      </c>
      <c r="K133">
        <f>HYPERLINK("https://www.zhipin.com/job_detail/9b3b20523a3009c33nZ62Ny7ElU~.html","详情")</f>
        <v/>
      </c>
    </row>
    <row r="134">
      <c r="A134" t="inlineStr">
        <is>
          <t>数据产品经理</t>
        </is>
      </c>
      <c r="B134" t="inlineStr">
        <is>
          <t>峰鼎科技招聘</t>
        </is>
      </c>
      <c r="C134" t="inlineStr">
        <is>
          <t>500-999人</t>
        </is>
      </c>
      <c r="D134" t="inlineStr">
        <is>
          <t>互联网</t>
        </is>
      </c>
      <c r="E134" t="inlineStr">
        <is>
          <t>30-50K</t>
        </is>
      </c>
      <c r="F134" t="inlineStr">
        <is>
          <t>15薪</t>
        </is>
      </c>
      <c r="G134" t="inlineStr">
        <is>
          <t>5-10年</t>
        </is>
      </c>
      <c r="H134" t="inlineStr">
        <is>
          <t>本科</t>
        </is>
      </c>
      <c r="I134" t="inlineStr">
        <is>
          <t>数据平台搭建、数据准确性、数据产品经理、需求开发、数据开发、</t>
        </is>
      </c>
      <c r="J134" t="inlineStr"/>
      <c r="K134">
        <f>HYPERLINK("https://www.zhipin.com/job_detail/9f1ccc58b3024de003N639y5FFQ~.html","详情")</f>
        <v/>
      </c>
    </row>
    <row r="135">
      <c r="A135" t="inlineStr">
        <is>
          <t>数据产品经理</t>
        </is>
      </c>
      <c r="B135" t="inlineStr">
        <is>
          <t>今日头条招聘</t>
        </is>
      </c>
      <c r="C135" t="inlineStr">
        <is>
          <t>10000人以上</t>
        </is>
      </c>
      <c r="D135" t="inlineStr">
        <is>
          <t>移动互联网</t>
        </is>
      </c>
      <c r="E135" t="inlineStr">
        <is>
          <t>25-50K</t>
        </is>
      </c>
      <c r="F135" t="inlineStr">
        <is>
          <t>15薪</t>
        </is>
      </c>
      <c r="G135" t="inlineStr">
        <is>
          <t>1-3年</t>
        </is>
      </c>
      <c r="H135" t="inlineStr">
        <is>
          <t>本科</t>
        </is>
      </c>
      <c r="I135" t="inlineStr">
        <is>
          <t>数据可视化、SQL、数据分析、数据产品、大数据、</t>
        </is>
      </c>
      <c r="J135" t="inlineStr">
        <is>
          <t>餐补，股票期权，试用期同薪，补充医疗保险，带薪年假，零食下午茶，交通补助，定期体检，节日福利，年终奖，员工旅游，五险一金</t>
        </is>
      </c>
      <c r="K135">
        <f>HYPERLINK("https://www.zhipin.com/job_detail/db5f3e24180d2d783nZ72NW1F1o~.html","详情")</f>
        <v/>
      </c>
    </row>
    <row r="136">
      <c r="A136" t="inlineStr">
        <is>
          <t>数据产品经理 (MJ000472)</t>
        </is>
      </c>
      <c r="B136" t="inlineStr">
        <is>
          <t>朴新网校招聘</t>
        </is>
      </c>
      <c r="C136" t="inlineStr">
        <is>
          <t>500-999人</t>
        </is>
      </c>
      <c r="D136" t="inlineStr">
        <is>
          <t>在线教育</t>
        </is>
      </c>
      <c r="E136" t="inlineStr">
        <is>
          <t>25-40K</t>
        </is>
      </c>
      <c r="F136" t="inlineStr">
        <is>
          <t>14薪</t>
        </is>
      </c>
      <c r="G136" t="inlineStr">
        <is>
          <t>3-5年</t>
        </is>
      </c>
      <c r="H136" t="inlineStr">
        <is>
          <t>本科</t>
        </is>
      </c>
      <c r="I136" t="inlineStr">
        <is>
          <t>分析决策、数据产品经理、数据梳理、日常监控、诊断分析、</t>
        </is>
      </c>
      <c r="J136" t="inlineStr">
        <is>
          <t>带薪年假，交通补助，定期体检，节日福利，股票期权，年终奖，五险一金</t>
        </is>
      </c>
      <c r="K136">
        <f>HYPERLINK("https://www.zhipin.com/job_detail/d543abf0d2efd8cf3nV43t27GFM~.html","详情")</f>
        <v/>
      </c>
    </row>
    <row r="137">
      <c r="A137" t="inlineStr">
        <is>
          <t>数据产品经理</t>
        </is>
      </c>
      <c r="B137" t="inlineStr">
        <is>
          <t>酷皮科技招聘</t>
        </is>
      </c>
      <c r="C137" t="inlineStr">
        <is>
          <t>20-99人</t>
        </is>
      </c>
      <c r="D137" t="inlineStr">
        <is>
          <t>互联网</t>
        </is>
      </c>
      <c r="E137" t="inlineStr">
        <is>
          <t>18-30K</t>
        </is>
      </c>
      <c r="F137" t="inlineStr"/>
      <c r="G137" t="inlineStr">
        <is>
          <t>3-5年</t>
        </is>
      </c>
      <c r="H137" t="inlineStr">
        <is>
          <t>本科</t>
        </is>
      </c>
      <c r="I137" t="inlineStr">
        <is>
          <t>数据分析、社交、数据产品经理、迭代升级、社交类产品、</t>
        </is>
      </c>
      <c r="J137" t="inlineStr">
        <is>
          <t>免费两餐，定期体检，零食下午茶，带薪年假，五险一金</t>
        </is>
      </c>
      <c r="K137">
        <f>HYPERLINK("https://www.zhipin.com/job_detail/ebf9f35952b7e1173nR50t-7GFE~.html","详情")</f>
        <v/>
      </c>
    </row>
    <row r="138">
      <c r="A138" t="inlineStr">
        <is>
          <t>数据产品经理</t>
        </is>
      </c>
      <c r="B138" t="inlineStr">
        <is>
          <t>转型工场招聘</t>
        </is>
      </c>
      <c r="C138" t="inlineStr">
        <is>
          <t>0-20人</t>
        </is>
      </c>
      <c r="D138" t="inlineStr">
        <is>
          <t>其他行业</t>
        </is>
      </c>
      <c r="E138" t="inlineStr">
        <is>
          <t>15-20K</t>
        </is>
      </c>
      <c r="F138" t="inlineStr"/>
      <c r="G138" t="inlineStr">
        <is>
          <t>1-3年</t>
        </is>
      </c>
      <c r="H138" t="inlineStr">
        <is>
          <t>本科</t>
        </is>
      </c>
      <c r="I138" t="inlineStr">
        <is>
          <t>大数据产品、BI、SQL、产品路线图、数据产品经理、</t>
        </is>
      </c>
      <c r="J138" t="inlineStr">
        <is>
          <t>节日福利，五险一金，带薪年假</t>
        </is>
      </c>
      <c r="K138">
        <f>HYPERLINK("https://www.zhipin.com/job_detail/770a96a431e134cd3nZy29W9FFA~.html","详情")</f>
        <v/>
      </c>
    </row>
    <row r="139">
      <c r="A139" t="inlineStr">
        <is>
          <t>数据产品经理</t>
        </is>
      </c>
      <c r="B139" t="inlineStr">
        <is>
          <t>中路智链招聘</t>
        </is>
      </c>
      <c r="C139" t="inlineStr">
        <is>
          <t>20-99人</t>
        </is>
      </c>
      <c r="D139" t="inlineStr">
        <is>
          <t>数据服务</t>
        </is>
      </c>
      <c r="E139" t="inlineStr">
        <is>
          <t>20-30K</t>
        </is>
      </c>
      <c r="F139" t="inlineStr"/>
      <c r="G139" t="inlineStr">
        <is>
          <t>5-10年</t>
        </is>
      </c>
      <c r="H139" t="inlineStr">
        <is>
          <t>本科</t>
        </is>
      </c>
      <c r="I139" t="inlineStr">
        <is>
          <t>大数据产品、Axure、大数据、Visio、数据分析、</t>
        </is>
      </c>
      <c r="J139" t="inlineStr">
        <is>
          <t>带薪年假，节日福利，补充医疗保险，年终奖，股票期权，全勤奖，五险一金</t>
        </is>
      </c>
      <c r="K139">
        <f>HYPERLINK("https://www.zhipin.com/job_detail/a7ccbe5d246855b733x-2dy5EFM~.html","详情")</f>
        <v/>
      </c>
    </row>
    <row r="140">
      <c r="A140" t="inlineStr">
        <is>
          <t>数据产品经理</t>
        </is>
      </c>
      <c r="B140" t="inlineStr">
        <is>
          <t>快手招聘</t>
        </is>
      </c>
      <c r="C140" t="inlineStr">
        <is>
          <t>1000-9999人</t>
        </is>
      </c>
      <c r="D140" t="inlineStr">
        <is>
          <t>社交网络</t>
        </is>
      </c>
      <c r="E140" t="inlineStr">
        <is>
          <t>20-40K</t>
        </is>
      </c>
      <c r="F140" t="inlineStr">
        <is>
          <t>16薪</t>
        </is>
      </c>
      <c r="G140" t="inlineStr">
        <is>
          <t>经验不限</t>
        </is>
      </c>
      <c r="H140" t="inlineStr">
        <is>
          <t>本科</t>
        </is>
      </c>
      <c r="I140" t="inlineStr">
        <is>
          <t>用户增长、高级产品经理、SQL、大数据、PC端、</t>
        </is>
      </c>
      <c r="J140" t="inlineStr">
        <is>
          <t>股票期权，住房补贴，五险一金，带薪年假，节日福利，零食下午茶，加班补助，补充医疗保险，年终奖，定期体检，包吃</t>
        </is>
      </c>
      <c r="K140">
        <f>HYPERLINK("https://www.zhipin.com/job_detail/3defa3f528cad9493nJ73929Elc~.html","详情")</f>
        <v/>
      </c>
    </row>
    <row r="141">
      <c r="A141" t="inlineStr">
        <is>
          <t>数据产品经理</t>
        </is>
      </c>
      <c r="B141" t="inlineStr">
        <is>
          <t>健新科技招聘</t>
        </is>
      </c>
      <c r="C141" t="inlineStr">
        <is>
          <t>100-499人</t>
        </is>
      </c>
      <c r="D141" t="inlineStr">
        <is>
          <t>计算机软件</t>
        </is>
      </c>
      <c r="E141" t="inlineStr">
        <is>
          <t>15-25K</t>
        </is>
      </c>
      <c r="F141" t="inlineStr">
        <is>
          <t>13薪</t>
        </is>
      </c>
      <c r="G141" t="inlineStr">
        <is>
          <t>3-5年</t>
        </is>
      </c>
      <c r="H141" t="inlineStr">
        <is>
          <t>本科</t>
        </is>
      </c>
      <c r="I141" t="inlineStr">
        <is>
          <t>大数据产品、高级产品经理、墨刀、Axure、大数据、</t>
        </is>
      </c>
      <c r="J141" t="inlineStr">
        <is>
          <t>节日福利，包吃，定期体检，五险一金，带薪年假</t>
        </is>
      </c>
      <c r="K141">
        <f>HYPERLINK("https://www.zhipin.com/job_detail/dd22f0bf66ed6c733nR42d24GVM~.html","详情")</f>
        <v/>
      </c>
    </row>
    <row r="142">
      <c r="A142" t="inlineStr">
        <is>
          <t>数据产品经理</t>
        </is>
      </c>
      <c r="B142" t="inlineStr">
        <is>
          <t>高灯科技招聘</t>
        </is>
      </c>
      <c r="C142" t="inlineStr">
        <is>
          <t>500-999人</t>
        </is>
      </c>
      <c r="D142" t="inlineStr">
        <is>
          <t>互联网</t>
        </is>
      </c>
      <c r="E142" t="inlineStr">
        <is>
          <t>20-35K</t>
        </is>
      </c>
      <c r="F142" t="inlineStr"/>
      <c r="G142" t="inlineStr">
        <is>
          <t>3-5年</t>
        </is>
      </c>
      <c r="H142" t="inlineStr">
        <is>
          <t>本科</t>
        </is>
      </c>
      <c r="I142" t="inlineStr">
        <is>
          <t>数据库、数据口径、仓库验收、大屏可视化、数据产品经理、</t>
        </is>
      </c>
      <c r="J142" t="inlineStr">
        <is>
          <t>年终奖，零食下午茶，五险一金，带薪年假，定期体检，通讯补贴，餐补，员工旅游，节日福利，加班补助，交通补助</t>
        </is>
      </c>
      <c r="K142">
        <f>HYPERLINK("https://www.zhipin.com/job_detail/a9e702931d3804743nd-0tS5GFU~.html","详情")</f>
        <v/>
      </c>
    </row>
    <row r="143">
      <c r="A143" t="inlineStr">
        <is>
          <t>数据产品经理</t>
        </is>
      </c>
      <c r="B143" t="inlineStr">
        <is>
          <t>亿聘世纪招聘</t>
        </is>
      </c>
      <c r="C143" t="inlineStr">
        <is>
          <t>100-499人</t>
        </is>
      </c>
      <c r="D143" t="inlineStr">
        <is>
          <t>人力资源服务</t>
        </is>
      </c>
      <c r="E143" t="inlineStr">
        <is>
          <t>20-40K</t>
        </is>
      </c>
      <c r="F143" t="inlineStr"/>
      <c r="G143" t="inlineStr">
        <is>
          <t>5-10年</t>
        </is>
      </c>
      <c r="H143" t="inlineStr">
        <is>
          <t>本科</t>
        </is>
      </c>
      <c r="I143" t="inlineStr">
        <is>
          <t>数据供应、库表、辅助数据、数据产品经理、接业务、</t>
        </is>
      </c>
      <c r="J143" t="inlineStr"/>
      <c r="K143">
        <f>HYPERLINK("https://www.zhipin.com/job_detail/9d6fc1f35010f8f13nd609i_F1I~.html","详情")</f>
        <v/>
      </c>
    </row>
    <row r="144">
      <c r="A144" t="inlineStr">
        <is>
          <t>数据产品经理</t>
        </is>
      </c>
      <c r="B144" t="inlineStr">
        <is>
          <t>北京节点数聚网络科技招聘</t>
        </is>
      </c>
      <c r="C144" t="inlineStr">
        <is>
          <t>0-20人</t>
        </is>
      </c>
      <c r="D144" t="inlineStr">
        <is>
          <t>数据服务</t>
        </is>
      </c>
      <c r="E144" t="inlineStr">
        <is>
          <t>25-50K</t>
        </is>
      </c>
      <c r="F144" t="inlineStr"/>
      <c r="G144" t="inlineStr">
        <is>
          <t>3-5年</t>
        </is>
      </c>
      <c r="H144" t="inlineStr">
        <is>
          <t>本科</t>
        </is>
      </c>
      <c r="I144" t="inlineStr">
        <is>
          <t>大数据产品、用户增长、高级产品经理、SQL、产品总监、</t>
        </is>
      </c>
      <c r="J144" t="inlineStr"/>
      <c r="K144">
        <f>HYPERLINK("https://www.zhipin.com/job_detail/37f37af0b2824c293nd42t-_EVA~.html","详情")</f>
        <v/>
      </c>
    </row>
    <row r="145">
      <c r="A145" t="inlineStr">
        <is>
          <t>数据产品经理</t>
        </is>
      </c>
      <c r="B145" t="inlineStr">
        <is>
          <t>正大集团招聘</t>
        </is>
      </c>
      <c r="C145" t="inlineStr">
        <is>
          <t>10000人以上</t>
        </is>
      </c>
      <c r="D145" t="inlineStr">
        <is>
          <t>农/林/牧/渔</t>
        </is>
      </c>
      <c r="E145" t="inlineStr">
        <is>
          <t>15-20K</t>
        </is>
      </c>
      <c r="F145" t="inlineStr"/>
      <c r="G145" t="inlineStr">
        <is>
          <t>3-5年</t>
        </is>
      </c>
      <c r="H145" t="inlineStr">
        <is>
          <t>本科</t>
        </is>
      </c>
      <c r="I145" t="inlineStr">
        <is>
          <t>大数据产品、BI、Axure、大数据、产品迭代、</t>
        </is>
      </c>
      <c r="J145" t="inlineStr">
        <is>
          <t>通讯补贴，餐补，五险一金，节日福利，定期体检，带薪年假，员工旅游，年终奖，交通补助，补充医疗保险</t>
        </is>
      </c>
      <c r="K145">
        <f>HYPERLINK("https://www.zhipin.com/job_detail/97d77752d6f5e2923nd92Nu_FVs~.html","详情")</f>
        <v/>
      </c>
    </row>
    <row r="146">
      <c r="A146" t="inlineStr">
        <is>
          <t>数据产品经理</t>
        </is>
      </c>
      <c r="B146" t="inlineStr">
        <is>
          <t>inmobi招聘</t>
        </is>
      </c>
      <c r="C146" t="inlineStr">
        <is>
          <t>100-499人</t>
        </is>
      </c>
      <c r="D146" t="inlineStr">
        <is>
          <t>互联网</t>
        </is>
      </c>
      <c r="E146" t="inlineStr">
        <is>
          <t>30-50K</t>
        </is>
      </c>
      <c r="F146" t="inlineStr">
        <is>
          <t>16薪</t>
        </is>
      </c>
      <c r="G146" t="inlineStr">
        <is>
          <t>5-10年</t>
        </is>
      </c>
      <c r="H146" t="inlineStr">
        <is>
          <t>本科</t>
        </is>
      </c>
      <c r="I146" t="inlineStr">
        <is>
          <t>数据质量控制、BI系统、产品经验、数据产品经理、方案提出、</t>
        </is>
      </c>
      <c r="J146" t="inlineStr">
        <is>
          <t>带薪年假，交通补助，员工旅游，五险一金，补充医疗保险，通讯补贴，定期体检，节日福利，零食下午茶，餐补</t>
        </is>
      </c>
      <c r="K146">
        <f>HYPERLINK("https://www.zhipin.com/job_detail/358523637aec975e3nJy2ti0EVc~.html","详情")</f>
        <v/>
      </c>
    </row>
    <row r="147">
      <c r="A147" t="inlineStr">
        <is>
          <t>数据产品经理</t>
        </is>
      </c>
      <c r="B147" t="inlineStr">
        <is>
          <t>德旭招聘</t>
        </is>
      </c>
      <c r="C147" t="inlineStr">
        <is>
          <t>100-499人</t>
        </is>
      </c>
      <c r="D147" t="inlineStr">
        <is>
          <t>移动互联网</t>
        </is>
      </c>
      <c r="E147" t="inlineStr">
        <is>
          <t>50-80K</t>
        </is>
      </c>
      <c r="F147" t="inlineStr"/>
      <c r="G147" t="inlineStr">
        <is>
          <t>3-5年</t>
        </is>
      </c>
      <c r="H147" t="inlineStr">
        <is>
          <t>本科</t>
        </is>
      </c>
      <c r="I147" t="inlineStr">
        <is>
          <t>用户增长、数据产品经理、优化空间、推动方案、D、</t>
        </is>
      </c>
      <c r="J147" t="inlineStr"/>
      <c r="K147">
        <f>HYPERLINK("https://www.zhipin.com/job_detail/16e7a85701b213c53nJ43929Elc~.html","详情")</f>
        <v/>
      </c>
    </row>
    <row r="148">
      <c r="A148" t="inlineStr">
        <is>
          <t>数据产品经理</t>
        </is>
      </c>
      <c r="B148" t="inlineStr">
        <is>
          <t>客萌萌户外招聘</t>
        </is>
      </c>
      <c r="C148" t="inlineStr">
        <is>
          <t>0-20人</t>
        </is>
      </c>
      <c r="D148" t="inlineStr">
        <is>
          <t>旅游</t>
        </is>
      </c>
      <c r="E148" t="inlineStr">
        <is>
          <t>20-40K</t>
        </is>
      </c>
      <c r="F148" t="inlineStr">
        <is>
          <t>16薪</t>
        </is>
      </c>
      <c r="G148" t="inlineStr">
        <is>
          <t>经验不限</t>
        </is>
      </c>
      <c r="H148" t="inlineStr">
        <is>
          <t>本科</t>
        </is>
      </c>
      <c r="I148" t="inlineStr">
        <is>
          <t>用户研究、数据分析、研发跟进、梳理业务、数据产品经理、</t>
        </is>
      </c>
      <c r="J148" t="inlineStr"/>
      <c r="K148">
        <f>HYPERLINK("https://www.zhipin.com/job_detail/324cd50532c7f1373nJ53du7EVc~.html","详情")</f>
        <v/>
      </c>
    </row>
    <row r="149">
      <c r="A149" t="inlineStr">
        <is>
          <t>数据产品经理</t>
        </is>
      </c>
      <c r="B149" t="inlineStr">
        <is>
          <t>FunPlus招聘</t>
        </is>
      </c>
      <c r="C149" t="inlineStr">
        <is>
          <t>1000-9999人</t>
        </is>
      </c>
      <c r="D149" t="inlineStr">
        <is>
          <t>游戏</t>
        </is>
      </c>
      <c r="E149" t="inlineStr">
        <is>
          <t>35-60K</t>
        </is>
      </c>
      <c r="F149" t="inlineStr"/>
      <c r="G149" t="inlineStr">
        <is>
          <t>经验不限</t>
        </is>
      </c>
      <c r="H149" t="inlineStr">
        <is>
          <t>本科</t>
        </is>
      </c>
      <c r="I149" t="inlineStr">
        <is>
          <t>数据仓库、BI、产品建设、数据驱动营销、完善数据、</t>
        </is>
      </c>
      <c r="J149" t="inlineStr">
        <is>
          <t>加班补助，交通补助，股票期权，五险一金，餐补，零食下午茶，带薪年假，节日福利，补充医疗保险，员工旅游，定期体检，年终奖</t>
        </is>
      </c>
      <c r="K149">
        <f>HYPERLINK("https://www.zhipin.com/job_detail/f4c3310f220378a13nR53dS9GFU~.html","详情")</f>
        <v/>
      </c>
    </row>
    <row r="150">
      <c r="A150" t="inlineStr">
        <is>
          <t>数据产品经理</t>
        </is>
      </c>
      <c r="B150" t="inlineStr">
        <is>
          <t>货拉拉科技招聘</t>
        </is>
      </c>
      <c r="C150" t="inlineStr">
        <is>
          <t>1000-9999人</t>
        </is>
      </c>
      <c r="D150" t="inlineStr">
        <is>
          <t>互联网</t>
        </is>
      </c>
      <c r="E150" t="inlineStr">
        <is>
          <t>25-50K</t>
        </is>
      </c>
      <c r="F150" t="inlineStr"/>
      <c r="G150" t="inlineStr">
        <is>
          <t>3-5年</t>
        </is>
      </c>
      <c r="H150" t="inlineStr">
        <is>
          <t>本科</t>
        </is>
      </c>
      <c r="I150" t="inlineStr">
        <is>
          <t>地图要素、应用引擎、QGIS、数据产品经理、发布上线、</t>
        </is>
      </c>
      <c r="J150" t="inlineStr">
        <is>
          <t>节日福利，员工旅游，五险一金，年终奖，带薪年假，交通补助，零食下午茶</t>
        </is>
      </c>
      <c r="K150">
        <f>HYPERLINK("https://www.zhipin.com/job_detail/4bed21192a30f4373nFz2t-9GFM~.html","详情")</f>
        <v/>
      </c>
    </row>
    <row r="151">
      <c r="A151" t="inlineStr">
        <is>
          <t>数据产品经理</t>
        </is>
      </c>
      <c r="B151" t="inlineStr">
        <is>
          <t>国美控股集团招聘</t>
        </is>
      </c>
      <c r="C151" t="inlineStr">
        <is>
          <t>10000人以上</t>
        </is>
      </c>
      <c r="D151" t="inlineStr">
        <is>
          <t>互联网</t>
        </is>
      </c>
      <c r="E151" t="inlineStr">
        <is>
          <t>20-30K</t>
        </is>
      </c>
      <c r="F151" t="inlineStr">
        <is>
          <t>13薪</t>
        </is>
      </c>
      <c r="G151" t="inlineStr">
        <is>
          <t>3-5年</t>
        </is>
      </c>
      <c r="H151" t="inlineStr">
        <is>
          <t>本科</t>
        </is>
      </c>
      <c r="I151" t="inlineStr">
        <is>
          <t>大数据产品、高级产品经理、功能产品、平台产品、产品迭代、</t>
        </is>
      </c>
      <c r="J151" t="inlineStr">
        <is>
          <t>年终奖，通讯补贴，节日福利，定期体检，五险一金，加班补助，员工旅游，带薪年假，餐补</t>
        </is>
      </c>
      <c r="K151">
        <f>HYPERLINK("https://www.zhipin.com/job_detail/95557669646ee8383nJz2tu_GFE~.html","详情")</f>
        <v/>
      </c>
    </row>
    <row r="152">
      <c r="A152" t="inlineStr">
        <is>
          <t>数据产品经理</t>
        </is>
      </c>
      <c r="B152" t="inlineStr">
        <is>
          <t>玖富招聘</t>
        </is>
      </c>
      <c r="C152" t="inlineStr">
        <is>
          <t>1000-9999人</t>
        </is>
      </c>
      <c r="D152" t="inlineStr">
        <is>
          <t>互联网金融</t>
        </is>
      </c>
      <c r="E152" t="inlineStr">
        <is>
          <t>20-30K</t>
        </is>
      </c>
      <c r="F152" t="inlineStr"/>
      <c r="G152" t="inlineStr">
        <is>
          <t>3-5年</t>
        </is>
      </c>
      <c r="H152" t="inlineStr">
        <is>
          <t>本科</t>
        </is>
      </c>
      <c r="I152" t="inlineStr">
        <is>
          <t>大数据产品、数据产品经理、业务效率、计算机相关、使用效率、</t>
        </is>
      </c>
      <c r="J152" t="inlineStr">
        <is>
          <t>带薪年假，补充医疗保险，定期体检，五险一金，免费班车，年终奖，节日福利，零食下午茶</t>
        </is>
      </c>
      <c r="K152">
        <f>HYPERLINK("https://www.zhipin.com/job_detail/6a14348b6be072fb3nF539S0GFc~.html","详情")</f>
        <v/>
      </c>
    </row>
    <row r="153">
      <c r="A153" t="inlineStr">
        <is>
          <t>数据产品经理</t>
        </is>
      </c>
      <c r="B153" t="inlineStr">
        <is>
          <t>跟谁学招聘</t>
        </is>
      </c>
      <c r="C153" t="inlineStr">
        <is>
          <t>10000人以上</t>
        </is>
      </c>
      <c r="D153" t="inlineStr">
        <is>
          <t>互联网</t>
        </is>
      </c>
      <c r="E153" t="inlineStr">
        <is>
          <t>25-50K</t>
        </is>
      </c>
      <c r="F153" t="inlineStr">
        <is>
          <t>14薪</t>
        </is>
      </c>
      <c r="G153" t="inlineStr">
        <is>
          <t>5-10年</t>
        </is>
      </c>
      <c r="H153" t="inlineStr">
        <is>
          <t>本科</t>
        </is>
      </c>
      <c r="I153" t="inlineStr">
        <is>
          <t>SQL、数据分析、需求分析、数据供应、库表、</t>
        </is>
      </c>
      <c r="J153" t="inlineStr">
        <is>
          <t>包吃，五险一金，补充医疗保险，交通补助，通讯补贴，免费班车，节日福利，零食下午茶，员工旅游，带薪年假，年终奖，餐补，定期体检，股票期权</t>
        </is>
      </c>
      <c r="K153">
        <f>HYPERLINK("https://www.zhipin.com/job_detail/36d813cdc19aa7cf3nN60967E1s~.html","详情")</f>
        <v/>
      </c>
    </row>
    <row r="154">
      <c r="A154" t="inlineStr">
        <is>
          <t>数据产品经理</t>
        </is>
      </c>
      <c r="B154" t="inlineStr">
        <is>
          <t>今日头条招聘</t>
        </is>
      </c>
      <c r="C154" t="inlineStr">
        <is>
          <t>10000人以上</t>
        </is>
      </c>
      <c r="D154" t="inlineStr">
        <is>
          <t>移动互联网</t>
        </is>
      </c>
      <c r="E154" t="inlineStr">
        <is>
          <t>20-40K</t>
        </is>
      </c>
      <c r="F154" t="inlineStr">
        <is>
          <t>18薪</t>
        </is>
      </c>
      <c r="G154" t="inlineStr">
        <is>
          <t>3-5年</t>
        </is>
      </c>
      <c r="H154" t="inlineStr">
        <is>
          <t>本科</t>
        </is>
      </c>
      <c r="I154" t="inlineStr">
        <is>
          <t>数据分析、数据产品经理、导入功能、数据中台、批量导入、</t>
        </is>
      </c>
      <c r="J154" t="inlineStr">
        <is>
          <t>零食下午茶，交通补助，五险一金，试用期同薪，餐补，年终奖，补充医疗保险，股票期权，员工旅游，节日福利，定期体检，带薪年假</t>
        </is>
      </c>
      <c r="K154">
        <f>HYPERLINK("https://www.zhipin.com/job_detail/05fef06f806e473e0XF62tu4FFU~.html","详情")</f>
        <v/>
      </c>
    </row>
    <row r="155">
      <c r="A155" t="inlineStr">
        <is>
          <t>数据产品经理</t>
        </is>
      </c>
      <c r="B155" t="inlineStr">
        <is>
          <t>美瑞达招聘</t>
        </is>
      </c>
      <c r="C155" t="inlineStr">
        <is>
          <t>100-499人</t>
        </is>
      </c>
      <c r="D155" t="inlineStr">
        <is>
          <t>电子商务</t>
        </is>
      </c>
      <c r="E155" t="inlineStr">
        <is>
          <t>20-35K</t>
        </is>
      </c>
      <c r="F155" t="inlineStr">
        <is>
          <t>13薪</t>
        </is>
      </c>
      <c r="G155" t="inlineStr">
        <is>
          <t>3-5年</t>
        </is>
      </c>
      <c r="H155" t="inlineStr">
        <is>
          <t>本科</t>
        </is>
      </c>
      <c r="I155" t="inlineStr">
        <is>
          <t>大数据产品、电子商务、产品建设、产品经验、数据产品经理、</t>
        </is>
      </c>
      <c r="J155" t="inlineStr">
        <is>
          <t>年终奖，带薪年假，股票期权，员工旅游，补充医疗保险，五险一金，零食下午茶，包吃，定期体检，节日福利</t>
        </is>
      </c>
      <c r="K155">
        <f>HYPERLINK("https://www.zhipin.com/job_detail/5c654e2affd8ec6133x92967GFA~.html","详情")</f>
        <v/>
      </c>
    </row>
    <row r="156">
      <c r="A156" t="inlineStr">
        <is>
          <t>数据产品经理</t>
        </is>
      </c>
      <c r="B156" t="inlineStr">
        <is>
          <t>宇动源招聘</t>
        </is>
      </c>
      <c r="C156" t="inlineStr">
        <is>
          <t>100-499人</t>
        </is>
      </c>
      <c r="D156" t="inlineStr">
        <is>
          <t>计算机软件</t>
        </is>
      </c>
      <c r="E156" t="inlineStr">
        <is>
          <t>14-22K</t>
        </is>
      </c>
      <c r="F156" t="inlineStr">
        <is>
          <t>14薪</t>
        </is>
      </c>
      <c r="G156" t="inlineStr">
        <is>
          <t>3-5年</t>
        </is>
      </c>
      <c r="H156" t="inlineStr">
        <is>
          <t>本科</t>
        </is>
      </c>
      <c r="I156" t="inlineStr">
        <is>
          <t>制定产品规划、企业财务分析、性能稳定、数据产品经理、数仓、</t>
        </is>
      </c>
      <c r="J156" t="inlineStr">
        <is>
          <t>五险一金，餐补，交通补助，年终奖，带薪年假</t>
        </is>
      </c>
      <c r="K156">
        <f>HYPERLINK("https://www.zhipin.com/job_detail/9ebb224aa00de4703nJ80ti_F1o~.html","详情")</f>
        <v/>
      </c>
    </row>
    <row r="157">
      <c r="A157" t="inlineStr">
        <is>
          <t>数据产品经理</t>
        </is>
      </c>
      <c r="B157" t="inlineStr">
        <is>
          <t>廊坊楠兮旅游发展...招聘</t>
        </is>
      </c>
      <c r="C157" t="inlineStr">
        <is>
          <t>20-99人</t>
        </is>
      </c>
      <c r="D157" t="inlineStr">
        <is>
          <t>计算机软件</t>
        </is>
      </c>
      <c r="E157" t="inlineStr">
        <is>
          <t>40-60K</t>
        </is>
      </c>
      <c r="F157" t="inlineStr"/>
      <c r="G157" t="inlineStr">
        <is>
          <t>10年以上</t>
        </is>
      </c>
      <c r="H157" t="inlineStr">
        <is>
          <t>本科</t>
        </is>
      </c>
      <c r="I157" t="inlineStr">
        <is>
          <t>用户增长、平台产品、商业产品、数据产品经理、流量分配、</t>
        </is>
      </c>
      <c r="J157" t="inlineStr">
        <is>
          <t>通讯补贴，零食下午茶，带薪年假，餐补，五险一金，节日福利</t>
        </is>
      </c>
      <c r="K157">
        <f>HYPERLINK("https://www.zhipin.com/job_detail/5951b8ff9987622f3nJy29W8E1s~.html","详情")</f>
        <v/>
      </c>
    </row>
    <row r="158">
      <c r="A158" t="inlineStr">
        <is>
          <t>数据产品经理</t>
        </is>
      </c>
      <c r="B158" t="inlineStr">
        <is>
          <t>InnoTREE招聘</t>
        </is>
      </c>
      <c r="C158" t="inlineStr">
        <is>
          <t>20-99人</t>
        </is>
      </c>
      <c r="D158" t="inlineStr">
        <is>
          <t>互联网</t>
        </is>
      </c>
      <c r="E158" t="inlineStr">
        <is>
          <t>20-40K</t>
        </is>
      </c>
      <c r="F158" t="inlineStr">
        <is>
          <t>14薪</t>
        </is>
      </c>
      <c r="G158" t="inlineStr">
        <is>
          <t>3-5年</t>
        </is>
      </c>
      <c r="H158" t="inlineStr">
        <is>
          <t>硕士</t>
        </is>
      </c>
      <c r="I158" t="inlineStr">
        <is>
          <t>网络爬虫技术、SQL、数据分析、数据产品经理、获取渠道、</t>
        </is>
      </c>
      <c r="J158" t="inlineStr">
        <is>
          <t>带薪年假，员工旅游，股票期权，零食下午茶，补充医疗保险，年终奖，五险一金，加班补助，餐补</t>
        </is>
      </c>
      <c r="K158">
        <f>HYPERLINK("https://www.zhipin.com/job_detail/abf37d4f7cad54c83nJy2928Flo~.html","详情")</f>
        <v/>
      </c>
    </row>
    <row r="159">
      <c r="A159" t="inlineStr">
        <is>
          <t>数据产品经理</t>
        </is>
      </c>
      <c r="B159" t="inlineStr">
        <is>
          <t>易得碧计算机技术招聘</t>
        </is>
      </c>
      <c r="C159" t="inlineStr">
        <is>
          <t>100-499人</t>
        </is>
      </c>
      <c r="D159" t="inlineStr">
        <is>
          <t>互联网</t>
        </is>
      </c>
      <c r="E159" t="inlineStr">
        <is>
          <t>15-30K</t>
        </is>
      </c>
      <c r="F159" t="inlineStr"/>
      <c r="G159" t="inlineStr">
        <is>
          <t>3-5年</t>
        </is>
      </c>
      <c r="H159" t="inlineStr">
        <is>
          <t>本科</t>
        </is>
      </c>
      <c r="I159" t="inlineStr">
        <is>
          <t>SQL、MySQL、商业产品、数据分析、产品经理、</t>
        </is>
      </c>
      <c r="J159" t="inlineStr">
        <is>
          <t>五险一金，节日福利，员工旅游，加班补助，年终奖，交通补助，带薪年假，零食下午茶，补充医疗保险，定期体检</t>
        </is>
      </c>
      <c r="K159">
        <f>HYPERLINK("https://www.zhipin.com/job_detail/adfa5efe42bac8843nd_2t25FFU~.html","详情")</f>
        <v/>
      </c>
    </row>
    <row r="160">
      <c r="A160" t="inlineStr">
        <is>
          <t>大数据BI应用产品经理</t>
        </is>
      </c>
      <c r="B160" t="inlineStr">
        <is>
          <t>海尔U+智慧生活平台招聘</t>
        </is>
      </c>
      <c r="C160" t="inlineStr">
        <is>
          <t>500-999人</t>
        </is>
      </c>
      <c r="D160" t="inlineStr">
        <is>
          <t>互联网</t>
        </is>
      </c>
      <c r="E160" t="inlineStr">
        <is>
          <t>20-30K</t>
        </is>
      </c>
      <c r="F160" t="inlineStr"/>
      <c r="G160" t="inlineStr">
        <is>
          <t>3-5年</t>
        </is>
      </c>
      <c r="H160" t="inlineStr">
        <is>
          <t>本科</t>
        </is>
      </c>
      <c r="I160" t="inlineStr">
        <is>
          <t>大数据产品、数据可视化设计、FineBI、永洪、界面开发、</t>
        </is>
      </c>
      <c r="J160" t="inlineStr">
        <is>
          <t>餐补，通讯补贴，定期体检，年终奖，补充医疗保险，节日福利，带薪年假，加班补助，五险一金</t>
        </is>
      </c>
      <c r="K160">
        <f>HYPERLINK("https://www.zhipin.com/job_detail/4072f85d2b5348c63nJz0ty5GVQ~.html","详情")</f>
        <v/>
      </c>
    </row>
    <row r="161">
      <c r="A161" t="inlineStr">
        <is>
          <t>数据产品经理</t>
        </is>
      </c>
      <c r="B161" t="inlineStr">
        <is>
          <t>长地万方招聘</t>
        </is>
      </c>
      <c r="C161" t="inlineStr">
        <is>
          <t>500-999人</t>
        </is>
      </c>
      <c r="D161" t="inlineStr">
        <is>
          <t>互联网</t>
        </is>
      </c>
      <c r="E161" t="inlineStr">
        <is>
          <t>20-40K</t>
        </is>
      </c>
      <c r="F161" t="inlineStr">
        <is>
          <t>15薪</t>
        </is>
      </c>
      <c r="G161" t="inlineStr">
        <is>
          <t>3-5年</t>
        </is>
      </c>
      <c r="H161" t="inlineStr">
        <is>
          <t>本科</t>
        </is>
      </c>
      <c r="I161" t="inlineStr">
        <is>
          <t>高级产品经理、数据产品经理、平台方案、设计生产、本科以上学历、</t>
        </is>
      </c>
      <c r="J161" t="inlineStr">
        <is>
          <t>加班补助，定期体检，餐补，年终奖，股票期权，五险一金，零食下午茶，免费班车，节日福利，带薪年假，补充医疗保险</t>
        </is>
      </c>
      <c r="K161">
        <f>HYPERLINK("https://www.zhipin.com/job_detail/5cafd45b720f59a93nZ42dy_E1c~.html","详情")</f>
        <v/>
      </c>
    </row>
    <row r="162">
      <c r="A162" t="inlineStr">
        <is>
          <t>数据产品经理</t>
        </is>
      </c>
      <c r="B162" t="inlineStr">
        <is>
          <t>天眼查招聘</t>
        </is>
      </c>
      <c r="C162" t="inlineStr">
        <is>
          <t>500-999人</t>
        </is>
      </c>
      <c r="D162" t="inlineStr">
        <is>
          <t>互联网</t>
        </is>
      </c>
      <c r="E162" t="inlineStr">
        <is>
          <t>15-30K</t>
        </is>
      </c>
      <c r="F162" t="inlineStr">
        <is>
          <t>13薪</t>
        </is>
      </c>
      <c r="G162" t="inlineStr">
        <is>
          <t>经验不限</t>
        </is>
      </c>
      <c r="H162" t="inlineStr">
        <is>
          <t>本科</t>
        </is>
      </c>
      <c r="I162" t="inlineStr">
        <is>
          <t>大数据产品、数据产品经理、计算机相关、天眼查、数据体系、</t>
        </is>
      </c>
      <c r="J162" t="inlineStr">
        <is>
          <t>带薪年假，加班补助，餐补，年终奖，定期体检，五险一金，零食下午茶</t>
        </is>
      </c>
      <c r="K162">
        <f>HYPERLINK("https://www.zhipin.com/job_detail/1f279cce2b505a283nd92N61EFY~.html","详情")</f>
        <v/>
      </c>
    </row>
    <row r="163">
      <c r="A163" t="inlineStr">
        <is>
          <t>数据产品经理</t>
        </is>
      </c>
      <c r="B163" t="inlineStr">
        <is>
          <t>居理新房招聘</t>
        </is>
      </c>
      <c r="C163" t="inlineStr">
        <is>
          <t>1000-9999人</t>
        </is>
      </c>
      <c r="D163" t="inlineStr">
        <is>
          <t>互联网</t>
        </is>
      </c>
      <c r="E163" t="inlineStr">
        <is>
          <t>15-20K</t>
        </is>
      </c>
      <c r="F163" t="inlineStr">
        <is>
          <t>14薪</t>
        </is>
      </c>
      <c r="G163" t="inlineStr">
        <is>
          <t>1-3年</t>
        </is>
      </c>
      <c r="H163" t="inlineStr">
        <is>
          <t>本科</t>
        </is>
      </c>
      <c r="I163" t="inlineStr">
        <is>
          <t>SQL、数据管理、数学相关专业、数据产品经理、发现风险、</t>
        </is>
      </c>
      <c r="J163" t="inlineStr">
        <is>
          <t>零食下午茶，五险一金，节日福利，员工旅游，定期体检，餐补，加班补助，全勤奖，住房补贴，带薪年假，年终奖</t>
        </is>
      </c>
      <c r="K163">
        <f>HYPERLINK("https://www.zhipin.com/job_detail/0c5c5c38323cdafa3nF82dS8E1E~.html","详情")</f>
        <v/>
      </c>
    </row>
    <row r="164">
      <c r="A164" t="inlineStr">
        <is>
          <t>数据产品经理</t>
        </is>
      </c>
      <c r="B164" t="inlineStr">
        <is>
          <t>辰星科技招聘</t>
        </is>
      </c>
      <c r="C164" t="inlineStr">
        <is>
          <t>100-499人</t>
        </is>
      </c>
      <c r="D164" t="inlineStr">
        <is>
          <t>互联网</t>
        </is>
      </c>
      <c r="E164" t="inlineStr">
        <is>
          <t>20-35K</t>
        </is>
      </c>
      <c r="F164" t="inlineStr"/>
      <c r="G164" t="inlineStr">
        <is>
          <t>5-10年</t>
        </is>
      </c>
      <c r="H164" t="inlineStr">
        <is>
          <t>本科</t>
        </is>
      </c>
      <c r="I164" t="inlineStr">
        <is>
          <t>大数据产品、产品经验、数据产品经理、产品需求调研、数据体系建设、</t>
        </is>
      </c>
      <c r="J164" t="inlineStr">
        <is>
          <t>零食下午茶，补充医疗保险，五险一金，员工旅游，带薪年假，年终奖，定期体检</t>
        </is>
      </c>
      <c r="K164">
        <f>HYPERLINK("https://www.zhipin.com/job_detail/b2536c8c137339963nJz2tW0Fls~.html","详情")</f>
        <v/>
      </c>
    </row>
    <row r="165">
      <c r="A165" t="inlineStr">
        <is>
          <t>数据产品经理</t>
        </is>
      </c>
      <c r="B165" t="inlineStr">
        <is>
          <t>伴鱼招聘</t>
        </is>
      </c>
      <c r="C165" t="inlineStr">
        <is>
          <t>1000-9999人</t>
        </is>
      </c>
      <c r="D165" t="inlineStr">
        <is>
          <t>移动互联网</t>
        </is>
      </c>
      <c r="E165" t="inlineStr">
        <is>
          <t>15-30K</t>
        </is>
      </c>
      <c r="F165" t="inlineStr">
        <is>
          <t>14薪</t>
        </is>
      </c>
      <c r="G165" t="inlineStr">
        <is>
          <t>3-5年</t>
        </is>
      </c>
      <c r="H165" t="inlineStr">
        <is>
          <t>本科</t>
        </is>
      </c>
      <c r="I165" t="inlineStr">
        <is>
          <t>用户增长、教育培训、数据分析、数据产品经理、波动分析、</t>
        </is>
      </c>
      <c r="J165" t="inlineStr">
        <is>
          <t>餐补，季度团建，五险一金，带薪年假，定期体检，零食下午茶，节日福利，住房补贴，股票期权，年终奖，补充医疗保险，交通补助</t>
        </is>
      </c>
      <c r="K165">
        <f>HYPERLINK("https://www.zhipin.com/job_detail/3cf987024642d0f93nJz2d64FFQ~.html","详情")</f>
        <v/>
      </c>
    </row>
    <row r="166">
      <c r="A166" t="inlineStr">
        <is>
          <t>数据产品经理</t>
        </is>
      </c>
      <c r="B166" t="inlineStr">
        <is>
          <t>辰星科技招聘</t>
        </is>
      </c>
      <c r="C166" t="inlineStr">
        <is>
          <t>100-499人</t>
        </is>
      </c>
      <c r="D166" t="inlineStr">
        <is>
          <t>互联网</t>
        </is>
      </c>
      <c r="E166" t="inlineStr">
        <is>
          <t>20-35K</t>
        </is>
      </c>
      <c r="F166" t="inlineStr">
        <is>
          <t>15薪</t>
        </is>
      </c>
      <c r="G166" t="inlineStr">
        <is>
          <t>5-10年</t>
        </is>
      </c>
      <c r="H166" t="inlineStr">
        <is>
          <t>本科</t>
        </is>
      </c>
      <c r="I166" t="inlineStr">
        <is>
          <t>大数据产品、产品经验、数据产品经理、产品需求调研、数据体系建设、</t>
        </is>
      </c>
      <c r="J166" t="inlineStr">
        <is>
          <t>定期体检，零食下午茶，带薪年假，补充医疗保险，员工旅游，五险一金，年终奖</t>
        </is>
      </c>
      <c r="K166">
        <f>HYPERLINK("https://www.zhipin.com/job_detail/c7cc9bddb386bcd93nN509S8FlQ~.html","详情")</f>
        <v/>
      </c>
    </row>
    <row r="167">
      <c r="A167" t="inlineStr">
        <is>
          <t>数据产品经理</t>
        </is>
      </c>
      <c r="B167" t="inlineStr">
        <is>
          <t>美菜招聘</t>
        </is>
      </c>
      <c r="C167" t="inlineStr">
        <is>
          <t>1000-9999人</t>
        </is>
      </c>
      <c r="D167" t="inlineStr">
        <is>
          <t>电子商务</t>
        </is>
      </c>
      <c r="E167" t="inlineStr">
        <is>
          <t>20-40K</t>
        </is>
      </c>
      <c r="F167" t="inlineStr"/>
      <c r="G167" t="inlineStr">
        <is>
          <t>3-5年</t>
        </is>
      </c>
      <c r="H167" t="inlineStr">
        <is>
          <t>本科</t>
        </is>
      </c>
      <c r="I167" t="inlineStr">
        <is>
          <t>大数据产品、BI、SQL、数据能力、业务特征、</t>
        </is>
      </c>
      <c r="J167" t="inlineStr">
        <is>
          <t>交通补助，股票期权，餐补，五险一金，通讯补贴，零食下午茶，带薪年假，节日福利</t>
        </is>
      </c>
      <c r="K167">
        <f>HYPERLINK("https://www.zhipin.com/job_detail/b4fda214d1398b290nR43t68ElQ~.html","详情")</f>
        <v/>
      </c>
    </row>
    <row r="168">
      <c r="A168" t="inlineStr">
        <is>
          <t>数据产品经理</t>
        </is>
      </c>
      <c r="B168" t="inlineStr">
        <is>
          <t>蛋壳公寓招聘</t>
        </is>
      </c>
      <c r="C168" t="inlineStr">
        <is>
          <t>10000人以上</t>
        </is>
      </c>
      <c r="D168" t="inlineStr">
        <is>
          <t>互联网</t>
        </is>
      </c>
      <c r="E168" t="inlineStr">
        <is>
          <t>20-40K</t>
        </is>
      </c>
      <c r="F168" t="inlineStr"/>
      <c r="G168" t="inlineStr">
        <is>
          <t>3-5年</t>
        </is>
      </c>
      <c r="H168" t="inlineStr">
        <is>
          <t>本科</t>
        </is>
      </c>
      <c r="I168" t="inlineStr">
        <is>
          <t>信息充分、产品建设、产品经验、协同推进、数据产品经理、</t>
        </is>
      </c>
      <c r="J168" t="inlineStr">
        <is>
          <t>节日福利，补充医疗保险，带薪年假，通讯补贴，员工旅游，五险一金，交通补助</t>
        </is>
      </c>
      <c r="K168">
        <f>HYPERLINK("https://www.zhipin.com/job_detail/ec9ea579ce0b805a3nB_2t60EVc~.html","详情")</f>
        <v/>
      </c>
    </row>
    <row r="169">
      <c r="A169" t="inlineStr">
        <is>
          <t>数据产品经理</t>
        </is>
      </c>
      <c r="B169" t="inlineStr">
        <is>
          <t>文化艺术产权交易所招聘</t>
        </is>
      </c>
      <c r="C169" t="inlineStr">
        <is>
          <t>20-99人</t>
        </is>
      </c>
      <c r="D169" t="inlineStr">
        <is>
          <t>人力资源服务</t>
        </is>
      </c>
      <c r="E169" t="inlineStr">
        <is>
          <t>25-50K</t>
        </is>
      </c>
      <c r="F169" t="inlineStr">
        <is>
          <t>14薪</t>
        </is>
      </c>
      <c r="G169" t="inlineStr">
        <is>
          <t>经验不限</t>
        </is>
      </c>
      <c r="H169" t="inlineStr">
        <is>
          <t>本科</t>
        </is>
      </c>
      <c r="I169" t="inlineStr">
        <is>
          <t>BI、用户增长、大数据、产品迭代、数据分析、</t>
        </is>
      </c>
      <c r="J169" t="inlineStr"/>
      <c r="K169">
        <f>HYPERLINK("https://www.zhipin.com/job_detail/cc83d04fd69764f83nF52tS4GFM~.html","详情")</f>
        <v/>
      </c>
    </row>
    <row r="170">
      <c r="A170" t="inlineStr">
        <is>
          <t>数据产品经理</t>
        </is>
      </c>
      <c r="B170" t="inlineStr">
        <is>
          <t>钜丰翔贸易有限公司招聘</t>
        </is>
      </c>
      <c r="C170" t="inlineStr">
        <is>
          <t>20-99人</t>
        </is>
      </c>
      <c r="D170" t="inlineStr">
        <is>
          <t>新零售</t>
        </is>
      </c>
      <c r="E170" t="inlineStr">
        <is>
          <t>15-20K</t>
        </is>
      </c>
      <c r="F170" t="inlineStr">
        <is>
          <t>14薪</t>
        </is>
      </c>
      <c r="G170" t="inlineStr">
        <is>
          <t>3-5年</t>
        </is>
      </c>
      <c r="H170" t="inlineStr">
        <is>
          <t>本科</t>
        </is>
      </c>
      <c r="I170" t="inlineStr">
        <is>
          <t>产品迭代、数学相关专业、数据产品经理、视觉计算、智能交通、</t>
        </is>
      </c>
      <c r="J170" t="inlineStr"/>
      <c r="K170">
        <f>HYPERLINK("https://www.zhipin.com/job_detail/69ad69e938e4d5f93nJ53tu1ElY~.html","详情")</f>
        <v/>
      </c>
    </row>
    <row r="171">
      <c r="A171" t="inlineStr">
        <is>
          <t>数据产品经理</t>
        </is>
      </c>
      <c r="B171" t="inlineStr">
        <is>
          <t>十荟团招聘</t>
        </is>
      </c>
      <c r="C171" t="inlineStr">
        <is>
          <t>1000-9999人</t>
        </is>
      </c>
      <c r="D171" t="inlineStr">
        <is>
          <t>新零售</t>
        </is>
      </c>
      <c r="E171" t="inlineStr">
        <is>
          <t>35-45K</t>
        </is>
      </c>
      <c r="F171" t="inlineStr"/>
      <c r="G171" t="inlineStr">
        <is>
          <t>3-5年</t>
        </is>
      </c>
      <c r="H171" t="inlineStr">
        <is>
          <t>本科</t>
        </is>
      </c>
      <c r="I171" t="inlineStr">
        <is>
          <t>永洪、第三方数据、数据产品经理、分析结论、逻辑归纳、</t>
        </is>
      </c>
      <c r="J171" t="inlineStr">
        <is>
          <t>交通补助，带薪年假，五险一金，零食下午茶，餐补</t>
        </is>
      </c>
      <c r="K171">
        <f>HYPERLINK("https://www.zhipin.com/job_detail/a14cd0114f1323b43nd429u-E1s~.html","详情")</f>
        <v/>
      </c>
    </row>
    <row r="172">
      <c r="A172" t="inlineStr">
        <is>
          <t>数据产品经理</t>
        </is>
      </c>
      <c r="B172" t="inlineStr">
        <is>
          <t>VIPKID招聘</t>
        </is>
      </c>
      <c r="C172" t="inlineStr">
        <is>
          <t>10000人以上</t>
        </is>
      </c>
      <c r="D172" t="inlineStr">
        <is>
          <t>移动互联网</t>
        </is>
      </c>
      <c r="E172" t="inlineStr">
        <is>
          <t>20-40K</t>
        </is>
      </c>
      <c r="F172" t="inlineStr">
        <is>
          <t>14薪</t>
        </is>
      </c>
      <c r="G172" t="inlineStr">
        <is>
          <t>5-10年</t>
        </is>
      </c>
      <c r="H172" t="inlineStr">
        <is>
          <t>本科</t>
        </is>
      </c>
      <c r="I172" t="inlineStr">
        <is>
          <t>SQL、数据分析、指标体系设计、协同推进、数据产品经理、</t>
        </is>
      </c>
      <c r="J172" t="inlineStr">
        <is>
          <t>五险一金，通讯补贴，交通补助，定期体检，节日福利，补充医疗保险，六险一金，住房补贴，餐补，免费班车，带薪年假</t>
        </is>
      </c>
      <c r="K172">
        <f>HYPERLINK("https://www.zhipin.com/job_detail/59419702c6ccb1170nZz29S_Elc~.html","详情")</f>
        <v/>
      </c>
    </row>
    <row r="173">
      <c r="A173" t="inlineStr">
        <is>
          <t>数据产品经理</t>
        </is>
      </c>
      <c r="B173" t="inlineStr">
        <is>
          <t>北京福易得信息技...招聘</t>
        </is>
      </c>
      <c r="C173" t="inlineStr">
        <is>
          <t>20-99人</t>
        </is>
      </c>
      <c r="D173" t="inlineStr">
        <is>
          <t>互联网</t>
        </is>
      </c>
      <c r="E173" t="inlineStr">
        <is>
          <t>30-60K</t>
        </is>
      </c>
      <c r="F173" t="inlineStr">
        <is>
          <t>14薪</t>
        </is>
      </c>
      <c r="G173" t="inlineStr">
        <is>
          <t>3-5年</t>
        </is>
      </c>
      <c r="H173" t="inlineStr">
        <is>
          <t>本科</t>
        </is>
      </c>
      <c r="I173" t="inlineStr">
        <is>
          <t>数据产品经理、产品上线、使用效率、接业务、产品方法论、</t>
        </is>
      </c>
      <c r="J173" t="inlineStr"/>
      <c r="K173">
        <f>HYPERLINK("https://www.zhipin.com/job_detail/5421b7b9b92154623nd_3t-5EFs~.html","详情")</f>
        <v/>
      </c>
    </row>
    <row r="174">
      <c r="A174" t="inlineStr">
        <is>
          <t>数据产品经理</t>
        </is>
      </c>
      <c r="B174" t="inlineStr">
        <is>
          <t>外企科技招聘</t>
        </is>
      </c>
      <c r="C174" t="inlineStr">
        <is>
          <t>100-499人</t>
        </is>
      </c>
      <c r="D174" t="inlineStr">
        <is>
          <t>企业服务</t>
        </is>
      </c>
      <c r="E174" t="inlineStr">
        <is>
          <t>15-25K</t>
        </is>
      </c>
      <c r="F174" t="inlineStr"/>
      <c r="G174" t="inlineStr">
        <is>
          <t>5-10年</t>
        </is>
      </c>
      <c r="H174" t="inlineStr">
        <is>
          <t>本科</t>
        </is>
      </c>
      <c r="I174" t="inlineStr">
        <is>
          <t>制定产品规划、数据产品经理、业务感知、数据中台、数据体系、</t>
        </is>
      </c>
      <c r="J174" t="inlineStr">
        <is>
          <t>定期体检，带薪年假，五险一金，餐补，年终奖</t>
        </is>
      </c>
      <c r="K174">
        <f>HYPERLINK("https://www.zhipin.com/job_detail/6f33b5e2446593133nd-3d68EFQ~.html","详情")</f>
        <v/>
      </c>
    </row>
    <row r="175">
      <c r="A175" t="inlineStr">
        <is>
          <t>数据产品经理</t>
        </is>
      </c>
      <c r="B175" t="inlineStr">
        <is>
          <t>北京星图数网科技招聘</t>
        </is>
      </c>
      <c r="C175" t="inlineStr">
        <is>
          <t>20-99人</t>
        </is>
      </c>
      <c r="D175" t="inlineStr">
        <is>
          <t>互联网</t>
        </is>
      </c>
      <c r="E175" t="inlineStr">
        <is>
          <t>15-25K</t>
        </is>
      </c>
      <c r="F175" t="inlineStr"/>
      <c r="G175" t="inlineStr">
        <is>
          <t>3-5年</t>
        </is>
      </c>
      <c r="H175" t="inlineStr">
        <is>
          <t>本科</t>
        </is>
      </c>
      <c r="I175" t="inlineStr">
        <is>
          <t>数据可视化、数据分析、数据价值、原型展示、数据产品经理、</t>
        </is>
      </c>
      <c r="J175" t="inlineStr">
        <is>
          <t>年终奖，零食下午茶，带薪年假，五险一金，全勤奖，在京居住证，员工旅游，股票期权，住房补贴，交通补助</t>
        </is>
      </c>
      <c r="K175">
        <f>HYPERLINK("https://www.zhipin.com/job_detail/fff68c94f8bdae2a1X173t-1EFs~.html","详情")</f>
        <v/>
      </c>
    </row>
    <row r="176">
      <c r="A176" t="inlineStr">
        <is>
          <t>数据产品经理</t>
        </is>
      </c>
      <c r="B176" t="inlineStr">
        <is>
          <t>快手招聘</t>
        </is>
      </c>
      <c r="C176" t="inlineStr">
        <is>
          <t>1000-9999人</t>
        </is>
      </c>
      <c r="D176" t="inlineStr">
        <is>
          <t>互联网</t>
        </is>
      </c>
      <c r="E176" t="inlineStr">
        <is>
          <t>25-40K</t>
        </is>
      </c>
      <c r="F176" t="inlineStr"/>
      <c r="G176" t="inlineStr">
        <is>
          <t>3-5年</t>
        </is>
      </c>
      <c r="H176" t="inlineStr">
        <is>
          <t>本科</t>
        </is>
      </c>
      <c r="I176" t="inlineStr">
        <is>
          <t>SQL、Axure、数据分析、数据产品经理、快速验证、</t>
        </is>
      </c>
      <c r="J176" t="inlineStr">
        <is>
          <t>加班补助，年终奖，包吃，五险一金，餐补，零食下午茶，补充医疗保险，交通补助，带薪年假，住房补贴，节日福利</t>
        </is>
      </c>
      <c r="K176">
        <f>HYPERLINK("https://www.zhipin.com/job_detail/1d7cdac0d0f25ab60HJ72N-4EFo~.html","详情")</f>
        <v/>
      </c>
    </row>
    <row r="177">
      <c r="A177" t="inlineStr">
        <is>
          <t>大数据产品经理</t>
        </is>
      </c>
      <c r="B177" t="inlineStr">
        <is>
          <t>京东世纪贸易有限公司招聘</t>
        </is>
      </c>
      <c r="C177" t="inlineStr">
        <is>
          <t>10000人以上</t>
        </is>
      </c>
      <c r="D177" t="inlineStr">
        <is>
          <t>互联网</t>
        </is>
      </c>
      <c r="E177" t="inlineStr">
        <is>
          <t>20-30K</t>
        </is>
      </c>
      <c r="F177" t="inlineStr">
        <is>
          <t>14薪</t>
        </is>
      </c>
      <c r="G177" t="inlineStr">
        <is>
          <t>3-5年</t>
        </is>
      </c>
      <c r="H177" t="inlineStr">
        <is>
          <t>本科</t>
        </is>
      </c>
      <c r="I177" t="inlineStr">
        <is>
          <t>大数据产品、智能决策、数据体系建设、大数据产品经理、数据类产品、</t>
        </is>
      </c>
      <c r="J177" t="inlineStr">
        <is>
          <t>餐补，补充医疗保险，定期体检，五险一金，全勤奖，年终奖</t>
        </is>
      </c>
      <c r="K177">
        <f>HYPERLINK("https://www.zhipin.com/job_detail/e76aa273858ed11f3nF42NS-GFo~.html","详情")</f>
        <v/>
      </c>
    </row>
    <row r="178">
      <c r="A178" t="inlineStr">
        <is>
          <t>高级产品经理/产品总监</t>
        </is>
      </c>
      <c r="B178" t="inlineStr">
        <is>
          <t>尚德机构招聘</t>
        </is>
      </c>
      <c r="C178" t="inlineStr">
        <is>
          <t>10000人以上</t>
        </is>
      </c>
      <c r="D178" t="inlineStr">
        <is>
          <t>在线教育</t>
        </is>
      </c>
      <c r="E178" t="inlineStr">
        <is>
          <t>15-25K</t>
        </is>
      </c>
      <c r="F178" t="inlineStr"/>
      <c r="G178" t="inlineStr">
        <is>
          <t>5-10年</t>
        </is>
      </c>
      <c r="H178" t="inlineStr">
        <is>
          <t>本科</t>
        </is>
      </c>
      <c r="I178" t="inlineStr">
        <is>
          <t>高级产品经理、CRM、数据分析、需求分析、设计输出、</t>
        </is>
      </c>
      <c r="J178" t="inlineStr">
        <is>
          <t>零食下午茶，年终奖，带薪年假，节日福利，员工旅游，五险一金，加班补助</t>
        </is>
      </c>
      <c r="K178">
        <f>HYPERLINK("https://www.zhipin.com/job_detail/6c9ce851c48b239e3nJz2tS5EFE~.html","详情")</f>
        <v/>
      </c>
    </row>
    <row r="179">
      <c r="A179" t="inlineStr">
        <is>
          <t>数据产品经理</t>
        </is>
      </c>
      <c r="B179" t="inlineStr">
        <is>
          <t>京东数字科技招聘</t>
        </is>
      </c>
      <c r="C179" t="inlineStr">
        <is>
          <t>1000-9999人</t>
        </is>
      </c>
      <c r="D179" t="inlineStr">
        <is>
          <t>互联网</t>
        </is>
      </c>
      <c r="E179" t="inlineStr">
        <is>
          <t>25-50K</t>
        </is>
      </c>
      <c r="F179" t="inlineStr">
        <is>
          <t>14薪</t>
        </is>
      </c>
      <c r="G179" t="inlineStr">
        <is>
          <t>5-10年</t>
        </is>
      </c>
      <c r="H179" t="inlineStr">
        <is>
          <t>本科</t>
        </is>
      </c>
      <c r="I179" t="inlineStr">
        <is>
          <t>大数据平台、联合建模、产业生态、数据产品经理、设计实现、</t>
        </is>
      </c>
      <c r="J179" t="inlineStr">
        <is>
          <t>定期体检，免费班车，节日福利，住房补贴，股票期权，餐补，全勤奖，年终奖，带薪年假，补充医疗保险，五险一金</t>
        </is>
      </c>
      <c r="K179">
        <f>HYPERLINK("https://www.zhipin.com/job_detail/ef1c04450a80bed033V53tu7EVQ~.html","详情")</f>
        <v/>
      </c>
    </row>
    <row r="180">
      <c r="A180" t="inlineStr">
        <is>
          <t>数据安全产品经理-北京</t>
        </is>
      </c>
      <c r="B180" t="inlineStr">
        <is>
          <t>观安信息招聘</t>
        </is>
      </c>
      <c r="C180" t="inlineStr">
        <is>
          <t>500-999人</t>
        </is>
      </c>
      <c r="D180" t="inlineStr">
        <is>
          <t>信息安全</t>
        </is>
      </c>
      <c r="E180" t="inlineStr">
        <is>
          <t>25-35K</t>
        </is>
      </c>
      <c r="F180" t="inlineStr"/>
      <c r="G180" t="inlineStr">
        <is>
          <t>3-5年</t>
        </is>
      </c>
      <c r="H180" t="inlineStr">
        <is>
          <t>本科</t>
        </is>
      </c>
      <c r="I180" t="inlineStr">
        <is>
          <t>数据安全、数据脱敏、审计系统、引擎设计、大数据分析平台、</t>
        </is>
      </c>
      <c r="J180" t="inlineStr">
        <is>
          <t>定期体检，五险一金，零食下午茶，通讯补贴，带薪年假，年终奖，节日福利，员工旅游</t>
        </is>
      </c>
      <c r="K180">
        <f>HYPERLINK("https://www.zhipin.com/job_detail/4706617d1037d3da3nBz3967FVA~.html","详情")</f>
        <v/>
      </c>
    </row>
    <row r="181">
      <c r="A181" t="inlineStr">
        <is>
          <t>信息流广告-大数据产品经理（商业方向）</t>
        </is>
      </c>
      <c r="B181" t="inlineStr">
        <is>
          <t>搜狗招聘</t>
        </is>
      </c>
      <c r="C181" t="inlineStr">
        <is>
          <t>1000-9999人</t>
        </is>
      </c>
      <c r="D181" t="inlineStr">
        <is>
          <t>互联网</t>
        </is>
      </c>
      <c r="E181" t="inlineStr">
        <is>
          <t>20-40K</t>
        </is>
      </c>
      <c r="F181" t="inlineStr">
        <is>
          <t>15薪</t>
        </is>
      </c>
      <c r="G181" t="inlineStr">
        <is>
          <t>3-5年</t>
        </is>
      </c>
      <c r="H181" t="inlineStr">
        <is>
          <t>本科</t>
        </is>
      </c>
      <c r="I181" t="inlineStr">
        <is>
          <t>大数据产品、广告监测、商业大数据、能营销、大数据产品经理、</t>
        </is>
      </c>
      <c r="J181" t="inlineStr">
        <is>
          <t>餐补，年终奖，加班补助，节日福利，五险一金，股票期权，带薪年假，补充医疗保险，定期体检</t>
        </is>
      </c>
      <c r="K181">
        <f>HYPERLINK("https://www.zhipin.com/job_detail/7ee72184d9ceff870HB-2968EFA~.html","详情")</f>
        <v/>
      </c>
    </row>
    <row r="182">
      <c r="A182" t="inlineStr">
        <is>
          <t>大数据产品经理</t>
        </is>
      </c>
      <c r="B182" t="inlineStr">
        <is>
          <t>浪潮集团招聘</t>
        </is>
      </c>
      <c r="C182" t="inlineStr">
        <is>
          <t>10000人以上</t>
        </is>
      </c>
      <c r="D182" t="inlineStr">
        <is>
          <t>计算机软件</t>
        </is>
      </c>
      <c r="E182" t="inlineStr">
        <is>
          <t>15-25K</t>
        </is>
      </c>
      <c r="F182" t="inlineStr"/>
      <c r="G182" t="inlineStr">
        <is>
          <t>5-10年</t>
        </is>
      </c>
      <c r="H182" t="inlineStr">
        <is>
          <t>本科</t>
        </is>
      </c>
      <c r="I182" t="inlineStr">
        <is>
          <t>大数据产品、功能产品、数据产品、需求分析、项目管理、</t>
        </is>
      </c>
      <c r="J182" t="inlineStr">
        <is>
          <t>带薪年假，补充医疗保险，五险一金，员工旅游，股票期权，年终奖，定期体检，加班补助，通讯补贴，交通补助，节日福利，零食下午茶</t>
        </is>
      </c>
      <c r="K182">
        <f>HYPERLINK("https://www.zhipin.com/job_detail/3e4d18a6d3c0e4e53nF809q6FVU~.html","详情")</f>
        <v/>
      </c>
    </row>
    <row r="183">
      <c r="A183" t="inlineStr">
        <is>
          <t>大数据产品经理</t>
        </is>
      </c>
      <c r="B183" t="inlineStr">
        <is>
          <t>沃东天骏信息技术招聘</t>
        </is>
      </c>
      <c r="C183" t="inlineStr">
        <is>
          <t>10000人以上</t>
        </is>
      </c>
      <c r="D183" t="inlineStr">
        <is>
          <t>电子商务</t>
        </is>
      </c>
      <c r="E183" t="inlineStr">
        <is>
          <t>25-35K</t>
        </is>
      </c>
      <c r="F183" t="inlineStr">
        <is>
          <t>14薪</t>
        </is>
      </c>
      <c r="G183" t="inlineStr">
        <is>
          <t>3-5年</t>
        </is>
      </c>
      <c r="H183" t="inlineStr">
        <is>
          <t>硕士</t>
        </is>
      </c>
      <c r="I183" t="inlineStr">
        <is>
          <t>产品建设、用户价值、快速交付、设计实验、评估效果、</t>
        </is>
      </c>
      <c r="J183" t="inlineStr">
        <is>
          <t>定期体检，包吃，全勤奖，交通补助，补充医疗保险，节日福利，零食下午茶，餐补，住房补贴，员工旅游，五险一金，免费班车，加班补助，年终奖，带薪年假，股票期权</t>
        </is>
      </c>
      <c r="K183">
        <f>HYPERLINK("https://www.zhipin.com/job_detail/6f99e4a923a277583nN-2tW_E1s~.html","详情")</f>
        <v/>
      </c>
    </row>
    <row r="184">
      <c r="A184" t="inlineStr">
        <is>
          <t>数据&amp;策略商业产品经理</t>
        </is>
      </c>
      <c r="B184" t="inlineStr">
        <is>
          <t>开域集团招聘</t>
        </is>
      </c>
      <c r="C184" t="inlineStr">
        <is>
          <t>1000-9999人</t>
        </is>
      </c>
      <c r="D184" t="inlineStr">
        <is>
          <t>互联网</t>
        </is>
      </c>
      <c r="E184" t="inlineStr">
        <is>
          <t>15-27K</t>
        </is>
      </c>
      <c r="F184" t="inlineStr">
        <is>
          <t>13薪</t>
        </is>
      </c>
      <c r="G184" t="inlineStr">
        <is>
          <t>1-3年</t>
        </is>
      </c>
      <c r="H184" t="inlineStr">
        <is>
          <t>本科</t>
        </is>
      </c>
      <c r="I184" t="inlineStr">
        <is>
          <t>广告、SQL、商业产品、数据分析、策略产品、</t>
        </is>
      </c>
      <c r="J184" t="inlineStr">
        <is>
          <t>带薪年假，员工旅游，节日福利，年终奖，零食下午茶，五险一金</t>
        </is>
      </c>
      <c r="K184">
        <f>HYPERLINK("https://www.zhipin.com/job_detail/7ce383f2794eae9a3nZy2Ni0FVA~.html","详情")</f>
        <v/>
      </c>
    </row>
    <row r="185">
      <c r="A185" t="inlineStr">
        <is>
          <t>数据挖掘产品经理</t>
        </is>
      </c>
      <c r="B185" t="inlineStr">
        <is>
          <t>亿咖通招聘</t>
        </is>
      </c>
      <c r="C185" t="inlineStr">
        <is>
          <t>1000-9999人</t>
        </is>
      </c>
      <c r="D185" t="inlineStr">
        <is>
          <t>互联网</t>
        </is>
      </c>
      <c r="E185" t="inlineStr">
        <is>
          <t>20-35K</t>
        </is>
      </c>
      <c r="F185" t="inlineStr"/>
      <c r="G185" t="inlineStr">
        <is>
          <t>3-5年</t>
        </is>
      </c>
      <c r="H185" t="inlineStr">
        <is>
          <t>本科</t>
        </is>
      </c>
      <c r="I185" t="inlineStr">
        <is>
          <t>大数据产品、平台产品、数据挖掘、车联网、数据消费、</t>
        </is>
      </c>
      <c r="J185" t="inlineStr">
        <is>
          <t>节日福利，五险一金，定期体检，补充医疗保险，通讯补贴，餐补，年终奖，带薪年假</t>
        </is>
      </c>
      <c r="K185">
        <f>HYPERLINK("https://www.zhipin.com/job_detail/5f93e9d720e88c403nV83NS0E1E~.html","详情")</f>
        <v/>
      </c>
    </row>
    <row r="186">
      <c r="A186" t="inlineStr">
        <is>
          <t>资深数据产品经理</t>
        </is>
      </c>
      <c r="B186" t="inlineStr">
        <is>
          <t>跟谁学-高途课堂招聘</t>
        </is>
      </c>
      <c r="C186" t="inlineStr">
        <is>
          <t>1000-9999人</t>
        </is>
      </c>
      <c r="D186" t="inlineStr">
        <is>
          <t>在线教育</t>
        </is>
      </c>
      <c r="E186" t="inlineStr">
        <is>
          <t>50-70K</t>
        </is>
      </c>
      <c r="F186" t="inlineStr">
        <is>
          <t>14薪</t>
        </is>
      </c>
      <c r="G186" t="inlineStr">
        <is>
          <t>5-10年</t>
        </is>
      </c>
      <c r="H186" t="inlineStr">
        <is>
          <t>本科</t>
        </is>
      </c>
      <c r="I186" t="inlineStr">
        <is>
          <t>数据治理、数据仓库、数据分析、数据产品经理、元数据管理、</t>
        </is>
      </c>
      <c r="J186" t="inlineStr">
        <is>
          <t>交通补助，带薪年假，定期体检，股票期权，节日福利，餐补，报班优惠，五险一金，零食下午茶，免费班车，补充医疗保险</t>
        </is>
      </c>
      <c r="K186">
        <f>HYPERLINK("https://www.zhipin.com/job_detail/5b90dbbf000fd2103nZy3ty8Els~.html","详情")</f>
        <v/>
      </c>
    </row>
    <row r="187">
      <c r="A187" t="inlineStr">
        <is>
          <t>高级产品经理/产品总监</t>
        </is>
      </c>
      <c r="B187" t="inlineStr">
        <is>
          <t>华体动势招聘</t>
        </is>
      </c>
      <c r="C187" t="inlineStr">
        <is>
          <t>0-20人</t>
        </is>
      </c>
      <c r="D187" t="inlineStr">
        <is>
          <t>其他行业</t>
        </is>
      </c>
      <c r="E187" t="inlineStr">
        <is>
          <t>20-40K</t>
        </is>
      </c>
      <c r="F187" t="inlineStr"/>
      <c r="G187" t="inlineStr">
        <is>
          <t>5-10年</t>
        </is>
      </c>
      <c r="H187" t="inlineStr">
        <is>
          <t>本科</t>
        </is>
      </c>
      <c r="I187" t="inlineStr">
        <is>
          <t>高级产品经理、策略产品、教育培训、业务理解、交互体验设计、</t>
        </is>
      </c>
      <c r="J187" t="inlineStr"/>
      <c r="K187">
        <f>HYPERLINK("https://www.zhipin.com/job_detail/9c3c9467eada90ad3nB62ty4GVI~.html","详情")</f>
        <v/>
      </c>
    </row>
    <row r="188">
      <c r="A188" t="inlineStr">
        <is>
          <t>数据产品经理</t>
        </is>
      </c>
      <c r="B188" t="inlineStr">
        <is>
          <t>360招聘</t>
        </is>
      </c>
      <c r="C188" t="inlineStr">
        <is>
          <t>360</t>
        </is>
      </c>
      <c r="D188" t="inlineStr">
        <is>
          <t>移动互联网</t>
        </is>
      </c>
      <c r="E188" t="inlineStr">
        <is>
          <t>25-40K</t>
        </is>
      </c>
      <c r="F188" t="inlineStr">
        <is>
          <t>15薪</t>
        </is>
      </c>
      <c r="G188" t="inlineStr">
        <is>
          <t>3-5年</t>
        </is>
      </c>
      <c r="H188" t="inlineStr">
        <is>
          <t>本科</t>
        </is>
      </c>
      <c r="I188" t="inlineStr">
        <is>
          <t>BI、SQL、商业产品、数据分析、需求分析、</t>
        </is>
      </c>
      <c r="J188" t="inlineStr">
        <is>
          <t>五险一金，定期体检，带薪年假，补充医疗保险，免费班车，餐补，节日福利</t>
        </is>
      </c>
      <c r="K188">
        <f>HYPERLINK("https://www.zhipin.com/job_detail/ba824a6f561063ba3nV839q4E1s~.html","详情")</f>
        <v/>
      </c>
    </row>
    <row r="189">
      <c r="A189" t="inlineStr">
        <is>
          <t>供应链数据产品经理</t>
        </is>
      </c>
      <c r="B189" t="inlineStr">
        <is>
          <t>京东振世招聘</t>
        </is>
      </c>
      <c r="C189" t="inlineStr">
        <is>
          <t>10000人以上</t>
        </is>
      </c>
      <c r="D189" t="inlineStr">
        <is>
          <t>互联网</t>
        </is>
      </c>
      <c r="E189" t="inlineStr">
        <is>
          <t>20-40K</t>
        </is>
      </c>
      <c r="F189" t="inlineStr">
        <is>
          <t>14薪</t>
        </is>
      </c>
      <c r="G189" t="inlineStr">
        <is>
          <t>3-5年</t>
        </is>
      </c>
      <c r="H189" t="inlineStr">
        <is>
          <t>本科</t>
        </is>
      </c>
      <c r="I189" t="inlineStr">
        <is>
          <t>BI、大数据、供应链、建立分析模型、数据产品经理、</t>
        </is>
      </c>
      <c r="J189" t="inlineStr">
        <is>
          <t>免费班车，带薪年假，年终奖，员工旅游，零食下午茶，节日福利，定期体检，包吃，补充医疗保险，五险一金，餐补，股票期权</t>
        </is>
      </c>
      <c r="K189">
        <f>HYPERLINK("https://www.zhipin.com/job_detail/3a44beae322188923nF62N25EVI~.html","详情")</f>
        <v/>
      </c>
    </row>
    <row r="190">
      <c r="A190" t="inlineStr">
        <is>
          <t>AI数据平台产品经理</t>
        </is>
      </c>
      <c r="B190" t="inlineStr">
        <is>
          <t>北京字节跳动招聘</t>
        </is>
      </c>
      <c r="C190" t="inlineStr">
        <is>
          <t>10000人以上</t>
        </is>
      </c>
      <c r="D190" t="inlineStr">
        <is>
          <t>移动互联网</t>
        </is>
      </c>
      <c r="E190" t="inlineStr">
        <is>
          <t>20-35K</t>
        </is>
      </c>
      <c r="F190" t="inlineStr"/>
      <c r="G190" t="inlineStr">
        <is>
          <t>3-5年</t>
        </is>
      </c>
      <c r="H190" t="inlineStr">
        <is>
          <t>本科</t>
        </is>
      </c>
      <c r="I190" t="inlineStr">
        <is>
          <t>数据标注、使用效率、计算机、平台产品经理、数据类产品、</t>
        </is>
      </c>
      <c r="J190" t="inlineStr">
        <is>
          <t>补充医疗保险，加班补助，包吃，定期体检，餐补，带薪年假，年终奖，节日福利，员工旅游，住房补贴，交通补助，免费班车，股票期权，五险一金，通讯补贴，零食下午茶</t>
        </is>
      </c>
      <c r="K190">
        <f>HYPERLINK("https://www.zhipin.com/job_detail/d4fc3da3bb7fcd9d3nZ52di6GFA~.html","详情")</f>
        <v/>
      </c>
    </row>
    <row r="191">
      <c r="A191" t="inlineStr">
        <is>
          <t>产品经理</t>
        </is>
      </c>
      <c r="B191" t="inlineStr">
        <is>
          <t>北京泰豪招聘</t>
        </is>
      </c>
      <c r="C191" t="inlineStr">
        <is>
          <t>500-999人</t>
        </is>
      </c>
      <c r="D191" t="inlineStr">
        <is>
          <t>计算机软件</t>
        </is>
      </c>
      <c r="E191" t="inlineStr">
        <is>
          <t>15-30K</t>
        </is>
      </c>
      <c r="F191" t="inlineStr"/>
      <c r="G191" t="inlineStr">
        <is>
          <t>3-5年</t>
        </is>
      </c>
      <c r="H191" t="inlineStr">
        <is>
          <t>硕士</t>
        </is>
      </c>
      <c r="I191" t="inlineStr">
        <is>
          <t>大数据产品、需求分析、组织数据、技术原理、产品设计说明书、</t>
        </is>
      </c>
      <c r="J191" t="inlineStr">
        <is>
          <t>股票期权，带薪年假，员工旅游，五险一金，年终奖，节日福利，通讯补贴，餐补，定期体检</t>
        </is>
      </c>
      <c r="K191">
        <f>HYPERLINK("https://www.zhipin.com/job_detail/f3359a232f6799633nJ42N65FVE~.html","详情")</f>
        <v/>
      </c>
    </row>
    <row r="192">
      <c r="A192" t="inlineStr">
        <is>
          <t>存储产品经理</t>
        </is>
      </c>
      <c r="B192" t="inlineStr">
        <is>
          <t>中科曙光招聘</t>
        </is>
      </c>
      <c r="C192" t="inlineStr">
        <is>
          <t>1000-9999人</t>
        </is>
      </c>
      <c r="D192" t="inlineStr">
        <is>
          <t>互联网</t>
        </is>
      </c>
      <c r="E192" t="inlineStr">
        <is>
          <t>20-40K</t>
        </is>
      </c>
      <c r="F192" t="inlineStr">
        <is>
          <t>15薪</t>
        </is>
      </c>
      <c r="G192" t="inlineStr">
        <is>
          <t>经验不限</t>
        </is>
      </c>
      <c r="H192" t="inlineStr">
        <is>
          <t>学历不限</t>
        </is>
      </c>
      <c r="I192" t="inlineStr">
        <is>
          <t>用户研究、产品迭代、需求分析、数据分析、市场调研、</t>
        </is>
      </c>
      <c r="J192" t="inlineStr">
        <is>
          <t>免费班车，餐补，零食下午茶，带薪年假，五险一金，节日福利，员工旅游，补充医疗保险，包吃，交通补助，通讯补贴，定期体检</t>
        </is>
      </c>
      <c r="K192">
        <f>HYPERLINK("https://www.zhipin.com/job_detail/ea2e46eb0b2150753nB50t60GVQ~.html","详情")</f>
        <v/>
      </c>
    </row>
    <row r="193">
      <c r="A193" t="inlineStr">
        <is>
          <t>产品经理（大数据）</t>
        </is>
      </c>
      <c r="B193" t="inlineStr">
        <is>
          <t>旷视MEGVII招聘</t>
        </is>
      </c>
      <c r="C193" t="inlineStr">
        <is>
          <t>1000-9999人</t>
        </is>
      </c>
      <c r="D193" t="inlineStr">
        <is>
          <t>计算机服务</t>
        </is>
      </c>
      <c r="E193" t="inlineStr">
        <is>
          <t>20-30K</t>
        </is>
      </c>
      <c r="F193" t="inlineStr">
        <is>
          <t>14薪</t>
        </is>
      </c>
      <c r="G193" t="inlineStr">
        <is>
          <t>3-5年</t>
        </is>
      </c>
      <c r="H193" t="inlineStr">
        <is>
          <t>本科</t>
        </is>
      </c>
      <c r="I193" t="inlineStr">
        <is>
          <t>产品迭代、市场调研、产品上线、公司业务产品、熟练使用axure、</t>
        </is>
      </c>
      <c r="J193" t="inlineStr">
        <is>
          <t>五险一金，零食下午茶，餐补，定期体检，年终奖，带薪年假，股票期权，补充医疗保险</t>
        </is>
      </c>
      <c r="K193">
        <f>HYPERLINK("https://www.zhipin.com/job_detail/40f697cfcd09339a331_29S6GVM~.html","详情")</f>
        <v/>
      </c>
    </row>
    <row r="194">
      <c r="A194" t="inlineStr">
        <is>
          <t>高级产品经理/产品总监</t>
        </is>
      </c>
      <c r="B194" t="inlineStr">
        <is>
          <t>自如网招聘</t>
        </is>
      </c>
      <c r="C194" t="inlineStr">
        <is>
          <t>2OD轮及以上10000人以上</t>
        </is>
      </c>
      <c r="D194" t="inlineStr">
        <is>
          <t>O2O</t>
        </is>
      </c>
      <c r="E194" t="inlineStr">
        <is>
          <t>35-55K</t>
        </is>
      </c>
      <c r="F194" t="inlineStr">
        <is>
          <t>16薪</t>
        </is>
      </c>
      <c r="G194" t="inlineStr">
        <is>
          <t>经验不限</t>
        </is>
      </c>
      <c r="H194" t="inlineStr">
        <is>
          <t>本科</t>
        </is>
      </c>
      <c r="I194" t="inlineStr">
        <is>
          <t>用户增长、CRM、O2O、移动端、策略产品、</t>
        </is>
      </c>
      <c r="J194" t="inlineStr">
        <is>
          <t>节日福利，交通补助，六险一金，内购优惠，全勤奖，员工旅游，补充医疗保险，餐补，员工BYOD，定期体检，住房补贴，五险一金，带薪年假</t>
        </is>
      </c>
      <c r="K194">
        <f>HYPERLINK("https://www.zhipin.com/job_detail/3e2e46237ca229530XR-2d20EVY~.html","详情")</f>
        <v/>
      </c>
    </row>
    <row r="195">
      <c r="A195" t="inlineStr">
        <is>
          <t>数据分析产品经理</t>
        </is>
      </c>
      <c r="B195" t="inlineStr">
        <is>
          <t>中国知网招聘</t>
        </is>
      </c>
      <c r="C195" t="inlineStr">
        <is>
          <t>1000-9999人</t>
        </is>
      </c>
      <c r="D195" t="inlineStr">
        <is>
          <t>互联网</t>
        </is>
      </c>
      <c r="E195" t="inlineStr">
        <is>
          <t>9-14K</t>
        </is>
      </c>
      <c r="F195" t="inlineStr"/>
      <c r="G195" t="inlineStr">
        <is>
          <t>1-3年</t>
        </is>
      </c>
      <c r="H195" t="inlineStr">
        <is>
          <t>硕士</t>
        </is>
      </c>
      <c r="I195" t="inlineStr">
        <is>
          <t>用户研究、数据分析、需求分析、校验数据、计算机、</t>
        </is>
      </c>
      <c r="J195" t="inlineStr">
        <is>
          <t>员工旅游，交通补助，股票期权，补充医疗保险，五险一金，伙食补贴，通讯补贴，免费班车，企业年金，年终奖，带薪年假，员工宿舍，定期体检，餐补，节日福利，包吃</t>
        </is>
      </c>
      <c r="K195">
        <f>HYPERLINK("https://www.zhipin.com/job_detail/8ef1ae7d7b013acb33F93tu-Els~.html","详情")</f>
        <v/>
      </c>
    </row>
    <row r="196">
      <c r="A196" t="inlineStr">
        <is>
          <t>企业智能平台部_高级产品经理(数据分析)</t>
        </is>
      </c>
      <c r="B196" t="inlineStr">
        <is>
          <t>百度在线招聘</t>
        </is>
      </c>
      <c r="C196" t="inlineStr">
        <is>
          <t>10000人以上</t>
        </is>
      </c>
      <c r="D196" t="inlineStr">
        <is>
          <t>互联网</t>
        </is>
      </c>
      <c r="E196" t="inlineStr">
        <is>
          <t>25-45K</t>
        </is>
      </c>
      <c r="F196" t="inlineStr">
        <is>
          <t>15薪</t>
        </is>
      </c>
      <c r="G196" t="inlineStr">
        <is>
          <t>3-5年</t>
        </is>
      </c>
      <c r="H196" t="inlineStr">
        <is>
          <t>本科</t>
        </is>
      </c>
      <c r="I196" t="inlineStr">
        <is>
          <t>海波龙、持续优化、本科及以上学历、平台部、数据平台建设、</t>
        </is>
      </c>
      <c r="J196" t="inlineStr">
        <is>
          <t>定期体检，五险一金，年终奖，股票期权，补充医疗保险，带薪年假，通讯补贴</t>
        </is>
      </c>
      <c r="K196">
        <f>HYPERLINK("https://www.zhipin.com/job_detail/d7de80d3f93d2be73nF70tu4GVI~.html","详情")</f>
        <v/>
      </c>
    </row>
    <row r="197">
      <c r="A197" t="inlineStr">
        <is>
          <t>高级产品经理/产品总监</t>
        </is>
      </c>
      <c r="B197" t="inlineStr">
        <is>
          <t>新众赢招聘</t>
        </is>
      </c>
      <c r="C197" t="inlineStr">
        <is>
          <t>0-20人</t>
        </is>
      </c>
      <c r="D197" t="inlineStr">
        <is>
          <t>通信/网络设备</t>
        </is>
      </c>
      <c r="E197" t="inlineStr">
        <is>
          <t>35-60K</t>
        </is>
      </c>
      <c r="F197" t="inlineStr">
        <is>
          <t>16薪</t>
        </is>
      </c>
      <c r="G197" t="inlineStr">
        <is>
          <t>3-5年</t>
        </is>
      </c>
      <c r="H197" t="inlineStr">
        <is>
          <t>本科</t>
        </is>
      </c>
      <c r="I197" t="inlineStr">
        <is>
          <t>功能产品、产品迭代、ERP产品、人力资源服务、信息化、</t>
        </is>
      </c>
      <c r="J197" t="inlineStr"/>
      <c r="K197">
        <f>HYPERLINK("https://www.zhipin.com/job_detail/0f7c701a78dd41c73nd829q_EVA~.html","详情")</f>
        <v/>
      </c>
    </row>
    <row r="198">
      <c r="A198" t="inlineStr">
        <is>
          <t>产品经理（数据分析方向）</t>
        </is>
      </c>
      <c r="B198" t="inlineStr">
        <is>
          <t>顺丰科技招聘</t>
        </is>
      </c>
      <c r="C198" t="inlineStr">
        <is>
          <t>1000-9999人</t>
        </is>
      </c>
      <c r="D198" t="inlineStr">
        <is>
          <t>互联网</t>
        </is>
      </c>
      <c r="E198" t="inlineStr">
        <is>
          <t>25-50K</t>
        </is>
      </c>
      <c r="F198" t="inlineStr">
        <is>
          <t>16薪</t>
        </is>
      </c>
      <c r="G198" t="inlineStr">
        <is>
          <t>3-5年</t>
        </is>
      </c>
      <c r="H198" t="inlineStr">
        <is>
          <t>本科</t>
        </is>
      </c>
      <c r="I198" t="inlineStr">
        <is>
          <t>大数据、商业产品、数据分析、产品路线图、智能视频分析、</t>
        </is>
      </c>
      <c r="J198" t="inlineStr">
        <is>
          <t>股票期权，带薪年假，零食下午茶，节日福利，包吃，五险一金，员工旅游，餐补，年终奖，定期体检，免费班车，通讯补贴，交通补助</t>
        </is>
      </c>
      <c r="K198">
        <f>HYPERLINK("https://www.zhipin.com/job_detail/926c057ab73912903nF92Ni9GFo~.html","详情")</f>
        <v/>
      </c>
    </row>
    <row r="199">
      <c r="A199" t="inlineStr">
        <is>
          <t>产品经理（数据方向）</t>
        </is>
      </c>
      <c r="B199" t="inlineStr">
        <is>
          <t>博泰(PATEO)招聘</t>
        </is>
      </c>
      <c r="C199" t="inlineStr">
        <is>
          <t>500-999人</t>
        </is>
      </c>
      <c r="D199" t="inlineStr">
        <is>
          <t>智能硬件</t>
        </is>
      </c>
      <c r="E199" t="inlineStr">
        <is>
          <t>15-30K</t>
        </is>
      </c>
      <c r="F199" t="inlineStr">
        <is>
          <t>13薪</t>
        </is>
      </c>
      <c r="G199" t="inlineStr">
        <is>
          <t>3-5年</t>
        </is>
      </c>
      <c r="H199" t="inlineStr">
        <is>
          <t>本科</t>
        </is>
      </c>
      <c r="I199" t="inlineStr">
        <is>
          <t>数据产品、需求分析、数据分析、产品能力、需求管理、</t>
        </is>
      </c>
      <c r="J199" t="inlineStr">
        <is>
          <t>节日福利，员工旅游，加班补助，补充医疗保险，年终奖，通讯补贴，五险一金，餐补，带薪年假，零食下午茶，定期体检，交通补助</t>
        </is>
      </c>
      <c r="K199">
        <f>HYPERLINK("https://www.zhipin.com/job_detail/5694c536476632563nJy09i1GVU~.html","详情")</f>
        <v/>
      </c>
    </row>
    <row r="200">
      <c r="A200" t="inlineStr">
        <is>
          <t>增长产品经理-用户运营方向</t>
        </is>
      </c>
      <c r="B200" t="inlineStr">
        <is>
          <t>达达集团招聘</t>
        </is>
      </c>
      <c r="C200" t="inlineStr">
        <is>
          <t>2O已上市1000-9999人</t>
        </is>
      </c>
      <c r="D200" t="inlineStr">
        <is>
          <t>O2O</t>
        </is>
      </c>
      <c r="E200" t="inlineStr">
        <is>
          <t>25-35K</t>
        </is>
      </c>
      <c r="F200" t="inlineStr"/>
      <c r="G200" t="inlineStr">
        <is>
          <t>3-5年</t>
        </is>
      </c>
      <c r="H200" t="inlineStr">
        <is>
          <t>学历不限</t>
        </is>
      </c>
      <c r="I200" t="inlineStr">
        <is>
          <t>产品迭代、策略产品、产品经验、数据意识、产品矩阵、</t>
        </is>
      </c>
      <c r="J200" t="inlineStr">
        <is>
          <t>员工旅游，零食下午茶，带薪年假，年终奖，定期体检，节日福利，五险一金，通讯补贴，免费班车</t>
        </is>
      </c>
      <c r="K200">
        <f>HYPERLINK("https://www.zhipin.com/job_detail/44cfd62ff7d26dd53nd-2tq-E1M~.html","详情")</f>
        <v/>
      </c>
    </row>
    <row r="201">
      <c r="A201" t="inlineStr">
        <is>
          <t>数据策略高级产品经理</t>
        </is>
      </c>
      <c r="B201" t="inlineStr">
        <is>
          <t>震坤行招聘</t>
        </is>
      </c>
      <c r="C201" t="inlineStr">
        <is>
          <t>1000-9999人</t>
        </is>
      </c>
      <c r="D201" t="inlineStr">
        <is>
          <t>互联网</t>
        </is>
      </c>
      <c r="E201" t="inlineStr">
        <is>
          <t>30-50K</t>
        </is>
      </c>
      <c r="F201" t="inlineStr">
        <is>
          <t>16薪</t>
        </is>
      </c>
      <c r="G201" t="inlineStr">
        <is>
          <t>5-10年</t>
        </is>
      </c>
      <c r="H201" t="inlineStr">
        <is>
          <t>硕士</t>
        </is>
      </c>
      <c r="I201" t="inlineStr">
        <is>
          <t>推荐产品、供应链规划、BI、SQL、商业产品、</t>
        </is>
      </c>
      <c r="J201" t="inlineStr">
        <is>
          <t>餐补，带薪年假，股票期权，年终奖，员工旅游，零食下午茶，五险一金，节日福利，通讯补贴，交通补助，定期体检，补充医疗保险</t>
        </is>
      </c>
      <c r="K201">
        <f>HYPERLINK("https://www.zhipin.com/job_detail/9004cf7672a7e8f53nJ629y-E1A~.html","详情")</f>
        <v/>
      </c>
    </row>
    <row r="202">
      <c r="A202" t="inlineStr">
        <is>
          <t>政务数据产品经理</t>
        </is>
      </c>
      <c r="B202" t="inlineStr">
        <is>
          <t>开普云招聘</t>
        </is>
      </c>
      <c r="C202" t="inlineStr">
        <is>
          <t>500-999人</t>
        </is>
      </c>
      <c r="D202" t="inlineStr">
        <is>
          <t>互联网</t>
        </is>
      </c>
      <c r="E202" t="inlineStr">
        <is>
          <t>12-20K</t>
        </is>
      </c>
      <c r="F202" t="inlineStr"/>
      <c r="G202" t="inlineStr">
        <is>
          <t>5-10年</t>
        </is>
      </c>
      <c r="H202" t="inlineStr">
        <is>
          <t>本科</t>
        </is>
      </c>
      <c r="I202" t="inlineStr">
        <is>
          <t>数据治理、政务系统、数据产品、内容产品、组织产品、</t>
        </is>
      </c>
      <c r="J202" t="inlineStr">
        <is>
          <t>年终奖，带薪年假，通讯补贴，交通补助，加班补助，五险一金，股票期权，全勤奖，餐补，补充医疗保险，节日福利</t>
        </is>
      </c>
      <c r="K202">
        <f>HYPERLINK("https://www.zhipin.com/job_detail/d22d328481c23efe3nB90ti7FFA~.html","详情")</f>
        <v/>
      </c>
    </row>
    <row r="203">
      <c r="A203" t="inlineStr">
        <is>
          <t>数据产品经理</t>
        </is>
      </c>
      <c r="B203" t="inlineStr">
        <is>
          <t>探探招聘</t>
        </is>
      </c>
      <c r="C203" t="inlineStr">
        <is>
          <t>500-999人</t>
        </is>
      </c>
      <c r="D203" t="inlineStr">
        <is>
          <t>互联网</t>
        </is>
      </c>
      <c r="E203" t="inlineStr">
        <is>
          <t>30-50K</t>
        </is>
      </c>
      <c r="F203" t="inlineStr"/>
      <c r="G203" t="inlineStr">
        <is>
          <t>3-5年</t>
        </is>
      </c>
      <c r="H203" t="inlineStr">
        <is>
          <t>本科</t>
        </is>
      </c>
      <c r="I203" t="inlineStr">
        <is>
          <t>推荐产品、产品价格管理、商业产品、社交、数据产品经理、</t>
        </is>
      </c>
      <c r="J203" t="inlineStr">
        <is>
          <t>员工旅游，餐补，年终奖，零食下午茶，IMAC/Macbook，带薪年假，定期体检，加班补助，股票期权，包吃，交通补助，补充医疗保险，五险一金，节日福利</t>
        </is>
      </c>
      <c r="K203">
        <f>HYPERLINK("https://www.zhipin.com/job_detail/a4b662f55ffd313a3nVz2961E1c~.html","详情")</f>
        <v/>
      </c>
    </row>
    <row r="204">
      <c r="A204" t="inlineStr">
        <is>
          <t>CRM产品经理（CRM与内部数据系统方向）</t>
        </is>
      </c>
      <c r="B204" t="inlineStr">
        <is>
          <t>万学教育集团招聘</t>
        </is>
      </c>
      <c r="C204" t="inlineStr">
        <is>
          <t>1000-9999人</t>
        </is>
      </c>
      <c r="D204" t="inlineStr">
        <is>
          <t>在线教育</t>
        </is>
      </c>
      <c r="E204" t="inlineStr">
        <is>
          <t>10-15K</t>
        </is>
      </c>
      <c r="F204" t="inlineStr"/>
      <c r="G204" t="inlineStr">
        <is>
          <t>3-5年</t>
        </is>
      </c>
      <c r="H204" t="inlineStr">
        <is>
          <t>本科</t>
        </is>
      </c>
      <c r="I204" t="inlineStr">
        <is>
          <t>产品迭代、需求分析、数据分析、系统对接、crm产品、</t>
        </is>
      </c>
      <c r="J204" t="inlineStr">
        <is>
          <t>带薪年假，股票期权，免费班车，年终奖，住房补贴，五险一金，通讯补贴，零食下午茶，员工旅游</t>
        </is>
      </c>
      <c r="K204">
        <f>HYPERLINK("https://www.zhipin.com/job_detail/fc430d6d50293f7f3nd729-9FFU~.html","详情")</f>
        <v/>
      </c>
    </row>
    <row r="205">
      <c r="A205" t="inlineStr">
        <is>
          <t>数据产品经理（信息流方向）</t>
        </is>
      </c>
      <c r="B205" t="inlineStr">
        <is>
          <t>蓝标传媒招聘</t>
        </is>
      </c>
      <c r="C205" t="inlineStr">
        <is>
          <t>500-999人</t>
        </is>
      </c>
      <c r="D205" t="inlineStr">
        <is>
          <t>广告营销</t>
        </is>
      </c>
      <c r="E205" t="inlineStr">
        <is>
          <t>20-35K</t>
        </is>
      </c>
      <c r="F205" t="inlineStr"/>
      <c r="G205" t="inlineStr">
        <is>
          <t>1-3年</t>
        </is>
      </c>
      <c r="H205" t="inlineStr">
        <is>
          <t>本科</t>
        </is>
      </c>
      <c r="I205" t="inlineStr">
        <is>
          <t>用户增长、商业产品、数据产品经理、流量获取、信息流、</t>
        </is>
      </c>
      <c r="J205" t="inlineStr">
        <is>
          <t>定期体检，免费班车，零食下午茶，年终奖，餐补，通讯补贴，带薪年假，五险一金，补充医疗保险</t>
        </is>
      </c>
      <c r="K205">
        <f>HYPERLINK("https://www.zhipin.com/job_detail/412823cb46532d303nJ52928FFM~.html","详情")</f>
        <v/>
      </c>
    </row>
    <row r="206">
      <c r="A206" t="inlineStr">
        <is>
          <t>数据策略产品经理</t>
        </is>
      </c>
      <c r="B206" t="inlineStr">
        <is>
          <t>爱学习教育集团招聘</t>
        </is>
      </c>
      <c r="C206" t="inlineStr">
        <is>
          <t>1000-9999人</t>
        </is>
      </c>
      <c r="D206" t="inlineStr">
        <is>
          <t>在线教育</t>
        </is>
      </c>
      <c r="E206" t="inlineStr">
        <is>
          <t>25-45K</t>
        </is>
      </c>
      <c r="F206" t="inlineStr">
        <is>
          <t>14薪</t>
        </is>
      </c>
      <c r="G206" t="inlineStr">
        <is>
          <t>3-5年</t>
        </is>
      </c>
      <c r="H206" t="inlineStr">
        <is>
          <t>本科</t>
        </is>
      </c>
      <c r="I206" t="inlineStr">
        <is>
          <t>SQL、数据订阅、运营效率、数据体系、本科及以上学历、</t>
        </is>
      </c>
      <c r="J206" t="inlineStr">
        <is>
          <t>节日福利，员工旅游，交通补助，餐补，年终奖，五险一金，补充医疗保险，定期体检，带薪年假</t>
        </is>
      </c>
      <c r="K206">
        <f>HYPERLINK("https://www.zhipin.com/job_detail/0e517b26449aa0663nN609W9ElA~.html","详情")</f>
        <v/>
      </c>
    </row>
    <row r="207">
      <c r="A207" t="inlineStr">
        <is>
          <t>数据产品经理（酒店）（MJ004813）</t>
        </is>
      </c>
      <c r="B207" t="inlineStr">
        <is>
          <t>北京趣拿科技有限公司招聘</t>
        </is>
      </c>
      <c r="C207" t="inlineStr">
        <is>
          <t>1000-9999人</t>
        </is>
      </c>
      <c r="D207" t="inlineStr">
        <is>
          <t>互联网</t>
        </is>
      </c>
      <c r="E207" t="inlineStr">
        <is>
          <t>15-30K</t>
        </is>
      </c>
      <c r="F207" t="inlineStr">
        <is>
          <t>16薪</t>
        </is>
      </c>
      <c r="G207" t="inlineStr">
        <is>
          <t>经验不限</t>
        </is>
      </c>
      <c r="H207" t="inlineStr">
        <is>
          <t>本科</t>
        </is>
      </c>
      <c r="I207" t="inlineStr">
        <is>
          <t>数据能力、数据产品经理、规划落地、数仓、建模、</t>
        </is>
      </c>
      <c r="J207" t="inlineStr">
        <is>
          <t>定期体检，交通补助，五险一金，年终奖，带薪年假，员工旅游，节日福利</t>
        </is>
      </c>
      <c r="K207">
        <f>HYPERLINK("https://www.zhipin.com/job_detail/61b98f082e81c94b3nN63dq-EFM~.html","详情")</f>
        <v/>
      </c>
    </row>
    <row r="208">
      <c r="A208" t="inlineStr">
        <is>
          <t>数据中台产品经理</t>
        </is>
      </c>
      <c r="B208" t="inlineStr">
        <is>
          <t>第四范式招聘</t>
        </is>
      </c>
      <c r="C208" t="inlineStr">
        <is>
          <t>500-999人</t>
        </is>
      </c>
      <c r="D208" t="inlineStr">
        <is>
          <t>计算机软件</t>
        </is>
      </c>
      <c r="E208" t="inlineStr">
        <is>
          <t>25-50K</t>
        </is>
      </c>
      <c r="F208" t="inlineStr">
        <is>
          <t>14薪</t>
        </is>
      </c>
      <c r="G208" t="inlineStr">
        <is>
          <t>3-5年</t>
        </is>
      </c>
      <c r="H208" t="inlineStr">
        <is>
          <t>本科</t>
        </is>
      </c>
      <c r="I208" t="inlineStr">
        <is>
          <t>大数据产品、人工智能产品、平台产品、产品迭代、计算机、</t>
        </is>
      </c>
      <c r="J208" t="inlineStr">
        <is>
          <t>通讯补贴，节日福利，带薪年假，五险一金，交通补助，餐补，补充医疗保险，定期体检，年终奖，零食下午茶，加班补助，员工旅游</t>
        </is>
      </c>
      <c r="K208">
        <f>HYPERLINK("https://www.zhipin.com/job_detail/b2f28f4c3718f4f033d50t-6F1A~.html","详情")</f>
        <v/>
      </c>
    </row>
    <row r="209">
      <c r="A209" t="inlineStr">
        <is>
          <t>数据产品经理</t>
        </is>
      </c>
      <c r="B209" t="inlineStr">
        <is>
          <t>360数科招聘</t>
        </is>
      </c>
      <c r="C209" t="inlineStr">
        <is>
          <t>360数科</t>
        </is>
      </c>
      <c r="D209" t="inlineStr">
        <is>
          <t>互联网</t>
        </is>
      </c>
      <c r="E209" t="inlineStr">
        <is>
          <t>25-30K</t>
        </is>
      </c>
      <c r="F209" t="inlineStr"/>
      <c r="G209" t="inlineStr">
        <is>
          <t>3-5年</t>
        </is>
      </c>
      <c r="H209" t="inlineStr">
        <is>
          <t>本科</t>
        </is>
      </c>
      <c r="I209" t="inlineStr">
        <is>
          <t>数据采集流程、数据产品经理、产品上线、建模、采集数据、</t>
        </is>
      </c>
      <c r="J209" t="inlineStr">
        <is>
          <t>五险一金，节日福利，补充医疗保险，带薪年假，定期体检，零食下午茶</t>
        </is>
      </c>
      <c r="K209">
        <f>HYPERLINK("https://www.zhipin.com/job_detail/c3eea31cdfb848ec3ndz3NW8GVI~.html","详情")</f>
        <v/>
      </c>
    </row>
    <row r="210">
      <c r="A210" t="inlineStr">
        <is>
          <t>高级产品经理 (MJ000789)</t>
        </is>
      </c>
      <c r="B210" t="inlineStr">
        <is>
          <t>轻松集团招聘</t>
        </is>
      </c>
      <c r="C210" t="inlineStr">
        <is>
          <t>1000-9999人</t>
        </is>
      </c>
      <c r="D210" t="inlineStr">
        <is>
          <t>互联网</t>
        </is>
      </c>
      <c r="E210" t="inlineStr">
        <is>
          <t>20-30K</t>
        </is>
      </c>
      <c r="F210" t="inlineStr">
        <is>
          <t>14薪</t>
        </is>
      </c>
      <c r="G210" t="inlineStr">
        <is>
          <t>3-5年</t>
        </is>
      </c>
      <c r="H210" t="inlineStr">
        <is>
          <t>学历不限</t>
        </is>
      </c>
      <c r="I210" t="inlineStr">
        <is>
          <t>数据分析、市场调研、轻松互助、高级产品经理、调研、</t>
        </is>
      </c>
      <c r="J210" t="inlineStr">
        <is>
          <t>年终奖，补充医疗保险，节日福利，五险一金，带薪年假，定期体检</t>
        </is>
      </c>
      <c r="K210">
        <f>HYPERLINK("https://www.zhipin.com/job_detail/fd28a6203dff650d3nB43dm_FFU~.html","详情")</f>
        <v/>
      </c>
    </row>
    <row r="211">
      <c r="A211" t="inlineStr">
        <is>
          <t>数据产品经理</t>
        </is>
      </c>
      <c r="B211" t="inlineStr">
        <is>
          <t>云捷亮数招聘</t>
        </is>
      </c>
      <c r="C211" t="inlineStr">
        <is>
          <t>20-99人</t>
        </is>
      </c>
      <c r="D211" t="inlineStr">
        <is>
          <t>互联网</t>
        </is>
      </c>
      <c r="E211" t="inlineStr">
        <is>
          <t>8-11K</t>
        </is>
      </c>
      <c r="F211" t="inlineStr">
        <is>
          <t>13薪</t>
        </is>
      </c>
      <c r="G211" t="inlineStr">
        <is>
          <t>3-5年</t>
        </is>
      </c>
      <c r="H211" t="inlineStr">
        <is>
          <t>本科</t>
        </is>
      </c>
      <c r="I211" t="inlineStr">
        <is>
          <t>BI、SQL、平台产品、大数据、Access、</t>
        </is>
      </c>
      <c r="J211" t="inlineStr">
        <is>
          <t>年终奖，五险一金，员工旅游，节日福利，带薪年假，餐补，定期体检，加班补助，全勤奖</t>
        </is>
      </c>
      <c r="K211">
        <f>HYPERLINK("https://www.zhipin.com/job_detail/d3cbcf2b774042423nR90tu5GFA~.html","详情")</f>
        <v/>
      </c>
    </row>
    <row r="212">
      <c r="A212" t="inlineStr">
        <is>
          <t>高级数据产品经理</t>
        </is>
      </c>
      <c r="B212" t="inlineStr">
        <is>
          <t>e城e家招聘</t>
        </is>
      </c>
      <c r="C212" t="inlineStr">
        <is>
          <t>1000-9999人</t>
        </is>
      </c>
      <c r="D212" t="inlineStr">
        <is>
          <t>移动互联网</t>
        </is>
      </c>
      <c r="E212" t="inlineStr">
        <is>
          <t>25-40K</t>
        </is>
      </c>
      <c r="F212" t="inlineStr"/>
      <c r="G212" t="inlineStr">
        <is>
          <t>经验不限</t>
        </is>
      </c>
      <c r="H212" t="inlineStr">
        <is>
          <t>本科</t>
        </is>
      </c>
      <c r="I212" t="inlineStr">
        <is>
          <t>大数据产品、产品经验、数据产品经理、业务发展趋势、线上化、</t>
        </is>
      </c>
      <c r="J212" t="inlineStr">
        <is>
          <t>年终奖，定期体检，补充医疗保险，节日福利，五险一金，带薪年假</t>
        </is>
      </c>
      <c r="K212">
        <f>HYPERLINK("https://www.zhipin.com/job_detail/79e77d590828a8f53nN42dm9FlM~.html","详情")</f>
        <v/>
      </c>
    </row>
    <row r="213">
      <c r="A213" t="inlineStr">
        <is>
          <t>数据产品经理（售前）</t>
        </is>
      </c>
      <c r="B213" t="inlineStr">
        <is>
          <t>广州瀚信招聘</t>
        </is>
      </c>
      <c r="C213" t="inlineStr">
        <is>
          <t>500-999人</t>
        </is>
      </c>
      <c r="D213" t="inlineStr">
        <is>
          <t>通信/网络设备</t>
        </is>
      </c>
      <c r="E213" t="inlineStr">
        <is>
          <t>12-20K</t>
        </is>
      </c>
      <c r="F213" t="inlineStr"/>
      <c r="G213" t="inlineStr">
        <is>
          <t>3-5年</t>
        </is>
      </c>
      <c r="H213" t="inlineStr">
        <is>
          <t>本科</t>
        </is>
      </c>
      <c r="I213" t="inlineStr">
        <is>
          <t>大数据产品、数据产品经理、本科以上学历、采购招标文件、设计合理、</t>
        </is>
      </c>
      <c r="J213" t="inlineStr">
        <is>
          <t>五险一金</t>
        </is>
      </c>
      <c r="K213">
        <f>HYPERLINK("https://www.zhipin.com/job_detail/6484629ff60d04dd3nB72Ny9Flc~.html","详情")</f>
        <v/>
      </c>
    </row>
    <row r="214">
      <c r="A214" t="inlineStr">
        <is>
          <t>高级数据产品经理</t>
        </is>
      </c>
      <c r="B214" t="inlineStr">
        <is>
          <t>GoFun出行招聘</t>
        </is>
      </c>
      <c r="C214" t="inlineStr">
        <is>
          <t>1000-9999人</t>
        </is>
      </c>
      <c r="D214" t="inlineStr">
        <is>
          <t>移动互联网</t>
        </is>
      </c>
      <c r="E214" t="inlineStr">
        <is>
          <t>20-30K</t>
        </is>
      </c>
      <c r="F214" t="inlineStr"/>
      <c r="G214" t="inlineStr">
        <is>
          <t>5-10年</t>
        </is>
      </c>
      <c r="H214" t="inlineStr">
        <is>
          <t>本科</t>
        </is>
      </c>
      <c r="I214" t="inlineStr">
        <is>
          <t>大数据产品、商业智能、BI、大数据、数据分析、</t>
        </is>
      </c>
      <c r="J214" t="inlineStr">
        <is>
          <t>五险一金，定期体检，节日福利，通讯补贴，带薪年假，餐补，年终奖，补充医疗保险</t>
        </is>
      </c>
      <c r="K214">
        <f>HYPERLINK("https://www.zhipin.com/job_detail/1da18badb8c6d2b10XN-3tW6FlQ~.html","详情")</f>
        <v/>
      </c>
    </row>
    <row r="215">
      <c r="A215" t="inlineStr">
        <is>
          <t>数据产品经理 (MJ001079)</t>
        </is>
      </c>
      <c r="B215" t="inlineStr">
        <is>
          <t>马蜂窝招聘</t>
        </is>
      </c>
      <c r="C215" t="inlineStr">
        <is>
          <t>1000-9999人</t>
        </is>
      </c>
      <c r="D215" t="inlineStr">
        <is>
          <t>互联网</t>
        </is>
      </c>
      <c r="E215" t="inlineStr">
        <is>
          <t>20-30K</t>
        </is>
      </c>
      <c r="F215" t="inlineStr">
        <is>
          <t>15薪</t>
        </is>
      </c>
      <c r="G215" t="inlineStr">
        <is>
          <t>3-5年</t>
        </is>
      </c>
      <c r="H215" t="inlineStr">
        <is>
          <t>本科</t>
        </is>
      </c>
      <c r="I215" t="inlineStr">
        <is>
          <t>数据产品经理、数仓、建模、支持销售、DMP、</t>
        </is>
      </c>
      <c r="J215" t="inlineStr">
        <is>
          <t>年终奖，免费班车，补充医疗保险，加班补助，带薪年假，定期体检，包吃，五险一金，节日福利</t>
        </is>
      </c>
      <c r="K215">
        <f>HYPERLINK("https://www.zhipin.com/job_detail/d36baeadcbd04d473nZ739-1FFM~.html","详情")</f>
        <v/>
      </c>
    </row>
    <row r="216">
      <c r="A216" t="inlineStr">
        <is>
          <t>大数据产品经理</t>
        </is>
      </c>
      <c r="B216" t="inlineStr">
        <is>
          <t>思源互联科技招聘</t>
        </is>
      </c>
      <c r="C216" t="inlineStr">
        <is>
          <t>1000-9999人</t>
        </is>
      </c>
      <c r="D216" t="inlineStr">
        <is>
          <t>移动互联网</t>
        </is>
      </c>
      <c r="E216" t="inlineStr">
        <is>
          <t>20-30K</t>
        </is>
      </c>
      <c r="F216" t="inlineStr"/>
      <c r="G216" t="inlineStr">
        <is>
          <t>3-5年</t>
        </is>
      </c>
      <c r="H216" t="inlineStr">
        <is>
          <t>本科</t>
        </is>
      </c>
      <c r="I216" t="inlineStr">
        <is>
          <t>市场调研、逻辑修改、迭代计划、产品经验、产品功能特性、</t>
        </is>
      </c>
      <c r="J216" t="inlineStr">
        <is>
          <t>节日福利，五险一金，定期体检，带薪年假，年终奖</t>
        </is>
      </c>
      <c r="K216">
        <f>HYPERLINK("https://www.zhipin.com/job_detail/994a1682f775b6c433x62t24FVI~.html","详情")</f>
        <v/>
      </c>
    </row>
    <row r="217">
      <c r="A217" t="inlineStr">
        <is>
          <t>数据产品经理</t>
        </is>
      </c>
      <c r="B217" t="inlineStr">
        <is>
          <t>百度招聘</t>
        </is>
      </c>
      <c r="C217" t="inlineStr">
        <is>
          <t>10000人以上</t>
        </is>
      </c>
      <c r="D217" t="inlineStr">
        <is>
          <t>互联网</t>
        </is>
      </c>
      <c r="E217" t="inlineStr">
        <is>
          <t>10-15K</t>
        </is>
      </c>
      <c r="F217" t="inlineStr">
        <is>
          <t>15薪</t>
        </is>
      </c>
      <c r="G217" t="inlineStr">
        <is>
          <t>1-3年</t>
        </is>
      </c>
      <c r="H217" t="inlineStr">
        <is>
          <t>本科</t>
        </is>
      </c>
      <c r="I217" t="inlineStr">
        <is>
          <t>数据产品经理、质量建设、本科及以上学历、导航地图、互联网地图、</t>
        </is>
      </c>
      <c r="J217" t="inlineStr">
        <is>
          <t>加班补助，定期体检，五险一金，通讯补贴，交通补助，包吃，老板Nice，零食下午茶，补充医疗保险，员工旅游，带薪年假，年终奖，餐补，股票期权，住房补贴，免费班车，团队氛围好，节日福利</t>
        </is>
      </c>
      <c r="K217">
        <f>HYPERLINK("https://www.zhipin.com/job_detail/36e55bd13d48b86b0H1839q6GFQ~.html","详情")</f>
        <v/>
      </c>
    </row>
    <row r="218">
      <c r="A218" t="inlineStr">
        <is>
          <t>财务大数据产品经理</t>
        </is>
      </c>
      <c r="B218" t="inlineStr">
        <is>
          <t>北京用友政务招聘</t>
        </is>
      </c>
      <c r="C218" t="inlineStr">
        <is>
          <t>1000-9999人</t>
        </is>
      </c>
      <c r="D218" t="inlineStr">
        <is>
          <t>计算机软件</t>
        </is>
      </c>
      <c r="E218" t="inlineStr">
        <is>
          <t>14-28K</t>
        </is>
      </c>
      <c r="F218" t="inlineStr"/>
      <c r="G218" t="inlineStr">
        <is>
          <t>3-5年</t>
        </is>
      </c>
      <c r="H218" t="inlineStr">
        <is>
          <t>本科</t>
        </is>
      </c>
      <c r="I218" t="inlineStr">
        <is>
          <t>财务分析、数据分析、财务管理、产品经验、产品上线、</t>
        </is>
      </c>
      <c r="J218" t="inlineStr">
        <is>
          <t>餐补，五险一金，免费班车，定期体检，带薪年假，交通补助，节日福利，通讯补贴，零食下午茶，补充医疗保险，年终奖，员工旅游</t>
        </is>
      </c>
      <c r="K218">
        <f>HYPERLINK("https://www.zhipin.com/job_detail/acc19bcefa3bd64f0XF609S5FVc~.html","详情")</f>
        <v/>
      </c>
    </row>
    <row r="219">
      <c r="A219" t="inlineStr">
        <is>
          <t>超融合产品经理</t>
        </is>
      </c>
      <c r="B219" t="inlineStr">
        <is>
          <t>金山云招聘</t>
        </is>
      </c>
      <c r="C219" t="inlineStr">
        <is>
          <t>1000-9999人</t>
        </is>
      </c>
      <c r="D219" t="inlineStr">
        <is>
          <t>互联网</t>
        </is>
      </c>
      <c r="E219" t="inlineStr">
        <is>
          <t>25-40K</t>
        </is>
      </c>
      <c r="F219" t="inlineStr">
        <is>
          <t>14薪</t>
        </is>
      </c>
      <c r="G219" t="inlineStr">
        <is>
          <t>经验不限</t>
        </is>
      </c>
      <c r="H219" t="inlineStr">
        <is>
          <t>学历不限</t>
        </is>
      </c>
      <c r="I219" t="inlineStr">
        <is>
          <t>超融合、渠道挖掘、调研、研发、it基础架构、</t>
        </is>
      </c>
      <c r="J219" t="inlineStr">
        <is>
          <t>员工旅游，包吃，节日福利，免费班车，通讯补贴，补充医疗保险，年终奖，股票期权，五险一金，带薪年假，免费健身房，交通补助，定期体检，零食下午茶</t>
        </is>
      </c>
      <c r="K219">
        <f>HYPERLINK("https://www.zhipin.com/job_detail/f49e42ed57023c853nJy2d-6FVA~.html","详情")</f>
        <v/>
      </c>
    </row>
    <row r="220">
      <c r="A220" t="inlineStr">
        <is>
          <t>产品经理-资产 (MJ001645)</t>
        </is>
      </c>
      <c r="B220" t="inlineStr">
        <is>
          <t>神州租车招聘</t>
        </is>
      </c>
      <c r="C220" t="inlineStr">
        <is>
          <t>10000人以上</t>
        </is>
      </c>
      <c r="D220" t="inlineStr">
        <is>
          <t>生活服务</t>
        </is>
      </c>
      <c r="E220" t="inlineStr">
        <is>
          <t>20-40K</t>
        </is>
      </c>
      <c r="F220" t="inlineStr"/>
      <c r="G220" t="inlineStr">
        <is>
          <t>经验不限</t>
        </is>
      </c>
      <c r="H220" t="inlineStr">
        <is>
          <t>学历不限</t>
        </is>
      </c>
      <c r="I220" t="inlineStr">
        <is>
          <t>车辆资产、效率评估、调研、体验思维、数据、</t>
        </is>
      </c>
      <c r="J220" t="inlineStr">
        <is>
          <t>年终奖，节日福利，餐补，带薪年假，免费班车，五险一金，加班补助</t>
        </is>
      </c>
      <c r="K220">
        <f>HYPERLINK("https://www.zhipin.com/job_detail/5dc3029405013d993nJ63Nq1F1Y~.html","详情")</f>
        <v/>
      </c>
    </row>
    <row r="221">
      <c r="A221" t="inlineStr">
        <is>
          <t>产品经理（数据）</t>
        </is>
      </c>
      <c r="B221" t="inlineStr">
        <is>
          <t>外研社招聘</t>
        </is>
      </c>
      <c r="C221" t="inlineStr">
        <is>
          <t>1000-9999人</t>
        </is>
      </c>
      <c r="D221" t="inlineStr">
        <is>
          <t>在线教育</t>
        </is>
      </c>
      <c r="E221" t="inlineStr">
        <is>
          <t>15-30K</t>
        </is>
      </c>
      <c r="F221" t="inlineStr"/>
      <c r="G221" t="inlineStr">
        <is>
          <t>3-5年</t>
        </is>
      </c>
      <c r="H221" t="inlineStr">
        <is>
          <t>本科</t>
        </is>
      </c>
      <c r="I221" t="inlineStr">
        <is>
          <t>标签库、产品经验、数据预警、数据生产、技术研发团队、</t>
        </is>
      </c>
      <c r="J221" t="inlineStr">
        <is>
          <t>补充医疗保险，定期体检，五险一金</t>
        </is>
      </c>
      <c r="K221">
        <f>HYPERLINK("https://www.zhipin.com/job_detail/35e770003182038a33B729i8FFs~.html","详情")</f>
        <v/>
      </c>
    </row>
    <row r="222">
      <c r="A222" t="inlineStr">
        <is>
          <t>数据产品经理（产业大数据、精准招商）</t>
        </is>
      </c>
      <c r="B222" t="inlineStr">
        <is>
          <t>奇点控股招聘</t>
        </is>
      </c>
      <c r="C222" t="inlineStr">
        <is>
          <t>100-499人</t>
        </is>
      </c>
      <c r="D222" t="inlineStr">
        <is>
          <t>互联网金融</t>
        </is>
      </c>
      <c r="E222" t="inlineStr">
        <is>
          <t>18-25K</t>
        </is>
      </c>
      <c r="F222" t="inlineStr"/>
      <c r="G222" t="inlineStr">
        <is>
          <t>3-5年</t>
        </is>
      </c>
      <c r="H222" t="inlineStr">
        <is>
          <t>本科</t>
        </is>
      </c>
      <c r="I222" t="inlineStr">
        <is>
          <t>舆情、数据中台、Axure、税务、详细功能、</t>
        </is>
      </c>
      <c r="J222" t="inlineStr">
        <is>
          <t>五险一金，年终奖，加班补助，带薪年假，补充医疗保险，定期团建，节日福利</t>
        </is>
      </c>
      <c r="K222">
        <f>HYPERLINK("https://www.zhipin.com/job_detail/6e10cb0523a8c71c33B53d2-EFE~.html","详情")</f>
        <v/>
      </c>
    </row>
    <row r="223">
      <c r="A223" t="inlineStr">
        <is>
          <t>高级数据产品经理</t>
        </is>
      </c>
      <c r="B223" t="inlineStr">
        <is>
          <t>尔湾科技招聘</t>
        </is>
      </c>
      <c r="C223" t="inlineStr">
        <is>
          <t>500-999人</t>
        </is>
      </c>
      <c r="D223" t="inlineStr">
        <is>
          <t>在线教育</t>
        </is>
      </c>
      <c r="E223" t="inlineStr">
        <is>
          <t>30-50K</t>
        </is>
      </c>
      <c r="F223" t="inlineStr"/>
      <c r="G223" t="inlineStr">
        <is>
          <t>5-10年</t>
        </is>
      </c>
      <c r="H223" t="inlineStr">
        <is>
          <t>本科</t>
        </is>
      </c>
      <c r="I223" t="inlineStr">
        <is>
          <t>数据分析、定位业务、整体指标、数据产品经理、协调研发、</t>
        </is>
      </c>
      <c r="J223" t="inlineStr">
        <is>
          <t>五险一金，补充医疗保险，带薪年假，零食下午茶，节日福利</t>
        </is>
      </c>
      <c r="K223">
        <f>HYPERLINK("https://www.zhipin.com/job_detail/c9234f692ef56adf3nN63tS4GFM~.html","详情")</f>
        <v/>
      </c>
    </row>
    <row r="224">
      <c r="A224" t="inlineStr">
        <is>
          <t>资深数据产品经理</t>
        </is>
      </c>
      <c r="B224" t="inlineStr">
        <is>
          <t>易车招聘</t>
        </is>
      </c>
      <c r="C224" t="inlineStr">
        <is>
          <t>1000-9999人</t>
        </is>
      </c>
      <c r="D224" t="inlineStr">
        <is>
          <t>互联网</t>
        </is>
      </c>
      <c r="E224" t="inlineStr">
        <is>
          <t>25-50K</t>
        </is>
      </c>
      <c r="F224" t="inlineStr">
        <is>
          <t>16薪</t>
        </is>
      </c>
      <c r="G224" t="inlineStr">
        <is>
          <t>3-5年</t>
        </is>
      </c>
      <c r="H224" t="inlineStr">
        <is>
          <t>本科</t>
        </is>
      </c>
      <c r="I224" t="inlineStr">
        <is>
          <t>大数据产品、大数据、数据分析、金融、业务特征、</t>
        </is>
      </c>
      <c r="J224" t="inlineStr">
        <is>
          <t>年终奖，餐补，免费班车，带薪年假，补充医疗保险，员工旅游，交通补助，加班补助，五险一金，定期体检，零食下午茶，节日福利，通讯补贴</t>
        </is>
      </c>
      <c r="K224">
        <f>HYPERLINK("https://www.zhipin.com/job_detail/e2db6f1a1dd28e9133d_3t27ElI~.html","详情")</f>
        <v/>
      </c>
    </row>
    <row r="225">
      <c r="A225" t="inlineStr">
        <is>
          <t>校招-数据产品经理</t>
        </is>
      </c>
      <c r="B225" t="inlineStr">
        <is>
          <t>米可世界招聘</t>
        </is>
      </c>
      <c r="C225" t="inlineStr">
        <is>
          <t>100-499人</t>
        </is>
      </c>
      <c r="D225" t="inlineStr">
        <is>
          <t>互联网</t>
        </is>
      </c>
      <c r="E225" t="inlineStr">
        <is>
          <t>11-20K</t>
        </is>
      </c>
      <c r="F225" t="inlineStr">
        <is>
          <t>14薪</t>
        </is>
      </c>
      <c r="G225" t="inlineStr">
        <is>
          <t>经验不限</t>
        </is>
      </c>
      <c r="H225" t="inlineStr">
        <is>
          <t>本科</t>
        </is>
      </c>
      <c r="I225" t="inlineStr">
        <is>
          <t>产品助理、数据产品经理、实验方法、协助产品经理、本科及以上学历、</t>
        </is>
      </c>
      <c r="J225" t="inlineStr">
        <is>
          <t>五险一金，节日福利，零食下午茶，年终奖，补充医疗保险，加班补助，带薪年假，餐补</t>
        </is>
      </c>
      <c r="K225">
        <f>HYPERLINK("https://www.zhipin.com/job_detail/e3473af7cb3ecacd3nBz2du9EVQ~.html","详情")</f>
        <v/>
      </c>
    </row>
    <row r="226">
      <c r="A226" t="inlineStr">
        <is>
          <t>高级数据产品经理</t>
        </is>
      </c>
      <c r="B226" t="inlineStr">
        <is>
          <t>车好多集团招聘</t>
        </is>
      </c>
      <c r="C226" t="inlineStr">
        <is>
          <t>10000人以上</t>
        </is>
      </c>
      <c r="D226" t="inlineStr">
        <is>
          <t>互联网</t>
        </is>
      </c>
      <c r="E226" t="inlineStr">
        <is>
          <t>25-50K</t>
        </is>
      </c>
      <c r="F226" t="inlineStr">
        <is>
          <t>15薪</t>
        </is>
      </c>
      <c r="G226" t="inlineStr">
        <is>
          <t>5-10年</t>
        </is>
      </c>
      <c r="H226" t="inlineStr">
        <is>
          <t>本科</t>
        </is>
      </c>
      <c r="I226" t="inlineStr">
        <is>
          <t>BI、平台产品、大数据、完善数据、数据产品经理、</t>
        </is>
      </c>
      <c r="J226" t="inlineStr">
        <is>
          <t>五险一金，定期体检，股票期权，带薪年假，补充医疗保险</t>
        </is>
      </c>
      <c r="K226">
        <f>HYPERLINK("https://www.zhipin.com/job_detail/98a574023f734ae13nVy3NS8FVM~.html","详情")</f>
        <v/>
      </c>
    </row>
    <row r="227">
      <c r="A227" t="inlineStr">
        <is>
          <t>大数据产品经理</t>
        </is>
      </c>
      <c r="B227" t="inlineStr">
        <is>
          <t>中译语通科技股份有限招聘</t>
        </is>
      </c>
      <c r="C227" t="inlineStr">
        <is>
          <t>500-999人</t>
        </is>
      </c>
      <c r="D227" t="inlineStr">
        <is>
          <t>数据服务</t>
        </is>
      </c>
      <c r="E227" t="inlineStr">
        <is>
          <t>15-30K</t>
        </is>
      </c>
      <c r="F227" t="inlineStr"/>
      <c r="G227" t="inlineStr">
        <is>
          <t>5-10年</t>
        </is>
      </c>
      <c r="H227" t="inlineStr">
        <is>
          <t>本科</t>
        </is>
      </c>
      <c r="I227" t="inlineStr">
        <is>
          <t>大数据产品、高级产品经理、大数据、产品经理、大数据产品经理、</t>
        </is>
      </c>
      <c r="J227" t="inlineStr"/>
      <c r="K227">
        <f>HYPERLINK("https://www.zhipin.com/job_detail/540dc3e167241dcc3nZ82di6EVI~.html","详情")</f>
        <v/>
      </c>
    </row>
    <row r="228">
      <c r="A228" t="inlineStr">
        <is>
          <t>AI产品经理（大数据/Saas平台）</t>
        </is>
      </c>
      <c r="B228" t="inlineStr">
        <is>
          <t>捷通华声招聘</t>
        </is>
      </c>
      <c r="C228" t="inlineStr">
        <is>
          <t>100-499人</t>
        </is>
      </c>
      <c r="D228" t="inlineStr">
        <is>
          <t>互联网</t>
        </is>
      </c>
      <c r="E228" t="inlineStr">
        <is>
          <t>15-30K</t>
        </is>
      </c>
      <c r="F228" t="inlineStr"/>
      <c r="G228" t="inlineStr">
        <is>
          <t>1-3年</t>
        </is>
      </c>
      <c r="H228" t="inlineStr">
        <is>
          <t>本科</t>
        </is>
      </c>
      <c r="I228" t="inlineStr">
        <is>
          <t>智能语音、大数据、产品经验、市场需求调研、功能完善、</t>
        </is>
      </c>
      <c r="J228" t="inlineStr">
        <is>
          <t>节日福利，年终奖，通讯补贴，全勤奖，零食下午茶，项目奖金，餐补，交通补助，五险一金，股票期权，带薪年假</t>
        </is>
      </c>
      <c r="K228">
        <f>HYPERLINK("https://www.zhipin.com/job_detail/e819ed9633014ea63nF82928F1U~.html","详情")</f>
        <v/>
      </c>
    </row>
    <row r="229">
      <c r="A229" t="inlineStr">
        <is>
          <t>(地图）高级数据产品经理</t>
        </is>
      </c>
      <c r="B229" t="inlineStr">
        <is>
          <t>嘀嗒出行招聘</t>
        </is>
      </c>
      <c r="C229" t="inlineStr">
        <is>
          <t>100-499人</t>
        </is>
      </c>
      <c r="D229" t="inlineStr">
        <is>
          <t>移动互联网</t>
        </is>
      </c>
      <c r="E229" t="inlineStr">
        <is>
          <t>20-40K</t>
        </is>
      </c>
      <c r="F229" t="inlineStr">
        <is>
          <t>13薪</t>
        </is>
      </c>
      <c r="G229" t="inlineStr">
        <is>
          <t>3-5年</t>
        </is>
      </c>
      <c r="H229" t="inlineStr">
        <is>
          <t>本科</t>
        </is>
      </c>
      <c r="I229" t="inlineStr">
        <is>
          <t>平台产品、QGIS、解释数据、软件程序设计、数据产品经理、</t>
        </is>
      </c>
      <c r="J229" t="inlineStr">
        <is>
          <t>节日福利，定期体检，年终奖，通讯补贴，股票期权，餐补，零食下午茶，补充医疗保险，带薪年假，员工旅游，五险一金，交通补助</t>
        </is>
      </c>
      <c r="K229">
        <f>HYPERLINK("https://www.zhipin.com/job_detail/f2e3f2b7800159c83nR_2tq6EVA~.html","详情")</f>
        <v/>
      </c>
    </row>
    <row r="230">
      <c r="A230" t="inlineStr">
        <is>
          <t>数据中台—高级数据产品经理/数据产品经理</t>
        </is>
      </c>
      <c r="B230" t="inlineStr">
        <is>
          <t>松果出行招聘</t>
        </is>
      </c>
      <c r="C230" t="inlineStr">
        <is>
          <t>1000-9999人</t>
        </is>
      </c>
      <c r="D230" t="inlineStr">
        <is>
          <t>移动互联网</t>
        </is>
      </c>
      <c r="E230" t="inlineStr">
        <is>
          <t>25-50K</t>
        </is>
      </c>
      <c r="F230" t="inlineStr">
        <is>
          <t>14薪</t>
        </is>
      </c>
      <c r="G230" t="inlineStr">
        <is>
          <t>5-10年</t>
        </is>
      </c>
      <c r="H230" t="inlineStr">
        <is>
          <t>本科</t>
        </is>
      </c>
      <c r="I230" t="inlineStr">
        <is>
          <t>大数据产品、数据产品经理、数据中台、理工科、数据体系、</t>
        </is>
      </c>
      <c r="J230" t="inlineStr">
        <is>
          <t>带薪年假，定期体检，五险一金，补充医疗保险，零食下午茶，年终奖，餐补，节日福利，交通补助</t>
        </is>
      </c>
      <c r="K230">
        <f>HYPERLINK("https://www.zhipin.com/job_detail/ea1b6713cc89e8c30nZy3tW9FVY~.html","详情")</f>
        <v/>
      </c>
    </row>
    <row r="231">
      <c r="A231" t="inlineStr">
        <is>
          <t>高级/资深数据产品经理</t>
        </is>
      </c>
      <c r="B231" t="inlineStr">
        <is>
          <t>贝壳金服招聘</t>
        </is>
      </c>
      <c r="C231" t="inlineStr">
        <is>
          <t>1000-9999人</t>
        </is>
      </c>
      <c r="D231" t="inlineStr">
        <is>
          <t>互联网金融</t>
        </is>
      </c>
      <c r="E231" t="inlineStr">
        <is>
          <t>30-50K</t>
        </is>
      </c>
      <c r="F231" t="inlineStr"/>
      <c r="G231" t="inlineStr">
        <is>
          <t>5-10年</t>
        </is>
      </c>
      <c r="H231" t="inlineStr">
        <is>
          <t>本科</t>
        </is>
      </c>
      <c r="I231" t="inlineStr">
        <is>
          <t>大数据产品、数据产品经理、分析结论、产品路线、建模、</t>
        </is>
      </c>
      <c r="J231" t="inlineStr">
        <is>
          <t>年终奖，五险一金，定期体检，补充医疗保险，带薪年假，带薪病假</t>
        </is>
      </c>
      <c r="K231">
        <f>HYPERLINK("https://www.zhipin.com/job_detail/1d2daa86fbf796153nZ809u4EVQ~.html","详情")</f>
        <v/>
      </c>
    </row>
    <row r="232">
      <c r="A232" t="inlineStr">
        <is>
          <t>高级/资深数据产品经理</t>
        </is>
      </c>
      <c r="B232" t="inlineStr">
        <is>
          <t>凤凰学易招聘</t>
        </is>
      </c>
      <c r="C232" t="inlineStr">
        <is>
          <t>500-999人</t>
        </is>
      </c>
      <c r="D232" t="inlineStr">
        <is>
          <t>在线教育</t>
        </is>
      </c>
      <c r="E232" t="inlineStr">
        <is>
          <t>25-35K</t>
        </is>
      </c>
      <c r="F232" t="inlineStr"/>
      <c r="G232" t="inlineStr">
        <is>
          <t>5-10年</t>
        </is>
      </c>
      <c r="H232" t="inlineStr">
        <is>
          <t>本科</t>
        </is>
      </c>
      <c r="I232" t="inlineStr">
        <is>
          <t>数据挖掘、海量数据挖掘、数据产品经理、linux开发环境、RANK、</t>
        </is>
      </c>
      <c r="J232" t="inlineStr">
        <is>
          <t>五险一金，交通补助，节日福利，全勤奖，零食下午茶，免费班车，餐补，带薪年假，定期体检</t>
        </is>
      </c>
      <c r="K232">
        <f>HYPERLINK("https://www.zhipin.com/job_detail/a24a1f22bb510d423nV80969FVI~.html","详情")</f>
        <v/>
      </c>
    </row>
    <row r="233">
      <c r="A233" t="inlineStr">
        <is>
          <t>产品经理</t>
        </is>
      </c>
      <c r="B233" t="inlineStr">
        <is>
          <t>智慧互通招聘</t>
        </is>
      </c>
      <c r="C233" t="inlineStr">
        <is>
          <t>500-999人</t>
        </is>
      </c>
      <c r="D233" t="inlineStr">
        <is>
          <t>互联网</t>
        </is>
      </c>
      <c r="E233" t="inlineStr">
        <is>
          <t>15-30K</t>
        </is>
      </c>
      <c r="F233" t="inlineStr"/>
      <c r="G233" t="inlineStr">
        <is>
          <t>经验不限</t>
        </is>
      </c>
      <c r="H233" t="inlineStr">
        <is>
          <t>学历不限</t>
        </is>
      </c>
      <c r="I233" t="inlineStr">
        <is>
          <t>高级产品经理、需求分析、管理系统、产品经验、策划、</t>
        </is>
      </c>
      <c r="J233" t="inlineStr">
        <is>
          <t>带薪年假，交通补助，五险一金，通讯补贴，节日福利，餐补</t>
        </is>
      </c>
      <c r="K233">
        <f>HYPERLINK("https://www.zhipin.com/job_detail/a59cbdf90b3011203nF-0t-6EVQ~.html","详情")</f>
        <v/>
      </c>
    </row>
    <row r="234">
      <c r="A234" t="inlineStr">
        <is>
          <t>数据产品经理</t>
        </is>
      </c>
      <c r="B234" t="inlineStr">
        <is>
          <t>美团点评招聘</t>
        </is>
      </c>
      <c r="C234" t="inlineStr">
        <is>
          <t>2O已上市10000人以上</t>
        </is>
      </c>
      <c r="D234" t="inlineStr">
        <is>
          <t>O2O</t>
        </is>
      </c>
      <c r="E234" t="inlineStr">
        <is>
          <t>25-50K</t>
        </is>
      </c>
      <c r="F234" t="inlineStr"/>
      <c r="G234" t="inlineStr">
        <is>
          <t>3-5年</t>
        </is>
      </c>
      <c r="H234" t="inlineStr">
        <is>
          <t>本科</t>
        </is>
      </c>
      <c r="I234" t="inlineStr">
        <is>
          <t>大数据产品、数据质量控制、数据产品经理、产品上线、计算机相关、</t>
        </is>
      </c>
      <c r="J234" t="inlineStr">
        <is>
          <t>团建聚餐，定期体检，节日福利，五险一金，年终奖，带薪年假，交通补助，餐补</t>
        </is>
      </c>
      <c r="K234">
        <f>HYPERLINK("https://www.zhipin.com/job_detail/2396214ada71e22b3nJz09u7F1I~.html","详情")</f>
        <v/>
      </c>
    </row>
    <row r="235">
      <c r="A235" t="inlineStr">
        <is>
          <t>数据产品经理</t>
        </is>
      </c>
      <c r="B235" t="inlineStr">
        <is>
          <t>潮聚科技招聘</t>
        </is>
      </c>
      <c r="C235" t="inlineStr">
        <is>
          <t>0-20人</t>
        </is>
      </c>
      <c r="D235" t="inlineStr">
        <is>
          <t>互联网</t>
        </is>
      </c>
      <c r="E235" t="inlineStr">
        <is>
          <t>11-20K</t>
        </is>
      </c>
      <c r="F235" t="inlineStr"/>
      <c r="G235" t="inlineStr">
        <is>
          <t>3-5年</t>
        </is>
      </c>
      <c r="H235" t="inlineStr">
        <is>
          <t>本科</t>
        </is>
      </c>
      <c r="I235" t="inlineStr">
        <is>
          <t>大数据产品、平台产品、Axure、Visio、数据分析、</t>
        </is>
      </c>
      <c r="J235" t="inlineStr"/>
      <c r="K235">
        <f>HYPERLINK("https://www.zhipin.com/job_detail/3fa89e5306d2fa253nd63ty4GVs~.html","详情")</f>
        <v/>
      </c>
    </row>
    <row r="236">
      <c r="A236" t="inlineStr">
        <is>
          <t>数据产品经理</t>
        </is>
      </c>
      <c r="B236" t="inlineStr">
        <is>
          <t>明略科技招聘</t>
        </is>
      </c>
      <c r="C236" t="inlineStr">
        <is>
          <t>1000-9999人</t>
        </is>
      </c>
      <c r="D236" t="inlineStr">
        <is>
          <t>互联网</t>
        </is>
      </c>
      <c r="E236" t="inlineStr">
        <is>
          <t>20-30K</t>
        </is>
      </c>
      <c r="F236" t="inlineStr">
        <is>
          <t>15薪</t>
        </is>
      </c>
      <c r="G236" t="inlineStr">
        <is>
          <t>3-5年</t>
        </is>
      </c>
      <c r="H236" t="inlineStr">
        <is>
          <t>本科</t>
        </is>
      </c>
      <c r="I236" t="inlineStr">
        <is>
          <t>数据地图、产品经验、数据产品经理、反馈渠道、需求评估、</t>
        </is>
      </c>
      <c r="J236" t="inlineStr">
        <is>
          <t>交通补助，零食下午茶，五险一金，带薪年假，加班补助，年终奖，定期体检，补充医疗保险</t>
        </is>
      </c>
      <c r="K236">
        <f>HYPERLINK("https://www.zhipin.com/job_detail/9a59cd30610862dc3nB709u7E1Q~.html","详情")</f>
        <v/>
      </c>
    </row>
    <row r="237">
      <c r="A237" t="inlineStr">
        <is>
          <t>数据产品经理</t>
        </is>
      </c>
      <c r="B237" t="inlineStr">
        <is>
          <t>好未来招聘</t>
        </is>
      </c>
      <c r="C237" t="inlineStr">
        <is>
          <t>10000人以上</t>
        </is>
      </c>
      <c r="D237" t="inlineStr">
        <is>
          <t>互联网</t>
        </is>
      </c>
      <c r="E237" t="inlineStr">
        <is>
          <t>20-35K</t>
        </is>
      </c>
      <c r="F237" t="inlineStr">
        <is>
          <t>14薪</t>
        </is>
      </c>
      <c r="G237" t="inlineStr">
        <is>
          <t>3-5年</t>
        </is>
      </c>
      <c r="H237" t="inlineStr">
        <is>
          <t>本科</t>
        </is>
      </c>
      <c r="I237" t="inlineStr">
        <is>
          <t>制定产品规划、数据产品经理、开发效率、竞争分析、开发平台、</t>
        </is>
      </c>
      <c r="J237" t="inlineStr">
        <is>
          <t>不定期培训，餐补，年终奖，补充医疗保险，商业保险，全勤奖，节日福利，带薪年假，五险一金，定期体检，购房福利</t>
        </is>
      </c>
      <c r="K237">
        <f>HYPERLINK("https://www.zhipin.com/job_detail/d544dc11e6aff50f3nN63Nm1EFI~.html","详情")</f>
        <v/>
      </c>
    </row>
    <row r="238">
      <c r="A238" t="inlineStr">
        <is>
          <t>数据产品经理</t>
        </is>
      </c>
      <c r="B238" t="inlineStr">
        <is>
          <t>高德地图招聘</t>
        </is>
      </c>
      <c r="C238" t="inlineStr">
        <is>
          <t>1000-9999人</t>
        </is>
      </c>
      <c r="D238" t="inlineStr">
        <is>
          <t>互联网</t>
        </is>
      </c>
      <c r="E238" t="inlineStr">
        <is>
          <t>20-40K</t>
        </is>
      </c>
      <c r="F238" t="inlineStr">
        <is>
          <t>16薪</t>
        </is>
      </c>
      <c r="G238" t="inlineStr">
        <is>
          <t>3-5年</t>
        </is>
      </c>
      <c r="H238" t="inlineStr">
        <is>
          <t>本科</t>
        </is>
      </c>
      <c r="I238" t="inlineStr">
        <is>
          <t>大数据、数据分析、数据产品经理、确保项目质量、计算机相关、</t>
        </is>
      </c>
      <c r="J238" t="inlineStr">
        <is>
          <t>五险一金，节日福利，定期体检，交通补助，年终奖，带薪年假，员工旅游，补充医疗保险，股票期权，免费班车，餐补</t>
        </is>
      </c>
      <c r="K238">
        <f>HYPERLINK("https://www.zhipin.com/job_detail/39b0f0024393e0533nB-2Nq5FVc~.html","详情")</f>
        <v/>
      </c>
    </row>
    <row r="239">
      <c r="A239" t="inlineStr">
        <is>
          <t>数据产品经理</t>
        </is>
      </c>
      <c r="B239" t="inlineStr">
        <is>
          <t>中企动力招聘</t>
        </is>
      </c>
      <c r="C239" t="inlineStr">
        <is>
          <t>1000-9999人</t>
        </is>
      </c>
      <c r="D239" t="inlineStr">
        <is>
          <t>互联网</t>
        </is>
      </c>
      <c r="E239" t="inlineStr">
        <is>
          <t>18-25K</t>
        </is>
      </c>
      <c r="F239" t="inlineStr"/>
      <c r="G239" t="inlineStr">
        <is>
          <t>3-5年</t>
        </is>
      </c>
      <c r="H239" t="inlineStr">
        <is>
          <t>本科</t>
        </is>
      </c>
      <c r="I239" t="inlineStr">
        <is>
          <t>数据可视化设计、BI、财务管理、产品经验、数据产品经理、</t>
        </is>
      </c>
      <c r="J239" t="inlineStr">
        <is>
          <t>员工旅游，补充医疗保险，五险一金，餐补，年终奖，节日福利，通讯补贴，带薪年假，交通补助，股票期权</t>
        </is>
      </c>
      <c r="K239">
        <f>HYPERLINK("https://www.zhipin.com/job_detail/f20a738f4c91dcd10HFy29u0FVE~.html","详情")</f>
        <v/>
      </c>
    </row>
    <row r="240">
      <c r="A240" t="inlineStr">
        <is>
          <t>数据产品经理</t>
        </is>
      </c>
      <c r="B240" t="inlineStr">
        <is>
          <t>京东集团招聘</t>
        </is>
      </c>
      <c r="C240" t="inlineStr">
        <is>
          <t>10000人以上</t>
        </is>
      </c>
      <c r="D240" t="inlineStr">
        <is>
          <t>电子商务</t>
        </is>
      </c>
      <c r="E240" t="inlineStr">
        <is>
          <t>15-30K</t>
        </is>
      </c>
      <c r="F240" t="inlineStr">
        <is>
          <t>14薪</t>
        </is>
      </c>
      <c r="G240" t="inlineStr">
        <is>
          <t>3-5年</t>
        </is>
      </c>
      <c r="H240" t="inlineStr">
        <is>
          <t>本科</t>
        </is>
      </c>
      <c r="I240" t="inlineStr">
        <is>
          <t>大数据产品、数据分析、市场调研、数据产品经理、运营等部门、</t>
        </is>
      </c>
      <c r="J240" t="inlineStr">
        <is>
          <t>年终奖，补充医疗保险，包吃，免费班车，带薪年假，定期体检，交通补助，员工旅游，餐补，股票期权，零食下午茶，五险一金，节日福利</t>
        </is>
      </c>
      <c r="K240">
        <f>HYPERLINK("https://www.zhipin.com/job_detail/87d1c58db0c133d13nJ70ti0EVU~.html","详情")</f>
        <v/>
      </c>
    </row>
    <row r="241">
      <c r="A241" t="inlineStr">
        <is>
          <t>数据产品经理</t>
        </is>
      </c>
      <c r="B241" t="inlineStr">
        <is>
          <t>锐捷网络招聘</t>
        </is>
      </c>
      <c r="C241" t="inlineStr">
        <is>
          <t>1000-9999人</t>
        </is>
      </c>
      <c r="D241" t="inlineStr">
        <is>
          <t>通信/网络设备</t>
        </is>
      </c>
      <c r="E241" t="inlineStr">
        <is>
          <t>30-50K</t>
        </is>
      </c>
      <c r="F241" t="inlineStr">
        <is>
          <t>13薪</t>
        </is>
      </c>
      <c r="G241" t="inlineStr">
        <is>
          <t>5-10年</t>
        </is>
      </c>
      <c r="H241" t="inlineStr">
        <is>
          <t>本科</t>
        </is>
      </c>
      <c r="I241" t="inlineStr">
        <is>
          <t>大数据产品、用户研究、大数据、数据分析、市场调研、</t>
        </is>
      </c>
      <c r="J241" t="inlineStr">
        <is>
          <t>五险一金，股票期权，补充医疗保险，通讯补贴，交通补助，年终奖，节日福利，员工旅游，带薪年假，爱心基金，定期体检，零食下午茶</t>
        </is>
      </c>
      <c r="K241">
        <f>HYPERLINK("https://www.zhipin.com/job_detail/22273ffd6696eb603nVz3ty8EFM~.html","详情")</f>
        <v/>
      </c>
    </row>
    <row r="242">
      <c r="A242" t="inlineStr">
        <is>
          <t>大数据产品经理</t>
        </is>
      </c>
      <c r="B242" t="inlineStr">
        <is>
          <t>时速云招聘</t>
        </is>
      </c>
      <c r="C242" t="inlineStr">
        <is>
          <t>100-499人</t>
        </is>
      </c>
      <c r="D242" t="inlineStr">
        <is>
          <t>互联网</t>
        </is>
      </c>
      <c r="E242" t="inlineStr">
        <is>
          <t>15-30K</t>
        </is>
      </c>
      <c r="F242" t="inlineStr">
        <is>
          <t>13薪</t>
        </is>
      </c>
      <c r="G242" t="inlineStr">
        <is>
          <t>3-5年</t>
        </is>
      </c>
      <c r="H242" t="inlineStr">
        <is>
          <t>本科</t>
        </is>
      </c>
      <c r="I242" t="inlineStr">
        <is>
          <t>大数据产品、大数据、数据分析、需求分析、市场调研、</t>
        </is>
      </c>
      <c r="J242" t="inlineStr">
        <is>
          <t>年终奖，员工旅游，加班补助，五险一金，带薪年假，全勤奖，零食下午茶，定期体检，补充医疗保险，股票期权，餐补</t>
        </is>
      </c>
      <c r="K242">
        <f>HYPERLINK("https://www.zhipin.com/job_detail/bea1a2d97ba8f0be3nJz3tS0FVQ~.html","详情")</f>
        <v/>
      </c>
    </row>
    <row r="243">
      <c r="A243" t="inlineStr">
        <is>
          <t>数据产品经理</t>
        </is>
      </c>
      <c r="B243" t="inlineStr">
        <is>
          <t>腾讯科技(北京)公司招聘</t>
        </is>
      </c>
      <c r="C243" t="inlineStr">
        <is>
          <t>10000人以上</t>
        </is>
      </c>
      <c r="D243" t="inlineStr">
        <is>
          <t>移动互联网</t>
        </is>
      </c>
      <c r="E243" t="inlineStr">
        <is>
          <t>15-30K</t>
        </is>
      </c>
      <c r="F243" t="inlineStr"/>
      <c r="G243" t="inlineStr">
        <is>
          <t>3-5年</t>
        </is>
      </c>
      <c r="H243" t="inlineStr">
        <is>
          <t>本科</t>
        </is>
      </c>
      <c r="I243" t="inlineStr">
        <is>
          <t>数据运营、数据分析、产品经理、数据产品经理、设计实验、</t>
        </is>
      </c>
      <c r="J243" t="inlineStr">
        <is>
          <t>免费班车，餐补，节日福利，零食下午茶</t>
        </is>
      </c>
      <c r="K243">
        <f>HYPERLINK("https://www.zhipin.com/job_detail/57022575e51f2b331n183Ny-GVE~.html","详情")</f>
        <v/>
      </c>
    </row>
    <row r="244">
      <c r="A244" t="inlineStr">
        <is>
          <t>数据产品经理</t>
        </is>
      </c>
      <c r="B244" t="inlineStr">
        <is>
          <t>乐居招聘</t>
        </is>
      </c>
      <c r="C244" t="inlineStr">
        <is>
          <t>500-999人</t>
        </is>
      </c>
      <c r="D244" t="inlineStr">
        <is>
          <t>互联网</t>
        </is>
      </c>
      <c r="E244" t="inlineStr">
        <is>
          <t>25-35K</t>
        </is>
      </c>
      <c r="F244" t="inlineStr"/>
      <c r="G244" t="inlineStr">
        <is>
          <t>3-5年</t>
        </is>
      </c>
      <c r="H244" t="inlineStr">
        <is>
          <t>本科</t>
        </is>
      </c>
      <c r="I244" t="inlineStr">
        <is>
          <t>SQL、Axure、Visio、关注大数据、设计可视化、</t>
        </is>
      </c>
      <c r="J244" t="inlineStr">
        <is>
          <t>五险一金，年终奖，餐补，免费班车，补充医疗保险，带薪年假，定期体检</t>
        </is>
      </c>
      <c r="K244">
        <f>HYPERLINK("https://www.zhipin.com/job_detail/8aef43c9946dd11b3nZy2NS1F1Q~.html","详情")</f>
        <v/>
      </c>
    </row>
    <row r="245">
      <c r="A245" t="inlineStr">
        <is>
          <t>数据产品经理</t>
        </is>
      </c>
      <c r="B245" t="inlineStr">
        <is>
          <t>更美app招聘</t>
        </is>
      </c>
      <c r="C245" t="inlineStr">
        <is>
          <t>100-499人</t>
        </is>
      </c>
      <c r="D245" t="inlineStr">
        <is>
          <t>互联网</t>
        </is>
      </c>
      <c r="E245" t="inlineStr">
        <is>
          <t>15-25K</t>
        </is>
      </c>
      <c r="F245" t="inlineStr">
        <is>
          <t>14薪</t>
        </is>
      </c>
      <c r="G245" t="inlineStr">
        <is>
          <t>经验不限</t>
        </is>
      </c>
      <c r="H245" t="inlineStr">
        <is>
          <t>本科</t>
        </is>
      </c>
      <c r="I245" t="inlineStr">
        <is>
          <t>大数据产品、平台产品、数据分析、BI系统、数据产品经理、</t>
        </is>
      </c>
      <c r="J245" t="inlineStr">
        <is>
          <t>定期体检，带薪年假，员工旅游，五险一金</t>
        </is>
      </c>
      <c r="K245">
        <f>HYPERLINK("https://www.zhipin.com/job_detail/046770188f02f9103ndz3NS7EFA~.html","详情")</f>
        <v/>
      </c>
    </row>
    <row r="246">
      <c r="A246" t="inlineStr">
        <is>
          <t>数据产品经理（佣金平台方向）</t>
        </is>
      </c>
      <c r="B246" t="inlineStr">
        <is>
          <t>美菜网招聘</t>
        </is>
      </c>
      <c r="C246" t="inlineStr">
        <is>
          <t>10000人以上</t>
        </is>
      </c>
      <c r="D246" t="inlineStr">
        <is>
          <t>电子商务</t>
        </is>
      </c>
      <c r="E246" t="inlineStr">
        <is>
          <t>20-40K</t>
        </is>
      </c>
      <c r="F246" t="inlineStr">
        <is>
          <t>16薪</t>
        </is>
      </c>
      <c r="G246" t="inlineStr">
        <is>
          <t>3-5年</t>
        </is>
      </c>
      <c r="H246" t="inlineStr">
        <is>
          <t>本科</t>
        </is>
      </c>
      <c r="I246" t="inlineStr">
        <is>
          <t>平台产品、数据可视化设计、数据产品经理、计算机相关、设计业务、</t>
        </is>
      </c>
      <c r="J246" t="inlineStr">
        <is>
          <t>股票期权，年终奖，带薪年假，补充医疗保险，节日福利，五险一金</t>
        </is>
      </c>
      <c r="K246">
        <f>HYPERLINK("https://www.zhipin.com/job_detail/712ebcc6c6ea0fba3nZ-39-0FFQ~.html","详情")</f>
        <v/>
      </c>
    </row>
    <row r="247">
      <c r="A247" t="inlineStr">
        <is>
          <t>数据产品经理</t>
        </is>
      </c>
      <c r="B247" t="inlineStr">
        <is>
          <t>桔子分期招聘</t>
        </is>
      </c>
      <c r="C247" t="inlineStr">
        <is>
          <t>100-499人</t>
        </is>
      </c>
      <c r="D247" t="inlineStr">
        <is>
          <t>互联网</t>
        </is>
      </c>
      <c r="E247" t="inlineStr">
        <is>
          <t>20-30K</t>
        </is>
      </c>
      <c r="F247" t="inlineStr"/>
      <c r="G247" t="inlineStr">
        <is>
          <t>3-5年</t>
        </is>
      </c>
      <c r="H247" t="inlineStr">
        <is>
          <t>本科</t>
        </is>
      </c>
      <c r="I247" t="inlineStr">
        <is>
          <t>深度专题、客户端数据、数据产品经理、数据化、bi工具、</t>
        </is>
      </c>
      <c r="J247" t="inlineStr">
        <is>
          <t>股票期权，全勤奖，年终奖，五险一金，零食下午茶，节日福利，通讯补贴，免费班车，带薪年假，交通补助，加班补助</t>
        </is>
      </c>
      <c r="K247">
        <f>HYPERLINK("https://www.zhipin.com/job_detail/f2b13989d06d7cc53nR_0tu8EFU~.html","详情")</f>
        <v/>
      </c>
    </row>
    <row r="248">
      <c r="A248" t="inlineStr">
        <is>
          <t>数据产品经理</t>
        </is>
      </c>
      <c r="B248" t="inlineStr">
        <is>
          <t>国美金控招聘</t>
        </is>
      </c>
      <c r="C248" t="inlineStr">
        <is>
          <t>10000人以上</t>
        </is>
      </c>
      <c r="D248" t="inlineStr">
        <is>
          <t>互联网金融</t>
        </is>
      </c>
      <c r="E248" t="inlineStr">
        <is>
          <t>25-35K</t>
        </is>
      </c>
      <c r="F248" t="inlineStr">
        <is>
          <t>14薪</t>
        </is>
      </c>
      <c r="G248" t="inlineStr">
        <is>
          <t>5-10年</t>
        </is>
      </c>
      <c r="H248" t="inlineStr">
        <is>
          <t>本科</t>
        </is>
      </c>
      <c r="I248" t="inlineStr">
        <is>
          <t>大数据产品、BI、消费金融、大数据、产品经理、</t>
        </is>
      </c>
      <c r="J248" t="inlineStr">
        <is>
          <t>节日福利，补充医疗保险，五险一金，定期体检，年终奖，带薪年假</t>
        </is>
      </c>
      <c r="K248">
        <f>HYPERLINK("https://www.zhipin.com/job_detail/529ae33d80002eb633N92Ni6FFQ~.html","详情")</f>
        <v/>
      </c>
    </row>
    <row r="249">
      <c r="A249" t="inlineStr">
        <is>
          <t>数据产品经理</t>
        </is>
      </c>
      <c r="B249" t="inlineStr">
        <is>
          <t>数衍科技招聘</t>
        </is>
      </c>
      <c r="C249" t="inlineStr">
        <is>
          <t>100-499人</t>
        </is>
      </c>
      <c r="D249" t="inlineStr">
        <is>
          <t>互联网</t>
        </is>
      </c>
      <c r="E249" t="inlineStr">
        <is>
          <t>20-30K</t>
        </is>
      </c>
      <c r="F249" t="inlineStr"/>
      <c r="G249" t="inlineStr">
        <is>
          <t>3-5年</t>
        </is>
      </c>
      <c r="H249" t="inlineStr">
        <is>
          <t>本科</t>
        </is>
      </c>
      <c r="I249" t="inlineStr">
        <is>
          <t>数据治理、零售、大数据产品、BI、高级产品经理、</t>
        </is>
      </c>
      <c r="J249" t="inlineStr">
        <is>
          <t>带薪年假，年终奖，节日福利，餐补，五险一金</t>
        </is>
      </c>
      <c r="K249">
        <f>HYPERLINK("https://www.zhipin.com/job_detail/e0dc7bfcc53696f83nF43N6-FlE~.html","详情")</f>
        <v/>
      </c>
    </row>
    <row r="250">
      <c r="A250" t="inlineStr">
        <is>
          <t>数据产品经理 (MJ001043)</t>
        </is>
      </c>
      <c r="B250" t="inlineStr">
        <is>
          <t>Keep招聘</t>
        </is>
      </c>
      <c r="C250" t="inlineStr">
        <is>
          <t>500-999人</t>
        </is>
      </c>
      <c r="D250" t="inlineStr">
        <is>
          <t>互联网</t>
        </is>
      </c>
      <c r="E250" t="inlineStr">
        <is>
          <t>15-30K</t>
        </is>
      </c>
      <c r="F250" t="inlineStr">
        <is>
          <t>14薪</t>
        </is>
      </c>
      <c r="G250" t="inlineStr">
        <is>
          <t>3-5年</t>
        </is>
      </c>
      <c r="H250" t="inlineStr">
        <is>
          <t>本科</t>
        </is>
      </c>
      <c r="I250" t="inlineStr">
        <is>
          <t>BI、大数据、产品迭代、数据分析、产品经理、</t>
        </is>
      </c>
      <c r="J250" t="inlineStr">
        <is>
          <t>补充医疗保险，带薪年假，节日福利，五险一金，股票期权，餐补，定期体检，年终奖</t>
        </is>
      </c>
      <c r="K250">
        <f>HYPERLINK("https://www.zhipin.com/job_detail/0fffb1a569ea00f43nVz2t-4F1M~.html","详情")</f>
        <v/>
      </c>
    </row>
    <row r="251">
      <c r="A251" t="inlineStr">
        <is>
          <t>数据产品经理</t>
        </is>
      </c>
      <c r="B251" t="inlineStr">
        <is>
          <t>每日优鲜招聘</t>
        </is>
      </c>
      <c r="C251" t="inlineStr">
        <is>
          <t>1000-9999人</t>
        </is>
      </c>
      <c r="D251" t="inlineStr">
        <is>
          <t>电子商务</t>
        </is>
      </c>
      <c r="E251" t="inlineStr">
        <is>
          <t>30-60K</t>
        </is>
      </c>
      <c r="F251" t="inlineStr">
        <is>
          <t>16薪</t>
        </is>
      </c>
      <c r="G251" t="inlineStr">
        <is>
          <t>5-10年</t>
        </is>
      </c>
      <c r="H251" t="inlineStr">
        <is>
          <t>本科</t>
        </is>
      </c>
      <c r="I251" t="inlineStr">
        <is>
          <t>数据分析、工具链、完善数据、数据中台、量化方法、</t>
        </is>
      </c>
      <c r="J251" t="inlineStr">
        <is>
          <t>六险一金，快速晋升，股票期权，年度体检</t>
        </is>
      </c>
      <c r="K251">
        <f>HYPERLINK("https://www.zhipin.com/job_detail/5401c8dff6257c110nRy09u_GVA~.html","详情")</f>
        <v/>
      </c>
    </row>
    <row r="252">
      <c r="A252" t="inlineStr">
        <is>
          <t>数据产品经理</t>
        </is>
      </c>
      <c r="B252" t="inlineStr">
        <is>
          <t>北银科技招聘</t>
        </is>
      </c>
      <c r="C252" t="inlineStr">
        <is>
          <t>100-499人</t>
        </is>
      </c>
      <c r="D252" t="inlineStr">
        <is>
          <t>互联网</t>
        </is>
      </c>
      <c r="E252" t="inlineStr">
        <is>
          <t>20-40K</t>
        </is>
      </c>
      <c r="F252" t="inlineStr"/>
      <c r="G252" t="inlineStr">
        <is>
          <t>3-5年</t>
        </is>
      </c>
      <c r="H252" t="inlineStr">
        <is>
          <t>本科</t>
        </is>
      </c>
      <c r="I252" t="inlineStr">
        <is>
          <t>数据分析、指标口径、业务理解、内容标签、数据产品经理、</t>
        </is>
      </c>
      <c r="J252" t="inlineStr">
        <is>
          <t>零食下午茶，加班补助，节日福利，员工旅游，通讯补贴，年终奖，交通补助，五险一金，定期体检，包吃</t>
        </is>
      </c>
      <c r="K252">
        <f>HYPERLINK("https://www.zhipin.com/job_detail/f49a6ebc859bd6270Hxy2Ny1E1Q~.html","详情")</f>
        <v/>
      </c>
    </row>
    <row r="253">
      <c r="A253" t="inlineStr">
        <is>
          <t>数据产品经理</t>
        </is>
      </c>
      <c r="B253" t="inlineStr">
        <is>
          <t>毫末招聘</t>
        </is>
      </c>
      <c r="C253" t="inlineStr">
        <is>
          <t>100-499人</t>
        </is>
      </c>
      <c r="D253" t="inlineStr">
        <is>
          <t>互联网</t>
        </is>
      </c>
      <c r="E253" t="inlineStr">
        <is>
          <t>15-30K</t>
        </is>
      </c>
      <c r="F253" t="inlineStr">
        <is>
          <t>15薪</t>
        </is>
      </c>
      <c r="G253" t="inlineStr">
        <is>
          <t>3-5年</t>
        </is>
      </c>
      <c r="H253" t="inlineStr">
        <is>
          <t>本科</t>
        </is>
      </c>
      <c r="I253" t="inlineStr">
        <is>
          <t>数据产品、行业态势、数据产品经理、场景分析、产品解决方案、</t>
        </is>
      </c>
      <c r="J253" t="inlineStr">
        <is>
          <t>带薪年假，餐补，补充医疗保险，定期体检，节日福利，年终奖，五险一金，股票期权</t>
        </is>
      </c>
      <c r="K253">
        <f>HYPERLINK("https://www.zhipin.com/job_detail/0faf963d3e609e903nN_2tS4FVc~.html","详情")</f>
        <v/>
      </c>
    </row>
    <row r="254">
      <c r="A254" t="inlineStr">
        <is>
          <t>大数据产品经理</t>
        </is>
      </c>
      <c r="B254" t="inlineStr">
        <is>
          <t>三盟科技招聘</t>
        </is>
      </c>
      <c r="C254" t="inlineStr">
        <is>
          <t>500-999人</t>
        </is>
      </c>
      <c r="D254" t="inlineStr">
        <is>
          <t>计算机软件</t>
        </is>
      </c>
      <c r="E254" t="inlineStr">
        <is>
          <t>12-20K</t>
        </is>
      </c>
      <c r="F254" t="inlineStr"/>
      <c r="G254" t="inlineStr">
        <is>
          <t>3-5年</t>
        </is>
      </c>
      <c r="H254" t="inlineStr">
        <is>
          <t>本科</t>
        </is>
      </c>
      <c r="I254" t="inlineStr">
        <is>
          <t>大数据产品、大数据、需求分析、市场调研、本科学士、</t>
        </is>
      </c>
      <c r="J254" t="inlineStr">
        <is>
          <t>带薪年假，定期体检，节日福利，五险一金，零食下午茶，补充医疗保险，员工旅游</t>
        </is>
      </c>
      <c r="K254">
        <f>HYPERLINK("https://www.zhipin.com/job_detail/a0ed6b52ab6810b43nd93d64GFU~.html","详情")</f>
        <v/>
      </c>
    </row>
    <row r="255">
      <c r="A255" t="inlineStr">
        <is>
          <t>数据产品经理</t>
        </is>
      </c>
      <c r="B255" t="inlineStr">
        <is>
          <t>世纪文都教育招聘</t>
        </is>
      </c>
      <c r="C255" t="inlineStr">
        <is>
          <t>1000-9999人</t>
        </is>
      </c>
      <c r="D255" t="inlineStr">
        <is>
          <t>在线教育</t>
        </is>
      </c>
      <c r="E255" t="inlineStr">
        <is>
          <t>10-15K</t>
        </is>
      </c>
      <c r="F255" t="inlineStr"/>
      <c r="G255" t="inlineStr">
        <is>
          <t>1-3年</t>
        </is>
      </c>
      <c r="H255" t="inlineStr">
        <is>
          <t>本科</t>
        </is>
      </c>
      <c r="I255" t="inlineStr">
        <is>
          <t>业务特征、数据产品经理、行业数据、建模、结构化信息、</t>
        </is>
      </c>
      <c r="J255" t="inlineStr">
        <is>
          <t>带薪年假，节日福利，五险一金，年终奖</t>
        </is>
      </c>
      <c r="K255">
        <f>HYPERLINK("https://www.zhipin.com/job_detail/b08b3c8fa1ce4f3b3nBz0tu9E1E~.html","详情")</f>
        <v/>
      </c>
    </row>
    <row r="256">
      <c r="A256" t="inlineStr">
        <is>
          <t>数据产品经理</t>
        </is>
      </c>
      <c r="B256" t="inlineStr">
        <is>
          <t>文思海辉招聘</t>
        </is>
      </c>
      <c r="C256" t="inlineStr">
        <is>
          <t>10000人以上</t>
        </is>
      </c>
      <c r="D256" t="inlineStr">
        <is>
          <t>计算机软件</t>
        </is>
      </c>
      <c r="E256" t="inlineStr">
        <is>
          <t>8-9K</t>
        </is>
      </c>
      <c r="F256" t="inlineStr"/>
      <c r="G256" t="inlineStr">
        <is>
          <t>1年以内</t>
        </is>
      </c>
      <c r="H256" t="inlineStr">
        <is>
          <t>本科</t>
        </is>
      </c>
      <c r="I256" t="inlineStr">
        <is>
          <t>商业产品、分析型、数据产品经理、产品用户体验、驱动相关、</t>
        </is>
      </c>
      <c r="J256" t="inlineStr">
        <is>
          <t>交通补助，节日福利，带薪年假，加班补助，年终奖，五险一金，员工旅游，优惠券，定期体检</t>
        </is>
      </c>
      <c r="K256">
        <f>HYPERLINK("https://www.zhipin.com/job_detail/6d4771b0e612c3323nN_2Nq-E1M~.html","详情")</f>
        <v/>
      </c>
    </row>
    <row r="257">
      <c r="A257" t="inlineStr">
        <is>
          <t>4+年-产品经理(外派)</t>
        </is>
      </c>
      <c r="B257" t="inlineStr">
        <is>
          <t>方正璞华招聘</t>
        </is>
      </c>
      <c r="C257" t="inlineStr">
        <is>
          <t>500-999人</t>
        </is>
      </c>
      <c r="D257" t="inlineStr">
        <is>
          <t>计算机软件</t>
        </is>
      </c>
      <c r="E257" t="inlineStr">
        <is>
          <t>17-21K</t>
        </is>
      </c>
      <c r="F257" t="inlineStr"/>
      <c r="G257" t="inlineStr">
        <is>
          <t>5-10年</t>
        </is>
      </c>
      <c r="H257" t="inlineStr">
        <is>
          <t>学历不限</t>
        </is>
      </c>
      <c r="I257" t="inlineStr">
        <is>
          <t>广告、用户增长、平台产品、商业产品、投放、</t>
        </is>
      </c>
      <c r="J257" t="inlineStr">
        <is>
          <t>包吃，补充医疗保险，零食下午茶，定期体检，节日福利，带薪年假，五险一金</t>
        </is>
      </c>
      <c r="K257">
        <f>HYPERLINK("https://www.zhipin.com/job_detail/59a41471db96ae043nF82t-4EVU~.html","详情")</f>
        <v/>
      </c>
    </row>
    <row r="258">
      <c r="A258" t="inlineStr">
        <is>
          <t>数据产品经理</t>
        </is>
      </c>
      <c r="B258" t="inlineStr">
        <is>
          <t>花香盛世体育招聘</t>
        </is>
      </c>
      <c r="C258" t="inlineStr">
        <is>
          <t>1000-9999人</t>
        </is>
      </c>
      <c r="D258" t="inlineStr">
        <is>
          <t>在线教育</t>
        </is>
      </c>
      <c r="E258" t="inlineStr">
        <is>
          <t>10-15K</t>
        </is>
      </c>
      <c r="F258" t="inlineStr"/>
      <c r="G258" t="inlineStr">
        <is>
          <t>3-5年</t>
        </is>
      </c>
      <c r="H258" t="inlineStr">
        <is>
          <t>本科</t>
        </is>
      </c>
      <c r="I258" t="inlineStr">
        <is>
          <t>BI、平台产品、BI系统、业务理解、数据产品经理、</t>
        </is>
      </c>
      <c r="J258" t="inlineStr">
        <is>
          <t>晋升通道，年终奖，通讯补贴，节日福利，五险，全勤奖，员工旅游，交通补助，专业培训</t>
        </is>
      </c>
      <c r="K258">
        <f>HYPERLINK("https://www.zhipin.com/job_detail/fa3faa06b2d1c71f3nJ-0tm1E1s~.html","详情")</f>
        <v/>
      </c>
    </row>
    <row r="259">
      <c r="A259" t="inlineStr">
        <is>
          <t>数据产品经理</t>
        </is>
      </c>
      <c r="B259" t="inlineStr">
        <is>
          <t>京东物流招聘</t>
        </is>
      </c>
      <c r="C259" t="inlineStr">
        <is>
          <t>10000人以上</t>
        </is>
      </c>
      <c r="D259" t="inlineStr">
        <is>
          <t>物流/仓储</t>
        </is>
      </c>
      <c r="E259" t="inlineStr">
        <is>
          <t>15-30K</t>
        </is>
      </c>
      <c r="F259" t="inlineStr">
        <is>
          <t>14薪</t>
        </is>
      </c>
      <c r="G259" t="inlineStr">
        <is>
          <t>5-10年</t>
        </is>
      </c>
      <c r="H259" t="inlineStr">
        <is>
          <t>本科</t>
        </is>
      </c>
      <c r="I259" t="inlineStr">
        <is>
          <t>大数据产品、BI、高级产品经理、大数据、数据分析、</t>
        </is>
      </c>
      <c r="J259" t="inlineStr">
        <is>
          <t>加班补助，五险一金，带薪年假，餐补，股票期权，餐补，节日福利，定期体检，补充医疗保险，交通补助，免费班车，年终奖</t>
        </is>
      </c>
      <c r="K259">
        <f>HYPERLINK("https://www.zhipin.com/job_detail/86ddaae29acd44e43nN62t27F1U~.html","详情")</f>
        <v/>
      </c>
    </row>
    <row r="260">
      <c r="A260" t="inlineStr">
        <is>
          <t>数据产品经理</t>
        </is>
      </c>
      <c r="B260" t="inlineStr">
        <is>
          <t>泰迪熊移动科技招聘</t>
        </is>
      </c>
      <c r="C260" t="inlineStr">
        <is>
          <t>100-499人</t>
        </is>
      </c>
      <c r="D260" t="inlineStr">
        <is>
          <t>数据服务</t>
        </is>
      </c>
      <c r="E260" t="inlineStr">
        <is>
          <t>10-15K</t>
        </is>
      </c>
      <c r="F260" t="inlineStr">
        <is>
          <t>16薪</t>
        </is>
      </c>
      <c r="G260" t="inlineStr">
        <is>
          <t>1-3年</t>
        </is>
      </c>
      <c r="H260" t="inlineStr">
        <is>
          <t>本科</t>
        </is>
      </c>
      <c r="I260" t="inlineStr">
        <is>
          <t>数据能力、产品经验、数据产品经理、确定数据、平台化、</t>
        </is>
      </c>
      <c r="J260" t="inlineStr">
        <is>
          <t>节日福利，零食下午茶，五险一金，带薪年假，年终奖，包吃，全勤奖，定期体检，免费班车</t>
        </is>
      </c>
      <c r="K260">
        <f>HYPERLINK("https://www.zhipin.com/job_detail/d45ad5044864e4113nZ83NS4EVY~.html","详情")</f>
        <v/>
      </c>
    </row>
    <row r="261">
      <c r="A261" t="inlineStr">
        <is>
          <t>数据产品经理</t>
        </is>
      </c>
      <c r="B261" t="inlineStr">
        <is>
          <t>美图公司招聘</t>
        </is>
      </c>
      <c r="C261" t="inlineStr">
        <is>
          <t>1000-9999人</t>
        </is>
      </c>
      <c r="D261" t="inlineStr">
        <is>
          <t>互联网</t>
        </is>
      </c>
      <c r="E261" t="inlineStr">
        <is>
          <t>15-30K</t>
        </is>
      </c>
      <c r="F261" t="inlineStr">
        <is>
          <t>15薪</t>
        </is>
      </c>
      <c r="G261" t="inlineStr">
        <is>
          <t>3-5年</t>
        </is>
      </c>
      <c r="H261" t="inlineStr">
        <is>
          <t>本科</t>
        </is>
      </c>
      <c r="I261" t="inlineStr">
        <is>
          <t>数据产品经理、本科及以上学历、HIVE、计算机、统计学相关、</t>
        </is>
      </c>
      <c r="J261" t="inlineStr">
        <is>
          <t>零食下午茶，交通补助，免费班车，餐补，定期体检，节日福利，带薪年假，五险一金，年终奖，全勤奖</t>
        </is>
      </c>
      <c r="K261">
        <f>HYPERLINK("https://www.zhipin.com/job_detail/c9e635ef6010c57e3nFy39W8ElQ~.html","详情")</f>
        <v/>
      </c>
    </row>
    <row r="262">
      <c r="A262" t="inlineStr">
        <is>
          <t>数据产品经理</t>
        </is>
      </c>
      <c r="B262" t="inlineStr">
        <is>
          <t>特斯联招聘</t>
        </is>
      </c>
      <c r="C262" t="inlineStr">
        <is>
          <t>500-999人</t>
        </is>
      </c>
      <c r="D262" t="inlineStr">
        <is>
          <t>数据服务</t>
        </is>
      </c>
      <c r="E262" t="inlineStr">
        <is>
          <t>20-35K</t>
        </is>
      </c>
      <c r="F262" t="inlineStr"/>
      <c r="G262" t="inlineStr">
        <is>
          <t>3-5年</t>
        </is>
      </c>
      <c r="H262" t="inlineStr">
        <is>
          <t>本科</t>
        </is>
      </c>
      <c r="I262" t="inlineStr">
        <is>
          <t>智慧城市产品、大数据产品、平台产品、可视化、产品经验、</t>
        </is>
      </c>
      <c r="J262" t="inlineStr"/>
      <c r="K262">
        <f>HYPERLINK("https://www.zhipin.com/job_detail/e56a1bb2315d0aa03nd43t68FVQ~.html","详情")</f>
        <v/>
      </c>
    </row>
    <row r="263">
      <c r="A263" t="inlineStr">
        <is>
          <t>数据产品经理</t>
        </is>
      </c>
      <c r="B263" t="inlineStr">
        <is>
          <t>逸驾智能招聘</t>
        </is>
      </c>
      <c r="C263" t="inlineStr">
        <is>
          <t>100-499人</t>
        </is>
      </c>
      <c r="D263" t="inlineStr">
        <is>
          <t>互联网</t>
        </is>
      </c>
      <c r="E263" t="inlineStr">
        <is>
          <t>20-40K</t>
        </is>
      </c>
      <c r="F263" t="inlineStr">
        <is>
          <t>14薪</t>
        </is>
      </c>
      <c r="G263" t="inlineStr">
        <is>
          <t>5-10年</t>
        </is>
      </c>
      <c r="H263" t="inlineStr">
        <is>
          <t>本科</t>
        </is>
      </c>
      <c r="I263" t="inlineStr">
        <is>
          <t>数据产品经理、市场竞争态势、Algorithm、工程师团队、Prototype、</t>
        </is>
      </c>
      <c r="J263" t="inlineStr">
        <is>
          <t>年终奖，补充医疗保险，带薪年假，免费班车，通讯补贴，五险一金，餐补，节日福利，定期体检</t>
        </is>
      </c>
      <c r="K263">
        <f>HYPERLINK("https://www.zhipin.com/job_detail/7d21306d3cfc061a3ndz2tW6E1o~.html","详情")</f>
        <v/>
      </c>
    </row>
    <row r="264">
      <c r="A264" t="inlineStr">
        <is>
          <t>数据产品经理（数据治理方向）</t>
        </is>
      </c>
      <c r="B264" t="inlineStr">
        <is>
          <t>乐信圣文招聘</t>
        </is>
      </c>
      <c r="C264" t="inlineStr">
        <is>
          <t>100-499人</t>
        </is>
      </c>
      <c r="D264" t="inlineStr">
        <is>
          <t>互联网</t>
        </is>
      </c>
      <c r="E264" t="inlineStr">
        <is>
          <t>25-40K</t>
        </is>
      </c>
      <c r="F264" t="inlineStr">
        <is>
          <t>14薪</t>
        </is>
      </c>
      <c r="G264" t="inlineStr">
        <is>
          <t>3-5年</t>
        </is>
      </c>
      <c r="H264" t="inlineStr">
        <is>
          <t>本科</t>
        </is>
      </c>
      <c r="I264" t="inlineStr">
        <is>
          <t>数据质量问题、完善数据、数据产品经理、数据治理、数据仓库、</t>
        </is>
      </c>
      <c r="J264" t="inlineStr">
        <is>
          <t>包吃，年终奖，补充医疗保险，五险一金，零食下午茶，节日福利，带薪年假，定期体检，员工旅游</t>
        </is>
      </c>
      <c r="K264">
        <f>HYPERLINK("https://www.zhipin.com/job_detail/7521733c7c1c6ed43nZy3ti_F1o~.html","详情")</f>
        <v/>
      </c>
    </row>
    <row r="265">
      <c r="A265" t="inlineStr">
        <is>
          <t>数据产品经理</t>
        </is>
      </c>
      <c r="B265" t="inlineStr">
        <is>
          <t>CYCLONE RPA招聘</t>
        </is>
      </c>
      <c r="C265" t="inlineStr">
        <is>
          <t>100-499人</t>
        </is>
      </c>
      <c r="D265" t="inlineStr">
        <is>
          <t>计算机软件</t>
        </is>
      </c>
      <c r="E265" t="inlineStr">
        <is>
          <t>25-50K</t>
        </is>
      </c>
      <c r="F265" t="inlineStr">
        <is>
          <t>13薪</t>
        </is>
      </c>
      <c r="G265" t="inlineStr">
        <is>
          <t>3-5年</t>
        </is>
      </c>
      <c r="H265" t="inlineStr">
        <is>
          <t>本科</t>
        </is>
      </c>
      <c r="I265" t="inlineStr">
        <is>
          <t>B端产品、平台产品、数据产品经理、产品进度、使用sql、</t>
        </is>
      </c>
      <c r="J265" t="inlineStr">
        <is>
          <t>股票期权，节日福利，员工旅游，年终奖，带薪年假，五险一金，零食下午茶</t>
        </is>
      </c>
      <c r="K265">
        <f>HYPERLINK("https://www.zhipin.com/job_detail/0a2e45b2dc3a73460HF409y0EFs~.html","详情")</f>
        <v/>
      </c>
    </row>
    <row r="266">
      <c r="A266" t="inlineStr">
        <is>
          <t>数据产品经理</t>
        </is>
      </c>
      <c r="B266" t="inlineStr">
        <is>
          <t>北京新氧万维招聘</t>
        </is>
      </c>
      <c r="C266" t="inlineStr">
        <is>
          <t>1000-9999人</t>
        </is>
      </c>
      <c r="D266" t="inlineStr">
        <is>
          <t>互联网</t>
        </is>
      </c>
      <c r="E266" t="inlineStr">
        <is>
          <t>20-21K</t>
        </is>
      </c>
      <c r="F266" t="inlineStr"/>
      <c r="G266" t="inlineStr">
        <is>
          <t>3-5年</t>
        </is>
      </c>
      <c r="H266" t="inlineStr">
        <is>
          <t>本科</t>
        </is>
      </c>
      <c r="I266" t="inlineStr">
        <is>
          <t>用户增长、分析决策、数据一致性、数据产品经理、数据体系建设、</t>
        </is>
      </c>
      <c r="J266" t="inlineStr">
        <is>
          <t>免费班车，股票期权，定期体检，五险一金，餐补，节日福利，员工旅游，带薪年假，年终奖</t>
        </is>
      </c>
      <c r="K266">
        <f>HYPERLINK("https://www.zhipin.com/job_detail/fc47b2a489d90d6933Z_09-9EFM~.html","详情")</f>
        <v/>
      </c>
    </row>
    <row r="267">
      <c r="A267" t="inlineStr">
        <is>
          <t>数据产品经理</t>
        </is>
      </c>
      <c r="B267" t="inlineStr">
        <is>
          <t>猿辅导招聘</t>
        </is>
      </c>
      <c r="C267" t="inlineStr">
        <is>
          <t>1000-9999人</t>
        </is>
      </c>
      <c r="D267" t="inlineStr">
        <is>
          <t>在线教育</t>
        </is>
      </c>
      <c r="E267" t="inlineStr">
        <is>
          <t>18-30K</t>
        </is>
      </c>
      <c r="F267" t="inlineStr">
        <is>
          <t>14薪</t>
        </is>
      </c>
      <c r="G267" t="inlineStr">
        <is>
          <t>1-3年</t>
        </is>
      </c>
      <c r="H267" t="inlineStr">
        <is>
          <t>本科</t>
        </is>
      </c>
      <c r="I267" t="inlineStr">
        <is>
          <t>后台产品、数据产品经理、群管理、工作场景、数据拆分、</t>
        </is>
      </c>
      <c r="J267" t="inlineStr">
        <is>
          <t>定期体检，年终奖，五一9天假，餐补，节日福利，股票期权，零食下午茶，员工旅游，五险一金，带薪年假，补充医疗保险</t>
        </is>
      </c>
      <c r="K267">
        <f>HYPERLINK("https://www.zhipin.com/job_detail/b0e1d00ad31791f03nJz0tu9FVQ~.html","详情")</f>
        <v/>
      </c>
    </row>
    <row r="268">
      <c r="A268" t="inlineStr">
        <is>
          <t>医疗大数据项目经理、产品经理、产品总监</t>
        </is>
      </c>
      <c r="B268" t="inlineStr">
        <is>
          <t>熙诚紫光招聘</t>
        </is>
      </c>
      <c r="C268" t="inlineStr">
        <is>
          <t>100-499人</t>
        </is>
      </c>
      <c r="D268" t="inlineStr">
        <is>
          <t>计算机软件</t>
        </is>
      </c>
      <c r="E268" t="inlineStr">
        <is>
          <t>20-30K</t>
        </is>
      </c>
      <c r="F268" t="inlineStr"/>
      <c r="G268" t="inlineStr">
        <is>
          <t>3-5年</t>
        </is>
      </c>
      <c r="H268" t="inlineStr">
        <is>
          <t>本科</t>
        </is>
      </c>
      <c r="I268" t="inlineStr">
        <is>
          <t>产品经理、项目实施计划、按时交付、政府医疗、项目运营部、</t>
        </is>
      </c>
      <c r="J268" t="inlineStr">
        <is>
          <t>零食下午茶，交通补助，五险一金，节日福利，定期体检，带薪年假</t>
        </is>
      </c>
      <c r="K268">
        <f>HYPERLINK("https://www.zhipin.com/job_detail/c90fe554556d80703nF93Ny1E1Y~.html","详情")</f>
        <v/>
      </c>
    </row>
    <row r="269">
      <c r="A269" t="inlineStr">
        <is>
          <t>数据产品经理</t>
        </is>
      </c>
      <c r="B269" t="inlineStr">
        <is>
          <t>美团网招聘</t>
        </is>
      </c>
      <c r="C269" t="inlineStr">
        <is>
          <t>2O已上市10000人以上</t>
        </is>
      </c>
      <c r="D269" t="inlineStr">
        <is>
          <t>O2O</t>
        </is>
      </c>
      <c r="E269" t="inlineStr">
        <is>
          <t>29-45K</t>
        </is>
      </c>
      <c r="F269" t="inlineStr">
        <is>
          <t>15薪</t>
        </is>
      </c>
      <c r="G269" t="inlineStr">
        <is>
          <t>5-10年</t>
        </is>
      </c>
      <c r="H269" t="inlineStr">
        <is>
          <t>本科</t>
        </is>
      </c>
      <c r="I269" t="inlineStr">
        <is>
          <t>食材供应链、大数据、产品建设、效果验收、配置化、</t>
        </is>
      </c>
      <c r="J269" t="inlineStr">
        <is>
          <t>员工旅游，五险一金，带薪年假，年终奖，节日福利，补充医疗保险，定期体检，交通补助，通讯补贴</t>
        </is>
      </c>
      <c r="K269">
        <f>HYPERLINK("https://www.zhipin.com/job_detail/3a8e4d4c6bd745330Xd839i-E1s~.html","详情")</f>
        <v/>
      </c>
    </row>
    <row r="270">
      <c r="A270" t="inlineStr">
        <is>
          <t>产品经理（大黑牛） (MJ000001)</t>
        </is>
      </c>
      <c r="B270" t="inlineStr">
        <is>
          <t>亚洲创新集团招聘</t>
        </is>
      </c>
      <c r="C270" t="inlineStr">
        <is>
          <t>500-999人</t>
        </is>
      </c>
      <c r="D270" t="inlineStr">
        <is>
          <t>互联网</t>
        </is>
      </c>
      <c r="E270" t="inlineStr">
        <is>
          <t>15-30K</t>
        </is>
      </c>
      <c r="F270" t="inlineStr"/>
      <c r="G270" t="inlineStr">
        <is>
          <t>3-5年</t>
        </is>
      </c>
      <c r="H270" t="inlineStr">
        <is>
          <t>学历不限</t>
        </is>
      </c>
      <c r="I270" t="inlineStr">
        <is>
          <t>产品迭代、社交、市场调研、互联网产品设计、视频社交、</t>
        </is>
      </c>
      <c r="J270" t="inlineStr">
        <is>
          <t>定期体检，补充医疗保险，节日福利，股票期权，交通补助，年终奖，餐补，五险一金，快速晋升，带薪年假，员工旅游，零食下午茶</t>
        </is>
      </c>
      <c r="K270">
        <f>HYPERLINK("https://www.zhipin.com/job_detail/39016392a6f565aa3nB72Ny9E1o~.html","详情")</f>
        <v/>
      </c>
    </row>
    <row r="271">
      <c r="A271" t="inlineStr">
        <is>
          <t>大数据产品经理</t>
        </is>
      </c>
      <c r="B271" t="inlineStr">
        <is>
          <t>北京中科大洋招聘</t>
        </is>
      </c>
      <c r="C271" t="inlineStr">
        <is>
          <t>1000-9999人</t>
        </is>
      </c>
      <c r="D271" t="inlineStr">
        <is>
          <t>计算机软件</t>
        </is>
      </c>
      <c r="E271" t="inlineStr">
        <is>
          <t>20-25K</t>
        </is>
      </c>
      <c r="F271" t="inlineStr">
        <is>
          <t>13薪</t>
        </is>
      </c>
      <c r="G271" t="inlineStr">
        <is>
          <t>3-5年</t>
        </is>
      </c>
      <c r="H271" t="inlineStr">
        <is>
          <t>本科</t>
        </is>
      </c>
      <c r="I271" t="inlineStr">
        <is>
          <t>大数据产品、平台产品、云计算、数据分析、数据价值、</t>
        </is>
      </c>
      <c r="J271" t="inlineStr">
        <is>
          <t>补充医疗保险，免费班车，通讯补贴，年终奖，定期体检，五险一金，餐补，带薪年假</t>
        </is>
      </c>
      <c r="K271">
        <f>HYPERLINK("https://www.zhipin.com/job_detail/1e73885385512aa43nJy3dW6FVI~.html","详情")</f>
        <v/>
      </c>
    </row>
    <row r="272">
      <c r="A272" t="inlineStr">
        <is>
          <t>数据产品经理</t>
        </is>
      </c>
      <c r="B272" t="inlineStr">
        <is>
          <t>网易招聘</t>
        </is>
      </c>
      <c r="C272" t="inlineStr">
        <is>
          <t>10000人以上</t>
        </is>
      </c>
      <c r="D272" t="inlineStr">
        <is>
          <t>移动互联网</t>
        </is>
      </c>
      <c r="E272" t="inlineStr">
        <is>
          <t>20-40K</t>
        </is>
      </c>
      <c r="F272" t="inlineStr">
        <is>
          <t>14薪</t>
        </is>
      </c>
      <c r="G272" t="inlineStr">
        <is>
          <t>3-5年</t>
        </is>
      </c>
      <c r="H272" t="inlineStr">
        <is>
          <t>本科</t>
        </is>
      </c>
      <c r="I272" t="inlineStr">
        <is>
          <t>指标口径、产品建设、效果验收、数据产品经理、产品上线、</t>
        </is>
      </c>
      <c r="J272" t="inlineStr">
        <is>
          <t>节日福利，补充医疗保险，定期体检，年终奖，包吃，带薪年假，全勤奖，五险一金，免费班车</t>
        </is>
      </c>
      <c r="K272">
        <f>HYPERLINK("https://www.zhipin.com/job_detail/4357f4bb2d38b4a63nZy396_FFo~.html","详情")</f>
        <v/>
      </c>
    </row>
    <row r="273">
      <c r="A273" t="inlineStr">
        <is>
          <t>数据产品经理</t>
        </is>
      </c>
      <c r="B273" t="inlineStr">
        <is>
          <t>小米招聘</t>
        </is>
      </c>
      <c r="C273" t="inlineStr">
        <is>
          <t>10000人以上</t>
        </is>
      </c>
      <c r="D273" t="inlineStr">
        <is>
          <t>互联网</t>
        </is>
      </c>
      <c r="E273" t="inlineStr">
        <is>
          <t>20-30K</t>
        </is>
      </c>
      <c r="F273" t="inlineStr">
        <is>
          <t>14薪</t>
        </is>
      </c>
      <c r="G273" t="inlineStr">
        <is>
          <t>5-10年</t>
        </is>
      </c>
      <c r="H273" t="inlineStr">
        <is>
          <t>本科</t>
        </is>
      </c>
      <c r="I273" t="inlineStr">
        <is>
          <t>零售、大数据产品、高级产品经理、数据分析、产品经理、</t>
        </is>
      </c>
      <c r="J273" t="inlineStr">
        <is>
          <t>节日福利，餐补，补充医疗保险，定期体检，五险一金，年终奖，交通补助，带薪年假</t>
        </is>
      </c>
      <c r="K273">
        <f>HYPERLINK("https://www.zhipin.com/job_detail/992c2583be2c32033nN72dW9E1M~.html","详情")</f>
        <v/>
      </c>
    </row>
    <row r="274">
      <c r="A274" t="inlineStr">
        <is>
          <t>数据产品经理</t>
        </is>
      </c>
      <c r="B274" t="inlineStr">
        <is>
          <t>新奥数能招聘</t>
        </is>
      </c>
      <c r="C274" t="inlineStr">
        <is>
          <t>100-499人</t>
        </is>
      </c>
      <c r="D274" t="inlineStr">
        <is>
          <t>互联网</t>
        </is>
      </c>
      <c r="E274" t="inlineStr">
        <is>
          <t>30-60K</t>
        </is>
      </c>
      <c r="F274" t="inlineStr">
        <is>
          <t>14薪</t>
        </is>
      </c>
      <c r="G274" t="inlineStr">
        <is>
          <t>经验不限</t>
        </is>
      </c>
      <c r="H274" t="inlineStr">
        <is>
          <t>本科</t>
        </is>
      </c>
      <c r="I274" t="inlineStr">
        <is>
          <t>大数据产品、平台产品、算法平台、需求说明书、产品经验、</t>
        </is>
      </c>
      <c r="J274" t="inlineStr">
        <is>
          <t>年终奖，定期体检，交通补助，加班补助，餐补，带薪年假，通讯补贴，节日福利，五险一金，补充医疗保险</t>
        </is>
      </c>
      <c r="K274">
        <f>HYPERLINK("https://www.zhipin.com/job_detail/971442e5d1b803433nd43di7GFY~.html","详情")</f>
        <v/>
      </c>
    </row>
    <row r="275">
      <c r="A275" t="inlineStr">
        <is>
          <t>数据产品经理</t>
        </is>
      </c>
      <c r="B275" t="inlineStr">
        <is>
          <t>中国电信电渠中心招聘</t>
        </is>
      </c>
      <c r="C275" t="inlineStr">
        <is>
          <t>100-499人</t>
        </is>
      </c>
      <c r="D275" t="inlineStr">
        <is>
          <t>通信/网络设备</t>
        </is>
      </c>
      <c r="E275" t="inlineStr">
        <is>
          <t>12-18K</t>
        </is>
      </c>
      <c r="F275" t="inlineStr"/>
      <c r="G275" t="inlineStr">
        <is>
          <t>1-3年</t>
        </is>
      </c>
      <c r="H275" t="inlineStr">
        <is>
          <t>本科</t>
        </is>
      </c>
      <c r="I275" t="inlineStr">
        <is>
          <t>迭代计划、数据产品经理、协调研发、产品业务、改善用户体验、</t>
        </is>
      </c>
      <c r="J275" t="inlineStr">
        <is>
          <t>带薪年假，交通补助，节日福利，定期体检，五险一金，通讯补贴，补充医疗保险，年终奖，餐补，员工旅游</t>
        </is>
      </c>
      <c r="K275">
        <f>HYPERLINK("https://www.zhipin.com/job_detail/c9eadb616a3e18543nJ72dy6F1c~.html","详情")</f>
        <v/>
      </c>
    </row>
    <row r="276">
      <c r="A276" t="inlineStr">
        <is>
          <t>高级产品经理（数据产品方向）</t>
        </is>
      </c>
      <c r="B276" t="inlineStr">
        <is>
          <t>中数智汇招聘</t>
        </is>
      </c>
      <c r="C276" t="inlineStr">
        <is>
          <t>100-499人</t>
        </is>
      </c>
      <c r="D276" t="inlineStr">
        <is>
          <t>计算机软件</t>
        </is>
      </c>
      <c r="E276" t="inlineStr">
        <is>
          <t>20-35K</t>
        </is>
      </c>
      <c r="F276" t="inlineStr">
        <is>
          <t>13薪</t>
        </is>
      </c>
      <c r="G276" t="inlineStr">
        <is>
          <t>5-10年</t>
        </is>
      </c>
      <c r="H276" t="inlineStr">
        <is>
          <t>本科</t>
        </is>
      </c>
      <c r="I276" t="inlineStr">
        <is>
          <t>大数据、金融、产品设计文档、应用分发、产品上线、</t>
        </is>
      </c>
      <c r="J276" t="inlineStr">
        <is>
          <t>带薪年假，零食下午茶，通讯补贴，定期体检，补充医疗保险，五险一金，节日福利，交通补助，餐补，年终奖</t>
        </is>
      </c>
      <c r="K276">
        <f>HYPERLINK("https://www.zhipin.com/job_detail/26a24d5d1e6ba79b3ndz3tS-FFY~.html","详情")</f>
        <v/>
      </c>
    </row>
    <row r="277">
      <c r="A277" t="inlineStr">
        <is>
          <t>数据平台产品经理</t>
        </is>
      </c>
      <c r="B277" t="inlineStr">
        <is>
          <t>滴滴招聘</t>
        </is>
      </c>
      <c r="C277" t="inlineStr">
        <is>
          <t>1000-9999人</t>
        </is>
      </c>
      <c r="D277" t="inlineStr">
        <is>
          <t>移动互联网</t>
        </is>
      </c>
      <c r="E277" t="inlineStr">
        <is>
          <t>25-50K</t>
        </is>
      </c>
      <c r="F277" t="inlineStr">
        <is>
          <t>15薪</t>
        </is>
      </c>
      <c r="G277" t="inlineStr">
        <is>
          <t>3-5年</t>
        </is>
      </c>
      <c r="H277" t="inlineStr">
        <is>
          <t>本科</t>
        </is>
      </c>
      <c r="I277" t="inlineStr">
        <is>
          <t>标签系统、英语、产品演进、数据智能化、采集数据、</t>
        </is>
      </c>
      <c r="J277" t="inlineStr">
        <is>
          <t>补充医疗保险，定期体检，五险一金</t>
        </is>
      </c>
      <c r="K277">
        <f>HYPERLINK("https://www.zhipin.com/job_detail/9f30aa98125350f53nB80t65FlA~.html","详情")</f>
        <v/>
      </c>
    </row>
    <row r="278">
      <c r="A278" t="inlineStr">
        <is>
          <t>高级数据产品经理</t>
        </is>
      </c>
      <c r="B278" t="inlineStr">
        <is>
          <t>金色财经招聘</t>
        </is>
      </c>
      <c r="C278" t="inlineStr">
        <is>
          <t>100-499人</t>
        </is>
      </c>
      <c r="D278" t="inlineStr">
        <is>
          <t>互联网金融</t>
        </is>
      </c>
      <c r="E278" t="inlineStr">
        <is>
          <t>20-40K</t>
        </is>
      </c>
      <c r="F278" t="inlineStr"/>
      <c r="G278" t="inlineStr">
        <is>
          <t>5-10年</t>
        </is>
      </c>
      <c r="H278" t="inlineStr">
        <is>
          <t>本科</t>
        </is>
      </c>
      <c r="I278" t="inlineStr">
        <is>
          <t>产品设计文档、数据产品经理、计算机相关、行为模式、bi工具、</t>
        </is>
      </c>
      <c r="J278" t="inlineStr">
        <is>
          <t>年终奖，五险一金，带薪年假，节日福利，补充医疗保险，员工旅游，定期体检</t>
        </is>
      </c>
      <c r="K278">
        <f>HYPERLINK("https://www.zhipin.com/job_detail/2dbc7fbf3ae64b513nB_2NW8FFQ~.html","详情")</f>
        <v/>
      </c>
    </row>
    <row r="279">
      <c r="A279" t="inlineStr">
        <is>
          <t>数据产品经理</t>
        </is>
      </c>
      <c r="B279" t="inlineStr">
        <is>
          <t>微博招聘</t>
        </is>
      </c>
      <c r="C279" t="inlineStr">
        <is>
          <t>1000-9999人</t>
        </is>
      </c>
      <c r="D279" t="inlineStr">
        <is>
          <t>互联网</t>
        </is>
      </c>
      <c r="E279" t="inlineStr">
        <is>
          <t>13-25K</t>
        </is>
      </c>
      <c r="F279" t="inlineStr">
        <is>
          <t>14薪</t>
        </is>
      </c>
      <c r="G279" t="inlineStr">
        <is>
          <t>3-5年</t>
        </is>
      </c>
      <c r="H279" t="inlineStr">
        <is>
          <t>本科</t>
        </is>
      </c>
      <c r="I279" t="inlineStr">
        <is>
          <t>商业产品、产品经验、数据产品经理、建表、负责微博、</t>
        </is>
      </c>
      <c r="J279" t="inlineStr">
        <is>
          <t>节日福利，免费班车，五险一金，定期体检，餐补，带薪年假，年终奖，补充医疗保险</t>
        </is>
      </c>
      <c r="K279">
        <f>HYPERLINK("https://www.zhipin.com/job_detail/96775de868afe91c3nR93dW0EVU~.html","详情")</f>
        <v/>
      </c>
    </row>
    <row r="280">
      <c r="A280" t="inlineStr">
        <is>
          <t>数据产品经理</t>
        </is>
      </c>
      <c r="B280" t="inlineStr">
        <is>
          <t>逸驾智能招聘</t>
        </is>
      </c>
      <c r="C280" t="inlineStr">
        <is>
          <t>100-499人</t>
        </is>
      </c>
      <c r="D280" t="inlineStr">
        <is>
          <t>互联网</t>
        </is>
      </c>
      <c r="E280" t="inlineStr">
        <is>
          <t>3-5K</t>
        </is>
      </c>
      <c r="F280" t="inlineStr">
        <is>
          <t>13薪</t>
        </is>
      </c>
      <c r="G280" t="inlineStr">
        <is>
          <t>经验不限</t>
        </is>
      </c>
      <c r="H280" t="inlineStr">
        <is>
          <t>本科</t>
        </is>
      </c>
      <c r="I280" t="inlineStr">
        <is>
          <t>大数据产品、用户研究、数据产品经理、Algorithm、Analytics、</t>
        </is>
      </c>
      <c r="J280" t="inlineStr">
        <is>
          <t>补充医疗保险，节日福利，年终奖，五险一金，定期体检，带薪年假，通讯补贴，餐补，免费班车</t>
        </is>
      </c>
      <c r="K280">
        <f>HYPERLINK("https://www.zhipin.com/job_detail/5c9366504740c8513nd43ti5FFU~.html","详情")</f>
        <v/>
      </c>
    </row>
    <row r="281">
      <c r="A281" t="inlineStr">
        <is>
          <t>数据平台产品经理</t>
        </is>
      </c>
      <c r="B281" t="inlineStr">
        <is>
          <t>北京时空幻境招聘</t>
        </is>
      </c>
      <c r="C281" t="inlineStr">
        <is>
          <t>100-499人</t>
        </is>
      </c>
      <c r="D281" t="inlineStr">
        <is>
          <t>游戏</t>
        </is>
      </c>
      <c r="E281" t="inlineStr">
        <is>
          <t>20-40K</t>
        </is>
      </c>
      <c r="F281" t="inlineStr">
        <is>
          <t>13薪</t>
        </is>
      </c>
      <c r="G281" t="inlineStr">
        <is>
          <t>5-10年</t>
        </is>
      </c>
      <c r="H281" t="inlineStr">
        <is>
          <t>本科</t>
        </is>
      </c>
      <c r="I281" t="inlineStr">
        <is>
          <t>用户增长、平台产品、优化方向、图书购买、常规功能、</t>
        </is>
      </c>
      <c r="J281" t="inlineStr">
        <is>
          <t>定期体检，节日福利，补充医疗保险，包吃，五险一金，带薪年假，零食下午茶，远程办公，年终奖，交通补助</t>
        </is>
      </c>
      <c r="K281">
        <f>HYPERLINK("https://www.zhipin.com/job_detail/9e94c0ddb37c1c6133Z42d61EFE~.html","详情")</f>
        <v/>
      </c>
    </row>
    <row r="282">
      <c r="A282" t="inlineStr">
        <is>
          <t>数据产品经理</t>
        </is>
      </c>
      <c r="B282" t="inlineStr">
        <is>
          <t>顺丰同城招聘</t>
        </is>
      </c>
      <c r="C282" t="inlineStr">
        <is>
          <t>10000人以上</t>
        </is>
      </c>
      <c r="D282" t="inlineStr">
        <is>
          <t>交通/运输</t>
        </is>
      </c>
      <c r="E282" t="inlineStr">
        <is>
          <t>25-50K</t>
        </is>
      </c>
      <c r="F282" t="inlineStr">
        <is>
          <t>15薪</t>
        </is>
      </c>
      <c r="G282" t="inlineStr">
        <is>
          <t>经验不限</t>
        </is>
      </c>
      <c r="H282" t="inlineStr">
        <is>
          <t>本科</t>
        </is>
      </c>
      <c r="I282" t="inlineStr">
        <is>
          <t>大数据产品、指标口径、数据可视化设计、效果验收、业务分析人员、</t>
        </is>
      </c>
      <c r="J282" t="inlineStr">
        <is>
          <t>带薪年假，员工旅游，五险一金，餐补，交通补助</t>
        </is>
      </c>
      <c r="K282">
        <f>HYPERLINK("https://www.zhipin.com/job_detail/22e24b578f6cf69f3nB80928GVA~.html","详情")</f>
        <v/>
      </c>
    </row>
    <row r="283">
      <c r="A283" t="inlineStr">
        <is>
          <t>数据产品经理</t>
        </is>
      </c>
      <c r="B283" t="inlineStr">
        <is>
          <t>音娱时光招聘</t>
        </is>
      </c>
      <c r="C283" t="inlineStr">
        <is>
          <t>100-499人</t>
        </is>
      </c>
      <c r="D283" t="inlineStr">
        <is>
          <t>移动互联网</t>
        </is>
      </c>
      <c r="E283" t="inlineStr">
        <is>
          <t>15-20K</t>
        </is>
      </c>
      <c r="F283" t="inlineStr">
        <is>
          <t>14薪</t>
        </is>
      </c>
      <c r="G283" t="inlineStr">
        <is>
          <t>1-3年</t>
        </is>
      </c>
      <c r="H283" t="inlineStr">
        <is>
          <t>本科</t>
        </is>
      </c>
      <c r="I283" t="inlineStr">
        <is>
          <t>ABtest、SQL、Python、输出数据、数据产品经理、</t>
        </is>
      </c>
      <c r="J283" t="inlineStr">
        <is>
          <t>带薪年假，补充医疗保险，年终奖，节日福利，员工旅游，五险一金，股票期权</t>
        </is>
      </c>
      <c r="K283">
        <f>HYPERLINK("https://www.zhipin.com/job_detail/741490a3c58a49e50XV639m8GVY~.html","详情")</f>
        <v/>
      </c>
    </row>
    <row r="284">
      <c r="A284" t="inlineStr">
        <is>
          <t>后台产品经理（商品数据方向）</t>
        </is>
      </c>
      <c r="B284" t="inlineStr">
        <is>
          <t>什么值得买招聘</t>
        </is>
      </c>
      <c r="C284" t="inlineStr">
        <is>
          <t>1000-9999人</t>
        </is>
      </c>
      <c r="D284" t="inlineStr">
        <is>
          <t>互联网</t>
        </is>
      </c>
      <c r="E284" t="inlineStr">
        <is>
          <t>25-35K</t>
        </is>
      </c>
      <c r="F284" t="inlineStr"/>
      <c r="G284" t="inlineStr">
        <is>
          <t>5-10年</t>
        </is>
      </c>
      <c r="H284" t="inlineStr">
        <is>
          <t>本科</t>
        </is>
      </c>
      <c r="I284" t="inlineStr">
        <is>
          <t>电商产品、商品库、数据产品、产品经验、后台产品经理、</t>
        </is>
      </c>
      <c r="J284" t="inlineStr">
        <is>
          <t>节日福利，餐补，补充医疗保险，带薪年假，零食下午茶，五险一金，年终奖，定期体检</t>
        </is>
      </c>
      <c r="K284">
        <f>HYPERLINK("https://www.zhipin.com/job_detail/778887c661c7c15533x_2N-_EFU~.html","详情")</f>
        <v/>
      </c>
    </row>
    <row r="285">
      <c r="A285" t="inlineStr">
        <is>
          <t>数据中台初级产品经理</t>
        </is>
      </c>
      <c r="B285" t="inlineStr">
        <is>
          <t>江西高创招聘</t>
        </is>
      </c>
      <c r="C285" t="inlineStr">
        <is>
          <t>1000-9999人</t>
        </is>
      </c>
      <c r="D285" t="inlineStr">
        <is>
          <t>通信/网络设备</t>
        </is>
      </c>
      <c r="E285" t="inlineStr">
        <is>
          <t>10-15K</t>
        </is>
      </c>
      <c r="F285" t="inlineStr">
        <is>
          <t>13薪</t>
        </is>
      </c>
      <c r="G285" t="inlineStr">
        <is>
          <t>1-3年</t>
        </is>
      </c>
      <c r="H285" t="inlineStr">
        <is>
          <t>本科</t>
        </is>
      </c>
      <c r="I285" t="inlineStr">
        <is>
          <t>智慧城市产品、大数据产品、大数据、业务反馈、组织规划能力、</t>
        </is>
      </c>
      <c r="J285" t="inlineStr">
        <is>
          <t>带薪年假，五险一金，年终奖</t>
        </is>
      </c>
      <c r="K285">
        <f>HYPERLINK("https://www.zhipin.com/job_detail/54105eecd6aa274d3ndz2969FVI~.html","详情")</f>
        <v/>
      </c>
    </row>
    <row r="286">
      <c r="A286" t="inlineStr">
        <is>
          <t>数据产品经理</t>
        </is>
      </c>
      <c r="B286" t="inlineStr">
        <is>
          <t>聚力传媒PPTV招聘</t>
        </is>
      </c>
      <c r="C286" t="inlineStr">
        <is>
          <t>1000-9999人</t>
        </is>
      </c>
      <c r="D286" t="inlineStr">
        <is>
          <t>移动互联网</t>
        </is>
      </c>
      <c r="E286" t="inlineStr">
        <is>
          <t>18-35K</t>
        </is>
      </c>
      <c r="F286" t="inlineStr">
        <is>
          <t>14薪</t>
        </is>
      </c>
      <c r="G286" t="inlineStr">
        <is>
          <t>5-10年</t>
        </is>
      </c>
      <c r="H286" t="inlineStr">
        <is>
          <t>本科</t>
        </is>
      </c>
      <c r="I286" t="inlineStr">
        <is>
          <t>数据运营、数据分析、数据产品经理、数仓、数据中台、</t>
        </is>
      </c>
      <c r="J286" t="inlineStr">
        <is>
          <t>五险一金，通讯补贴，带薪年假，交通补助，节日福利，零食下午茶，餐补，年终奖</t>
        </is>
      </c>
      <c r="K286">
        <f>HYPERLINK("https://www.zhipin.com/job_detail/9db0e0e2714660451Hd82NW_FFY~.html","详情")</f>
        <v/>
      </c>
    </row>
    <row r="287">
      <c r="A287" t="inlineStr">
        <is>
          <t>数据产品经理</t>
        </is>
      </c>
      <c r="B287" t="inlineStr">
        <is>
          <t>新浪网招聘</t>
        </is>
      </c>
      <c r="C287" t="inlineStr">
        <is>
          <t>1000-9999人</t>
        </is>
      </c>
      <c r="D287" t="inlineStr">
        <is>
          <t>互联网</t>
        </is>
      </c>
      <c r="E287" t="inlineStr">
        <is>
          <t>15-22K</t>
        </is>
      </c>
      <c r="F287" t="inlineStr">
        <is>
          <t>14薪</t>
        </is>
      </c>
      <c r="G287" t="inlineStr">
        <is>
          <t>1-3年</t>
        </is>
      </c>
      <c r="H287" t="inlineStr">
        <is>
          <t>本科</t>
        </is>
      </c>
      <c r="I287" t="inlineStr">
        <is>
          <t>BI系统、数据产品经理、推进研发、挖掘平台、平台化、</t>
        </is>
      </c>
      <c r="J287" t="inlineStr">
        <is>
          <t>餐补，免费班车，补充医疗保险，定期体检，五险一金</t>
        </is>
      </c>
      <c r="K287">
        <f>HYPERLINK("https://www.zhipin.com/job_detail/d8a15884e468e0ae3nJz3tq6F1A~.html","详情")</f>
        <v/>
      </c>
    </row>
    <row r="288">
      <c r="A288" t="inlineStr">
        <is>
          <t>数据产品经理</t>
        </is>
      </c>
      <c r="B288" t="inlineStr">
        <is>
          <t>携程集团招聘</t>
        </is>
      </c>
      <c r="C288" t="inlineStr">
        <is>
          <t>1000-9999人</t>
        </is>
      </c>
      <c r="D288" t="inlineStr">
        <is>
          <t>互联网</t>
        </is>
      </c>
      <c r="E288" t="inlineStr">
        <is>
          <t>20-40K</t>
        </is>
      </c>
      <c r="F288" t="inlineStr"/>
      <c r="G288" t="inlineStr">
        <is>
          <t>3-5年</t>
        </is>
      </c>
      <c r="H288" t="inlineStr">
        <is>
          <t>本科</t>
        </is>
      </c>
      <c r="I288" t="inlineStr">
        <is>
          <t>数据分析、产品经理、产品经验、数据产品经理、紧密协作、</t>
        </is>
      </c>
      <c r="J288" t="inlineStr"/>
      <c r="K288">
        <f>HYPERLINK("https://www.zhipin.com/job_detail/fb6cdd7cc7680e9f1XR70tq-ElI~.html","详情")</f>
        <v/>
      </c>
    </row>
    <row r="289">
      <c r="A289" t="inlineStr">
        <is>
          <t>数据产品经理</t>
        </is>
      </c>
      <c r="B289" t="inlineStr">
        <is>
          <t>美篇招聘</t>
        </is>
      </c>
      <c r="C289" t="inlineStr">
        <is>
          <t>100-499人</t>
        </is>
      </c>
      <c r="D289" t="inlineStr">
        <is>
          <t>社交网络</t>
        </is>
      </c>
      <c r="E289" t="inlineStr">
        <is>
          <t>18-25K</t>
        </is>
      </c>
      <c r="F289" t="inlineStr">
        <is>
          <t>14薪</t>
        </is>
      </c>
      <c r="G289" t="inlineStr">
        <is>
          <t>1-3年</t>
        </is>
      </c>
      <c r="H289" t="inlineStr">
        <is>
          <t>本科</t>
        </is>
      </c>
      <c r="I289" t="inlineStr">
        <is>
          <t>产品经验、梳理业务、数据产品经理、服务端、计算机相关、</t>
        </is>
      </c>
      <c r="J289" t="inlineStr">
        <is>
          <t>住房补贴，免费晚餐，股票期权，定期体检，补充医疗保险，零食下午茶，带薪年假，年终奖，员工旅游，五险一金，无息贷款，加班补助，节日福利</t>
        </is>
      </c>
      <c r="K289">
        <f>HYPERLINK("https://www.zhipin.com/job_detail/e5bdf1bfab0f55743nF-39m7EFo~.html","详情")</f>
        <v/>
      </c>
    </row>
    <row r="290">
      <c r="A290" t="inlineStr">
        <is>
          <t>大数据BI产品经理（非外包管三餐双休）</t>
        </is>
      </c>
      <c r="B290" t="inlineStr">
        <is>
          <t>北京鑫方盛控股集团招聘</t>
        </is>
      </c>
      <c r="C290" t="inlineStr">
        <is>
          <t>1000-9999人</t>
        </is>
      </c>
      <c r="D290" t="inlineStr">
        <is>
          <t>批发/零售</t>
        </is>
      </c>
      <c r="E290" t="inlineStr">
        <is>
          <t>40-70K</t>
        </is>
      </c>
      <c r="F290" t="inlineStr"/>
      <c r="G290" t="inlineStr">
        <is>
          <t>5-10年</t>
        </is>
      </c>
      <c r="H290" t="inlineStr">
        <is>
          <t>本科</t>
        </is>
      </c>
      <c r="I290" t="inlineStr">
        <is>
          <t>制定产品规划、性能稳定、报告编写、bi产品、产品说明书、</t>
        </is>
      </c>
      <c r="J290" t="inlineStr">
        <is>
          <t>住房补贴，通讯补贴，交通补助，包吃，节日福利</t>
        </is>
      </c>
      <c r="K290">
        <f>HYPERLINK("https://www.zhipin.com/job_detail/45529f7ae7a066623nJy3NW7FFA~.html","详情")</f>
        <v/>
      </c>
    </row>
    <row r="291">
      <c r="A291" t="inlineStr">
        <is>
          <t>大数据产品经理 (MJ003789)</t>
        </is>
      </c>
      <c r="B291" t="inlineStr">
        <is>
          <t>广联达招聘</t>
        </is>
      </c>
      <c r="C291" t="inlineStr">
        <is>
          <t>1000-9999人</t>
        </is>
      </c>
      <c r="D291" t="inlineStr">
        <is>
          <t>计算机软件</t>
        </is>
      </c>
      <c r="E291" t="inlineStr">
        <is>
          <t>25-45K</t>
        </is>
      </c>
      <c r="F291" t="inlineStr">
        <is>
          <t>14薪</t>
        </is>
      </c>
      <c r="G291" t="inlineStr">
        <is>
          <t>5-10年</t>
        </is>
      </c>
      <c r="H291" t="inlineStr">
        <is>
          <t>本科</t>
        </is>
      </c>
      <c r="I291" t="inlineStr">
        <is>
          <t>后台产品、关注大数据、产品经验、数据管理体系、竞争战略、</t>
        </is>
      </c>
      <c r="J291" t="inlineStr">
        <is>
          <t>餐补，带薪年假，免费班车，定期体检，通讯补贴，补充医疗保险，五险一金，节日福利，交通补助</t>
        </is>
      </c>
      <c r="K291">
        <f>HYPERLINK("https://www.zhipin.com/job_detail/d5f235dfb12c149e3nF53di4GVM~.html","详情")</f>
        <v/>
      </c>
    </row>
    <row r="292">
      <c r="A292" t="inlineStr">
        <is>
          <t>数据平台产品经理</t>
        </is>
      </c>
      <c r="B292" t="inlineStr">
        <is>
          <t>君乐宝乳业招聘</t>
        </is>
      </c>
      <c r="C292" t="inlineStr">
        <is>
          <t>1000-9999人</t>
        </is>
      </c>
      <c r="D292" t="inlineStr">
        <is>
          <t>电子商务</t>
        </is>
      </c>
      <c r="E292" t="inlineStr">
        <is>
          <t>30-60K</t>
        </is>
      </c>
      <c r="F292" t="inlineStr">
        <is>
          <t>14薪</t>
        </is>
      </c>
      <c r="G292" t="inlineStr">
        <is>
          <t>3-5年</t>
        </is>
      </c>
      <c r="H292" t="inlineStr">
        <is>
          <t>本科</t>
        </is>
      </c>
      <c r="I292" t="inlineStr">
        <is>
          <t>平台产品、产品演进、数据智能化、采集数据、抽象能力、</t>
        </is>
      </c>
      <c r="J292" t="inlineStr">
        <is>
          <t>通讯补贴，带薪年假，节日福利，免费班车，年终奖，定期体检，五险一金，交通补助，补充医疗保险，餐补，员工旅游</t>
        </is>
      </c>
      <c r="K292">
        <f>HYPERLINK("https://www.zhipin.com/job_detail/fdc71466d7b1db063nN72Nm_GVE~.html","详情")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2020-09-29T15:27:31Z</dcterms:created>
  <dcterms:modified xmlns:dcterms="http://purl.org/dc/terms/" xmlns:xsi="http://www.w3.org/2001/XMLSchema-instance" xsi:type="dcterms:W3CDTF">2020-09-29T15:27:31Z</dcterms:modified>
</cp:coreProperties>
</file>