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amanda/project/Demo/job-html/"/>
    </mc:Choice>
  </mc:AlternateContent>
  <xr:revisionPtr revIDLastSave="0" documentId="13_ncr:1_{72CFD7EF-F209-F941-AF26-674373D62267}" xr6:coauthVersionLast="45" xr6:coauthVersionMax="45" xr10:uidLastSave="{00000000-0000-0000-0000-000000000000}"/>
  <bookViews>
    <workbookView xWindow="0" yWindow="460" windowWidth="28800" windowHeight="15940" xr2:uid="{00000000-000D-0000-FFFF-FFFF00000000}"/>
  </bookViews>
  <sheets>
    <sheet name="数据产品经理" sheetId="1" r:id="rId1"/>
  </sheets>
  <calcPr calcId="191029" calcOnSave="0"/>
</workbook>
</file>

<file path=xl/calcChain.xml><?xml version="1.0" encoding="utf-8"?>
<calcChain xmlns="http://schemas.openxmlformats.org/spreadsheetml/2006/main">
  <c r="J38" i="1" l="1"/>
  <c r="J36" i="1" l="1"/>
  <c r="J35" i="1"/>
  <c r="J34" i="1"/>
  <c r="J33" i="1"/>
  <c r="J32" i="1"/>
  <c r="J29" i="1"/>
  <c r="J27" i="1"/>
  <c r="J26" i="1"/>
  <c r="J25" i="1"/>
  <c r="J24" i="1"/>
  <c r="J23" i="1"/>
  <c r="J21" i="1"/>
  <c r="J20" i="1"/>
  <c r="J19" i="1"/>
  <c r="J18" i="1"/>
  <c r="J17" i="1"/>
  <c r="J16" i="1"/>
  <c r="J15" i="1"/>
  <c r="J14" i="1"/>
  <c r="J13" i="1"/>
  <c r="J12" i="1"/>
  <c r="J11" i="1"/>
  <c r="J10" i="1"/>
  <c r="J9" i="1"/>
  <c r="J8" i="1"/>
  <c r="J6" i="1"/>
  <c r="J3" i="1" l="1"/>
  <c r="J2" i="1"/>
  <c r="J4" i="1"/>
  <c r="J5" i="1"/>
  <c r="J7" i="1"/>
  <c r="J22" i="1"/>
  <c r="J28" i="1"/>
  <c r="J30" i="1"/>
  <c r="J31" i="1"/>
  <c r="J37"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alcChain>
</file>

<file path=xl/sharedStrings.xml><?xml version="1.0" encoding="utf-8"?>
<sst xmlns="http://schemas.openxmlformats.org/spreadsheetml/2006/main" count="2525" uniqueCount="932">
  <si>
    <t>公司名称</t>
  </si>
  <si>
    <t>规模</t>
  </si>
  <si>
    <t>行业</t>
  </si>
  <si>
    <t>薪资</t>
  </si>
  <si>
    <t>年薪</t>
  </si>
  <si>
    <t>经验</t>
  </si>
  <si>
    <t>学历</t>
  </si>
  <si>
    <t>标签</t>
  </si>
  <si>
    <t>福利</t>
  </si>
  <si>
    <t>job地址</t>
  </si>
  <si>
    <t>国美控股集团招聘</t>
  </si>
  <si>
    <t>携程集团招聘</t>
  </si>
  <si>
    <t>新奥数能招聘</t>
  </si>
  <si>
    <t>美团点评招聘</t>
  </si>
  <si>
    <t>桔子分期招聘</t>
  </si>
  <si>
    <t>Keep招聘</t>
  </si>
  <si>
    <t>神州租车招聘</t>
  </si>
  <si>
    <t>北京新氧万维招聘</t>
  </si>
  <si>
    <t>京东世纪贸易有限公司招聘</t>
  </si>
  <si>
    <t>京东数字科技招聘</t>
  </si>
  <si>
    <t>每日优鲜招聘</t>
  </si>
  <si>
    <t>亿咖通招聘</t>
  </si>
  <si>
    <t>松果出行招聘</t>
  </si>
  <si>
    <t>尔湾科技招聘</t>
  </si>
  <si>
    <t>开域集团招聘</t>
  </si>
  <si>
    <t>敦煌网招聘</t>
  </si>
  <si>
    <t>沃东天骏信息技术招聘</t>
  </si>
  <si>
    <t>阿里巴巴集团招聘</t>
  </si>
  <si>
    <t>360招聘</t>
  </si>
  <si>
    <t>北京趣拿科技有限公司招聘</t>
  </si>
  <si>
    <t>金山云招聘</t>
  </si>
  <si>
    <t>飞天诚信科技招聘</t>
  </si>
  <si>
    <t>货拉拉科技招聘</t>
  </si>
  <si>
    <t>猿辅导招聘</t>
  </si>
  <si>
    <t>博泰(PATEO)招聘</t>
  </si>
  <si>
    <t>百度在线招聘</t>
  </si>
  <si>
    <t>滴滴出行招聘</t>
  </si>
  <si>
    <t>浪潮集团招聘</t>
  </si>
  <si>
    <t>京东振世招聘</t>
  </si>
  <si>
    <t>北京数势云创科技招聘</t>
  </si>
  <si>
    <t>10000人以上</t>
  </si>
  <si>
    <t>1000-9999人</t>
  </si>
  <si>
    <t>100-499人</t>
  </si>
  <si>
    <t>2O已上市10000人以上</t>
  </si>
  <si>
    <t>500-999人</t>
  </si>
  <si>
    <t>360</t>
  </si>
  <si>
    <t>20-99人</t>
  </si>
  <si>
    <t>互联网</t>
  </si>
  <si>
    <t>O2O</t>
  </si>
  <si>
    <t>生活服务</t>
  </si>
  <si>
    <t>电子商务</t>
  </si>
  <si>
    <t>移动互联网</t>
  </si>
  <si>
    <t>在线教育</t>
  </si>
  <si>
    <t>信息安全</t>
  </si>
  <si>
    <t>智能硬件</t>
  </si>
  <si>
    <t>计算机软件</t>
  </si>
  <si>
    <t>企业服务</t>
  </si>
  <si>
    <t>20-40K</t>
  </si>
  <si>
    <t>20-30K</t>
  </si>
  <si>
    <t>30-60K</t>
  </si>
  <si>
    <t>13-20K</t>
  </si>
  <si>
    <t>15-25K</t>
  </si>
  <si>
    <t>30-45K</t>
  </si>
  <si>
    <t>26-50K</t>
  </si>
  <si>
    <t>25-40K</t>
  </si>
  <si>
    <t>30-50K</t>
  </si>
  <si>
    <t>25-50K</t>
  </si>
  <si>
    <t>30-55K</t>
  </si>
  <si>
    <t>15-27K</t>
  </si>
  <si>
    <t>45-65K</t>
  </si>
  <si>
    <t>20-35K</t>
  </si>
  <si>
    <t>15-30K</t>
  </si>
  <si>
    <t>35-55K</t>
  </si>
  <si>
    <t>13薪</t>
  </si>
  <si>
    <t>15薪</t>
  </si>
  <si>
    <t>14薪</t>
  </si>
  <si>
    <t>16薪</t>
  </si>
  <si>
    <t>3-5年</t>
  </si>
  <si>
    <t>5-10年</t>
  </si>
  <si>
    <t>1-3年</t>
  </si>
  <si>
    <t>经验不限</t>
  </si>
  <si>
    <t>在校/应届</t>
  </si>
  <si>
    <t>本科</t>
  </si>
  <si>
    <t>学历不限</t>
  </si>
  <si>
    <t>硕士</t>
  </si>
  <si>
    <t>大数据产品、高级产品经理、用户研究、平台产品、产品迭代、</t>
  </si>
  <si>
    <t>大数据产品、数据分析、跟踪分析、本科及以上学历、使用sql、</t>
  </si>
  <si>
    <t>大数据产品、高级产品经理、平台产品、产品需求说明书、算法平台、</t>
  </si>
  <si>
    <t>用户增长、平台产品、产品设计文档、产品建设、产品经验、</t>
  </si>
  <si>
    <t>大数据平台、数据分析、产品经理、数据产品经理、产品上线、</t>
  </si>
  <si>
    <t>产品迭代、产品经验、产品上线、调研、产品原型制作、</t>
  </si>
  <si>
    <t>合作达成、正式上线、平台类产品、体验思维、数据、</t>
  </si>
  <si>
    <t>数据分析、需求分析、数据一致性、数据准确性、数据产品经理、</t>
  </si>
  <si>
    <t>产品设计师、数据运营、产品经理、大数据价值、大数据商业化、</t>
  </si>
  <si>
    <t>大数据产品、数据规划、风险策略、信贷风控、联合建模、</t>
  </si>
  <si>
    <t>数据分析、流量分析工具、业务监测、移动端交互、数据产品经理、</t>
  </si>
  <si>
    <t>功能产品、产品迭代、数据产品、需求分析、数据分析、</t>
  </si>
  <si>
    <t>数据仓库、SQL、可视化、数据分析、分析决策、</t>
  </si>
  <si>
    <t>运营工作、用户增长、增长策略、产品模块、数据驱动、</t>
  </si>
  <si>
    <t>广告、产品迭代、SQL、商业产品、数据产品、</t>
  </si>
  <si>
    <t>打车业务、产品决策、互联网产品、功能点、竞品分析、</t>
  </si>
  <si>
    <t>大数据产品、SQL、Axure、大数据、需求分析、</t>
  </si>
  <si>
    <t>用户增长、大数据、策略产品、数据产品经理、运行分析、</t>
  </si>
  <si>
    <t>BI、数据分析、HR、计算机、调研、</t>
  </si>
  <si>
    <t>搜索产品、用户价值、关注数据、业务场景、排序算法、</t>
  </si>
  <si>
    <t>Hadoop、运维平台、运营平台、价值导向、大数据产品经理、</t>
  </si>
  <si>
    <t>产品开发周期、电子相关专业、产品设计方法、计算机、硬件产品经理、</t>
  </si>
  <si>
    <t>高级产品经理、Axure、大数据、数据产品、数据分析、</t>
  </si>
  <si>
    <t>需求分析、数据分析、抖音、交互原型、用户增长、</t>
  </si>
  <si>
    <t>平台产品、数据产品、需求分析、数据分析、高级产品经理、</t>
  </si>
  <si>
    <t>云计算产品、产品迭代、SQL、分布式、需求分析、</t>
  </si>
  <si>
    <t>需求分析、发布上线、地图要素、应用引擎、QGIS、</t>
  </si>
  <si>
    <t>大数据产品、数据产品、产品演进、产品业务、认证者、</t>
  </si>
  <si>
    <t>高级产品经理、物流产品、供应链、数据产品、物流配送、</t>
  </si>
  <si>
    <t>通讯补贴，定期体检，带薪年假，五险一金，年终奖，员工旅游，加班补助，餐补，节日福利</t>
  </si>
  <si>
    <t>通讯补贴，带薪年假，定期体检，交通补助，补充医疗保险，年终奖，餐补，五险一金，加班补助，节日福利</t>
  </si>
  <si>
    <t>节日福利，五险一金，餐补，带薪年假，年终奖，定期体检，交通补助，团建聚餐</t>
  </si>
  <si>
    <t>全勤奖，节日福利，股票期权，零食下午茶，年终奖，带薪年假，五险一金，免费班车，交通补助，通讯补贴，加班补助</t>
  </si>
  <si>
    <t>补充医疗保险，股票期权，餐补，定期体检，五险一金，带薪年假，节日福利，年终奖</t>
  </si>
  <si>
    <t>加班补助，带薪年假，餐补，节日福利，免费班车，五险一金，年终奖</t>
  </si>
  <si>
    <t>年终奖，定期体检，餐补，股票期权，员工旅游，免费班车，带薪年假，节日福利，五险一金</t>
  </si>
  <si>
    <t>定期体检，五险一金，全勤奖，补充医疗保险，年终奖，餐补</t>
  </si>
  <si>
    <t>年终奖，全勤奖，补充医疗保险，股票期权，节日福利，住房补贴，餐补，带薪年假，定期体检，免费班车，五险一金</t>
  </si>
  <si>
    <t>六险一金，年度体检，快速晋升，股票期权</t>
  </si>
  <si>
    <t>年终奖，餐补，节日福利，带薪年假，补充医疗保险，五险一金，通讯补贴，定期体检</t>
  </si>
  <si>
    <t>定期体检，餐补，交通补助，五险一金，节日福利，带薪年假，年终奖，零食下午茶，补充医疗保险</t>
  </si>
  <si>
    <t>五险一金，零食下午茶，带薪年假，补充医疗保险，节日福利</t>
  </si>
  <si>
    <t>带薪年假，节日福利，年终奖，员工旅游，五险一金，零食下午茶</t>
  </si>
  <si>
    <t>节日福利，年终奖，五险一金，全勤奖，带薪年假，员工旅游，补充医疗保险，定期体检</t>
  </si>
  <si>
    <t>年终奖，节日福利，零食下午茶，带薪年假，定期体检，住房补贴，股票期权，五险一金，员工旅游，餐补，包吃，加班补助，补充医疗保险，交通补助，全勤奖，免费班车</t>
  </si>
  <si>
    <t>年终奖，加班补助，交通补助，员工旅游，股票期权，补充医疗保险，餐补，免费班车，定期体检，带薪年假，五险一金，节日福利</t>
  </si>
  <si>
    <t>补充医疗保险，餐补，五险一金，带薪年假，节日福利，定期体检，免费班车</t>
  </si>
  <si>
    <t>节日福利，年终奖，定期体检，五险一金，员工旅游，交通补助，带薪年假</t>
  </si>
  <si>
    <t>包吃，员工旅游，补充医疗保险，通讯补贴，年终奖，股票期权，五险一金，节日福利，零食下午茶，带薪年假，定期体检，交通补助，免费班车，免费健身房</t>
  </si>
  <si>
    <t>节日福利，餐补，五险一金，年终奖，定期体检，员工旅游，带薪年假，补充医疗保险</t>
  </si>
  <si>
    <t>交通补助，年终奖，带薪年假，节日福利，零食下午茶，员工旅游，五险一金</t>
  </si>
  <si>
    <t>节日福利，带薪年假，五险一金，餐补，补充医疗保险，年终奖，零食下午茶，股票期权，定期体检，员工旅游，五一9天假</t>
  </si>
  <si>
    <t>节日福利，加班补助，通讯补贴，员工旅游，餐补，补充医疗保险，定期体检，年终奖，带薪年假，交通补助，五险一金，零食下午茶</t>
  </si>
  <si>
    <t>通讯补贴，定期体检，补充医疗保险，五险一金，年终奖，股票期权，带薪年假</t>
  </si>
  <si>
    <t>免费班车，节日福利，五险一金，带薪年假，年终奖，股票期权，定期体检，交通补助，补充医疗保险，零食下午茶</t>
  </si>
  <si>
    <t>定期体检，交通补助，通讯补贴，补充医疗保险，零食下午茶，股票期权，节日福利，年终奖，员工旅游，带薪年假，加班补助，五险一金</t>
  </si>
  <si>
    <t>零食下午茶，带薪年假，免费班车，股票期权，年终奖，定期体检，节日福利，餐补，员工旅游，补充医疗保险，五险一金，包吃</t>
  </si>
  <si>
    <t>擎盾信息招聘</t>
  </si>
  <si>
    <t>一起教育科技招聘</t>
  </si>
  <si>
    <t>斗鱼招聘</t>
  </si>
  <si>
    <t>中国电信云招聘</t>
  </si>
  <si>
    <t>梆梆安全招聘</t>
  </si>
  <si>
    <t>宝能招聘</t>
  </si>
  <si>
    <t>三元基因招聘</t>
  </si>
  <si>
    <t>陌陌招聘</t>
  </si>
  <si>
    <t>蜻蜓FM招聘</t>
  </si>
  <si>
    <t>一点资讯招聘</t>
  </si>
  <si>
    <t>石基信息招聘</t>
  </si>
  <si>
    <t>汽车之家招聘</t>
  </si>
  <si>
    <t>展鸿软通招聘</t>
  </si>
  <si>
    <t>中际鸣来（北京）...招聘</t>
  </si>
  <si>
    <t>东方国信招聘</t>
  </si>
  <si>
    <t>京东乾石招聘</t>
  </si>
  <si>
    <t>公瑾科技招聘</t>
  </si>
  <si>
    <t>望石智慧招聘</t>
  </si>
  <si>
    <t>水滴公司招聘</t>
  </si>
  <si>
    <t>北银科技招聘</t>
  </si>
  <si>
    <t>神策数据招聘</t>
  </si>
  <si>
    <t>小药药招聘</t>
  </si>
  <si>
    <t>作业帮招聘</t>
  </si>
  <si>
    <t>快手招聘</t>
  </si>
  <si>
    <t>居理新房招聘</t>
  </si>
  <si>
    <t>0-20人</t>
  </si>
  <si>
    <t>计算机服务</t>
  </si>
  <si>
    <t>房地产开发</t>
  </si>
  <si>
    <t>制药</t>
  </si>
  <si>
    <t>数据服务</t>
  </si>
  <si>
    <t>医疗健康</t>
  </si>
  <si>
    <t>社交网络</t>
  </si>
  <si>
    <t>17-30K</t>
  </si>
  <si>
    <t>15-20K</t>
  </si>
  <si>
    <t>10-15K</t>
  </si>
  <si>
    <t>11-18K</t>
  </si>
  <si>
    <t>11-20K</t>
  </si>
  <si>
    <t>22-35K</t>
  </si>
  <si>
    <t>25-45K</t>
  </si>
  <si>
    <t>产品经验、研发、硬件产品、生命周期管理、产品创新、</t>
  </si>
  <si>
    <t>需求分析、项目管理、市场调研、保证需求、行业应用软件、</t>
  </si>
  <si>
    <t>需求分析、数据分析、组织数据、计算机、数据产品经理、</t>
  </si>
  <si>
    <t>数据分析、市场调研、产品经验、信息流、内容社区、</t>
  </si>
  <si>
    <t>AI产品、大数据产品、需求分析、数据分析、项目管理、</t>
  </si>
  <si>
    <t>安全监测、移动安全、信息安全、大数据、数据产品、</t>
  </si>
  <si>
    <t>产品迭代、需求分析、市场调研、发布上线、地图要素、</t>
  </si>
  <si>
    <t>数据产品、技术文档、SuperMap、技术跟踪、计算机、</t>
  </si>
  <si>
    <t>CPA、数据分析、医学、能力出众、数据、</t>
  </si>
  <si>
    <t>用户增长、直播产品、陌陌直播、推荐算法、直播产品经理、</t>
  </si>
  <si>
    <t>产品迭代、直播产品经理、内容行业、产品方案、数据敏感、</t>
  </si>
  <si>
    <t>商业产品、数据产品、数据分析、结算、产品上线、</t>
  </si>
  <si>
    <t>项目管理、原型工具、产品需求文档、会员系统、开发测试、</t>
  </si>
  <si>
    <t>项目管理、数据分析、行业最佳实践、高级产品经理、内容行业、</t>
  </si>
  <si>
    <t>产品迭代、需求分析、项目管理、市场调研、工具服务、</t>
  </si>
  <si>
    <t>需求分析、产品演进、产品经验、计算机、高级产品经理、</t>
  </si>
  <si>
    <t>产品路线图、并行计算技术、出差、文档编写能力、需求调研、</t>
  </si>
  <si>
    <t>大数据、数据产品、梳理业务、提供数据服务、文档准备、</t>
  </si>
  <si>
    <t>数据资产、DMP、用户画像、用户增长、数据分析、</t>
  </si>
  <si>
    <t>大数据产品、详细功能、产品经验、数据产品经理、协调研发、</t>
  </si>
  <si>
    <t>数据产品经理、持续优化、本科以上学历、药学、知识图谱、</t>
  </si>
  <si>
    <t>需求分析、BI系统、数据产品经理、持续优化、本科及以上学历、</t>
  </si>
  <si>
    <t>指标口径、业务理解、内容标签、数据产品经理、计算机相关、</t>
  </si>
  <si>
    <t>数据分析、需求分析、产品设计文档、产品经验、数据产品经理、</t>
  </si>
  <si>
    <t>BI、平台产品、大数据、供应链、数据分析、</t>
  </si>
  <si>
    <t>中台产品、大数据产品、高级产品经理、平台产品、关注大数据、</t>
  </si>
  <si>
    <t>平台产品、数据分析、大规模数据处理、业务状态、数据产品经理、</t>
  </si>
  <si>
    <t>数据产品经理、SQL、数学相关专业、发现风险、文档输出、</t>
  </si>
  <si>
    <t>大规模数据处理、业务状态、数据产品经理、发现风险、技术者、</t>
  </si>
  <si>
    <t>五险一金，带薪年假，定期体检，补充医疗保险，节日福利，餐补，年终奖，员工旅游</t>
  </si>
  <si>
    <t>全勤奖，年终奖，员工旅游，五险一金，带薪年假，节日福利，交通补助，零食下午茶，加班补助</t>
  </si>
  <si>
    <t>餐补，节日福利，定期体检，交通补助，零食下午茶，补充医疗保险，带薪年假，员工旅游，年终奖，通讯补贴，股票期权，包吃，五险一金</t>
  </si>
  <si>
    <t>零食下午茶，定期体检，股票期权，补充医疗保险，五险一金，带薪年假，年终奖，节日福利，餐补</t>
  </si>
  <si>
    <t>交通补助，五险一金，年终奖，免费班车，零食下午茶，餐补，节日福利，定期体检，员工旅游，通讯补贴，带薪年假，补充医疗保险</t>
  </si>
  <si>
    <t>年终奖，餐补，五险一金，带薪年假，补充医疗保险，股票期权，工作居住证，定期体检，加班补助，员工旅游，节日福利，零食下午茶，通讯补贴</t>
  </si>
  <si>
    <t>五险一金，股票期权，交通补助，零食下午茶，年终奖，补充医疗保险，节日福利，免费班车，带薪年假，定期体检</t>
  </si>
  <si>
    <t>餐补，带薪年假，定期体检，加班补助，年终奖，住房补贴，五险一金，包吃，节日福利</t>
  </si>
  <si>
    <t>年终奖，带薪年假，定期体检，五险一金，股票期权，节日福利，包吃，员工旅游</t>
  </si>
  <si>
    <t>餐补，节日福利，零食下午茶，定期体检，补充医疗保险，五险一金，年终奖，交通补助</t>
  </si>
  <si>
    <t>五险一金，年终奖，带薪年假，零食下午茶，餐补，交通补助，节日福利</t>
  </si>
  <si>
    <t>股票期权，带薪年假，员工旅游，定期体检，补充医疗保险，五险一金</t>
  </si>
  <si>
    <t>加班补助，定期体检，员工旅游，五险一金，通讯补贴，年终奖，带薪年假</t>
  </si>
  <si>
    <t>带薪年假，年终奖，员工旅游，交通补助，股票期权，补充医疗保险，零食下午茶，节日福利，餐补，五险一金，定期体检，全勤奖</t>
  </si>
  <si>
    <t>带薪年假，餐补，股票期权，定期体检，补充医疗保险，节日福利，零食下午茶，员工旅游，通讯补贴，年终奖，五险一金</t>
  </si>
  <si>
    <t>加班补助，年终奖，五险一金，电脑补贴，股票期权，定期体检，带薪年假，餐补</t>
  </si>
  <si>
    <t>带薪年假，五险一金，免费班车，定期体检，补充医疗保险，餐补</t>
  </si>
  <si>
    <t>带薪年假，五险一金，年终奖，零食下午茶，股票期权，定期团建，节日福利，员工旅游，补充医疗保险</t>
  </si>
  <si>
    <t>五险一金，年终奖，股票期权</t>
  </si>
  <si>
    <t>股票期权，免费零食，带薪年假，五险一金，交通补助，节日福利，年终奖，补充医疗保险，零食下午茶，员工旅游，定期体检，餐补，商业保险</t>
  </si>
  <si>
    <t>节日福利，五险一金，股票期权，带薪年假，交通补助，健身房，补充医疗保险，年终奖，定期体检</t>
  </si>
  <si>
    <t>年终奖，交通补助，节日福利，零食下午茶，通讯补贴，五险一金，加班补助，员工旅游，包吃，定期体检</t>
  </si>
  <si>
    <t>股票期权，补充医疗保险，五险一金，餐补，定期体检，零食下午茶</t>
  </si>
  <si>
    <t>餐补，五险，交通补助，带薪年假，公积金，定期体检，节日福利，加班补助</t>
  </si>
  <si>
    <t>包吃，带薪年假，节日福利，零食下午茶，交通补助，补充医疗保险，五险一金，年终奖，定期体检</t>
  </si>
  <si>
    <t>包吃，零食下午茶，住房补贴，定期体检，年终奖，五险一金，节日福利，加班补助，股票期权，带薪年假，补充医疗保险</t>
  </si>
  <si>
    <t>节日福利，住房补贴，加班补助，零食下午茶，年终奖，带薪年假，全勤奖，定期体检，五险一金，餐补，员工旅游</t>
  </si>
  <si>
    <t>包吃，带薪年假，补充医疗保险，定期体检，年终奖，零食下午茶，加班补助，住房补贴，节日福利，股票期权，五险一金</t>
  </si>
  <si>
    <t>鲸准招聘</t>
  </si>
  <si>
    <t>VIPKID招聘</t>
  </si>
  <si>
    <t>今日头条招聘</t>
  </si>
  <si>
    <t>宇动源招聘</t>
  </si>
  <si>
    <t>明略科技招聘</t>
  </si>
  <si>
    <t>好未来招聘</t>
  </si>
  <si>
    <t>京东物流招聘</t>
  </si>
  <si>
    <t>更美app招聘</t>
  </si>
  <si>
    <t>CYCLONE RPA招聘</t>
  </si>
  <si>
    <t>美菜招聘</t>
  </si>
  <si>
    <t>滴滴招聘</t>
  </si>
  <si>
    <t>花香盛世体育招聘</t>
  </si>
  <si>
    <t>乐居招聘</t>
  </si>
  <si>
    <t>小米招聘</t>
  </si>
  <si>
    <t>精准沟通传媒招聘</t>
  </si>
  <si>
    <t>FunPlus招聘</t>
  </si>
  <si>
    <t>江西高创招聘</t>
  </si>
  <si>
    <t>锐捷网络招聘</t>
  </si>
  <si>
    <t>酷我音乐招聘</t>
  </si>
  <si>
    <t>京东集团招聘</t>
  </si>
  <si>
    <t>伴鱼招聘</t>
  </si>
  <si>
    <t>贝壳找房招聘</t>
  </si>
  <si>
    <t>高德地图招聘</t>
  </si>
  <si>
    <t>北京鑫方盛控股集团招聘</t>
  </si>
  <si>
    <t>腾讯招聘</t>
  </si>
  <si>
    <t>百度招聘</t>
  </si>
  <si>
    <t>时速云招聘</t>
  </si>
  <si>
    <t>微博招聘</t>
  </si>
  <si>
    <t>跟谁学招聘</t>
  </si>
  <si>
    <t>马蜂窝招聘</t>
  </si>
  <si>
    <t>物流/仓储</t>
  </si>
  <si>
    <t>游戏</t>
  </si>
  <si>
    <t>通信/网络设备</t>
  </si>
  <si>
    <t>批发/零售</t>
  </si>
  <si>
    <t>18-35K</t>
  </si>
  <si>
    <t>15-22K</t>
  </si>
  <si>
    <t>23-45K</t>
  </si>
  <si>
    <t>40-70K</t>
  </si>
  <si>
    <t>大数据产品、用户研究、大数据、金融产品、需求分析、</t>
  </si>
  <si>
    <t>直播、在线教育、产品经验、数据产品经理、提升产品性能、</t>
  </si>
  <si>
    <t>制定产品规划、企业财务分析、性能稳定、数据产品经理、报告编写、</t>
  </si>
  <si>
    <t>产品经理、制定产品规划、企业财务分析、性能稳定、数据产品经理、</t>
  </si>
  <si>
    <t>数据建模、数据挖掘、产品经验、产品设计者、行为预测、</t>
  </si>
  <si>
    <t>用户增长、产品经理、数据产品经理、体验改进、计算机、</t>
  </si>
  <si>
    <t>BI、物流产品、制定产品规划、数据产品经理、产品功能定义、</t>
  </si>
  <si>
    <t>BI系统、数据产品经理、产品功能完善、计算机相关、数仓、</t>
  </si>
  <si>
    <t>B端、数据产品经理、产品进度、使用sql、分析工具、</t>
  </si>
  <si>
    <t>平台产品、数据分析、数据可视化设计、数据产品经理、计算机相关、</t>
  </si>
  <si>
    <t>数据治理、大数据产品、数据分析、数据产品经理、服务端、</t>
  </si>
  <si>
    <t>BI、用户增长、用户研究、教育培训、数据分析、</t>
  </si>
  <si>
    <t>产品经验、数据产品经理、上线发布、竞品动态、深入发掘、</t>
  </si>
  <si>
    <t>SQL、数据分析、数据可视化设计、数据产品经理、数据体系建设、</t>
  </si>
  <si>
    <t>数据产品经理、建模、综合协调、HIVE、数据经理、</t>
  </si>
  <si>
    <t>用户标签、DMP、用户增长、数据科学家、人群标签、</t>
  </si>
  <si>
    <t>大数据、关注大数据、竞争战略、业务反馈、组织规划能力、</t>
  </si>
  <si>
    <t>大数据产品、平台产品、数据资源、价值判断、平台解决方案、</t>
  </si>
  <si>
    <t>音频、内容产品、产业生态、数据产品经理、系统平台建设、</t>
  </si>
  <si>
    <t>物流数据分析、B端产品、数据口径、建立分析模型、数据产品经理、</t>
  </si>
  <si>
    <t>大数据产品、平台产品、指标口径、数据准确性、数据产品经理、</t>
  </si>
  <si>
    <t>大数据产品、数据分析、需求场景、业务价值、数据产品经理、</t>
  </si>
  <si>
    <t>大数据、策略产品、路网数据、作业工艺、数据产品经理、</t>
  </si>
  <si>
    <t>制定产品规划、性能稳定、报告编写、bi产品、产品说明书、</t>
  </si>
  <si>
    <t>平台产品、协同推进、数据产品经理、本科及以上学历、抽象能力、</t>
  </si>
  <si>
    <t>用户增长、数据分析、常用脚本、合作协同、unix平台、</t>
  </si>
  <si>
    <t>数据中台、大数据、产品经理、数据价值、商业型、</t>
  </si>
  <si>
    <t>用户研究、数据分析、产品经理、数据消费、BI系统、</t>
  </si>
  <si>
    <t>大数据产品、用户增长、平台建设、数据准确性、数据产品经理、</t>
  </si>
  <si>
    <t>五险一金，带薪年假，定期体检，补充医疗保险</t>
  </si>
  <si>
    <t>住房补贴，补充医疗保险，交通补助，节日福利，免费班车，餐补，五险一金，六险一金，定期体检，带薪年假，通讯补贴</t>
  </si>
  <si>
    <t>补充医疗保险，股票期权，五险一金，年终奖，零食下午茶，餐补，带薪年假，员工旅游，定期体检，节日福利，交通补助，试用期同薪</t>
  </si>
  <si>
    <t>交通补助，餐补，带薪年假，年终奖，五险一金</t>
  </si>
  <si>
    <t>带薪年假，零食下午茶，交通补助，五险一金，补充医疗保险，定期体检，加班补助，年终奖</t>
  </si>
  <si>
    <t>补充医疗保险，带薪年假，全勤奖，购房福利，餐补，定期体检，年终奖，五险一金，不定期培训，节日福利，商业保险</t>
  </si>
  <si>
    <t>定期体检，股票期权，加班补助，节日福利，免费班车，交通补助，餐补，带薪年假，五险一金，餐补，年终奖，补充医疗保险</t>
  </si>
  <si>
    <t>带薪年假，定期体检，五险一金，员工旅游</t>
  </si>
  <si>
    <t>股票期权，带薪年假，员工旅游，年终奖，节日福利，零食下午茶，五险一金</t>
  </si>
  <si>
    <t>股票期权，交通补助，零食下午茶，五险一金，餐补，通讯补贴，带薪年假，节日福利</t>
  </si>
  <si>
    <t>定期体检，五险一金，补充医疗保险</t>
  </si>
  <si>
    <t>交通补助，通讯补贴，全勤奖，五险，节日福利，专业培训，晋升通道，年终奖，员工旅游</t>
  </si>
  <si>
    <t>免费班车，年终奖，定期体检，补充医疗保险，带薪年假，五险一金，餐补</t>
  </si>
  <si>
    <t>年终奖，节日福利，五险一金，餐补，带薪年假，交通补助，定期体检，补充医疗保险</t>
  </si>
  <si>
    <t>带薪年假，补充医疗保险，餐补，定期体检，零食下午茶，五险一金，股票期权，节日福利，员工旅游</t>
  </si>
  <si>
    <t>交通补助，定期体检，股票期权，年终奖，五险一金，加班补助，补充医疗保险，零食下午茶，节日福利，带薪年假，餐补，员工旅游</t>
  </si>
  <si>
    <t>五险一金，年终奖，带薪年假</t>
  </si>
  <si>
    <t>节日福利，爱心基金，股票期权，五险一金，通讯补贴，年终奖，补充医疗保险，交通补助，带薪年假，零食下午茶，员工旅游，定期体检</t>
  </si>
  <si>
    <t>带薪年假，住房补贴，交通补助，餐补，加班补助，补充医疗保险，员工旅游，股票期权，年终奖，五险一金，定期体检，零食下午茶</t>
  </si>
  <si>
    <t>股票期权，员工旅游，年终奖，免费班车，交通补助，补充医疗保险，定期体检，餐补，零食下午茶，带薪年假，包吃，五险一金，节日福利</t>
  </si>
  <si>
    <t>零食下午茶，定期体检，带薪年假，住房补贴，股票期权，年终奖，交通补助，节日福利，季度团建，补充医疗保险，餐补，五险一金</t>
  </si>
  <si>
    <t>补充医疗保险，节日福利，五险一金，带薪年假，年终奖</t>
  </si>
  <si>
    <t>节日福利，股票期权，定期体检，交通补助，员工旅游，餐补，带薪年假，免费班车，补充医疗保险，年终奖，五险一金</t>
  </si>
  <si>
    <t>交通补助，通讯补贴，住房补贴，包吃，节日福利</t>
  </si>
  <si>
    <t>餐补，交通补助，节日福利，员工旅游，股票期权，免费班车，带薪年假，补充医疗保险，零食下午茶，年终奖，五险一金，住房补贴，定期体检</t>
  </si>
  <si>
    <t>节日福利，补充医疗保险，五险一金，年终奖，零食下午茶，股票期权，老板Nice，员工旅游，团队氛围好，加班补助，通讯补贴，带薪年假，定期体检，交通补助，包吃，住房补贴，免费班车，餐补</t>
  </si>
  <si>
    <t>员工旅游，定期体检，零食下午茶，餐补，年终奖，加班补助，五险一金，带薪年假，全勤奖，股票期权，补充医疗保险</t>
  </si>
  <si>
    <t>节日福利，带薪年假，免费班车，五险一金，餐补，定期体检，补充医疗保险，年终奖</t>
  </si>
  <si>
    <t>交通补助，员工旅游，通讯补贴，年终奖，带薪年假，节日福利，免费班车，包吃，餐补，零食下午茶，补充医疗保险，五险一金，定期体检，股票期权</t>
  </si>
  <si>
    <t>高考圈招聘</t>
  </si>
  <si>
    <t>vcanbuy招聘</t>
  </si>
  <si>
    <t>Udesk招聘</t>
  </si>
  <si>
    <t>容猫科技招聘</t>
  </si>
  <si>
    <t>云捷传媒招聘</t>
  </si>
  <si>
    <t>海南新软招聘</t>
  </si>
  <si>
    <t>金山办公软件招聘</t>
  </si>
  <si>
    <t>中商惠民招聘</t>
  </si>
  <si>
    <t>中国平安招聘</t>
  </si>
  <si>
    <t>宏亚伟业招聘</t>
  </si>
  <si>
    <t>亿聘世纪招聘</t>
  </si>
  <si>
    <t>inmobi招聘</t>
  </si>
  <si>
    <t>亲家招聘</t>
  </si>
  <si>
    <t>海致BDP招聘</t>
  </si>
  <si>
    <t>微播易招聘</t>
  </si>
  <si>
    <t>东方优播招聘</t>
  </si>
  <si>
    <t>蜘点集团招聘</t>
  </si>
  <si>
    <t>学乐招聘</t>
  </si>
  <si>
    <t>酷旅数据营销招聘</t>
  </si>
  <si>
    <t>互联网金融</t>
  </si>
  <si>
    <t>人力资源服务</t>
  </si>
  <si>
    <t>广告营销</t>
  </si>
  <si>
    <t>35-65K</t>
  </si>
  <si>
    <t>20-25K</t>
  </si>
  <si>
    <t>24-30K</t>
  </si>
  <si>
    <t>17-27K</t>
  </si>
  <si>
    <t>28-50K</t>
  </si>
  <si>
    <t>25-35K</t>
  </si>
  <si>
    <t>18-25K</t>
  </si>
  <si>
    <t>10年以上</t>
  </si>
  <si>
    <t>需求说明书、数据产品经理、功能模块设计、产品设计原理、关注竞争对手、</t>
  </si>
  <si>
    <t>FineBI、梳理业务、数据产品经理、计算机相关、数仓、</t>
  </si>
  <si>
    <t>BI、用户增长、建立分析模型、数据产品经理、统计类、</t>
  </si>
  <si>
    <t>大数据产品、数据产品经理、建模、综合协调、HIVE、</t>
  </si>
  <si>
    <t>用户增长、平台产品、数据决策、数据产品经理、商户数据、</t>
  </si>
  <si>
    <t>数据中台、数据地图、业务理解、建立分析模型、产品经验、</t>
  </si>
  <si>
    <t>数据分析、业务理解、沟通工作、金融行业产品、用户行为分析、</t>
  </si>
  <si>
    <t>BI、后台产品、关注大数据、智能运营、数据产品经理、</t>
  </si>
  <si>
    <t>大数据产品、大数据、后台产品、BI系统、产品经验、</t>
  </si>
  <si>
    <t>数据分析、效果验收、数据产品经理、发现风险、计算机相关、</t>
  </si>
  <si>
    <t>大数据产品、平台产品、商业产品、数据分析、详细功能、</t>
  </si>
  <si>
    <t>数据产品经理、产品进度、图表设计、本科及以上学历、懂产品、</t>
  </si>
  <si>
    <t>数据产品经理、服务数据、数据产品开发、本科及以上学历、房产行业、</t>
  </si>
  <si>
    <t>大数据产品、Hadoop、在线教育、潜在缺陷、数据产品经理、</t>
  </si>
  <si>
    <t>高级产品经理、用户研究、移动端、商业产品、搜索产品、</t>
  </si>
  <si>
    <t>交易结构、指标体系设计、数据产品经理、产品上线、业务经营、</t>
  </si>
  <si>
    <t>大数据产品、大数据、后台产品、数据分析、产品经理、</t>
  </si>
  <si>
    <t>BI、BI系统、数据产品经理、持续优化、本科及以上学历、</t>
  </si>
  <si>
    <t>搜索产品、内容产品、搜索策略、数据产品经理、内容分发、</t>
  </si>
  <si>
    <t>平台产品、协同推进、数据产品经理、核心经营、业务战略、</t>
  </si>
  <si>
    <t>用户研究、产品迭代、数据产品经理、理工科、数据仓库、</t>
  </si>
  <si>
    <t>大数据产品、产品经理、产品经验、数据产品经理、需求评估、</t>
  </si>
  <si>
    <t>特征数据、数据产品经理、本科及以上学历、统计学基础、数据集市、</t>
  </si>
  <si>
    <t>BI、大数据、数据产品经理、海量数据处理分析、数据仓库建设、</t>
  </si>
  <si>
    <t>数据产品经理、数据体系建设、数据平台搭建、互联网数据分析、接业务、</t>
  </si>
  <si>
    <t>节日福利，定期体检，五险一金，全勤奖</t>
  </si>
  <si>
    <t>带薪年假，定期体检，五险一金，零食下午茶，年终奖，员工旅游</t>
  </si>
  <si>
    <t>全勤奖，通讯补贴，五险一金，餐补，交通补助，股票期权，加班补助，员工旅游，带薪年假，节日福利，年终奖</t>
  </si>
  <si>
    <t>补充医疗保险，节日福利，零食下午茶，五险一金，带薪年假，股票期权，餐补，员工旅游，定期体检</t>
  </si>
  <si>
    <t>五险一金，年终奖，节日福利，带薪年假，员工旅游</t>
  </si>
  <si>
    <t>年终奖，五险一金，节日福利，员工旅游，补充医疗保险，免费零食，零食下午茶，定期体检，餐补，商业保险，股票期权，带薪年假，交通补助</t>
  </si>
  <si>
    <t>年终奖，定期团建，节日福利，补充医疗保险，员工旅游，五险一金，股票期权，零食下午茶，带薪年假</t>
  </si>
  <si>
    <t>员工旅游，带薪年假，五险一金，餐补，零食下午茶，补充医疗保险，节日福利，定期体检，通讯补贴，年终奖，全勤奖</t>
  </si>
  <si>
    <t>股票期权，定期体检，零食下午茶，五险一金，补充医疗保险，餐补</t>
  </si>
  <si>
    <t>补充医疗保险，员工旅游，年终奖，节日福利，餐补，零食下午茶，定期体检，五险一金，带薪年假</t>
  </si>
  <si>
    <t>带薪年假，打车报销，节日福利，领导nice，包吃，餐补，团建，五险一金</t>
  </si>
  <si>
    <t>定期体检，补充医疗保险，终身免费培训，带薪年假，养老补贴，全勤奖，年终奖，员工旅游，长期服务奖，周末双休，节日福利，五险一金，养老公积金，商业保险</t>
  </si>
  <si>
    <t>零食下午茶，员工旅游，交通补助，节日福利，餐补，带薪年假，定期体检，通讯补贴，补充医疗保险，五险一金</t>
  </si>
  <si>
    <t>员工旅游，五险一金，带薪年假，年终奖，节日福利，定期体检</t>
  </si>
  <si>
    <t>补充医疗保险，加班补助，带薪年假，股票期权，定期体检，年终奖，节日福利，六险一金</t>
  </si>
  <si>
    <t>健身房，节日福利，带薪年假，股票期权，补充医疗保险，定期体检，五险一金，交通补助，年终奖</t>
  </si>
  <si>
    <t>零食下午茶，五险一金，节日福利</t>
  </si>
  <si>
    <t>餐补，定期体检，员工旅游，五险一金，节日福利，通讯补贴，带薪年假</t>
  </si>
  <si>
    <t>年终奖，五险一金，加班补助，餐补，带薪年假，节日福利，员工旅游，零食下午茶</t>
  </si>
  <si>
    <t>年终奖，五险一金，带薪年假，节日福利，补充医疗保险</t>
  </si>
  <si>
    <t>员工旅游，节日福利，零食下午茶，定期体检，五险一金，通讯补贴，年终奖，加班补助，交通补助，包吃</t>
  </si>
  <si>
    <t>定期体检，交通补助，包吃，年终奖，补充医疗保险，节日福利，五险一金，零食下午茶，带薪年假</t>
  </si>
  <si>
    <t>新兴视野招聘</t>
  </si>
  <si>
    <t>志诚泰和智能招聘</t>
  </si>
  <si>
    <t>数美招聘</t>
  </si>
  <si>
    <t>更广天地招聘</t>
  </si>
  <si>
    <t>君友三川招聘</t>
  </si>
  <si>
    <t>北京奥玩科技招聘</t>
  </si>
  <si>
    <t>北京新氧科技招聘</t>
  </si>
  <si>
    <t>光速斑马招聘</t>
  </si>
  <si>
    <t>运通时泰招聘</t>
  </si>
  <si>
    <t>聚云招聘</t>
  </si>
  <si>
    <t>宜信公司招聘</t>
  </si>
  <si>
    <t>SENSORO招聘</t>
  </si>
  <si>
    <t>悟空租车招聘</t>
  </si>
  <si>
    <t>峰鼎科技招聘</t>
  </si>
  <si>
    <t>朴新网校招聘</t>
  </si>
  <si>
    <t>酷皮科技招聘</t>
  </si>
  <si>
    <t>转型工场招聘</t>
  </si>
  <si>
    <t>中路智链招聘</t>
  </si>
  <si>
    <t>健新科技招聘</t>
  </si>
  <si>
    <t>高灯科技招聘</t>
  </si>
  <si>
    <t>北京节点数聚网络科技招聘</t>
  </si>
  <si>
    <t>正大集团招聘</t>
  </si>
  <si>
    <t>其他行业</t>
  </si>
  <si>
    <t>农/林/牧/渔</t>
  </si>
  <si>
    <t>16-30K</t>
  </si>
  <si>
    <t>13-22K</t>
  </si>
  <si>
    <t>18-30K</t>
  </si>
  <si>
    <t>18薪</t>
  </si>
  <si>
    <t>用户增长、数据分析、数据产品经理、数据可视化工具、数据仓库、</t>
  </si>
  <si>
    <t>数据平台搭建、Axure、大数据、Visio、需求分析、</t>
  </si>
  <si>
    <t>数据产品经理、平台类、团队有效沟通、系统化解决方案、整体质量、</t>
  </si>
  <si>
    <t>用户增长、社交、数据价值、数据产品经理、产品业务、</t>
  </si>
  <si>
    <t>产品经验、数据产品经理、本科及以上学历、用户标签、产品可视化、</t>
  </si>
  <si>
    <t>数据分析、需求分析、数据产品经理、数据来源、建模数据、</t>
  </si>
  <si>
    <t>BI、金融、保险、数据产品经理、计算机相关、</t>
  </si>
  <si>
    <t>大数据产品、大数据、产品迭代、产品经理、需求分析、</t>
  </si>
  <si>
    <t>大数据产品、大数据、MySQL、财务产品、数据分析、</t>
  </si>
  <si>
    <t>数据产品经理、数据驱动、数据需求、业务数据、协调内外、</t>
  </si>
  <si>
    <t>BI、用户研究、移动端、数据分析、管理系统、</t>
  </si>
  <si>
    <t>数据报表、数据分析、数据产品经理、运行分析、执行推进、</t>
  </si>
  <si>
    <t>SQL、数据分析、需求分析、金融、市场调研、</t>
  </si>
  <si>
    <t>高级产品经理、数据中台、BI、大数据、数据产品、</t>
  </si>
  <si>
    <t>数据定义、BI系统、协同推进、数据产品经理、业务节点、</t>
  </si>
  <si>
    <t>数据平台搭建、数据准确性、数据产品经理、需求开发、数据开发、</t>
  </si>
  <si>
    <t>数据可视化、SQL、数据分析、数据产品、大数据、</t>
  </si>
  <si>
    <t>分析决策、数据产品经理、数据梳理、日常监控、诊断分析、</t>
  </si>
  <si>
    <t>数据分析、社交、数据产品经理、迭代升级、社交类产品、</t>
  </si>
  <si>
    <t>大数据产品、BI、SQL、产品路线图、数据产品经理、</t>
  </si>
  <si>
    <t>大数据产品、Axure、大数据、Visio、数据分析、</t>
  </si>
  <si>
    <t>用户增长、高级产品经理、SQL、大数据、PC端、</t>
  </si>
  <si>
    <t>大数据产品、高级产品经理、墨刀、Axure、大数据、</t>
  </si>
  <si>
    <t>数据库、数据口径、仓库验收、大屏可视化、数据产品经理、</t>
  </si>
  <si>
    <t>数据供应、库表、辅助数据、数据产品经理、接业务、</t>
  </si>
  <si>
    <t>大数据产品、用户增长、高级产品经理、SQL、产品总监、</t>
  </si>
  <si>
    <t>大数据产品、BI、Axure、大数据、产品迭代、</t>
  </si>
  <si>
    <t>数据质量控制、BI系统、产品经验、数据产品经理、方案提出、</t>
  </si>
  <si>
    <t>定期体检，年终奖，零食下午茶，带薪年假，股票期权，五险一金，节日福利</t>
  </si>
  <si>
    <t>交通补助，带薪年假，员工旅游，定期体检，年终奖，股票期权，餐补，零食下午茶，节日福利，五险一金，补充医疗保险</t>
  </si>
  <si>
    <t>五险一金，年终奖，周年福利，旅游津贴，节日福利，生日福利，股票期权，带薪年假，午餐晚餐，带薪病假，员工旅游，搬家补贴</t>
  </si>
  <si>
    <t>加班补助，五险，公积金，定期体检，餐补，交通补助，带薪年假，节日福利</t>
  </si>
  <si>
    <t>五险一金，带薪年假，包吃，零食下午茶，年终奖</t>
  </si>
  <si>
    <t>通讯补贴，交通补助，股票期权，五险一金，零食下午茶，定期体检，带薪年假，节日福利，员工旅游，年终奖，餐补，加班补助</t>
  </si>
  <si>
    <t>补充医疗保险，加班补助，年终奖，零食下午茶，定期体检，节日福利，带薪年假，员工旅游，五险一金，通讯补贴</t>
  </si>
  <si>
    <t>定期体检，带薪年假，补充医疗保险，五险一金</t>
  </si>
  <si>
    <t>五险一金，带薪年假，交通补助，节日福利，定期体检</t>
  </si>
  <si>
    <t>交通补助，住房补贴，定期体检，五险一金，节日福利，餐补，免费班车，员工旅游，带薪年假，补充医疗保险，零食下午茶，年终奖，股票期权</t>
  </si>
  <si>
    <t>包吃，五险一金，节日福利，带薪年假，加班补助</t>
  </si>
  <si>
    <t>员工旅游，补充医疗保险，团队建设，餐补，带薪年假，年终奖，定期体检，节日福利，五险一金</t>
  </si>
  <si>
    <t>节日福利，员工旅游，股票期权，零食下午茶，定期体检，通讯补贴，带薪年假，年终奖，补充医疗保险</t>
  </si>
  <si>
    <t>13薪，补充医疗保险，五险一金，包吃，带薪年假，股票期权，住房补贴</t>
  </si>
  <si>
    <t>餐补，股票期权，试用期同薪，补充医疗保险，带薪年假，零食下午茶，交通补助，定期体检，节日福利，年终奖，员工旅游，五险一金</t>
  </si>
  <si>
    <t>带薪年假，交通补助，定期体检，节日福利，股票期权，年终奖，五险一金</t>
  </si>
  <si>
    <t>免费两餐，定期体检，零食下午茶，带薪年假，五险一金</t>
  </si>
  <si>
    <t>节日福利，五险一金，带薪年假</t>
  </si>
  <si>
    <t>带薪年假，节日福利，补充医疗保险，年终奖，股票期权，全勤奖，五险一金</t>
  </si>
  <si>
    <t>股票期权，住房补贴，五险一金，带薪年假，节日福利，零食下午茶，加班补助，补充医疗保险，年终奖，定期体检，包吃</t>
  </si>
  <si>
    <t>节日福利，包吃，定期体检，五险一金，带薪年假</t>
  </si>
  <si>
    <t>年终奖，零食下午茶，五险一金，带薪年假，定期体检，通讯补贴，餐补，员工旅游，节日福利，加班补助，交通补助</t>
  </si>
  <si>
    <t>通讯补贴，餐补，五险一金，节日福利，定期体检，带薪年假，员工旅游，年终奖，交通补助，补充医疗保险</t>
  </si>
  <si>
    <t>带薪年假，交通补助，员工旅游，五险一金，补充医疗保险，通讯补贴，定期体检，节日福利，零食下午茶，餐补</t>
  </si>
  <si>
    <t>德旭招聘</t>
  </si>
  <si>
    <t>客萌萌户外招聘</t>
  </si>
  <si>
    <t>玖富招聘</t>
  </si>
  <si>
    <t>美瑞达招聘</t>
  </si>
  <si>
    <t>廊坊楠兮旅游发展...招聘</t>
  </si>
  <si>
    <t>InnoTREE招聘</t>
  </si>
  <si>
    <t>易得碧计算机技术招聘</t>
  </si>
  <si>
    <t>海尔U+智慧生活平台招聘</t>
  </si>
  <si>
    <t>长地万方招聘</t>
  </si>
  <si>
    <t>天眼查招聘</t>
  </si>
  <si>
    <t>辰星科技招聘</t>
  </si>
  <si>
    <t>蛋壳公寓招聘</t>
  </si>
  <si>
    <t>文化艺术产权交易所招聘</t>
  </si>
  <si>
    <t>钜丰翔贸易有限公司招聘</t>
  </si>
  <si>
    <t>十荟团招聘</t>
  </si>
  <si>
    <t>北京福易得信息技...招聘</t>
  </si>
  <si>
    <t>外企科技招聘</t>
  </si>
  <si>
    <t>北京星图数网科技招聘</t>
  </si>
  <si>
    <t>旅游</t>
  </si>
  <si>
    <t>新零售</t>
  </si>
  <si>
    <t>50-80K</t>
  </si>
  <si>
    <t>35-60K</t>
  </si>
  <si>
    <t>14-22K</t>
  </si>
  <si>
    <t>40-60K</t>
  </si>
  <si>
    <t>35-45K</t>
  </si>
  <si>
    <t>用户增长、数据产品经理、优化空间、推动方案、D、</t>
  </si>
  <si>
    <t>用户研究、数据分析、研发跟进、梳理业务、数据产品经理、</t>
  </si>
  <si>
    <t>数据仓库、BI、产品建设、数据驱动营销、完善数据、</t>
  </si>
  <si>
    <t>地图要素、应用引擎、QGIS、数据产品经理、发布上线、</t>
  </si>
  <si>
    <t>大数据产品、高级产品经理、功能产品、平台产品、产品迭代、</t>
  </si>
  <si>
    <t>大数据产品、数据产品经理、业务效率、计算机相关、使用效率、</t>
  </si>
  <si>
    <t>SQL、数据分析、需求分析、数据供应、库表、</t>
  </si>
  <si>
    <t>数据分析、数据产品经理、导入功能、数据中台、批量导入、</t>
  </si>
  <si>
    <t>大数据产品、电子商务、产品建设、产品经验、数据产品经理、</t>
  </si>
  <si>
    <t>制定产品规划、企业财务分析、性能稳定、数据产品经理、数仓、</t>
  </si>
  <si>
    <t>用户增长、平台产品、商业产品、数据产品经理、流量分配、</t>
  </si>
  <si>
    <t>网络爬虫技术、SQL、数据分析、数据产品经理、获取渠道、</t>
  </si>
  <si>
    <t>SQL、MySQL、商业产品、数据分析、产品经理、</t>
  </si>
  <si>
    <t>大数据产品、数据可视化设计、FineBI、永洪、界面开发、</t>
  </si>
  <si>
    <t>高级产品经理、数据产品经理、平台方案、设计生产、本科以上学历、</t>
  </si>
  <si>
    <t>大数据产品、数据产品经理、计算机相关、天眼查、数据体系、</t>
  </si>
  <si>
    <t>SQL、数据管理、数学相关专业、数据产品经理、发现风险、</t>
  </si>
  <si>
    <t>大数据产品、产品经验、数据产品经理、产品需求调研、数据体系建设、</t>
  </si>
  <si>
    <t>用户增长、教育培训、数据分析、数据产品经理、波动分析、</t>
  </si>
  <si>
    <t>大数据产品、BI、SQL、数据能力、业务特征、</t>
  </si>
  <si>
    <t>信息充分、产品建设、产品经验、协同推进、数据产品经理、</t>
  </si>
  <si>
    <t>BI、用户增长、大数据、产品迭代、数据分析、</t>
  </si>
  <si>
    <t>产品迭代、数学相关专业、数据产品经理、视觉计算、智能交通、</t>
  </si>
  <si>
    <t>永洪、第三方数据、数据产品经理、分析结论、逻辑归纳、</t>
  </si>
  <si>
    <t>SQL、数据分析、指标体系设计、协同推进、数据产品经理、</t>
  </si>
  <si>
    <t>数据产品经理、产品上线、使用效率、接业务、产品方法论、</t>
  </si>
  <si>
    <t>制定产品规划、数据产品经理、业务感知、数据中台、数据体系、</t>
  </si>
  <si>
    <t>数据可视化、数据分析、数据价值、原型展示、数据产品经理、</t>
  </si>
  <si>
    <t>加班补助，交通补助，股票期权，五险一金，餐补，零食下午茶，带薪年假，节日福利，补充医疗保险，员工旅游，定期体检，年终奖</t>
  </si>
  <si>
    <t>节日福利，员工旅游，五险一金，年终奖，带薪年假，交通补助，零食下午茶</t>
  </si>
  <si>
    <t>年终奖，通讯补贴，节日福利，定期体检，五险一金，加班补助，员工旅游，带薪年假，餐补</t>
  </si>
  <si>
    <t>带薪年假，补充医疗保险，定期体检，五险一金，免费班车，年终奖，节日福利，零食下午茶</t>
  </si>
  <si>
    <t>包吃，五险一金，补充医疗保险，交通补助，通讯补贴，免费班车，节日福利，零食下午茶，员工旅游，带薪年假，年终奖，餐补，定期体检，股票期权</t>
  </si>
  <si>
    <t>零食下午茶，交通补助，五险一金，试用期同薪，餐补，年终奖，补充医疗保险，股票期权，员工旅游，节日福利，定期体检，带薪年假</t>
  </si>
  <si>
    <t>年终奖，带薪年假，股票期权，员工旅游，补充医疗保险，五险一金，零食下午茶，包吃，定期体检，节日福利</t>
  </si>
  <si>
    <t>五险一金，餐补，交通补助，年终奖，带薪年假</t>
  </si>
  <si>
    <t>通讯补贴，零食下午茶，带薪年假，餐补，五险一金，节日福利</t>
  </si>
  <si>
    <t>带薪年假，员工旅游，股票期权，零食下午茶，补充医疗保险，年终奖，五险一金，加班补助，餐补</t>
  </si>
  <si>
    <t>五险一金，节日福利，员工旅游，加班补助，年终奖，交通补助，带薪年假，零食下午茶，补充医疗保险，定期体检</t>
  </si>
  <si>
    <t>餐补，通讯补贴，定期体检，年终奖，补充医疗保险，节日福利，带薪年假，加班补助，五险一金</t>
  </si>
  <si>
    <t>加班补助，定期体检，餐补，年终奖，股票期权，五险一金，零食下午茶，免费班车，节日福利，带薪年假，补充医疗保险</t>
  </si>
  <si>
    <t>带薪年假，加班补助，餐补，年终奖，定期体检，五险一金，零食下午茶</t>
  </si>
  <si>
    <t>零食下午茶，五险一金，节日福利，员工旅游，定期体检，餐补，加班补助，全勤奖，住房补贴，带薪年假，年终奖</t>
  </si>
  <si>
    <t>零食下午茶，补充医疗保险，五险一金，员工旅游，带薪年假，年终奖，定期体检</t>
  </si>
  <si>
    <t>餐补，季度团建，五险一金，带薪年假，定期体检，零食下午茶，节日福利，住房补贴，股票期权，年终奖，补充医疗保险，交通补助</t>
  </si>
  <si>
    <t>定期体检，零食下午茶，带薪年假，补充医疗保险，员工旅游，五险一金，年终奖</t>
  </si>
  <si>
    <t>交通补助，股票期权，餐补，五险一金，通讯补贴，零食下午茶，带薪年假，节日福利</t>
  </si>
  <si>
    <t>节日福利，补充医疗保险，带薪年假，通讯补贴，员工旅游，五险一金，交通补助</t>
  </si>
  <si>
    <t>交通补助，带薪年假，五险一金，零食下午茶，餐补</t>
  </si>
  <si>
    <t>五险一金，通讯补贴，交通补助，定期体检，节日福利，补充医疗保险，六险一金，住房补贴，餐补，免费班车，带薪年假</t>
  </si>
  <si>
    <t>定期体检，带薪年假，五险一金，餐补，年终奖</t>
  </si>
  <si>
    <t>年终奖，零食下午茶，带薪年假，五险一金，全勤奖，在京居住证，员工旅游，股票期权，住房补贴，交通补助</t>
  </si>
  <si>
    <t>尚德机构招聘</t>
  </si>
  <si>
    <t>观安信息招聘</t>
  </si>
  <si>
    <t>搜狗招聘</t>
  </si>
  <si>
    <t>跟谁学-高途课堂招聘</t>
  </si>
  <si>
    <t>华体动势招聘</t>
  </si>
  <si>
    <t>北京字节跳动招聘</t>
  </si>
  <si>
    <t>北京泰豪招聘</t>
  </si>
  <si>
    <t>中科曙光招聘</t>
  </si>
  <si>
    <t>旷视MEGVII招聘</t>
  </si>
  <si>
    <t>自如网招聘</t>
  </si>
  <si>
    <t>中国知网招聘</t>
  </si>
  <si>
    <t>新众赢招聘</t>
  </si>
  <si>
    <t>顺丰科技招聘</t>
  </si>
  <si>
    <t>达达集团招聘</t>
  </si>
  <si>
    <t>震坤行招聘</t>
  </si>
  <si>
    <t>开普云招聘</t>
  </si>
  <si>
    <t>探探招聘</t>
  </si>
  <si>
    <t>万学教育集团招聘</t>
  </si>
  <si>
    <t>2OD轮及以上10000人以上</t>
  </si>
  <si>
    <t>2O已上市1000-9999人</t>
  </si>
  <si>
    <t>50-70K</t>
  </si>
  <si>
    <t>9-14K</t>
  </si>
  <si>
    <t>12-20K</t>
  </si>
  <si>
    <t>SQL、Axure、数据分析、数据产品经理、快速验证、</t>
  </si>
  <si>
    <t>大数据产品、智能决策、数据体系建设、大数据产品经理、数据类产品、</t>
  </si>
  <si>
    <t>高级产品经理、CRM、数据分析、需求分析、设计输出、</t>
  </si>
  <si>
    <t>大数据平台、联合建模、产业生态、数据产品经理、设计实现、</t>
  </si>
  <si>
    <t>数据安全、数据脱敏、审计系统、引擎设计、大数据分析平台、</t>
  </si>
  <si>
    <t>大数据产品、广告监测、商业大数据、能营销、大数据产品经理、</t>
  </si>
  <si>
    <t>大数据产品、功能产品、数据产品、需求分析、项目管理、</t>
  </si>
  <si>
    <t>产品建设、用户价值、快速交付、设计实验、评估效果、</t>
  </si>
  <si>
    <t>广告、SQL、商业产品、数据分析、策略产品、</t>
  </si>
  <si>
    <t>大数据产品、平台产品、数据挖掘、车联网、数据消费、</t>
  </si>
  <si>
    <t>数据治理、数据仓库、数据分析、数据产品经理、元数据管理、</t>
  </si>
  <si>
    <t>高级产品经理、策略产品、教育培训、业务理解、交互体验设计、</t>
  </si>
  <si>
    <t>BI、SQL、商业产品、数据分析、需求分析、</t>
  </si>
  <si>
    <t>BI、大数据、供应链、建立分析模型、数据产品经理、</t>
  </si>
  <si>
    <t>数据标注、使用效率、计算机、平台产品经理、数据类产品、</t>
  </si>
  <si>
    <t>大数据产品、需求分析、组织数据、技术原理、产品设计说明书、</t>
  </si>
  <si>
    <t>用户研究、产品迭代、需求分析、数据分析、市场调研、</t>
  </si>
  <si>
    <t>产品迭代、市场调研、产品上线、公司业务产品、熟练使用axure、</t>
  </si>
  <si>
    <t>用户增长、CRM、O2O、移动端、策略产品、</t>
  </si>
  <si>
    <t>用户研究、数据分析、需求分析、校验数据、计算机、</t>
  </si>
  <si>
    <t>海波龙、持续优化、本科及以上学历、平台部、数据平台建设、</t>
  </si>
  <si>
    <t>功能产品、产品迭代、ERP产品、人力资源服务、信息化、</t>
  </si>
  <si>
    <t>大数据、商业产品、数据分析、产品路线图、智能视频分析、</t>
  </si>
  <si>
    <t>数据产品、需求分析、数据分析、产品能力、需求管理、</t>
  </si>
  <si>
    <t>产品迭代、策略产品、产品经验、数据意识、产品矩阵、</t>
  </si>
  <si>
    <t>推荐产品、供应链规划、BI、SQL、商业产品、</t>
  </si>
  <si>
    <t>数据治理、政务系统、数据产品、内容产品、组织产品、</t>
  </si>
  <si>
    <t>推荐产品、产品价格管理、商业产品、社交、数据产品经理、</t>
  </si>
  <si>
    <t>产品迭代、需求分析、数据分析、系统对接、crm产品、</t>
  </si>
  <si>
    <t>加班补助，年终奖，包吃，五险一金，餐补，零食下午茶，补充医疗保险，交通补助，带薪年假，住房补贴，节日福利</t>
  </si>
  <si>
    <t>餐补，补充医疗保险，定期体检，五险一金，全勤奖，年终奖</t>
  </si>
  <si>
    <t>零食下午茶，年终奖，带薪年假，节日福利，员工旅游，五险一金，加班补助</t>
  </si>
  <si>
    <t>定期体检，免费班车，节日福利，住房补贴，股票期权，餐补，全勤奖，年终奖，带薪年假，补充医疗保险，五险一金</t>
  </si>
  <si>
    <t>定期体检，五险一金，零食下午茶，通讯补贴，带薪年假，年终奖，节日福利，员工旅游</t>
  </si>
  <si>
    <t>餐补，年终奖，加班补助，节日福利，五险一金，股票期权，带薪年假，补充医疗保险，定期体检</t>
  </si>
  <si>
    <t>带薪年假，补充医疗保险，五险一金，员工旅游，股票期权，年终奖，定期体检，加班补助，通讯补贴，交通补助，节日福利，零食下午茶</t>
  </si>
  <si>
    <t>定期体检，包吃，全勤奖，交通补助，补充医疗保险，节日福利，零食下午茶，餐补，住房补贴，员工旅游，五险一金，免费班车，加班补助，年终奖，带薪年假，股票期权</t>
  </si>
  <si>
    <t>带薪年假，员工旅游，节日福利，年终奖，零食下午茶，五险一金</t>
  </si>
  <si>
    <t>节日福利，五险一金，定期体检，补充医疗保险，通讯补贴，餐补，年终奖，带薪年假</t>
  </si>
  <si>
    <t>交通补助，带薪年假，定期体检，股票期权，节日福利，餐补，报班优惠，五险一金，零食下午茶，免费班车，补充医疗保险</t>
  </si>
  <si>
    <t>五险一金，定期体检，带薪年假，补充医疗保险，免费班车，餐补，节日福利</t>
  </si>
  <si>
    <t>免费班车，带薪年假，年终奖，员工旅游，零食下午茶，节日福利，定期体检，包吃，补充医疗保险，五险一金，餐补，股票期权</t>
  </si>
  <si>
    <t>补充医疗保险，加班补助，包吃，定期体检，餐补，带薪年假，年终奖，节日福利，员工旅游，住房补贴，交通补助，免费班车，股票期权，五险一金，通讯补贴，零食下午茶</t>
  </si>
  <si>
    <t>股票期权，带薪年假，员工旅游，五险一金，年终奖，节日福利，通讯补贴，餐补，定期体检</t>
  </si>
  <si>
    <t>免费班车，餐补，零食下午茶，带薪年假，五险一金，节日福利，员工旅游，补充医疗保险，包吃，交通补助，通讯补贴，定期体检</t>
  </si>
  <si>
    <t>五险一金，零食下午茶，餐补，定期体检，年终奖，带薪年假，股票期权，补充医疗保险</t>
  </si>
  <si>
    <t>节日福利，交通补助，六险一金，内购优惠，全勤奖，员工旅游，补充医疗保险，餐补，员工BYOD，定期体检，住房补贴，五险一金，带薪年假</t>
  </si>
  <si>
    <t>员工旅游，交通补助，股票期权，补充医疗保险，五险一金，伙食补贴，通讯补贴，免费班车，企业年金，年终奖，带薪年假，员工宿舍，定期体检，餐补，节日福利，包吃</t>
  </si>
  <si>
    <t>定期体检，五险一金，年终奖，股票期权，补充医疗保险，带薪年假，通讯补贴</t>
  </si>
  <si>
    <t>股票期权，带薪年假，零食下午茶，节日福利，包吃，五险一金，员工旅游，餐补，年终奖，定期体检，免费班车，通讯补贴，交通补助</t>
  </si>
  <si>
    <t>节日福利，员工旅游，加班补助，补充医疗保险，年终奖，通讯补贴，五险一金，餐补，带薪年假，零食下午茶，定期体检，交通补助</t>
  </si>
  <si>
    <t>员工旅游，零食下午茶，带薪年假，年终奖，定期体检，节日福利，五险一金，通讯补贴，免费班车</t>
  </si>
  <si>
    <t>餐补，带薪年假，股票期权，年终奖，员工旅游，零食下午茶，五险一金，节日福利，通讯补贴，交通补助，定期体检，补充医疗保险</t>
  </si>
  <si>
    <t>年终奖，带薪年假，通讯补贴，交通补助，加班补助，五险一金，股票期权，全勤奖，餐补，补充医疗保险，节日福利</t>
  </si>
  <si>
    <t>员工旅游，餐补，年终奖，零食下午茶，IMAC/Macbook，带薪年假，定期体检，加班补助，股票期权，包吃，交通补助，补充医疗保险，五险一金，节日福利</t>
  </si>
  <si>
    <t>带薪年假，股票期权，免费班车，年终奖，住房补贴，五险一金，通讯补贴，零食下午茶，员工旅游</t>
  </si>
  <si>
    <t>蓝标传媒招聘</t>
  </si>
  <si>
    <t>爱学习教育集团招聘</t>
  </si>
  <si>
    <t>第四范式招聘</t>
  </si>
  <si>
    <t>360数科招聘</t>
  </si>
  <si>
    <t>轻松集团招聘</t>
  </si>
  <si>
    <t>云捷亮数招聘</t>
  </si>
  <si>
    <t>e城e家招聘</t>
  </si>
  <si>
    <t>广州瀚信招聘</t>
  </si>
  <si>
    <t>GoFun出行招聘</t>
  </si>
  <si>
    <t>思源互联科技招聘</t>
  </si>
  <si>
    <t>北京用友政务招聘</t>
  </si>
  <si>
    <t>外研社招聘</t>
  </si>
  <si>
    <t>奇点控股招聘</t>
  </si>
  <si>
    <t>易车招聘</t>
  </si>
  <si>
    <t>米可世界招聘</t>
  </si>
  <si>
    <t>车好多集团招聘</t>
  </si>
  <si>
    <t>中译语通科技股份有限招聘</t>
  </si>
  <si>
    <t>捷通华声招聘</t>
  </si>
  <si>
    <t>嘀嗒出行招聘</t>
  </si>
  <si>
    <t>贝壳金服招聘</t>
  </si>
  <si>
    <t>凤凰学易招聘</t>
  </si>
  <si>
    <t>智慧互通招聘</t>
  </si>
  <si>
    <t>360数科</t>
  </si>
  <si>
    <t>25-30K</t>
  </si>
  <si>
    <t>8-11K</t>
  </si>
  <si>
    <t>14-28K</t>
  </si>
  <si>
    <t>用户增长、商业产品、数据产品经理、流量获取、信息流、</t>
  </si>
  <si>
    <t>SQL、数据订阅、运营效率、数据体系、本科及以上学历、</t>
  </si>
  <si>
    <t>数据能力、数据产品经理、规划落地、数仓、建模、</t>
  </si>
  <si>
    <t>大数据产品、人工智能产品、平台产品、产品迭代、计算机、</t>
  </si>
  <si>
    <t>数据采集流程、数据产品经理、产品上线、建模、采集数据、</t>
  </si>
  <si>
    <t>数据分析、市场调研、轻松互助、高级产品经理、调研、</t>
  </si>
  <si>
    <t>BI、SQL、平台产品、大数据、Access、</t>
  </si>
  <si>
    <t>大数据产品、产品经验、数据产品经理、业务发展趋势、线上化、</t>
  </si>
  <si>
    <t>大数据产品、数据产品经理、本科以上学历、采购招标文件、设计合理、</t>
  </si>
  <si>
    <t>大数据产品、商业智能、BI、大数据、数据分析、</t>
  </si>
  <si>
    <t>数据产品经理、数仓、建模、支持销售、DMP、</t>
  </si>
  <si>
    <t>市场调研、逻辑修改、迭代计划、产品经验、产品功能特性、</t>
  </si>
  <si>
    <t>数据产品经理、质量建设、本科及以上学历、导航地图、互联网地图、</t>
  </si>
  <si>
    <t>财务分析、数据分析、财务管理、产品经验、产品上线、</t>
  </si>
  <si>
    <t>超融合、渠道挖掘、调研、研发、it基础架构、</t>
  </si>
  <si>
    <t>车辆资产、效率评估、调研、体验思维、数据、</t>
  </si>
  <si>
    <t>标签库、产品经验、数据预警、数据生产、技术研发团队、</t>
  </si>
  <si>
    <t>舆情、数据中台、Axure、税务、详细功能、</t>
  </si>
  <si>
    <t>数据分析、定位业务、整体指标、数据产品经理、协调研发、</t>
  </si>
  <si>
    <t>大数据产品、大数据、数据分析、金融、业务特征、</t>
  </si>
  <si>
    <t>产品助理、数据产品经理、实验方法、协助产品经理、本科及以上学历、</t>
  </si>
  <si>
    <t>BI、平台产品、大数据、完善数据、数据产品经理、</t>
  </si>
  <si>
    <t>大数据产品、高级产品经理、大数据、产品经理、大数据产品经理、</t>
  </si>
  <si>
    <t>智能语音、大数据、产品经验、市场需求调研、功能完善、</t>
  </si>
  <si>
    <t>平台产品、QGIS、解释数据、软件程序设计、数据产品经理、</t>
  </si>
  <si>
    <t>大数据产品、数据产品经理、数据中台、理工科、数据体系、</t>
  </si>
  <si>
    <t>大数据产品、数据产品经理、分析结论、产品路线、建模、</t>
  </si>
  <si>
    <t>数据挖掘、海量数据挖掘、数据产品经理、linux开发环境、RANK、</t>
  </si>
  <si>
    <t>高级产品经理、需求分析、管理系统、产品经验、策划、</t>
  </si>
  <si>
    <t>定期体检，免费班车，零食下午茶，年终奖，餐补，通讯补贴，带薪年假，五险一金，补充医疗保险</t>
  </si>
  <si>
    <t>节日福利，员工旅游，交通补助，餐补，年终奖，五险一金，补充医疗保险，定期体检，带薪年假</t>
  </si>
  <si>
    <t>定期体检，交通补助，五险一金，年终奖，带薪年假，员工旅游，节日福利</t>
  </si>
  <si>
    <t>通讯补贴，节日福利，带薪年假，五险一金，交通补助，餐补，补充医疗保险，定期体检，年终奖，零食下午茶，加班补助，员工旅游</t>
  </si>
  <si>
    <t>五险一金，节日福利，补充医疗保险，带薪年假，定期体检，零食下午茶</t>
  </si>
  <si>
    <t>年终奖，补充医疗保险，节日福利，五险一金，带薪年假，定期体检</t>
  </si>
  <si>
    <t>年终奖，五险一金，员工旅游，节日福利，带薪年假，餐补，定期体检，加班补助，全勤奖</t>
  </si>
  <si>
    <t>年终奖，定期体检，补充医疗保险，节日福利，五险一金，带薪年假</t>
  </si>
  <si>
    <t>五险一金</t>
  </si>
  <si>
    <t>五险一金，定期体检，节日福利，通讯补贴，带薪年假，餐补，年终奖，补充医疗保险</t>
  </si>
  <si>
    <t>年终奖，免费班车，补充医疗保险，加班补助，带薪年假，定期体检，包吃，五险一金，节日福利</t>
  </si>
  <si>
    <t>节日福利，五险一金，定期体检，带薪年假，年终奖</t>
  </si>
  <si>
    <t>加班补助，定期体检，五险一金，通讯补贴，交通补助，包吃，老板Nice，零食下午茶，补充医疗保险，员工旅游，带薪年假，年终奖，餐补，股票期权，住房补贴，免费班车，团队氛围好，节日福利</t>
  </si>
  <si>
    <t>餐补，五险一金，免费班车，定期体检，带薪年假，交通补助，节日福利，通讯补贴，零食下午茶，补充医疗保险，年终奖，员工旅游</t>
  </si>
  <si>
    <t>员工旅游，包吃，节日福利，免费班车，通讯补贴，补充医疗保险，年终奖，股票期权，五险一金，带薪年假，免费健身房，交通补助，定期体检，零食下午茶</t>
  </si>
  <si>
    <t>年终奖，节日福利，餐补，带薪年假，免费班车，五险一金，加班补助</t>
  </si>
  <si>
    <t>补充医疗保险，定期体检，五险一金</t>
  </si>
  <si>
    <t>五险一金，年终奖，加班补助，带薪年假，补充医疗保险，定期团建，节日福利</t>
  </si>
  <si>
    <t>五险一金，补充医疗保险，带薪年假，零食下午茶，节日福利</t>
  </si>
  <si>
    <t>年终奖，餐补，免费班车，带薪年假，补充医疗保险，员工旅游，交通补助，加班补助，五险一金，定期体检，零食下午茶，节日福利，通讯补贴</t>
  </si>
  <si>
    <t>五险一金，节日福利，零食下午茶，年终奖，补充医疗保险，加班补助，带薪年假，餐补</t>
  </si>
  <si>
    <t>五险一金，定期体检，股票期权，带薪年假，补充医疗保险</t>
  </si>
  <si>
    <t>节日福利，年终奖，通讯补贴，全勤奖，零食下午茶，项目奖金，餐补，交通补助，五险一金，股票期权，带薪年假</t>
  </si>
  <si>
    <t>节日福利，定期体检，年终奖，通讯补贴，股票期权，餐补，零食下午茶，补充医疗保险，带薪年假，员工旅游，五险一金，交通补助</t>
  </si>
  <si>
    <t>带薪年假，定期体检，五险一金，补充医疗保险，零食下午茶，年终奖，餐补，节日福利，交通补助</t>
  </si>
  <si>
    <t>年终奖，五险一金，定期体检，补充医疗保险，带薪年假，带薪病假</t>
  </si>
  <si>
    <t>五险一金，交通补助，节日福利，全勤奖，零食下午茶，免费班车，餐补，带薪年假，定期体检</t>
  </si>
  <si>
    <t>带薪年假，交通补助，五险一金，通讯补贴，节日福利，餐补</t>
  </si>
  <si>
    <t>潮聚科技招聘</t>
  </si>
  <si>
    <t>中企动力招聘</t>
  </si>
  <si>
    <t>腾讯科技(北京)公司招聘</t>
  </si>
  <si>
    <t>美菜网招聘</t>
  </si>
  <si>
    <t>国美金控招聘</t>
  </si>
  <si>
    <t>数衍科技招聘</t>
  </si>
  <si>
    <t>毫末招聘</t>
  </si>
  <si>
    <t>三盟科技招聘</t>
  </si>
  <si>
    <t>世纪文都教育招聘</t>
  </si>
  <si>
    <t>文思海辉招聘</t>
  </si>
  <si>
    <t>方正璞华招聘</t>
  </si>
  <si>
    <t>泰迪熊移动科技招聘</t>
  </si>
  <si>
    <t>美图公司招聘</t>
  </si>
  <si>
    <t>特斯联招聘</t>
  </si>
  <si>
    <t>8-9K</t>
  </si>
  <si>
    <t>17-21K</t>
  </si>
  <si>
    <t>1年以内</t>
  </si>
  <si>
    <t>大数据产品、数据质量控制、数据产品经理、产品上线、计算机相关、</t>
  </si>
  <si>
    <t>大数据产品、平台产品、Axure、Visio、数据分析、</t>
  </si>
  <si>
    <t>数据地图、产品经验、数据产品经理、反馈渠道、需求评估、</t>
  </si>
  <si>
    <t>制定产品规划、数据产品经理、开发效率、竞争分析、开发平台、</t>
  </si>
  <si>
    <t>大数据、数据分析、数据产品经理、确保项目质量、计算机相关、</t>
  </si>
  <si>
    <t>数据可视化设计、BI、财务管理、产品经验、数据产品经理、</t>
  </si>
  <si>
    <t>大数据产品、数据分析、市场调研、数据产品经理、运营等部门、</t>
  </si>
  <si>
    <t>大数据产品、用户研究、大数据、数据分析、市场调研、</t>
  </si>
  <si>
    <t>大数据产品、大数据、数据分析、需求分析、市场调研、</t>
  </si>
  <si>
    <t>数据运营、数据分析、产品经理、数据产品经理、设计实验、</t>
  </si>
  <si>
    <t>SQL、Axure、Visio、关注大数据、设计可视化、</t>
  </si>
  <si>
    <t>大数据产品、平台产品、数据分析、BI系统、数据产品经理、</t>
  </si>
  <si>
    <t>平台产品、数据可视化设计、数据产品经理、计算机相关、设计业务、</t>
  </si>
  <si>
    <t>深度专题、客户端数据、数据产品经理、数据化、bi工具、</t>
  </si>
  <si>
    <t>大数据产品、BI、消费金融、大数据、产品经理、</t>
  </si>
  <si>
    <t>数据治理、零售、大数据产品、BI、高级产品经理、</t>
  </si>
  <si>
    <t>BI、大数据、产品迭代、数据分析、产品经理、</t>
  </si>
  <si>
    <t>数据分析、工具链、完善数据、数据中台、量化方法、</t>
  </si>
  <si>
    <t>数据分析、指标口径、业务理解、内容标签、数据产品经理、</t>
  </si>
  <si>
    <t>数据产品、行业态势、数据产品经理、场景分析、产品解决方案、</t>
  </si>
  <si>
    <t>大数据产品、大数据、需求分析、市场调研、本科学士、</t>
  </si>
  <si>
    <t>业务特征、数据产品经理、行业数据、建模、结构化信息、</t>
  </si>
  <si>
    <t>商业产品、分析型、数据产品经理、产品用户体验、驱动相关、</t>
  </si>
  <si>
    <t>广告、用户增长、平台产品、商业产品、投放、</t>
  </si>
  <si>
    <t>BI、平台产品、BI系统、业务理解、数据产品经理、</t>
  </si>
  <si>
    <t>大数据产品、BI、高级产品经理、大数据、数据分析、</t>
  </si>
  <si>
    <t>数据能力、产品经验、数据产品经理、确定数据、平台化、</t>
  </si>
  <si>
    <t>数据产品经理、本科及以上学历、HIVE、计算机、统计学相关、</t>
  </si>
  <si>
    <t>智慧城市产品、大数据产品、平台产品、可视化、产品经验、</t>
  </si>
  <si>
    <t>团建聚餐，定期体检，节日福利，五险一金，年终奖，带薪年假，交通补助，餐补</t>
  </si>
  <si>
    <t>交通补助，零食下午茶，五险一金，带薪年假，加班补助，年终奖，定期体检，补充医疗保险</t>
  </si>
  <si>
    <t>不定期培训，餐补，年终奖，补充医疗保险，商业保险，全勤奖，节日福利，带薪年假，五险一金，定期体检，购房福利</t>
  </si>
  <si>
    <t>五险一金，节日福利，定期体检，交通补助，年终奖，带薪年假，员工旅游，补充医疗保险，股票期权，免费班车，餐补</t>
  </si>
  <si>
    <t>员工旅游，补充医疗保险，五险一金，餐补，年终奖，节日福利，通讯补贴，带薪年假，交通补助，股票期权</t>
  </si>
  <si>
    <t>年终奖，补充医疗保险，包吃，免费班车，带薪年假，定期体检，交通补助，员工旅游，餐补，股票期权，零食下午茶，五险一金，节日福利</t>
  </si>
  <si>
    <t>五险一金，股票期权，补充医疗保险，通讯补贴，交通补助，年终奖，节日福利，员工旅游，带薪年假，爱心基金，定期体检，零食下午茶</t>
  </si>
  <si>
    <t>年终奖，员工旅游，加班补助，五险一金，带薪年假，全勤奖，零食下午茶，定期体检，补充医疗保险，股票期权，餐补</t>
  </si>
  <si>
    <t>免费班车，餐补，节日福利，零食下午茶</t>
  </si>
  <si>
    <t>五险一金，年终奖，餐补，免费班车，补充医疗保险，带薪年假，定期体检</t>
  </si>
  <si>
    <t>定期体检，带薪年假，员工旅游，五险一金</t>
  </si>
  <si>
    <t>股票期权，年终奖，带薪年假，补充医疗保险，节日福利，五险一金</t>
  </si>
  <si>
    <t>股票期权，全勤奖，年终奖，五险一金，零食下午茶，节日福利，通讯补贴，免费班车，带薪年假，交通补助，加班补助</t>
  </si>
  <si>
    <t>节日福利，补充医疗保险，五险一金，定期体检，年终奖，带薪年假</t>
  </si>
  <si>
    <t>带薪年假，年终奖，节日福利，餐补，五险一金</t>
  </si>
  <si>
    <t>补充医疗保险，带薪年假，节日福利，五险一金，股票期权，餐补，定期体检，年终奖</t>
  </si>
  <si>
    <t>六险一金，快速晋升，股票期权，年度体检</t>
  </si>
  <si>
    <t>零食下午茶，加班补助，节日福利，员工旅游，通讯补贴，年终奖，交通补助，五险一金，定期体检，包吃</t>
  </si>
  <si>
    <t>带薪年假，餐补，补充医疗保险，定期体检，节日福利，年终奖，五险一金，股票期权</t>
  </si>
  <si>
    <t>带薪年假，定期体检，节日福利，五险一金，零食下午茶，补充医疗保险，员工旅游</t>
  </si>
  <si>
    <t>带薪年假，节日福利，五险一金，年终奖</t>
  </si>
  <si>
    <t>交通补助，节日福利，带薪年假，加班补助，年终奖，五险一金，员工旅游，优惠券，定期体检</t>
  </si>
  <si>
    <t>包吃，补充医疗保险，零食下午茶，定期体检，节日福利，带薪年假，五险一金</t>
  </si>
  <si>
    <t>晋升通道，年终奖，通讯补贴，节日福利，五险，全勤奖，员工旅游，交通补助，专业培训</t>
  </si>
  <si>
    <t>加班补助，五险一金，带薪年假，餐补，股票期权，餐补，节日福利，定期体检，补充医疗保险，交通补助，免费班车，年终奖</t>
  </si>
  <si>
    <t>节日福利，零食下午茶，五险一金，带薪年假，年终奖，包吃，全勤奖，定期体检，免费班车</t>
  </si>
  <si>
    <t>零食下午茶，交通补助，免费班车，餐补，定期体检，节日福利，带薪年假，五险一金，年终奖，全勤奖</t>
  </si>
  <si>
    <t>逸驾智能招聘</t>
  </si>
  <si>
    <t>乐信圣文招聘</t>
  </si>
  <si>
    <t>熙诚紫光招聘</t>
  </si>
  <si>
    <t>美团网招聘</t>
  </si>
  <si>
    <t>亚洲创新集团招聘</t>
  </si>
  <si>
    <t>北京中科大洋招聘</t>
  </si>
  <si>
    <t>网易招聘</t>
  </si>
  <si>
    <t>中国电信电渠中心招聘</t>
  </si>
  <si>
    <t>中数智汇招聘</t>
  </si>
  <si>
    <t>金色财经招聘</t>
  </si>
  <si>
    <t>北京时空幻境招聘</t>
  </si>
  <si>
    <t>顺丰同城招聘</t>
  </si>
  <si>
    <t>音娱时光招聘</t>
  </si>
  <si>
    <t>什么值得买招聘</t>
  </si>
  <si>
    <t>聚力传媒PPTV招聘</t>
  </si>
  <si>
    <t>新浪网招聘</t>
  </si>
  <si>
    <t>美篇招聘</t>
  </si>
  <si>
    <t>广联达招聘</t>
  </si>
  <si>
    <t>君乐宝乳业招聘</t>
  </si>
  <si>
    <t>交通/运输</t>
  </si>
  <si>
    <t>20-21K</t>
  </si>
  <si>
    <t>29-45K</t>
  </si>
  <si>
    <t>12-18K</t>
  </si>
  <si>
    <t>13-25K</t>
  </si>
  <si>
    <t>3-5K</t>
  </si>
  <si>
    <t>数据产品经理、市场竞争态势、Algorithm、工程师团队、Prototype、</t>
  </si>
  <si>
    <t>数据质量问题、完善数据、数据产品经理、数据治理、数据仓库、</t>
  </si>
  <si>
    <t>B端产品、平台产品、数据产品经理、产品进度、使用sql、</t>
  </si>
  <si>
    <t>用户增长、分析决策、数据一致性、数据产品经理、数据体系建设、</t>
  </si>
  <si>
    <t>后台产品、数据产品经理、群管理、工作场景、数据拆分、</t>
  </si>
  <si>
    <t>产品经理、项目实施计划、按时交付、政府医疗、项目运营部、</t>
  </si>
  <si>
    <t>食材供应链、大数据、产品建设、效果验收、配置化、</t>
  </si>
  <si>
    <t>产品迭代、社交、市场调研、互联网产品设计、视频社交、</t>
  </si>
  <si>
    <t>大数据产品、平台产品、云计算、数据分析、数据价值、</t>
  </si>
  <si>
    <t>指标口径、产品建设、效果验收、数据产品经理、产品上线、</t>
  </si>
  <si>
    <t>零售、大数据产品、高级产品经理、数据分析、产品经理、</t>
  </si>
  <si>
    <t>大数据产品、平台产品、算法平台、需求说明书、产品经验、</t>
  </si>
  <si>
    <t>迭代计划、数据产品经理、协调研发、产品业务、改善用户体验、</t>
  </si>
  <si>
    <t>大数据、金融、产品设计文档、应用分发、产品上线、</t>
  </si>
  <si>
    <t>标签系统、英语、产品演进、数据智能化、采集数据、</t>
  </si>
  <si>
    <t>产品设计文档、数据产品经理、计算机相关、行为模式、bi工具、</t>
  </si>
  <si>
    <t>商业产品、产品经验、数据产品经理、建表、负责微博、</t>
  </si>
  <si>
    <t>大数据产品、用户研究、数据产品经理、Algorithm、Analytics、</t>
  </si>
  <si>
    <t>用户增长、平台产品、优化方向、图书购买、常规功能、</t>
  </si>
  <si>
    <t>大数据产品、指标口径、数据可视化设计、效果验收、业务分析人员、</t>
  </si>
  <si>
    <t>ABtest、SQL、Python、输出数据、数据产品经理、</t>
  </si>
  <si>
    <t>电商产品、商品库、数据产品、产品经验、后台产品经理、</t>
  </si>
  <si>
    <t>智慧城市产品、大数据产品、大数据、业务反馈、组织规划能力、</t>
  </si>
  <si>
    <t>数据运营、数据分析、数据产品经理、数仓、数据中台、</t>
  </si>
  <si>
    <t>BI系统、数据产品经理、推进研发、挖掘平台、平台化、</t>
  </si>
  <si>
    <t>数据分析、产品经理、产品经验、数据产品经理、紧密协作、</t>
  </si>
  <si>
    <t>产品经验、梳理业务、数据产品经理、服务端、计算机相关、</t>
  </si>
  <si>
    <t>后台产品、关注大数据、产品经验、数据管理体系、竞争战略、</t>
  </si>
  <si>
    <t>平台产品、产品演进、数据智能化、采集数据、抽象能力、</t>
  </si>
  <si>
    <t>年终奖，补充医疗保险，带薪年假，免费班车，通讯补贴，五险一金，餐补，节日福利，定期体检</t>
  </si>
  <si>
    <t>包吃，年终奖，补充医疗保险，五险一金，零食下午茶，节日福利，带薪年假，定期体检，员工旅游</t>
  </si>
  <si>
    <t>股票期权，节日福利，员工旅游，年终奖，带薪年假，五险一金，零食下午茶</t>
  </si>
  <si>
    <t>免费班车，股票期权，定期体检，五险一金，餐补，节日福利，员工旅游，带薪年假，年终奖</t>
  </si>
  <si>
    <t>定期体检，年终奖，五一9天假，餐补，节日福利，股票期权，零食下午茶，员工旅游，五险一金，带薪年假，补充医疗保险</t>
  </si>
  <si>
    <t>零食下午茶，交通补助，五险一金，节日福利，定期体检，带薪年假</t>
  </si>
  <si>
    <t>员工旅游，五险一金，带薪年假，年终奖，节日福利，补充医疗保险，定期体检，交通补助，通讯补贴</t>
  </si>
  <si>
    <t>定期体检，补充医疗保险，节日福利，股票期权，交通补助，年终奖，餐补，五险一金，快速晋升，带薪年假，员工旅游，零食下午茶</t>
  </si>
  <si>
    <t>补充医疗保险，免费班车，通讯补贴，年终奖，定期体检，五险一金，餐补，带薪年假</t>
  </si>
  <si>
    <t>节日福利，补充医疗保险，定期体检，年终奖，包吃，带薪年假，全勤奖，五险一金，免费班车</t>
  </si>
  <si>
    <t>节日福利，餐补，补充医疗保险，定期体检，五险一金，年终奖，交通补助，带薪年假</t>
  </si>
  <si>
    <t>年终奖，定期体检，交通补助，加班补助，餐补，带薪年假，通讯补贴，节日福利，五险一金，补充医疗保险</t>
  </si>
  <si>
    <t>带薪年假，交通补助，节日福利，定期体检，五险一金，通讯补贴，补充医疗保险，年终奖，餐补，员工旅游</t>
  </si>
  <si>
    <t>带薪年假，零食下午茶，通讯补贴，定期体检，补充医疗保险，五险一金，节日福利，交通补助，餐补，年终奖</t>
  </si>
  <si>
    <t>年终奖，五险一金，带薪年假，节日福利，补充医疗保险，员工旅游，定期体检</t>
  </si>
  <si>
    <t>节日福利，免费班车，五险一金，定期体检，餐补，带薪年假，年终奖，补充医疗保险</t>
  </si>
  <si>
    <t>补充医疗保险，节日福利，年终奖，五险一金，定期体检，带薪年假，通讯补贴，餐补，免费班车</t>
  </si>
  <si>
    <t>定期体检，节日福利，补充医疗保险，包吃，五险一金，带薪年假，零食下午茶，远程办公，年终奖，交通补助</t>
  </si>
  <si>
    <t>带薪年假，员工旅游，五险一金，餐补，交通补助</t>
  </si>
  <si>
    <t>带薪年假，补充医疗保险，年终奖，节日福利，员工旅游，五险一金，股票期权</t>
  </si>
  <si>
    <t>节日福利，餐补，补充医疗保险，带薪年假，零食下午茶，五险一金，年终奖，定期体检</t>
  </si>
  <si>
    <t>带薪年假，五险一金，年终奖</t>
  </si>
  <si>
    <t>五险一金，通讯补贴，带薪年假，交通补助，节日福利，零食下午茶，餐补，年终奖</t>
  </si>
  <si>
    <t>餐补，免费班车，补充医疗保险，定期体检，五险一金</t>
  </si>
  <si>
    <t>住房补贴，免费晚餐，股票期权，定期体检，补充医疗保险，零食下午茶，带薪年假，年终奖，员工旅游，五险一金，无息贷款，加班补助，节日福利</t>
  </si>
  <si>
    <t>住房补贴，通讯补贴，交通补助，包吃，节日福利</t>
  </si>
  <si>
    <t>餐补，带薪年假，免费班车，定期体检，通讯补贴，补充医疗保险，五险一金，节日福利，交通补助</t>
  </si>
  <si>
    <t>通讯补贴，带薪年假，节日福利，免费班车，年终奖，定期体检，五险一金，交通补助，补充医疗保险，餐补，员工旅游</t>
  </si>
  <si>
    <t>岗位职责：
1、负责面向国美集团内部客户的大数据平台产品的设计、规划和落地（包括但不限于数据采集，治理、分析挖掘、数据应用等）；
2、参与国美大数据运营平台、用户行为分析、运营推广工具、用户画像等数据应用类产品的迭代优化、项目交付及运营推广等产品全生命周期的管理，打造业内领先的数据分析平台；
3、分析数据行业头部产品特点、优势，持续优化、增强自己产品能力，为各业务线提供数据支撑；
4、与业务部门保持良好沟通，收集、分析大数据平台产品的用户反馈，把握业务需求与技术需求的平衡，促进大数据产品的良性迭代；
任职要求：
1、本科及以上学历，扎实的ToB领域产品设计基础，5年以上数据平台产品相关经验，对市场上各类数据产品有深入的了解；
2、熟悉数据、数据相关技术及大数据开发工具，对数据采集及集成、数据建模、数据开发、数据资产管理、数据分析等大数据领域有一定认知；
3、熟悉敏捷开发模式，具备快速迭代思维，对大数据平台与数据库有较强的认知，有大数据系统架构经验者优先；
4、具备优秀的需求管理和产品策划能力，能够产出高质量原型和需求文档，有效推进研发团队落地实施；
5、具备优秀缜密的逻辑与思维能力，较强的数据分析能力、沟通表达能力，能够有效整合团队资源推动业务发展；
6、具有较强的产品Owner意识，良好的自我管理能力；热爱数据，心态开放，积极主动，喜欢迎接挑战，能够承担责任，具有较强的抗压能力以及高效出色的执行能力。</t>
    <phoneticPr fontId="3" type="noConversion"/>
  </si>
  <si>
    <t>工作职责
1，负责系统化地建立本部门业务数据指标监控体系
2，根据业务实际场景，通过数据分析发现业务运营中的优势和问题，通过数据分析产出对业务有指导性的周报、月报为运营提供数据支撑
3，根据业务的不断变化，建立分析预测模型，并针对相关项目进行专题跟踪分析并输出分析报告
4，推动数据产品化
岗位要求
1，本科及以上学历，数学、统计及上课相关专业优先，2-3年相关工作经验
2，逻辑性强，具备结构化思维方式和较好的理解力，良好的沟通能力，表达能力和执行力
3，熟练使用SQL，擅长EXCEL PPT，了解SPSS等统计分析工具/ python等为加分项
4，互联网公司工作经验</t>
    <phoneticPr fontId="3" type="noConversion"/>
  </si>
  <si>
    <t>岗位职责：
1. 参与PB级别工业大数据平台和算法平台的全生命周期产品工作，包括产品立项、产品规划设计、市场分析、竞品分析等工作，
2. 主导大数据平台产品的功能规划、体验设计、界面设计，Roadmap的制定，跟进研发进度，保证按时交付。
3. 负责数据平台产品化相关工作，包括：产品文档的撰写，包括产品需求说明书、产品白皮书和推广PPT
4. 组织跨团队协作，与业务部门等保持良好沟通，收集、分析大数据平台产品的用户反馈，提出改进方案，促进大数据产品的良性迭代
任职要求：
1. 本科及以上学历，3年以上数据平台及数据工具类产品经理工作经验
2. 3年以上数据平台、数据挖掘、商业智能等相关工作经验，具备数据平台商业化的经验
3. 掌握SQL，熟悉常见的数据分析和统计工具/方法，熟悉常见的数据挖掘、机器学习算法，熟练使用原型设计工具
4. 有阿里云Dataworks，Dataphin大数据产品的研发和产品经验优先
5. 了解大数据平台产品，有大数据开发套件经验者优先
6. 了解数仓建设基本理论、数据治理方法论及落地有基本了解者优先
7. 有工业互联网数据平台产品开发经验者优先
8. 热爱数据产品工作，具备责任心和良好的团队协作精神，良好的语言沟通与表达能力和自我驱动动力，性格皮实</t>
    <phoneticPr fontId="3" type="noConversion"/>
  </si>
  <si>
    <t>岗位职责-B端
1. 负责美团电单车B端运营后台的产品规划、设计和同行业分析等工作，整体为资产的使用效率、运力的运维效率和成本以及供需匹配效率服务；
2. 持续优化运力运营流程和系统，能够帮助运营侧实现资产的有效管控和高效利用，并能持续提高运力运营的工作效率和管理效率；
3. 能够深入业务一线，能够配合运营侧不断探索可行的运营方式，做好系统能力的支撑，保障业务增长。
岗位职责-C端
1.负责美团助电单车用户端的产品规划、体验改进和产品打磨，对助力车整体的用户体验和转化率负责，并能产出高质量的产品设计文档；
2.深刻理解出行行业，从复杂的业务场景/数据中挖掘用户痛点和本质需求，以结果为导向，落地产品规划，保障业务顺利增长；
3.通过用户调研、用户行为数据分析、同行业跟踪等方法深入理解用户需求，持续提升产品质量和体验，不断创新；
4.跟踪项目整个生命周期，推动协调内外部相关人员完成项目并把控质量。
岗位职责-营销
1.基于单车、电单车业务需求，规划和迭代用户触达能力／后台营销系统／增长工具等;
2.负责对接单车、电单车产品／运营，用系统的方法对用户全流程生命周期进行经营管理和促进;
3.负责营销系统的设计和管理，包括不限于用户标签、活动管理、权益发放、数据效果监控等产品建设;
4.基于数据模型，针对不同客群发放不同营销提醒和营销权益的触达方案，实现精准化营销;
5.追踪营销活动效果，不断优化和完善营销系统。
岗位要求
1.3年以上产品经验，出色的逻辑分析能力和需求判断能力；
2.熟悉业务，能够从商业经营的角度出发思考业务和深入业务一线；
3.对工作充满激情，具有强烈的创新精神，对新产品富于热情，愿意投入时间深入思考；
4.优秀的团队协作意识、综合沟通能力和个人影响力；
5.追求卓越，自我驱动，做事严谨认真，具有良好的逻辑思维能力，同时也是坚定的行动派目标导向，能独当一面。</t>
    <phoneticPr fontId="3" type="noConversion"/>
  </si>
  <si>
    <t>岗位职责：
1、 理解业务需求，负责公司数据平台的建设和维护。
2、 独立完成产品调研、方案设计以及协调各方资源推动产品上线。
3、 根据实际业务需求、推动用户画像、人群建模，通过数据分析提出解决方案，并形成数据产品。
任职要求：
1、 两年以上数据产品或互金数据工作经验。数学、统计、计算机等相关专业。
2、 对数据有敏感性，能够基于对数据及数据需求抽象建立数据产品原型。熟练掌握至少一种主流ETL/BI解决方案。
3、 熟悉数据仓库的架构和原理，具备大型数据仓库原型设计等相关经验。熟悉SQL/Hive，有较好的SQL经验，有Java/python开发经验优先。
4、 有大数据分布式计算平台经验者优先。</t>
    <phoneticPr fontId="3" type="noConversion"/>
  </si>
  <si>
    <t>岗位职责：
1、针对跑步、骑行等户外场景，定义有效的需求，从而提升 Keep 户外用户的使用体验，为用户体验和留存负责
2、基于用户洞察、调研和数据等定义用户需求，设计产品功能和交互，输出产品文档和原型，跟进视觉设计，协调开发和测试，推动产品上线和发布
3.、基于数据和反馈不断迭代和改进产品
 任职要求：
1、1年以上产品经验，计算机相关专业优先
2、优秀的逻辑分析、文档撰写和原型制作能力，对技术实现有基本的了解
4、良好的沟通和协调能力，极强的推动落地能力，高度的团队协调精神，能承受高压工作，有良好的自我学习及驱动力，责任心强
5、运动动相关产品经验者优先，尤其是跑步等户外运动
6、会使用 Google、Facebook、Twitter、Instagram 等国外主流互联网服务优先</t>
    <phoneticPr fontId="3" type="noConversion"/>
  </si>
  <si>
    <t>岗位职责： 
-负责数据平台类产品的规划和设计 ；
-研究互联网化分析平台的设计，推动神州各业务线数据平台产品的创新和设计 ；
-完成从产品设计、交付开发、正式上线到上线后产品推广运营的项目管理全过程；
-与项目组成员积极组织沟通，推动UI、开发、运营等人员紧密合作达成产品目标。
任职要求： 
-3-5年以上工作经验，工科背景优先，重点院校毕业优先； 
-有较强的交互设计经验和用户体验思维 ；
-自我驱动力强，面对复杂情况能够独立工作；
-沟通能力强，有较强的团队协作意识和能力 ；
-热爱数据，喜欢钻研新产品新业务；
-有开放平台、数据产品设计经验者优先考虑 。</t>
    <phoneticPr fontId="3" type="noConversion"/>
  </si>
  <si>
    <t>推进公司数据治理工作，对基础数据准确性，全面性，易用性负责：
1、推进基础数据体系建设，包括产品埋点管理，数据仓库需求设计，数据指标体系构建及管理，对数据链路准确及时性负责；
2、深入业务，理解业务运作逻辑，设计并执行提升数据一致性和准确性的流程和方法并推动落地
3、设计数据可视化和报告工具产品，支持业务数据分析；
4、与分析师协作，开发自动化数据分析模型，提升数据分析效率；
任职资格:
1. 本科及以上学历，数据开发背景优先。5年以上互联网数据产品相关工作经验
2、了解数仓模型、数据分析，熟悉数据生产流程问题及解决方案。
3、具备数据较强数据信息分析整合能力能深入理解业务需求，抽象成数据产品需求，对数据产品具有热情；
4、熟练掌握 hive，excel 等数据工具
5、看板类数据产品丰富的设计经验,精通数据可视化</t>
    <phoneticPr fontId="3" type="noConversion"/>
  </si>
  <si>
    <t>高级数据产品经理职位描述：
京东零售数据中台---数据共享平台部，面向京东零售及集团各体系，提供统一、标准、高价值、可连接的数据指标和数据标签服务。并打造配套数据工具，实现数据分析和大数据算法高效应用，降低大数据门槛，挖掘大数据价值。
数据中台产品经理是团队的造梦者和领军人物，与团队的数据科学家、数据开发工程师、系统开发工程师、数据产品运营等角色紧密协作，圆满完成业务需求的同时，着眼大数据行业发展趋势，在国家大数据战略背景下思考大数据商业化解决方案，为京东旗下各子集团及外部企业合作伙伴提供大数据创新应用服务。
我们已经初步建设完成面向前台业务应用的数据中台产品体系，需要你在此基础上完善产品应用，规划高阶功能，提升产品体验，强化业务价值。
我们已经探索出大数据商业智能应用方案，完成产品布局并与外部伙伴建立商业合作关系，需要你规划大数据商业应用全景，开拓大数据商业应用市场，创造大数据商业价值。
任职要求：
1、扎实的产品规划、设计与项目推动能力，本科及以上学历，5年以上数据相关产品设计或分析经验。具备良好的逻辑思维和总结概括能力，能够快速定位问题、分析问题、提供方案；
2、理解大数据领域相关业务知识，熟悉数据采集、数据ETL、数据仓库建模、任务调度等环节工作内容，掌握一定的数据分析技能，对数据开发、数据可视化等相关工具有一定产品或使用经验；
3、良好的沟通能力和团队协作能力，关注产品的同时可以从用户视角运营产品，制定产品推广运营策略，打造产品影响力，建立用户体验和反馈信息收集机制，不断提升产品体验；
4、优先考虑：在数据挖掘、算法应用、机器学习等领域有实战经验者，在工具型产品、平台型产品或敏捷BI产品方面有成功经验者；</t>
    <phoneticPr fontId="3" type="noConversion"/>
  </si>
  <si>
    <t>工作职责：
1、 规划和整合风险类数据资源需求，制定风险数据战略，持续为风控策略提供数据支持。
2、 第三方数据源的评估、引入、标准化、应用等，进行外部数据应用和管理。
3、 公司内部数据整合应用，对于公司内部各业务板块数据，从信贷风控角度考虑数据的整合应用。
4、 同各业务团队建立良好沟通，解决业务团队的数据诉求，跨部门沟通协调，推动项目快速落地。
5、 数据产品能力沉淀，对各类数据应用提供解决方案，探索数据在各行业的创新应用。
岗位要求：
1、 统招硕士及以上学历，统计、金融、计算机等相关专业，5年以上工作经验。
2、 熟悉市场三方数据，对数据应用有较好的理解和洞察力，有企业数据应用经验者优先。
3、拥有银行或互联网金融行业经验，熟悉信贷业务流程，了解基本的信贷风控知识。
4、有大型综合类项目经历，具备大局观和项目统筹能力，一定的金融大数据应用经验，熟悉联合建模、机器学习算法者优先。
5、较强的沟通协调能力，能独立完成商务交流沟通，以结果为导向，较强的执行力，具有创新精神。</t>
    <phoneticPr fontId="3" type="noConversion"/>
  </si>
  <si>
    <t>岗位职责:
1. 负责公司内部数据产品的设计，侧重移动端交互分析与购物流程全流程监控；
2. 准确把握各部门的数据需求，建立指标体系与埋点规范，跨部门协调，推进数据工作进展；
3. 制定数据产品周期计划，保障项目及时、优质的上线，涉及设计、开发、测试、验收、培训等各个环节；
4. 优化业务监测体系，确保公司及时准确掌握业务状况，以产品思维引导业务方，促进用户与业绩的增长；
任职资格:
1.3年以上互联网数据产品经理工作经验优先；
2.具有数据挖掘或用户分析功底，熟练使用流量分析工具、数据库查询语言及其他数据统计工具(SQL，Excel，SPSS,SAS等)；
3.优秀的数据分析能力，逻辑思维能力强，能够从海量数据中找到业务运营的关键点；
4.本科及以上学历，数理统计、数据挖掘、信息系统等专业背景者优先。</t>
    <phoneticPr fontId="3" type="noConversion"/>
  </si>
  <si>
    <t>岗位职责：
1. 负责大数据管理平台，BI分析平台产品工作，（包括但不限于数据架构，数据治理，元数据管理，数据质量管理，数据服务，数据安全管理等），收集用户/客户需求、进行市场和竞争分析、制定产品规划、设计产品功能等。
2. 明确产品目标，做出清晰的规划，并拟定优先级合理的具体实施计划
3. 负责具体功能的设计，不断优化产品体验，能够撰写高质量的需求文档，并协调/推动研发团队按时完成产品开发、高质量上线
4. 负责在项目推进过程中的跨部门跨公司沟通工作，能够协调资源以确保产品顺利发展
5. 负责监控产品使用情况，评估产品的收益；协调、推动运营等其他团队进行产品推广
任职要求：
1. 统招本科及以上学历，3年以上相关工作经验
2. 熟悉主流大数据平台，BI分析工具软件，有大数据平台开发，数据分析经验者优先
3. 具有产品思维，掌握需求分析和产品设计的方法论，熟练使用Axure等原型设计工具，良好的产品文档能力
4. 责任心强，Owner意识，具备良好的团队合作精神，积极主动
5. 对新技术、新趋势具有较高的敏锐度，愿意主动探索和学习
6. 适应创业公司氛围，良好的表达沟通协作能力，自驱力和抗压力强，能高效快速地应对变化</t>
    <phoneticPr fontId="3" type="noConversion"/>
  </si>
  <si>
    <t>岗位职责：
1、快速充分理解各个业务方需求，和业务团队紧密联动，制定和迭代数据产品方案
2、结合经营分析、业务分析，落地数据BI产品，支撑业务日常监控与分析决策，推进公司数据化管理进程
3、构建公司级数据BI分析平台，包括但不限于：数据可视化、多维分析、指标管理、归因分析等
4、负责公司埋点、车辆数据采集的规范制定，保证数据采集的准确性和覆盖率
5、做为数据分析中台，充分抽象业务数据需求，不断迭代优化中台能力，提升数据产品建设的效率
任职要求：
1、3年以上数据产品经验，SQL为必备技能，能够独立完成数据探查工作，有过数据仓库设计/开发更佳
2、良好的产品体验设计能力，有成熟的BI平台设计能力，需要有过成功作品
3、对流量/用户行为分析、多维度分析、数据异常归因等常规数据分析产品/平台有深入理解
4、有良好的数据思维和业务敏感度、分析能力、逻辑思维能力，有自驱力
5、有过数据产品体系建设经验优先</t>
    <phoneticPr fontId="3" type="noConversion"/>
  </si>
  <si>
    <t>岗位职责：
1、负责教育类产品的用户增长，包含拉新、转化、留存等产品设计工作，协同相关资源实现业务目标；
2、负责核心产品模块的数据统计和分析，设计漏斗及转化模型及增长策略；
3、能建立核心指标监控体系，对用户转化的各关键环节进行把控，对用户拉新、留存、活跃的各核心节点持续优化。
任职要求：
1、 3-5年以上互联网增长相关的产品及运营工作经验；
2、良好的逻辑思维能力和自我驱动力，责任心强，沟通能力优秀；
3、对用户增长有热情，能结合数据驱动业务发展，有很好的好奇心和探索精神；
4、了解市场上主流教育类产品，有在线教育领域用户增长经验者优先。</t>
    <phoneticPr fontId="3" type="noConversion"/>
  </si>
  <si>
    <t>1.负责广告业务BI平台&amp;流量策略的产品规划设计、迭代优化和数据分析工作；
2.统计和分析商业产品的各项核心数据指标，提供数据理论支持，并针对性的提出策略优化上的建议；
3.通过不同维度对流量质量进行合理化指标的监控，并推动监控能力产品化；
4.深入理解互联网广告生态，与内部团队紧密沟通协作，最大化的提升工作效率和变现效果，推动业务健康持续发展。
任职要求：
1.本科及以上学历，2年以上与商业化相关的工作经验，熟悉互联网广告领域知识；
2.广告策略设计经验优先，熟练掌握SQL，会使用R/Python进行数据清洗、分析，“A/B测试”了解常用的统计和分析方法。掌握 Tableau/Power BI等BI可视化工具尤佳；
3.负责推进数据产品与相关策略的上线，协调技术、运营及其他部门，保证项目如期上线，为产品的实际产出负责；
4.有较强的数据分析能力和逻辑思维能力；良好的沟通能力、组织协调能力及项目管理能力。</t>
    <phoneticPr fontId="3" type="noConversion"/>
  </si>
  <si>
    <t>1.负责流量相关的需求，维护渠道资源、渠道数据埋点，定期复盘渠道效果
2.负责用户和渠道相关的数据分析，能从海量数据中找到有用的信息，辅助业务做产品决策
3.负责研究分析新兴互联网产品，探索新型产品与打车业务的契合点，不断提升产品的活跃和留存
4.针对合作方需求，输出可落地、有细节、逻辑完善的产品方案
5.进行竞品分析，能够深刻分析出竞品每个功能点背后的目的和价值
6.跟进渠道数据效果，如转化、ROI等指标
任职要求：
1.3年以上流量相关产品经理工作经验
2.在跨境电商平台任职相关岗位
3.具备数据整合数据分析的能力
4.具备竞品分析，竞品研究的能力</t>
    <phoneticPr fontId="3" type="noConversion"/>
  </si>
  <si>
    <t>1.    参与京东零售大数据的业务需求管理评估、解决方案规划、设计、交付和落地，输出产品需求文档、产品原型、协调开发测试完成产品的快速交付；
2.    理解数据链路从生产、加工、到应用的全流程，基于产品化思路实现基础层到应用层的数据产品体系搭建。
3.    分析业务诉求和痛点，挖掘用户价值，抽象数据需求，联合研发共同制定解决方案，跨部门协调沟通，高效推进项目落地。
4.    参与产品建设及上线后运营，聚焦产品目标，自我驱动，主动沟通用户；站在业务视角审视、发现并快速解决问题，捕捉新方向持续迭代。
任职要求：
1.    2021年毕业生，本科及以上学历，计算机、大数据及相关专业;
2.    熟练使用Office办公软件、Axure、MindMangager等工具。
3.    具备一定的SQL基础，熟悉Hive/ MySQL的基本原理，熟悉数据仓库、数据建模常用的方法论。能够进行数据提取、分析及可视化展示。
4.    具备一定的统计分析基础，了解机器学习、自然语言处理等算法模型的运作原理。能够独立设计实验，评估效果并推动算法优化。
5.    对数据敏感，逻辑思维能力强，优秀的问题分析及解决能力，目标导向，能够承受一定压力。
6.    良好的时间管理、项目管理经验，沟通及统筹协作能力突出，具有良好的执行力、抗压力和学习能力，有创新思维。</t>
    <phoneticPr fontId="3" type="noConversion"/>
  </si>
  <si>
    <t>【职位描述】
我们有丰富多元化的业务场景，涉及创、投、制、宣、发、播等文娱行业全生命周期，包括优酷、影业、现场娱乐等业务，期待通过数据产品和数据服务赋能商业。我们一起打造数据赋能业务的数据产品矩阵，包括面向管理决策、面向商家和B端、面向C端的数据产品，助力业务通过数据、算法和数据产品来驱动用户和业务增长。
1. 根据业务发展的阶段，理解业务策略和痛点，制定业务线的数据产品战略规划，为阿里大文娱业务方提供全方位的数据产品解决方案；
2. 结合最新的大数据技术，主导业务线数据产品体系的产品规划、需求分析、产品原型设计和PRD产出，并与业务、技术团队合作，推动产品落地；
3. 以小步快跑迭代的模式持续的改进产品功能和体验。
【职位要求】
1、5年以上互联网数据产品经理工作经验，熟悉互联网、内容、在线视频行业的领域知识，有一定的商业洞见、产业认知，有丰富的数据产品经验，并有志于探索数据驱动业务
2、有出色的产品规划及执行推进能力，熟悉产品设计、开发工作流程。能独立承担一条产品线的全生命周期工作。
3、对数字极其敏感，能够利用数据工具，随时跟进产品的运行分析，持续优化；具有较强的产品运营思路，同时有产品和运营的背景优先；具有一定数据分析能力，能熟练掌握SQL者优先
4、有创新精神、喜欢挑战者，特别对于大数据行业未来的新趋势、产品或商业有好奇心；
5、有良好的沟通协调能力，能够跨部门、跨职能及高层的对话能力，协调相关团队将产品策略执行落地，拿下业务结果，出色的文笔，有能说会写的能力</t>
    <phoneticPr fontId="3" type="noConversion"/>
  </si>
  <si>
    <t>职位描述
1. 深入理解HR业务，搭建和规划HR数据产品体系和可视化数据分析平台；
2. 负责公司HR方向的数据分析，参与数据模型的设计， 能利用手段（大数据、NLP等）发掘新的BI需求；
3. 完成产品需求梳理和方案设计demo，跟进项目管理推动产品的开发，上线运维等工作；
4. 调研用户跟进需求：结合用户需求和产品现状，梳理数据逻辑，进行数据定义，编写MRD，推动方案实施；
5. 对HR行业有深入了解，调研行业内数据产品动态，推动HR数据产品的持续迭代。
任职要求
1. 5年以上数据产品或者HR业务经历，有HR数据治理经验；
2. 本科及以上学历，计算机或HR专业背景优先，BI数据背景优先；
3. 强烈的责任心和抗压能力，良好的逻辑思维能力、业务解读能力和快速学习能力；
4. 开放的性格，良好的沟通能力，热爱数据分析和项目管理工作。</t>
    <phoneticPr fontId="3" type="noConversion"/>
  </si>
  <si>
    <t>职位描述：
1. 以用户价值为核心，结合业务场景，持续提高用户与酒店之间的匹配效率。
2. 熟悉搜索评估和排序算法模型，能够通过数据反馈优化模型效率。
3. 与供应链资源结合，探索创新的转化提升方法。
任职要求：
1. 有3年以上产品工作经验。熟悉电商或O2O行业用户交易转化流程，有酒店行业相关经验者优先。
2. 关注数据，有独立的分析能力，能够对分析结果进行拆解和成落地。
3. 结果导向，能够推进资源执行落地。
4. 主动性强，对自我价值的实现有一定诉求。
公司介绍
去哪儿网（Qunar.com）是中国领先的无线和在线旅游平台，其网站上线于2005年5月，公司总部位于北京。去哪儿网致力于建立一个为整个旅游业价值链服务的生态系统，并通过科技来改变人们的旅行方式。去哪儿网通过其自有技术平台有效匹配旅游业的供需，满足旅游服务供应商和中国旅行者的需求。对旅游服务供应商而</t>
    <phoneticPr fontId="3" type="noConversion"/>
  </si>
  <si>
    <t>职位描述
职位描述:（工作内容和工作职责）
工作职责：
1、负责（大数据方向）运维平台设计及优化，提高运维人员日常工作效率；
2、依据产品整体定位，帮助运维产品做演进迭代，实现产品化、实现标准化；
3、业务调研，分析业务问题及诊断，包括 运维、安全、效率、成本、质量，给出解决方案；
4、串联私有云平台以及运维平台，实现运维-运营平台一体化；
5、客户维系，深入业务方获取客户使用体验的问题，加以产品的优化及体验改善；
6、项目落地，联合多方项目管理能力，需求承诺后，管理客户预期，推进项目按期发布。
职位要求：
1、本科及以上学历；
2、计算机相关专业优先；
3、有大型系统的运维平台建设的经验者优先；
4、面向企业用户的产品设计和主导的经验者优先；
5、有责任感，具备创新精神，用户价值导向，乐观，抗压</t>
    <phoneticPr fontId="3" type="noConversion"/>
  </si>
  <si>
    <t>岗位要求：
1、本科以上学历，计算机或电子相关专业，3年以上硬件产品设计及开发工作经验；
2、对新技术新市场充满热情，具备敏锐的产品洞察力，能够撰写需求文档和产品原型，具备产品的需求分析和规划能力；
3、优秀的产品设计方法及较强的文档撰写能力，具备很强的独立项目实操能力；
4、优秀的项目管理能力，有很强的沟通、协调，推进能力，有很好的抗压能力。能够有效地组织和推进跨职能，跨团队的合作项目；
5、有支付终端及行业终端产品设计经验优先；
6、良好的英文交流及书写能力。
岗位职责：
1、负责产品需求文档撰写，产品原型的项目推进和分析，驱动原型产品迭代更新；
2、负责跨部门沟通协调。对接技术、生产、销售等各个部门，确保紧密合作，提高项目效率；
3、负责供应商合作沟通，与供应商或合作厂商沟通产品需求，对方案进行测试评估，把控产品相关的供应链成本及品质管理等环节；
4、管控产品开发周期，合理安排进度，对产品善于总结和归纳，不断发掘产品需求点和亮点，驱动内部研发和外部宣传；
5、市场洞察及分析、用户洞察、技术趋势洞察。根据市场需求，竞争态势和用户群体需求进行产品规划。</t>
    <phoneticPr fontId="3" type="noConversion"/>
  </si>
  <si>
    <t>地图数据产品 JD
岗位职责：
1、基于行业分析，制定数据的大致方向，同时从自身的业务出发，进行数据分析，找出问题产生的原因，制定解决方案；
2、从解决方案中提炼出需求，明确收益大小，制定数据生产计划；
3、编写需求PRD文档，并协调资源，制定计划，跟进落地；
4、搭建数据生产的平台，支持数据生产、质检、质量控制、发布等
5、设计地图数据生产的流程；
6、制定地图数据应用的基本方向，思考如何 利用数据给业务赋能；
技能要求
1、计算机及GIS、RS、测绘相关专业 或 主流图商的数据相关经验，能熟练掌握 QGIS/mapinfo/arcgis等一种或多种；
2、能熟练使用 产品设计软件如 axure；
3、熟悉地图数据生产流程；
4、对地理信息数据很敏感，能理解投影、坐标系的概念；
5、熟悉导航数据规格；
加分项：
1、主流图商的数据生产相关经历，例如图商的数据生产管理、工艺流程设计经历；
2、互联网项目经验，特别是图商的数据生产项目优先；
3、有导航、物流、大数据、图像识别等；
4、有良好的产品思维，对地图行业有敏锐的市场判断力；</t>
    <phoneticPr fontId="3" type="noConversion"/>
  </si>
  <si>
    <t>职位描述
1、负责在线教育的用户增长，运营活动及社交裂变等产品落地，实现用户数的高速增长；
2、与运营团队协作，针对潜在用户推出各类拉新、促活活动，找出用户路径中的关键节点，持续优化产品设计、把控产品开发进度；
3、通过数据分析，构建并监测用户转化漏斗，洞察转化的驱动因素，优化转化率；
4、优秀的需求分析能力和交互原型制作能力，负责并推进产品开发。
职位要求
1、本科及以上学历，3年/1年以上互联网产品经验；
2、具备优秀的需求分析，交互设计和数据分析能力，有较强的用户洞察力，善于结合数据驱动业务；
3、对用户增长，微信/抖音生态，教育行业有了解和经验的优先。</t>
    <phoneticPr fontId="3" type="noConversion"/>
  </si>
  <si>
    <t>岗位职责：
1、负责公司数据平台数据产品和分析工作，包括数据埋点、流量转化分析、用户转化分析等；
2、负责对接公司各业务部门和运营部门的数据需求对接和需求管理；
3、负责构建和固化平台侧核心数据指标和分析模型，以产品化的方式对外输出；
4、负责与地图、语音、导航、APP相关的指标体系和画像搭建，以及前端数据应用工作。
岗位要求：
1、互联网公司数据产品工作经验，对数据采集、分析和应用有完整经历；
2、沟通、执行和影响能力强，具备独立负责公司级数据平台产品能力；
3、3年以上工作经验；
4、敢于创新、深度思考、具备行业视野。</t>
    <phoneticPr fontId="3" type="noConversion"/>
  </si>
  <si>
    <t>工作职责
-负责数据库产品的需求分析、产品设计，推动产品新功能发布
-关注数据库市场趋势，深入研究竞品特性，提出产品改进计划
-配合销售/SA评估项目需求，跟进项目进展，提供相关产品支持
-撰写产品MRD、白皮书、使用帮助等文档，维护线上、线下文档更新
任职要求
-本科及以上学历，具有一定的技术背景，了解数据库基本原理
-具有良好的项目管理和推动能力
-具有良好的沟通能力和团队合作能力
-有云数据库、DBA、数据库运维工作经验者优先</t>
    <phoneticPr fontId="3" type="noConversion"/>
  </si>
  <si>
    <t>职位描述
1. 熟悉LBS产品市场需求，通过与客户沟通、行业和竞品分析来定义地图要素的当前和未来的需求；
2. 制定令人信服的产品目标或愿景，向相关方清晰传达产品的战略和规划；
3. 推动某项产品从需求调研、到发布上线，领导各功能团队来定义和实现，如模型规格、工具平台、生产运营、应用引擎等。
4. 管理整个产品线的生命周期，从产品规划一直到应用效果；
5. 主导制定某项产品的用途（usage）、范围（scenario）、模型（model）、规格（specifications）、手册（SOP）、用法（rules）等文档；
6. 主导定义和设计某项产品的工作流程（workflow &amp; pipeline）、合格质量标准（access quality）、交付内容（content、format、release note、etc.）；
7. 熟悉并能够使用前沿的技术来提高产品的质量，提高产品迭代的速度；
8. 精通GDF、NDS、KIWI、ITS等行业标准，了解最新的行业动态，如HAD、REM；
9. 了解CMMI、SPICE、TS16949等质量标准；
10. 能够跟踪泛地图行业，及行业领导者的技术发展和趋势，不断创新；
任职要求
1. GIS、测绘、计算机等相关专业，本科及以上学历；
2. 至少3年以上相关工作经验，有互联网地图相关工作经验优先；
3. 强烈的目标导向和自我驱动能力，具备敏锐的洞察能力；
4. 良好的人际沟通能力，包括表达，书面和口头；
5. 强大的分析和解决问题的能力，善于拆解、归纳和复盘；
6. 良好的人员培训、辅导和管理能力；
7. 能够与内部/外部团体合作，有效地解决问题；
8. 熟悉专业软件，如Mapinfo/QGIS/ArcGis、SQL、Python；</t>
    <phoneticPr fontId="3" type="noConversion"/>
  </si>
  <si>
    <t>负责技术中台产品（容器平台、微服务管控、DevOps相关方向）的产品设计与售前支撑。
主要职责：
1、负责产品演进规划与市场推进策略的制定。
2、负责产品业务规划、需求调研、功能设计、配套销售工具输出及产品推广工作；
3、协助解决方案与市场部门支撑产品的技术交流、方案制定、讲标演示等售前支持工作；
4、协助研发人员完成产品的开发、测试及验证等工作；
5、协助交付人员完成产品的培训及在各项目的落地实施等工作；
岗位要求：
1、精通Docker, Kubernetes技术，有开源社区相关经验者优先，具备CKA等K8S能力认证者。
2、熟悉DevOps流程，关注开源CI/CD技术工具优先。
3、本科及以上，计算机及通信相关专业，3年以上软件需求分析与产品设计工作经验；
4、掌握office办公软件(Word、Excel、PowerPoint、Visio)、主流原型工具（如：Axure）的使用；
5、具有良好的逻辑性，客户引导与沟通能力强，具备较好的应变能力与承压能力；</t>
    <phoneticPr fontId="3" type="noConversion"/>
  </si>
  <si>
    <t>岗位职责：
1.熟悉物流行业，对B端客户物流业务有深刻的认识，具备物流管理系统的规划能力；
2.熟悉产品线的目的和目标，清楚产品线未来的发展方向，具有独立规划管理多个相关产品的能力；
3.基于客户和生产运营需求的分析和挖掘，结合实际业务场景设计合理的系统解决方案；
具备业务分析、提炼、规划能力，可从产品经理视角，输出整体解决方案；具备前置和业务沟通方案的能力；
4.负责业务需求范围控制，承担项目需求周期内的需求跟踪分析；和开发、运营部门紧密结合，确保产品实现进度和质量，跟踪产品的设计、开发、发布、运营等环节，确保项目按时完成和上线；
5.风险应对，对于需求中的风险以及已完成项目中出现的问题可快速定位问题并制定解决方案；
6.关注产品上线后的数据管理和运营工作，与生产运营、区域或客户配合，对产品及时复盘，对相关数据和反馈进行分析，定期对产品、行业、竞争对手等进行分析和评估，不断优化产品；
7.有路由系统或物流规划系统相关经验为佳。</t>
    <phoneticPr fontId="3" type="noConversion"/>
  </si>
  <si>
    <t>政府项目，人工智能
岗位职责：
（1）负责客户需求调研，进行需求收集、分析、整理、提炼、控制用户的需求
（2）负责项目需求设计、优化并与技术部门沟通实施方案并撰写相应的需求文档
（3）负责与开发人员及客户进行沟通，需求变化的分析、引导和跟踪，保证需求的正确理解和实现
（4）负责需求的原型设计及业务流程图
（5）负责项目实施过程中的客户培训、技术培训及产品配置
（6）协助项目经理制定部门工作计划及各阶段工作目标分解,并落实执行情况
（7） 与开发测试团队一起保证最终产品的质量
任职要求：
（1）3年以上软件行业工作经验，本科以上学历，计算机类相关专业优先考虑；
（2）3年以上软件需求分析工作经验，有软件开发和大型行业应用软件系统方案撰写经验；
（3）能够独立承担项目需求分析，具备独立的业务分析能力和客户需求引导能力，了解需求管理的全过程，能够控制需求风险
（4）具备一定的项目管理知识、善于协调沟通，有较强的文字驾驭和编写能力,会ppt汇报；
（5）能熟练应用axure等相关的原型设计工具，可带部分原型案例演示；
（6）熟悉软件开发流程，懂得系统交互逻辑关系和原理，了解java/Ajax/等WEB系统开发技术
（7）具有较好的逻辑思维能力、空间架构能力、主动性和团队协作能力
（8）稳重、踏实、有责任心，较强的学习</t>
    <phoneticPr fontId="3" type="noConversion"/>
  </si>
  <si>
    <t>工作职责：
1、负责网校业务日常的数据分析，给出合理建议和可落地执行方案， 调研业务需求/机会点，形成系统化报告，辅助产品落地和发展；
2、负责数据产品的规划和设计，以产品的视角组织数据并且梳理出BI可视化报表或分析工具，提升业务分析效率；
3、针对公司运营情况及用户群体的重点数据指标进行深入的专项分析，对分析结果和质量负责；
4、深入挖掘公司线上、线下数据，将各类数据和决策支持的指标体系产品化，并跟踪使用效果，持续优化。
职位要求：
1、信息管理、软件工程、统计学、数学、计算机等相关专业，本科及以上学历；
2、良好的数据思维、分析能力、逻辑思维能力，精通使用sql，可使用Python或R语言处理数据能力者优先；
3、对数据敏感，对数据问题定位和数据可视化有自己的认识，能够结合当前业务诉求和数据发现新的机会；
4、优秀的组织协调，推进执行能力，开放的性格，良好的沟通能力；
5、有数据分析工具使用经验者优先，有教育行业从业经历者优先</t>
    <phoneticPr fontId="3" type="noConversion"/>
  </si>
  <si>
    <t>工作职责：
1、负责包括游戏/短视频/颜值/美食/二次元但不限于的内容社区产品方向思考和落地，功能设计、用户调研分析、市场分析等工作；
2、设计创作者价值提升和粉丝维护、互动，社区关系链以及信息探索等产品工作；
3、以目标用户的体验为核心，对国内外社区，社交产品、信息流以及相关获取用户需求，提炼有效的产品方向职位要求，提炼有效的产品方向。
岗位要求：
1、具备优秀的产品思维和解决方案能里，对社区、社交类产品有2年以上的产品工作经验；
2、熟悉国内外市场上主流社区、社交app，至少一款产品重度用户，热爱互联网；
3、良好的独立深度思考和数据分析能力，主导过一款以上的相关产品经验，良好的项目管理意识；
4、持续的学习能力，责任心强、有担当，心态开放。</t>
    <phoneticPr fontId="3" type="noConversion"/>
  </si>
  <si>
    <t>岗位职责：
1、负责大数据及AI各产品线规划，根据市场需求前瞻性策划产品并协调落地实现；
2、负责大数据及AI产品从需求、研发、运营、迭代、监测、后评估，一直到产品下线的全生命周期管理；
3、以产品为核心，把控项目进度，包括产品需求分析、产品设计、技术研发进度、产品测试、产品上线等环节，高效推动和协调研发、测试等团队紧密合作，推动产品加载IT系统并上线运营；
4、持续性研究政府、金融、工业制造、商业零售、旅游规划、互联网指数分析、城市规划、交通规划、人口统计分析以及运营商内部等领域的生态，挖掘潜在需求并制定产品合作方案与结算模式；
5、负责产品的全网推广与赋能培训。
任职资格：
1、全日制统招本科及以上学历，计算机类相关专业优先；
2、五年以上互联网/IT行业产品工作经验，至少两年以上大数据、人工智能、数仓、数据分析与管理等相关产品经历优先，具备相应行业的项目管理、风险审计、计费结算类等相关工作经验优先；
3、熟悉运营商数据，在政府、公安、旅游、智慧城市、人口统计分析、金融风控、商业零售、工业制造等领域有成熟的大数据产品与解决方案积累（该要求仅针对于大数据应用方向产品经理）；
4、对人工智能行业应用产品及解决方案有深刻认识和研究，有成熟的人工智能相关产品及解决方案应用落地经验（该要求仅针对于AI产品方向产品经理）；
5、具备良好的表达沟通与组织协调能力，具备产品宣讲能力、具备良好的保密意识；
6、诚实守信、作风踏实严谨、责任心强；具备良好团队协作能力精神；学习能力强，善于解决复杂问题；
7、35周岁（含）以下，身心健康；
8、过往工作业绩优秀者、有知名互联网/IT、AI、云服务等相关行业头部企业有工作经验者，年龄、工作年限可适当放宽</t>
    <phoneticPr fontId="3" type="noConversion"/>
  </si>
  <si>
    <t>职位描述：
1、研究并掌握移动互联网黑客及灰产常用的攻击手段及工具；
2、对公司大数据安全监测产品数据进行人工二次分析，输出标准化安全报告；
3、根据重保等场景需要，定制化输出安全分析报告；
4、能够根据客户业务及行业情况，为客户制定保护策略及配置建议；
任职要求：
1、本科及以上学历，1年以上安全行业工作经验；
2、具备良好的逻辑分析、文档及沟通能力，能够适应出差；
3、熟悉大数据平台、kibina等工具者优先；
4、熟悉移动互联网攻击手段的原理和方式者优先；</t>
    <phoneticPr fontId="3" type="noConversion"/>
  </si>
  <si>
    <t>岗位职责：
该职位负责地图内容的一个（复杂）或多个产品要素的设计和管理工作，用于指导平台开发、生产运营、产品应用等，以满足不同应用场景下的用户需求和业务需求。每个产品要素有自己的独特模型，由众多子特性组成，如几何、属性项、引用关系等。负责管理一个或多个产品线，进行产品整个生命周期的管理，以实现交付，质量，成本和速度目标。
职位描述
1. 熟悉LBS产品市场需求，通过与客户沟通、行业和竞品分析来定义地图要素的当前和未来的需求；
2. 制定令人信服的产品目标或愿景，向相关方清晰传达产品的战略和规划；
3. 推动某项产品从需求调研、到发布上线，领导各功能团队来定义和实现，如模型规格、工具平台、生产运营、应用引擎等。
4. 管理整个产品线的生命周期，从产品规划一直到应用效果；
5. 主导制定某项产品的用途（usage）、范围（scenario）、模型（model）、规格（specifications）、手册（SOP）、用法（rules）等文档；
6. 主导定义和设计某项产品的工作流程（workflow &amp; pipeline）、合格质量标准（access quality）、交付内容（content、format、release note、etc.）；
7. 熟悉并能够使用前沿的技术来提高产品的质量，加快产品迭代的速度，降低产品的成本（TOC）；
8. 精通GDF、NDS、KIWI、ITS等行业标准，了解最新的行业动态，如HAD、REM；
9. 熟悉CMMI、SPICE、TS16949等质量标准；
10. 能够跟踪泛地图行业，及行业领导者的技术发展和趋势，不断创新；
任职资格：
1. GIS、测绘、计算机等相关专业，本科及以上学历；
2. 至少3年以上相关工作经验，有互联网地图相关工作经验优先；
3. 强烈的目标导向和自我驱动能力，具备敏锐的洞察能力；
4. 良好的人际沟通能力，包括表达，书面和口头；
5. 强大的分析和解决问题的能力，善于拆解、归纳和复盘；
6. 良好的人员培训、辅导和管理能力；
7. 能够与内部/外部团体合作，有效地解决问题；
8. 熟悉专业软件，如Mapinfo/QGIS/ArcGis、SQL、Python；</t>
    <phoneticPr fontId="3" type="noConversion"/>
  </si>
  <si>
    <t>职责描述:
1.负责高精度地图要素的数据规格定义和设计;
2.负责地图规格、标准的技术调研、先进技术跟踪、技术方向确定;
3.负责编写、维护规格文档，保持技术文档的完整性、连续性和可追溯性;
4.负责规格标准的审核、执行和跟踪监控;
任职要求:
1.本科及以上学历，计算机、测绘等相关专业，有5年以上的导航数据规格产品设计或相关工作经验;
2.至少熟悉一种地图数据规格，如OpenDrive/NDS/KIWI等导航数据格式;
3.具备良好的团队合作和沟通能力;
4.具备良好的英语能力，能够参加相关国际会议交流;
5.熟悉常用的GIS系统(如Mapinfo、Arcinfo、supermap、PostGIS等)，了解高精地图数据模型和格式优先;
6. 有图商、GIS领域相关工作经验者优先；</t>
    <phoneticPr fontId="3" type="noConversion"/>
  </si>
  <si>
    <t>岗位描述
1、擅长Excel，会写函数，了解CPA、IQVIA、米内网等医药相关数据
2、医药相关学历背景，本科及以上学历，30岁以下
3、临床医学、生物学、药学、市场营销等相关专业
4、适应出差，3-5年工作经验
5、有药企工作经验优先
6、有医学项目、市场项目经验优先
7、有临床试验项目经验优先
8、制定过产品策略、营销策略
9、Office 技能强，PPT、Excel等分析能力出众</t>
    <phoneticPr fontId="3" type="noConversion"/>
  </si>
  <si>
    <t>岗位职责
1、负责陌陌直播业务，用户增长相关的产品工作。
2、为用户转化指标负责，制定合理的策略，优化前端展示和推荐算法；策划直播间中活跃玩法。
岗位要求
1、大学本科或以上学历，计算机相关专业优先；
2、2年以上互联网产品工作经验，有大型社交，直播产品或推荐算法工作经验优先；直播深度用户更优。
3、善于思考，目标导向。
4、良好的沟通能力，能够协作多方面团队，有项目管理意识和时间意识；</t>
    <phoneticPr fontId="3" type="noConversion"/>
  </si>
  <si>
    <t>负责一点号自媒体平台的数据&amp;结算业务，主要职责包括且不限于：
1、独立负责自媒体业务的数据系统，能够基于业务，通过洞察数据有效为业务诊脉，产出完整分析报告，并提出有建设性的解决方案；
2、围绕结算业务，从内容生产效能最大化角度，配合预算管理部门，优化分润策略。
3、关注行业动态，善于利于竟品监控等手段，挖掘新的用户需求，推动产品持续创新及优化；
4、收集合作方需求，提出合理的产品方案并推动落地，同时配合运营团队管理和规划合作方的产品路径；
5、协调内外部资源，推进产品项目全流程的高效运转，并保证产品上线质量，严格把控产品体验。
任职要求：
1、熟悉资讯类APP产品，有资讯类APP或自媒体平台相关工作经验者优先。
2、对数据敏感，有较强的数据导向意识；
3、执行力强，善于沟通，团队协作能力较佳，具备较强的工作责任心和主动性，有一定的抗压能力;
4、本科及以上学历，2 年以上移动互联网产品经理工作经验。</t>
    <phoneticPr fontId="3" type="noConversion"/>
  </si>
  <si>
    <t>岗位职责:
1、参与酒店行业会员系统的产品设计和规划，科学分析用户需求，撰写产品文档，包括会员权益、成长体系、账号体系；
2、可独立带领完整的项目，与开发测试等沟通高效推进落地；
任职要求:
1、熟练掌握Axure RP、visio等原型设计工具，对细节有长期的、极致的追求；
2、负责产品策划，撰写详细的产品需求文档及原型设计文档，跟踪产品研发进度；
3、具备良好的理解能力和沟通协作能力，逻辑思维能力，善于倾听；
4、具备良好的服务精神和团队精神，协调组织各类资源达成产品目标。</t>
    <phoneticPr fontId="3" type="noConversion"/>
  </si>
  <si>
    <t>职位描述：
1、洞察创作者需求，了解行业最佳实践，能从用户和作者的体验出发，负责相关产品设计与迭代，协调各方资源并帮助团队高效完成目标；
2、主动挖掘产品需求和业务改进点，负责内容全链路优化，包括创作者平台内容生产、作者激励等；
3、负责创作者活跃提升，分析创作者在平台的行为，搭建创作者智能促活平台，提升作者发文积极性
4、深入理解平台业务，与运营、商业等业务协作，协调各方资源高效完成目标
任职要求：
1、本科及以上学历，3年以上工作经验，有内容平台经验者优先；
2、对作者生态感兴趣，有自媒体账号运营、内容行业相关经验优先；
3、逻辑清晰，数据分析能力强，能有效拆解目标和问题、总结复盘；
4、优秀的沟通协调能力、抗压能力强、强责任心和推动力，具备一定的项目管理经验。</t>
    <phoneticPr fontId="3" type="noConversion"/>
  </si>
  <si>
    <t>职位描述：
1、负责公司自有SaaS云应用、BaaS云平台的产品设计；
2、对产品进行持续优化和改进；
3、负责或参与产品方案的设计和文档的编写。
职责
1.独立负责用户需求的跟踪、分析与挖掘，并抽象转化为具体的产品功能、服务。
2. 独立负责制作产品原型，撰写产品需求文档，以供设计、开发、测试人员明确产品需求和进行开发、测试
3. 跨部门沟通，日常进度跟踪以确保产品功能特性和交互符合产品需求文档的要求。
4. 持续收集用户意见，提升整体产品的用户满意度，不断优化用户体验
5. 负责产品相关增值服务的探索与设计，为产品提供更具价值的功能与服务。
6. 对产品工作有很强烈的兴趣，愿意深入、持久打磨、研究产品的习惯。
职位要求
1.大学专科及以上学历，计算机或相关理工类专业，2年以上互联网产品相关工作经验，有CRM、SaaS云应用、BaaS云平台相关产品经验优先考虑。
2.熟悉企业云服务类产品整体实现过程，包括从需求分析到产品策划，有独立完成产品的能力。
3.熟悉产品详细需求文档(PRD)及技术功能描述文档的撰写，具备较强的产品原型设计能力，熟练操作axure、visio、Office系列等工具软件，了解交互设计。
4.具备较强的逻辑分析能力、语言表达能力和写作能力，善于利用数据对产品演进等进行深入挖掘。
加分项（具有以下之一优先考虑）：
1、曾在TO B TO C型产品里担任过产品负责人、产品经理、产品总监;
2、有志向高级产品总监，产品VP、CPO方向发展的；
3、愿意成为创业合伙人，拥有原始股份，有一起做好产品，做大公司的决心。</t>
    <phoneticPr fontId="3" type="noConversion"/>
  </si>
  <si>
    <t>负责数据库产品的：
1、用户需求调研与分析，参与产品路线图的制订；
2、产品技术和市场调研，行业标准跟踪，竞品对标；
3、产品宣讲和技术交流，结合应用场景提供解决方案；
4、POC测试的组织和执行，数据库深度优化；
岗位要求：
1、熟悉数据库理论和技术，熟悉至少一种主流数据库产品；
2、熟悉分布式系统和并行计算技术；
3、熟悉Hadoop生态体系和主要技术；
4、熟悉BI或大数据领域，熟悉电信/金融/政府/制造业等至少一种行业；
5、2年以上相关产品或项目经验，有产品管理或研发经验者优先；
6、较强的沟通表达能力和团队合作能力，能接受一定的出差；
7、较强的ppt和文档编写能力；
8、有责任感，有良好的客户意识，主动思考，自我驱动力强。</t>
    <phoneticPr fontId="3" type="noConversion"/>
  </si>
  <si>
    <t>1. 深入研究物流和供应链行业的数字化需求与业务发展趋势，负责京东物流数据产品的规划、建设，对内、对外提供数据服务；
2. 了解大数据架构、常见的人工智能算法或运筹学技术，可以整体上把握相关产品的可行性和适配性；
3. 通过数据分析，识别运营关键点，提出解决方案，组织和推动各团队协同，确保产品落地、快速迭代；
4.产品需求沟通，梳理业务需求逻辑及产品应用场景，需求调研，产品方案的设计与评估及数据产品文档准备，对产品生命周期负责，进行数据产品的使用培训和推广；</t>
    <phoneticPr fontId="3" type="noConversion"/>
  </si>
  <si>
    <t>职责描述：
1、负责企业画像系统规划和建设，负责企业客户画像数据标签体系规划和建设
2、根据产品需求，撰写详细的产品流程设计文档、产品原型、产品需求文档
3、基于对底层数据的了解，根据业务场景设计相应的数据服务
4、产负责数据项目的管控，把控数据和项目质量按期完成项目上线交付
5、收集用户反馈，分析用户需求，对产品进行持续的优化和改进
6、较强的逻辑思维、结构化思维能力 有活力，思维活跃，热爱钻研产品，热爱产品经理工作 有画像系统、推荐系统、数据产品经验者优先
职位要求：
1、本科以上学历，3年以上互联网数据产品经验；对数据挖掘、机器学习等基本概念了解，熟悉sql/hql语句，对数据分析和应用敏感；
2、有丰富的产品设计和项目管理经验，有过DMP、用户画像产品规划经验者优先；
3、有严密的逻辑分析能力，良好的沟通协作能力和团队协作意识。</t>
    <phoneticPr fontId="3" type="noConversion"/>
  </si>
  <si>
    <t>岗位职责：
1、负责大数据产品的规划和落地，包括业务调研、需求分析、产品定位、产品架构、模型算法及详细功能的设计
2、负责规划数据在客户侧的应用，能基于客户诉求，使用数据产品指导客户使用
3、产品全生命周期跟进，协调各种资源保证产品顺利落地，同时负责后期产品持续运营
4、能将业务语言转化为产品语言，并能协调研发部门，推动产品落地
任职要求：
1、本科及以上学历，有大数据领域从业经验优先；
2、三年及以上工作经验，一年以上大数据产品经验 或者 互联网领域产品经验；
3、有较丰富的产品实践经验，包括需求调研分析、产品原型设计、PRD编写、产品运营管理等；
4、具有数据挖掘分析功底及敏锐的数据洞察力
5、较强的责任心、沟通能力和协作能力</t>
    <phoneticPr fontId="3" type="noConversion"/>
  </si>
  <si>
    <t>20-99人</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</si>
</sst>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name val="Arial"/>
      <charset val="1"/>
    </font>
    <font>
      <sz val="10"/>
      <name val="Arial"/>
      <family val="2"/>
    </font>
    <font>
      <u/>
      <sz val="10"/>
      <color theme="10"/>
      <name val="Arial"/>
      <family val="2"/>
    </font>
    <font>
      <sz val="9"/>
      <name val="宋体"/>
      <family val="3"/>
      <charset val="134"/>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applyNumberFormat="0" applyFill="0" applyBorder="0" applyAlignment="0" applyProtection="0"/>
    <xf numFmtId="0" fontId="2" fillId="0" borderId="0" applyNumberFormat="0" applyFill="0" applyBorder="0" applyAlignment="0" applyProtection="0"/>
  </cellStyleXfs>
  <cellXfs count="5">
    <xf numFmtId="0" fontId="0" fillId="0" borderId="0" xfId="0" applyAlignment="1">
      <alignment vertical="center"/>
    </xf>
    <xf numFmtId="0" fontId="1" fillId="0" borderId="0" xfId="0" applyFont="1" applyFill="1" applyBorder="1" applyAlignment="1" applyProtection="1"/>
    <xf numFmtId="0" fontId="4" fillId="0" borderId="0" xfId="0" applyFont="1" applyAlignment="1">
      <alignment vertical="center" wrapText="1"/>
    </xf>
    <xf numFmtId="0" fontId="2" fillId="0" borderId="0" xfId="1" applyFill="1" applyBorder="1" applyAlignment="1" applyProtection="1"/>
    <xf numFmtId="0" fontId="1" fillId="0" borderId="0" xfId="0" applyFont="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92"/>
  <sheetViews>
    <sheetView tabSelected="1" workbookViewId="0">
      <selection activeCell="F3" sqref="F3"/>
    </sheetView>
  </sheetViews>
  <sheetFormatPr baseColWidth="10" defaultRowHeight="13"/>
  <cols>
    <col min="11" max="11" width="108.1640625" customWidth="1"/>
  </cols>
  <sheetData>
    <row r="1" spans="1:11">
      <c r="A1" s="1" t="s">
        <v>0</v>
      </c>
      <c r="B1" s="1" t="s">
        <v>1</v>
      </c>
      <c r="C1" s="1" t="s">
        <v>2</v>
      </c>
      <c r="D1" s="1" t="s">
        <v>3</v>
      </c>
      <c r="E1" s="1" t="s">
        <v>4</v>
      </c>
      <c r="F1" s="1" t="s">
        <v>5</v>
      </c>
      <c r="G1" s="1" t="s">
        <v>6</v>
      </c>
      <c r="H1" s="1" t="s">
        <v>7</v>
      </c>
      <c r="I1" s="1" t="s">
        <v>8</v>
      </c>
      <c r="J1" s="1" t="s">
        <v>9</v>
      </c>
    </row>
    <row r="2" spans="1:11" ht="196">
      <c r="A2" s="1" t="s">
        <v>10</v>
      </c>
      <c r="B2" s="1" t="s">
        <v>40</v>
      </c>
      <c r="C2" s="1" t="s">
        <v>47</v>
      </c>
      <c r="D2" s="1" t="s">
        <v>57</v>
      </c>
      <c r="E2" s="1" t="s">
        <v>73</v>
      </c>
      <c r="F2" s="1" t="s">
        <v>77</v>
      </c>
      <c r="G2" s="1" t="s">
        <v>82</v>
      </c>
      <c r="H2" s="1" t="s">
        <v>85</v>
      </c>
      <c r="I2" s="1" t="s">
        <v>114</v>
      </c>
      <c r="J2" s="1" t="str">
        <f>HYPERLINK("https://www.zhipin.com/job_detail/09a0ac1fcf4c55383nJz2tq6FlY~.html","详情")</f>
        <v>详情</v>
      </c>
      <c r="K2" s="2" t="s">
        <v>885</v>
      </c>
    </row>
    <row r="3" spans="1:11" ht="140">
      <c r="A3" s="1" t="s">
        <v>11</v>
      </c>
      <c r="B3" s="1" t="s">
        <v>41</v>
      </c>
      <c r="C3" s="1" t="s">
        <v>47</v>
      </c>
      <c r="D3" s="1" t="s">
        <v>58</v>
      </c>
      <c r="E3" s="1"/>
      <c r="F3" s="1" t="s">
        <v>77</v>
      </c>
      <c r="G3" s="1" t="s">
        <v>82</v>
      </c>
      <c r="H3" s="1" t="s">
        <v>86</v>
      </c>
      <c r="I3" s="1"/>
      <c r="J3" s="3" t="str">
        <f>HYPERLINK("https://www.zhipin.com/job_detail/0d3e5eff1e470d7a33V709y6GFU~.html","详情")</f>
        <v>详情</v>
      </c>
      <c r="K3" s="2" t="s">
        <v>886</v>
      </c>
    </row>
    <row r="4" spans="1:11" ht="196">
      <c r="A4" s="1" t="s">
        <v>12</v>
      </c>
      <c r="B4" s="1" t="s">
        <v>42</v>
      </c>
      <c r="C4" s="1" t="s">
        <v>47</v>
      </c>
      <c r="D4" s="1" t="s">
        <v>59</v>
      </c>
      <c r="E4" s="1"/>
      <c r="F4" s="1" t="s">
        <v>78</v>
      </c>
      <c r="G4" s="1" t="s">
        <v>82</v>
      </c>
      <c r="H4" s="1" t="s">
        <v>87</v>
      </c>
      <c r="I4" s="1" t="s">
        <v>115</v>
      </c>
      <c r="J4" s="1" t="str">
        <f>HYPERLINK("https://www.zhipin.com/job_detail/88fe84364883e8313nJ52ti-ElU~.html","详情")</f>
        <v>详情</v>
      </c>
      <c r="K4" s="4" t="s">
        <v>887</v>
      </c>
    </row>
    <row r="5" spans="1:11" ht="293">
      <c r="A5" s="1" t="s">
        <v>13</v>
      </c>
      <c r="B5" s="1" t="s">
        <v>43</v>
      </c>
      <c r="C5" s="1" t="s">
        <v>48</v>
      </c>
      <c r="D5" s="1" t="s">
        <v>57</v>
      </c>
      <c r="E5" s="1" t="s">
        <v>74</v>
      </c>
      <c r="F5" s="1" t="s">
        <v>77</v>
      </c>
      <c r="G5" s="1" t="s">
        <v>82</v>
      </c>
      <c r="H5" s="1" t="s">
        <v>88</v>
      </c>
      <c r="I5" s="1" t="s">
        <v>116</v>
      </c>
      <c r="J5" s="1" t="str">
        <f>HYPERLINK("https://www.zhipin.com/job_detail/2d3782c92cbf700f3nB-29-7ElM~.html","详情")</f>
        <v>详情</v>
      </c>
      <c r="K5" s="4" t="s">
        <v>888</v>
      </c>
    </row>
    <row r="6" spans="1:11" ht="126">
      <c r="A6" s="1" t="s">
        <v>14</v>
      </c>
      <c r="B6" s="1" t="s">
        <v>42</v>
      </c>
      <c r="C6" s="1" t="s">
        <v>47</v>
      </c>
      <c r="D6" s="1" t="s">
        <v>60</v>
      </c>
      <c r="E6" s="1"/>
      <c r="F6" s="1" t="s">
        <v>79</v>
      </c>
      <c r="G6" s="1" t="s">
        <v>82</v>
      </c>
      <c r="H6" s="1" t="s">
        <v>89</v>
      </c>
      <c r="I6" s="1" t="s">
        <v>117</v>
      </c>
      <c r="J6" s="3" t="str">
        <f>HYPERLINK("https://www.zhipin.com/job_detail/96de63f31f29a01f1HB-3d61E1E~.html","详情")</f>
        <v>详情</v>
      </c>
      <c r="K6" s="4" t="s">
        <v>889</v>
      </c>
    </row>
    <row r="7" spans="1:11" ht="168">
      <c r="A7" s="1" t="s">
        <v>15</v>
      </c>
      <c r="B7" s="1" t="s">
        <v>44</v>
      </c>
      <c r="C7" s="1" t="s">
        <v>47</v>
      </c>
      <c r="D7" s="1" t="s">
        <v>61</v>
      </c>
      <c r="E7" s="1"/>
      <c r="F7" s="1" t="s">
        <v>79</v>
      </c>
      <c r="G7" s="1" t="s">
        <v>83</v>
      </c>
      <c r="H7" s="1" t="s">
        <v>90</v>
      </c>
      <c r="I7" s="1" t="s">
        <v>118</v>
      </c>
      <c r="J7" s="1" t="str">
        <f>HYPERLINK("https://www.zhipin.com/job_detail/7e660eb1e92aba443nB63924FlU~.html","详情")</f>
        <v>详情</v>
      </c>
      <c r="K7" s="4" t="s">
        <v>890</v>
      </c>
    </row>
    <row r="8" spans="1:11" ht="168">
      <c r="A8" s="1" t="s">
        <v>16</v>
      </c>
      <c r="B8" s="1" t="s">
        <v>40</v>
      </c>
      <c r="C8" s="1" t="s">
        <v>49</v>
      </c>
      <c r="D8" s="1" t="s">
        <v>58</v>
      </c>
      <c r="E8" s="1"/>
      <c r="F8" s="1" t="s">
        <v>78</v>
      </c>
      <c r="G8" s="1" t="s">
        <v>83</v>
      </c>
      <c r="H8" s="1" t="s">
        <v>91</v>
      </c>
      <c r="I8" s="1" t="s">
        <v>119</v>
      </c>
      <c r="J8" s="3" t="str">
        <f>HYPERLINK("https://www.zhipin.com/job_detail/727b000da1c8d51b3nJ63Nm_F1A~.html","详情")</f>
        <v>详情</v>
      </c>
      <c r="K8" s="4" t="s">
        <v>891</v>
      </c>
    </row>
    <row r="9" spans="1:11" ht="154">
      <c r="A9" s="1" t="s">
        <v>17</v>
      </c>
      <c r="B9" s="1" t="s">
        <v>41</v>
      </c>
      <c r="C9" s="1" t="s">
        <v>47</v>
      </c>
      <c r="D9" s="1" t="s">
        <v>62</v>
      </c>
      <c r="E9" s="1" t="s">
        <v>75</v>
      </c>
      <c r="F9" s="1" t="s">
        <v>78</v>
      </c>
      <c r="G9" s="1" t="s">
        <v>82</v>
      </c>
      <c r="H9" s="1" t="s">
        <v>92</v>
      </c>
      <c r="I9" s="1" t="s">
        <v>120</v>
      </c>
      <c r="J9" s="3" t="str">
        <f>HYPERLINK("https://www.zhipin.com/job_detail/883b5e9ddd5b861833Ny096_GFE~.html","详情")</f>
        <v>详情</v>
      </c>
      <c r="K9" s="4" t="s">
        <v>892</v>
      </c>
    </row>
    <row r="10" spans="1:11" ht="238">
      <c r="A10" s="1" t="s">
        <v>18</v>
      </c>
      <c r="B10" s="1" t="s">
        <v>40</v>
      </c>
      <c r="C10" s="1" t="s">
        <v>47</v>
      </c>
      <c r="D10" s="1" t="s">
        <v>63</v>
      </c>
      <c r="E10" s="1"/>
      <c r="F10" s="1" t="s">
        <v>78</v>
      </c>
      <c r="G10" s="1" t="s">
        <v>82</v>
      </c>
      <c r="H10" s="1" t="s">
        <v>93</v>
      </c>
      <c r="I10" s="1" t="s">
        <v>121</v>
      </c>
      <c r="J10" s="3" t="str">
        <f>HYPERLINK("https://www.zhipin.com/job_detail/7b36d535505dad633ndz3Ni1GFc~.html","详情")</f>
        <v>详情</v>
      </c>
      <c r="K10" s="4" t="s">
        <v>893</v>
      </c>
    </row>
    <row r="11" spans="1:11" ht="168">
      <c r="A11" s="1" t="s">
        <v>19</v>
      </c>
      <c r="B11" s="1" t="s">
        <v>41</v>
      </c>
      <c r="C11" s="1" t="s">
        <v>47</v>
      </c>
      <c r="D11" s="1" t="s">
        <v>64</v>
      </c>
      <c r="E11" s="1" t="s">
        <v>75</v>
      </c>
      <c r="F11" s="1" t="s">
        <v>78</v>
      </c>
      <c r="G11" s="1" t="s">
        <v>84</v>
      </c>
      <c r="H11" s="1" t="s">
        <v>94</v>
      </c>
      <c r="I11" s="1" t="s">
        <v>122</v>
      </c>
      <c r="J11" s="3" t="str">
        <f>HYPERLINK("https://www.zhipin.com/job_detail/899b1cef1262f5d83nVy3Nq4GVc~.html","详情")</f>
        <v>详情</v>
      </c>
      <c r="K11" s="4" t="s">
        <v>894</v>
      </c>
    </row>
    <row r="12" spans="1:11" ht="140">
      <c r="A12" s="1" t="s">
        <v>20</v>
      </c>
      <c r="B12" s="1" t="s">
        <v>41</v>
      </c>
      <c r="C12" s="1" t="s">
        <v>50</v>
      </c>
      <c r="D12" s="1" t="s">
        <v>65</v>
      </c>
      <c r="E12" s="1" t="s">
        <v>76</v>
      </c>
      <c r="F12" s="1" t="s">
        <v>78</v>
      </c>
      <c r="G12" s="1" t="s">
        <v>82</v>
      </c>
      <c r="H12" s="1" t="s">
        <v>95</v>
      </c>
      <c r="I12" s="1" t="s">
        <v>123</v>
      </c>
      <c r="J12" s="3" t="str">
        <f>HYPERLINK("https://www.zhipin.com/job_detail/f21bc322d4a80a9f3ndz3dy0EVs~.html","详情")</f>
        <v>详情</v>
      </c>
      <c r="K12" s="4" t="s">
        <v>895</v>
      </c>
    </row>
    <row r="13" spans="1:11" ht="196">
      <c r="A13" s="1" t="s">
        <v>21</v>
      </c>
      <c r="B13" s="1" t="s">
        <v>41</v>
      </c>
      <c r="C13" s="1" t="s">
        <v>47</v>
      </c>
      <c r="D13" s="1" t="s">
        <v>66</v>
      </c>
      <c r="E13" s="1" t="s">
        <v>74</v>
      </c>
      <c r="F13" s="1" t="s">
        <v>77</v>
      </c>
      <c r="G13" s="1" t="s">
        <v>82</v>
      </c>
      <c r="H13" s="1" t="s">
        <v>96</v>
      </c>
      <c r="I13" s="1" t="s">
        <v>124</v>
      </c>
      <c r="J13" s="3" t="str">
        <f>HYPERLINK("https://www.zhipin.com/job_detail/3b8b29ba0819be3e3nB-2NS8FFU~.html","详情")</f>
        <v>详情</v>
      </c>
      <c r="K13" s="4" t="s">
        <v>896</v>
      </c>
    </row>
    <row r="14" spans="1:11" ht="168">
      <c r="A14" s="1" t="s">
        <v>22</v>
      </c>
      <c r="B14" s="1" t="s">
        <v>41</v>
      </c>
      <c r="C14" s="1" t="s">
        <v>51</v>
      </c>
      <c r="D14" s="1" t="s">
        <v>67</v>
      </c>
      <c r="E14" s="1" t="s">
        <v>74</v>
      </c>
      <c r="F14" s="1" t="s">
        <v>80</v>
      </c>
      <c r="G14" s="1" t="s">
        <v>82</v>
      </c>
      <c r="H14" s="1" t="s">
        <v>97</v>
      </c>
      <c r="I14" s="1" t="s">
        <v>125</v>
      </c>
      <c r="J14" s="3" t="str">
        <f>HYPERLINK("https://www.zhipin.com/job_detail/888a343d18206cb60HN93t6_FVE~.html","详情")</f>
        <v>详情</v>
      </c>
      <c r="K14" s="4" t="s">
        <v>897</v>
      </c>
    </row>
    <row r="15" spans="1:11" ht="140">
      <c r="A15" s="1" t="s">
        <v>23</v>
      </c>
      <c r="B15" s="1" t="s">
        <v>44</v>
      </c>
      <c r="C15" s="1" t="s">
        <v>52</v>
      </c>
      <c r="D15" s="1" t="s">
        <v>57</v>
      </c>
      <c r="E15" s="1" t="s">
        <v>75</v>
      </c>
      <c r="F15" s="1" t="s">
        <v>78</v>
      </c>
      <c r="G15" s="1" t="s">
        <v>83</v>
      </c>
      <c r="H15" s="1" t="s">
        <v>98</v>
      </c>
      <c r="I15" s="1" t="s">
        <v>126</v>
      </c>
      <c r="J15" s="3" t="str">
        <f>HYPERLINK("https://www.zhipin.com/job_detail/7d1d3441f64a13583nBz0tW5FFI~.html","详情")</f>
        <v>详情</v>
      </c>
      <c r="K15" s="4" t="s">
        <v>898</v>
      </c>
    </row>
    <row r="16" spans="1:11" ht="140">
      <c r="A16" s="1" t="s">
        <v>24</v>
      </c>
      <c r="B16" s="1" t="s">
        <v>41</v>
      </c>
      <c r="C16" s="1" t="s">
        <v>47</v>
      </c>
      <c r="D16" s="1" t="s">
        <v>68</v>
      </c>
      <c r="E16" s="1" t="s">
        <v>73</v>
      </c>
      <c r="F16" s="1" t="s">
        <v>79</v>
      </c>
      <c r="G16" s="1" t="s">
        <v>82</v>
      </c>
      <c r="H16" s="1" t="s">
        <v>99</v>
      </c>
      <c r="I16" s="1" t="s">
        <v>127</v>
      </c>
      <c r="J16" s="3" t="str">
        <f>HYPERLINK("https://www.zhipin.com/job_detail/d6cb353f6e5ba7f53nV829S7Els~.html","详情")</f>
        <v>详情</v>
      </c>
      <c r="K16" s="4" t="s">
        <v>899</v>
      </c>
    </row>
    <row r="17" spans="1:11" ht="154">
      <c r="A17" s="1" t="s">
        <v>25</v>
      </c>
      <c r="B17" s="1" t="s">
        <v>44</v>
      </c>
      <c r="C17" s="1" t="s">
        <v>50</v>
      </c>
      <c r="D17" s="1" t="s">
        <v>64</v>
      </c>
      <c r="E17" s="1" t="s">
        <v>75</v>
      </c>
      <c r="F17" s="1" t="s">
        <v>78</v>
      </c>
      <c r="G17" s="1" t="s">
        <v>83</v>
      </c>
      <c r="H17" s="1" t="s">
        <v>100</v>
      </c>
      <c r="I17" s="1" t="s">
        <v>128</v>
      </c>
      <c r="J17" s="3" t="str">
        <f>HYPERLINK("https://www.zhipin.com/job_detail/a1e2f0ecb371fc5c3nZy3t24E1o~.html","详情")</f>
        <v>详情</v>
      </c>
      <c r="K17" s="4" t="s">
        <v>900</v>
      </c>
    </row>
    <row r="18" spans="1:11" ht="168">
      <c r="A18" s="1" t="s">
        <v>26</v>
      </c>
      <c r="B18" s="1" t="s">
        <v>40</v>
      </c>
      <c r="C18" s="1" t="s">
        <v>50</v>
      </c>
      <c r="D18" s="1" t="s">
        <v>61</v>
      </c>
      <c r="E18" s="1" t="s">
        <v>75</v>
      </c>
      <c r="F18" s="1" t="s">
        <v>81</v>
      </c>
      <c r="G18" s="1" t="s">
        <v>84</v>
      </c>
      <c r="H18" s="1" t="s">
        <v>101</v>
      </c>
      <c r="I18" s="1" t="s">
        <v>129</v>
      </c>
      <c r="J18" s="3" t="str">
        <f>HYPERLINK("https://www.zhipin.com/job_detail/2060c62ecf953a463ndz39W1E1U~.html","详情")</f>
        <v>详情</v>
      </c>
      <c r="K18" s="4" t="s">
        <v>901</v>
      </c>
    </row>
    <row r="19" spans="1:11" ht="238">
      <c r="A19" s="1" t="s">
        <v>27</v>
      </c>
      <c r="B19" s="1" t="s">
        <v>40</v>
      </c>
      <c r="C19" s="1" t="s">
        <v>47</v>
      </c>
      <c r="D19" s="1" t="s">
        <v>69</v>
      </c>
      <c r="E19" s="1" t="s">
        <v>76</v>
      </c>
      <c r="F19" s="1" t="s">
        <v>78</v>
      </c>
      <c r="G19" s="1" t="s">
        <v>82</v>
      </c>
      <c r="H19" s="1" t="s">
        <v>102</v>
      </c>
      <c r="I19" s="1" t="s">
        <v>130</v>
      </c>
      <c r="J19" s="3" t="str">
        <f>HYPERLINK("https://www.zhipin.com/job_detail/a1afe2554b4e2e5d0nN53du_FVQ~.html","详情")</f>
        <v>详情</v>
      </c>
      <c r="K19" s="4" t="s">
        <v>902</v>
      </c>
    </row>
    <row r="20" spans="1:11" ht="154">
      <c r="A20" s="1" t="s">
        <v>28</v>
      </c>
      <c r="B20" s="1" t="s">
        <v>45</v>
      </c>
      <c r="C20" s="1" t="s">
        <v>51</v>
      </c>
      <c r="D20" s="1" t="s">
        <v>59</v>
      </c>
      <c r="E20" s="1"/>
      <c r="F20" s="1" t="s">
        <v>78</v>
      </c>
      <c r="G20" s="1" t="s">
        <v>82</v>
      </c>
      <c r="H20" s="1" t="s">
        <v>103</v>
      </c>
      <c r="I20" s="1" t="s">
        <v>131</v>
      </c>
      <c r="J20" s="3" t="str">
        <f>HYPERLINK("https://www.zhipin.com/job_detail/8ac16eee1e1bed9b3nd_2N-4EVM~.html","详情")</f>
        <v>详情</v>
      </c>
      <c r="K20" s="4" t="s">
        <v>903</v>
      </c>
    </row>
    <row r="21" spans="1:11" ht="182">
      <c r="A21" s="1" t="s">
        <v>29</v>
      </c>
      <c r="B21" s="1" t="s">
        <v>41</v>
      </c>
      <c r="C21" s="1" t="s">
        <v>47</v>
      </c>
      <c r="D21" s="1" t="s">
        <v>70</v>
      </c>
      <c r="E21" s="1"/>
      <c r="F21" s="1" t="s">
        <v>80</v>
      </c>
      <c r="G21" s="1" t="s">
        <v>83</v>
      </c>
      <c r="H21" s="1" t="s">
        <v>104</v>
      </c>
      <c r="I21" s="1" t="s">
        <v>132</v>
      </c>
      <c r="J21" s="3" t="str">
        <f>HYPERLINK("https://www.zhipin.com/job_detail/91abb0591c126e9d3nN63dq5FFI~.html","详情")</f>
        <v>详情</v>
      </c>
      <c r="K21" s="4" t="s">
        <v>904</v>
      </c>
    </row>
    <row r="22" spans="1:11" ht="210">
      <c r="A22" s="1" t="s">
        <v>30</v>
      </c>
      <c r="B22" s="1" t="s">
        <v>41</v>
      </c>
      <c r="C22" s="1" t="s">
        <v>47</v>
      </c>
      <c r="D22" s="1" t="s">
        <v>64</v>
      </c>
      <c r="E22" s="1"/>
      <c r="F22" s="1" t="s">
        <v>78</v>
      </c>
      <c r="G22" s="1" t="s">
        <v>82</v>
      </c>
      <c r="H22" s="1" t="s">
        <v>105</v>
      </c>
      <c r="I22" s="1" t="s">
        <v>133</v>
      </c>
      <c r="J22" s="1" t="str">
        <f>HYPERLINK("https://www.zhipin.com/job_detail/275beb0a18d554d733x83N-1GFM~.html","详情")</f>
        <v>详情</v>
      </c>
      <c r="K22" s="4" t="s">
        <v>905</v>
      </c>
    </row>
    <row r="23" spans="1:11" ht="182">
      <c r="A23" s="1" t="s">
        <v>31</v>
      </c>
      <c r="B23" s="1" t="s">
        <v>44</v>
      </c>
      <c r="C23" s="1" t="s">
        <v>53</v>
      </c>
      <c r="D23" s="1" t="s">
        <v>61</v>
      </c>
      <c r="E23" s="1"/>
      <c r="F23" s="1" t="s">
        <v>77</v>
      </c>
      <c r="G23" s="1" t="s">
        <v>83</v>
      </c>
      <c r="H23" s="1" t="s">
        <v>106</v>
      </c>
      <c r="I23" s="1" t="s">
        <v>134</v>
      </c>
      <c r="J23" s="3" t="str">
        <f>HYPERLINK("https://www.zhipin.com/job_detail/ff128f655baead7333V-39W8FFE~.html","详情")</f>
        <v>详情</v>
      </c>
      <c r="K23" s="4" t="s">
        <v>906</v>
      </c>
    </row>
    <row r="24" spans="1:11" ht="266">
      <c r="A24" s="1" t="s">
        <v>32</v>
      </c>
      <c r="B24" s="1" t="s">
        <v>41</v>
      </c>
      <c r="C24" s="1" t="s">
        <v>47</v>
      </c>
      <c r="D24" s="1" t="s">
        <v>58</v>
      </c>
      <c r="E24" s="1" t="s">
        <v>74</v>
      </c>
      <c r="F24" s="1" t="s">
        <v>79</v>
      </c>
      <c r="G24" s="1" t="s">
        <v>82</v>
      </c>
      <c r="H24" s="1" t="s">
        <v>107</v>
      </c>
      <c r="I24" s="1" t="s">
        <v>135</v>
      </c>
      <c r="J24" s="3" t="str">
        <f>HYPERLINK("https://www.zhipin.com/job_detail/e5ba79332061f0153nJ60965FFM~.html","详情")</f>
        <v>详情</v>
      </c>
      <c r="K24" s="4" t="s">
        <v>907</v>
      </c>
    </row>
    <row r="25" spans="1:11" ht="126">
      <c r="A25" s="1" t="s">
        <v>33</v>
      </c>
      <c r="B25" s="1" t="s">
        <v>41</v>
      </c>
      <c r="C25" s="1" t="s">
        <v>52</v>
      </c>
      <c r="D25" s="1" t="s">
        <v>57</v>
      </c>
      <c r="E25" s="1" t="s">
        <v>75</v>
      </c>
      <c r="F25" s="1" t="s">
        <v>77</v>
      </c>
      <c r="G25" s="1" t="s">
        <v>83</v>
      </c>
      <c r="H25" s="1" t="s">
        <v>108</v>
      </c>
      <c r="I25" s="1" t="s">
        <v>136</v>
      </c>
      <c r="J25" s="3" t="str">
        <f>HYPERLINK("https://www.zhipin.com/job_detail/5e62f6eeb09d36e63nJ73tS4GFQ~.html","详情")</f>
        <v>详情</v>
      </c>
      <c r="K25" s="4" t="s">
        <v>908</v>
      </c>
    </row>
    <row r="26" spans="1:11" ht="140">
      <c r="A26" s="1" t="s">
        <v>34</v>
      </c>
      <c r="B26" s="1" t="s">
        <v>44</v>
      </c>
      <c r="C26" s="1" t="s">
        <v>54</v>
      </c>
      <c r="D26" s="1" t="s">
        <v>71</v>
      </c>
      <c r="E26" s="1" t="s">
        <v>73</v>
      </c>
      <c r="F26" s="1" t="s">
        <v>77</v>
      </c>
      <c r="G26" s="1" t="s">
        <v>82</v>
      </c>
      <c r="H26" s="1" t="s">
        <v>109</v>
      </c>
      <c r="I26" s="1" t="s">
        <v>137</v>
      </c>
      <c r="J26" s="3" t="str">
        <f>HYPERLINK("https://www.zhipin.com/job_detail/4e07ee4dc03a999a3nN729q0EFc~.html","详情")</f>
        <v>详情</v>
      </c>
      <c r="K26" s="4" t="s">
        <v>909</v>
      </c>
    </row>
    <row r="27" spans="1:11" ht="140">
      <c r="A27" s="1" t="s">
        <v>35</v>
      </c>
      <c r="B27" s="1" t="s">
        <v>40</v>
      </c>
      <c r="C27" s="1" t="s">
        <v>47</v>
      </c>
      <c r="D27" s="1" t="s">
        <v>57</v>
      </c>
      <c r="E27" s="1" t="s">
        <v>74</v>
      </c>
      <c r="F27" s="1" t="s">
        <v>77</v>
      </c>
      <c r="G27" s="1" t="s">
        <v>82</v>
      </c>
      <c r="H27" s="1" t="s">
        <v>110</v>
      </c>
      <c r="I27" s="1" t="s">
        <v>138</v>
      </c>
      <c r="J27" s="3" t="str">
        <f>HYPERLINK("https://www.zhipin.com/job_detail/cd869f25a890b73b3nV729-0GFQ~.html","详情")</f>
        <v>详情</v>
      </c>
      <c r="K27" s="4" t="s">
        <v>910</v>
      </c>
    </row>
    <row r="28" spans="1:11" ht="293">
      <c r="A28" s="1" t="s">
        <v>36</v>
      </c>
      <c r="B28" s="1" t="s">
        <v>41</v>
      </c>
      <c r="C28" s="1" t="s">
        <v>51</v>
      </c>
      <c r="D28" s="1" t="s">
        <v>72</v>
      </c>
      <c r="E28" s="1" t="s">
        <v>76</v>
      </c>
      <c r="F28" s="1" t="s">
        <v>78</v>
      </c>
      <c r="G28" s="1" t="s">
        <v>82</v>
      </c>
      <c r="H28" s="1" t="s">
        <v>111</v>
      </c>
      <c r="I28" s="1" t="s">
        <v>139</v>
      </c>
      <c r="J28" s="1" t="str">
        <f>HYPERLINK("https://www.zhipin.com/job_detail/f7609f48d839026a0XJ83tq9FlA~.html","详情")</f>
        <v>详情</v>
      </c>
      <c r="K28" s="4" t="s">
        <v>911</v>
      </c>
    </row>
    <row r="29" spans="1:11">
      <c r="A29" s="1" t="s">
        <v>37</v>
      </c>
      <c r="B29" s="1" t="s">
        <v>40</v>
      </c>
      <c r="C29" s="1" t="s">
        <v>55</v>
      </c>
      <c r="D29" s="1" t="s">
        <v>61</v>
      </c>
      <c r="E29" s="1"/>
      <c r="F29" s="1" t="s">
        <v>77</v>
      </c>
      <c r="G29" s="1" t="s">
        <v>82</v>
      </c>
      <c r="H29" s="1" t="s">
        <v>112</v>
      </c>
      <c r="I29" s="1" t="s">
        <v>140</v>
      </c>
      <c r="J29" s="3" t="str">
        <f>HYPERLINK("https://www.zhipin.com/job_detail/35eb0e22487ed21b3nZ_2dW7EVA~.html","详情")</f>
        <v>详情</v>
      </c>
    </row>
    <row r="30" spans="1:11" ht="182">
      <c r="A30" s="1" t="s">
        <v>38</v>
      </c>
      <c r="B30" s="1" t="s">
        <v>40</v>
      </c>
      <c r="C30" s="1" t="s">
        <v>47</v>
      </c>
      <c r="D30" s="1" t="s">
        <v>57</v>
      </c>
      <c r="E30" s="1" t="s">
        <v>75</v>
      </c>
      <c r="F30" s="1" t="s">
        <v>77</v>
      </c>
      <c r="G30" s="1" t="s">
        <v>82</v>
      </c>
      <c r="H30" s="1" t="s">
        <v>113</v>
      </c>
      <c r="I30" s="1" t="s">
        <v>141</v>
      </c>
      <c r="J30" s="1" t="str">
        <f>HYPERLINK("https://www.zhipin.com/job_detail/b62d3c6edf7eb83a3nB42t--ElY~.html","详情")</f>
        <v>详情</v>
      </c>
      <c r="K30" s="4" t="s">
        <v>912</v>
      </c>
    </row>
    <row r="31" spans="1:11" ht="154">
      <c r="A31" s="1" t="s">
        <v>31</v>
      </c>
      <c r="B31" s="1" t="s">
        <v>44</v>
      </c>
      <c r="C31" s="1" t="s">
        <v>53</v>
      </c>
      <c r="D31" s="1" t="s">
        <v>71</v>
      </c>
      <c r="E31" s="1"/>
      <c r="F31" s="1" t="s">
        <v>78</v>
      </c>
      <c r="G31" s="1" t="s">
        <v>83</v>
      </c>
      <c r="H31" s="1" t="s">
        <v>181</v>
      </c>
      <c r="I31" s="1" t="s">
        <v>210</v>
      </c>
      <c r="J31" s="1" t="str">
        <f>HYPERLINK("https://www.zhipin.com/job_detail/9cbd71c10d1ef4703nV_09u4GVM~.html","详情")</f>
        <v>详情</v>
      </c>
      <c r="K31" s="4" t="s">
        <v>913</v>
      </c>
    </row>
    <row r="32" spans="1:11" ht="252">
      <c r="A32" s="1" t="s">
        <v>142</v>
      </c>
      <c r="B32" s="1" t="s">
        <v>42</v>
      </c>
      <c r="C32" s="1" t="s">
        <v>168</v>
      </c>
      <c r="D32" s="1" t="s">
        <v>58</v>
      </c>
      <c r="E32" s="1"/>
      <c r="F32" s="1" t="s">
        <v>77</v>
      </c>
      <c r="G32" s="1" t="s">
        <v>82</v>
      </c>
      <c r="H32" s="1" t="s">
        <v>182</v>
      </c>
      <c r="I32" s="1" t="s">
        <v>211</v>
      </c>
      <c r="J32" s="3" t="str">
        <f>HYPERLINK("https://www.zhipin.com/job_detail/da3a3f6c1e9c975633N50tS-FlA~.html","详情")</f>
        <v>详情</v>
      </c>
      <c r="K32" s="4" t="s">
        <v>914</v>
      </c>
    </row>
    <row r="33" spans="1:11" ht="154">
      <c r="A33" s="1" t="s">
        <v>143</v>
      </c>
      <c r="B33" s="1" t="s">
        <v>40</v>
      </c>
      <c r="C33" s="1" t="s">
        <v>52</v>
      </c>
      <c r="D33" s="1" t="s">
        <v>61</v>
      </c>
      <c r="E33" s="1" t="s">
        <v>76</v>
      </c>
      <c r="F33" s="1" t="s">
        <v>79</v>
      </c>
      <c r="G33" s="1" t="s">
        <v>82</v>
      </c>
      <c r="H33" s="1" t="s">
        <v>183</v>
      </c>
      <c r="I33" s="1" t="s">
        <v>212</v>
      </c>
      <c r="J33" s="3" t="str">
        <f>HYPERLINK("https://www.zhipin.com/job_detail/a6f8e670562246310Hd63d66FFM~.html","详情")</f>
        <v>详情</v>
      </c>
      <c r="K33" s="4" t="s">
        <v>915</v>
      </c>
    </row>
    <row r="34" spans="1:11" ht="126">
      <c r="A34" s="1" t="s">
        <v>144</v>
      </c>
      <c r="B34" s="1" t="s">
        <v>41</v>
      </c>
      <c r="C34" s="1" t="s">
        <v>47</v>
      </c>
      <c r="D34" s="1" t="s">
        <v>62</v>
      </c>
      <c r="E34" s="1" t="s">
        <v>74</v>
      </c>
      <c r="F34" s="1" t="s">
        <v>78</v>
      </c>
      <c r="G34" s="1" t="s">
        <v>83</v>
      </c>
      <c r="H34" s="1" t="s">
        <v>184</v>
      </c>
      <c r="I34" s="1" t="s">
        <v>213</v>
      </c>
      <c r="J34" s="3" t="str">
        <f>HYPERLINK("https://www.zhipin.com/job_detail/33c7fcc9aff6cab433153ti4E1E~.html","详情")</f>
        <v>详情</v>
      </c>
      <c r="K34" s="4" t="s">
        <v>916</v>
      </c>
    </row>
    <row r="35" spans="1:11" ht="280">
      <c r="A35" s="1" t="s">
        <v>145</v>
      </c>
      <c r="B35" s="1" t="s">
        <v>41</v>
      </c>
      <c r="C35" s="1" t="s">
        <v>55</v>
      </c>
      <c r="D35" s="1" t="s">
        <v>174</v>
      </c>
      <c r="E35" s="1" t="s">
        <v>74</v>
      </c>
      <c r="F35" s="1" t="s">
        <v>78</v>
      </c>
      <c r="G35" s="1" t="s">
        <v>82</v>
      </c>
      <c r="H35" s="1" t="s">
        <v>185</v>
      </c>
      <c r="I35" s="1" t="s">
        <v>214</v>
      </c>
      <c r="J35" s="1" t="str">
        <f>HYPERLINK("https://www.zhipin.com/job_detail/af20adec01cf176e33Bz3ti-E1M~.html","详情")</f>
        <v>详情</v>
      </c>
      <c r="K35" s="4" t="s">
        <v>917</v>
      </c>
    </row>
    <row r="36" spans="1:11" ht="140">
      <c r="A36" s="1" t="s">
        <v>146</v>
      </c>
      <c r="B36" s="1" t="s">
        <v>44</v>
      </c>
      <c r="C36" s="1" t="s">
        <v>51</v>
      </c>
      <c r="D36" s="1" t="s">
        <v>61</v>
      </c>
      <c r="E36" s="1" t="s">
        <v>75</v>
      </c>
      <c r="F36" s="1" t="s">
        <v>80</v>
      </c>
      <c r="G36" s="1" t="s">
        <v>82</v>
      </c>
      <c r="H36" s="1" t="s">
        <v>186</v>
      </c>
      <c r="I36" s="1" t="s">
        <v>215</v>
      </c>
      <c r="J36" s="3" t="str">
        <f>HYPERLINK("https://www.zhipin.com/job_detail/beb8dd4a4268b1823nV72di_F1Q~.html","详情")</f>
        <v>详情</v>
      </c>
      <c r="K36" s="4" t="s">
        <v>918</v>
      </c>
    </row>
    <row r="37" spans="1:11" ht="345">
      <c r="A37" s="1" t="s">
        <v>36</v>
      </c>
      <c r="B37" s="1" t="s">
        <v>41</v>
      </c>
      <c r="C37" s="1" t="s">
        <v>51</v>
      </c>
      <c r="D37" s="1" t="s">
        <v>64</v>
      </c>
      <c r="E37" s="1"/>
      <c r="F37" s="1" t="s">
        <v>77</v>
      </c>
      <c r="G37" s="1" t="s">
        <v>82</v>
      </c>
      <c r="H37" s="1" t="s">
        <v>187</v>
      </c>
      <c r="I37" s="1" t="s">
        <v>216</v>
      </c>
      <c r="J37" s="1" t="str">
        <f>HYPERLINK("https://www.zhipin.com/job_detail/cd5731ffed06c5963nB_292-F1c~.html","详情")</f>
        <v>详情</v>
      </c>
      <c r="K37" s="4" t="s">
        <v>919</v>
      </c>
    </row>
    <row r="38" spans="1:11" ht="168">
      <c r="A38" s="1" t="s">
        <v>147</v>
      </c>
      <c r="B38" s="1" t="s">
        <v>40</v>
      </c>
      <c r="C38" s="1" t="s">
        <v>169</v>
      </c>
      <c r="D38" s="1" t="s">
        <v>57</v>
      </c>
      <c r="E38" s="1"/>
      <c r="F38" s="1" t="s">
        <v>77</v>
      </c>
      <c r="G38" s="1" t="s">
        <v>82</v>
      </c>
      <c r="H38" s="1" t="s">
        <v>188</v>
      </c>
      <c r="I38" s="1" t="s">
        <v>217</v>
      </c>
      <c r="J38" s="3" t="str">
        <f>HYPERLINK("https://www.zhipin.com/job_detail/ad13134e6c7501dd33d-09q9Elo~.html","详情")</f>
        <v>详情</v>
      </c>
      <c r="K38" s="4" t="s">
        <v>920</v>
      </c>
    </row>
    <row r="39" spans="1:11" ht="140">
      <c r="A39" s="1" t="s">
        <v>148</v>
      </c>
      <c r="B39" s="1" t="s">
        <v>44</v>
      </c>
      <c r="C39" s="1" t="s">
        <v>170</v>
      </c>
      <c r="D39" s="1" t="s">
        <v>175</v>
      </c>
      <c r="E39" s="1"/>
      <c r="F39" s="1" t="s">
        <v>77</v>
      </c>
      <c r="G39" s="1" t="s">
        <v>82</v>
      </c>
      <c r="H39" s="1" t="s">
        <v>189</v>
      </c>
      <c r="I39" s="1" t="s">
        <v>218</v>
      </c>
      <c r="J39" s="1" t="str">
        <f>HYPERLINK("https://www.zhipin.com/job_detail/06c5e7e6dd82a64e3nN43N66FVY~.html","详情")</f>
        <v>详情</v>
      </c>
      <c r="K39" s="4" t="s">
        <v>921</v>
      </c>
    </row>
    <row r="40" spans="1:11" ht="112">
      <c r="A40" s="1" t="s">
        <v>149</v>
      </c>
      <c r="B40" s="1" t="s">
        <v>41</v>
      </c>
      <c r="C40" s="1" t="s">
        <v>51</v>
      </c>
      <c r="D40" s="1" t="s">
        <v>71</v>
      </c>
      <c r="E40" s="1" t="s">
        <v>76</v>
      </c>
      <c r="F40" s="1" t="s">
        <v>79</v>
      </c>
      <c r="G40" s="1" t="s">
        <v>83</v>
      </c>
      <c r="H40" s="1" t="s">
        <v>190</v>
      </c>
      <c r="I40" s="1" t="s">
        <v>219</v>
      </c>
      <c r="J40" s="1" t="str">
        <f>HYPERLINK("https://www.zhipin.com/job_detail/243e50d49b6668e73nB-29-5FlY~.html","详情")</f>
        <v>详情</v>
      </c>
      <c r="K40" s="4" t="s">
        <v>922</v>
      </c>
    </row>
    <row r="41" spans="1:11" ht="154">
      <c r="A41" s="1" t="s">
        <v>150</v>
      </c>
      <c r="B41" s="1" t="s">
        <v>44</v>
      </c>
      <c r="C41" s="1" t="s">
        <v>47</v>
      </c>
      <c r="D41" s="1" t="s">
        <v>58</v>
      </c>
      <c r="E41" s="1" t="s">
        <v>75</v>
      </c>
      <c r="F41" s="1" t="s">
        <v>77</v>
      </c>
      <c r="G41" s="1" t="s">
        <v>83</v>
      </c>
      <c r="H41" s="1" t="s">
        <v>191</v>
      </c>
      <c r="I41" s="1" t="s">
        <v>220</v>
      </c>
      <c r="J41" s="1" t="str">
        <f>HYPERLINK("https://www.zhipin.com/job_detail/92ba0554c00809b60HB-09S5FVs~.html","详情")</f>
        <v>详情</v>
      </c>
      <c r="K41" s="4" t="s">
        <v>923</v>
      </c>
    </row>
    <row r="42" spans="1:11" ht="154">
      <c r="A42" s="1" t="s">
        <v>151</v>
      </c>
      <c r="B42" s="1" t="s">
        <v>44</v>
      </c>
      <c r="C42" s="1" t="s">
        <v>51</v>
      </c>
      <c r="D42" s="1" t="s">
        <v>57</v>
      </c>
      <c r="E42" s="1" t="s">
        <v>75</v>
      </c>
      <c r="F42" s="1" t="s">
        <v>79</v>
      </c>
      <c r="G42" s="1" t="s">
        <v>82</v>
      </c>
      <c r="H42" s="1" t="s">
        <v>192</v>
      </c>
      <c r="I42" s="1" t="s">
        <v>221</v>
      </c>
      <c r="J42" s="1" t="str">
        <f>HYPERLINK("https://www.zhipin.com/job_detail/eb3454698df034003nVy29u-FVI~.html","详情")</f>
        <v>详情</v>
      </c>
      <c r="K42" s="4" t="s">
        <v>923</v>
      </c>
    </row>
    <row r="43" spans="1:11" ht="112">
      <c r="A43" s="1" t="s">
        <v>152</v>
      </c>
      <c r="B43" s="1" t="s">
        <v>41</v>
      </c>
      <c r="C43" s="1" t="s">
        <v>47</v>
      </c>
      <c r="D43" s="1" t="s">
        <v>176</v>
      </c>
      <c r="E43" s="1"/>
      <c r="F43" s="1" t="s">
        <v>77</v>
      </c>
      <c r="G43" s="1" t="s">
        <v>83</v>
      </c>
      <c r="H43" s="1" t="s">
        <v>193</v>
      </c>
      <c r="I43" s="1" t="s">
        <v>222</v>
      </c>
      <c r="J43" s="1" t="str">
        <f>HYPERLINK("https://www.zhipin.com/job_detail/e55c35df9ddca6431HN92t69GVE~.html","详情")</f>
        <v>详情</v>
      </c>
      <c r="K43" s="4" t="s">
        <v>924</v>
      </c>
    </row>
    <row r="44" spans="1:11" ht="140">
      <c r="A44" s="1" t="s">
        <v>153</v>
      </c>
      <c r="B44" s="1" t="s">
        <v>41</v>
      </c>
      <c r="C44" s="1" t="s">
        <v>47</v>
      </c>
      <c r="D44" s="1" t="s">
        <v>58</v>
      </c>
      <c r="E44" s="1" t="s">
        <v>76</v>
      </c>
      <c r="F44" s="1" t="s">
        <v>77</v>
      </c>
      <c r="G44" s="1" t="s">
        <v>83</v>
      </c>
      <c r="H44" s="1" t="s">
        <v>194</v>
      </c>
      <c r="I44" s="1" t="s">
        <v>223</v>
      </c>
      <c r="J44" s="1" t="str">
        <f>HYPERLINK("https://www.zhipin.com/job_detail/e45dc7937b2263303nV_3di8EVA~.html","详情")</f>
        <v>详情</v>
      </c>
      <c r="K44" s="4" t="s">
        <v>925</v>
      </c>
    </row>
    <row r="45" spans="1:11" ht="140">
      <c r="A45" s="1" t="s">
        <v>154</v>
      </c>
      <c r="B45" s="1" t="s">
        <v>42</v>
      </c>
      <c r="C45" s="1" t="s">
        <v>51</v>
      </c>
      <c r="D45" s="1" t="s">
        <v>57</v>
      </c>
      <c r="E45" s="1" t="s">
        <v>75</v>
      </c>
      <c r="F45" s="1" t="s">
        <v>78</v>
      </c>
      <c r="G45" s="1" t="s">
        <v>82</v>
      </c>
      <c r="H45" s="1" t="s">
        <v>195</v>
      </c>
      <c r="I45" s="1" t="s">
        <v>224</v>
      </c>
      <c r="J45" s="1" t="str">
        <f>HYPERLINK("https://www.zhipin.com/job_detail/257320568ac82d1833Jz3Nu0FFE~.html","详情")</f>
        <v>详情</v>
      </c>
      <c r="K45" s="4" t="s">
        <v>925</v>
      </c>
    </row>
    <row r="46" spans="1:11" ht="306">
      <c r="A46" s="1" t="s">
        <v>155</v>
      </c>
      <c r="B46" s="1" t="s">
        <v>167</v>
      </c>
      <c r="C46" s="1" t="s">
        <v>168</v>
      </c>
      <c r="D46" s="1" t="s">
        <v>177</v>
      </c>
      <c r="E46" s="1"/>
      <c r="F46" s="1" t="s">
        <v>79</v>
      </c>
      <c r="G46" s="1" t="s">
        <v>82</v>
      </c>
      <c r="H46" s="1" t="s">
        <v>196</v>
      </c>
      <c r="I46" s="1"/>
      <c r="J46" s="1" t="str">
        <f>HYPERLINK("https://www.zhipin.com/job_detail/ea1ea80ae5bea8b903Vz0ty1EVM~.html","详情")</f>
        <v>详情</v>
      </c>
      <c r="K46" s="4" t="s">
        <v>926</v>
      </c>
    </row>
    <row r="47" spans="1:11" ht="196">
      <c r="A47" s="1" t="s">
        <v>156</v>
      </c>
      <c r="B47" s="1" t="s">
        <v>41</v>
      </c>
      <c r="C47" s="1" t="s">
        <v>55</v>
      </c>
      <c r="D47" s="1" t="s">
        <v>178</v>
      </c>
      <c r="E47" s="1" t="s">
        <v>73</v>
      </c>
      <c r="F47" s="1" t="s">
        <v>80</v>
      </c>
      <c r="G47" s="1" t="s">
        <v>82</v>
      </c>
      <c r="H47" s="1" t="s">
        <v>197</v>
      </c>
      <c r="I47" s="1" t="s">
        <v>225</v>
      </c>
      <c r="J47" s="1" t="str">
        <f>HYPERLINK("https://www.zhipin.com/job_detail/c3966e700c0e1dd93nJ42du6GFA~.html","详情")</f>
        <v>详情</v>
      </c>
      <c r="K47" s="4" t="s">
        <v>927</v>
      </c>
    </row>
    <row r="48" spans="1:11" ht="70">
      <c r="A48" s="1" t="s">
        <v>157</v>
      </c>
      <c r="B48" s="1" t="s">
        <v>40</v>
      </c>
      <c r="C48" s="1" t="s">
        <v>47</v>
      </c>
      <c r="D48" s="1" t="s">
        <v>57</v>
      </c>
      <c r="E48" s="1"/>
      <c r="F48" s="1" t="s">
        <v>78</v>
      </c>
      <c r="G48" s="1" t="s">
        <v>82</v>
      </c>
      <c r="H48" s="1" t="s">
        <v>198</v>
      </c>
      <c r="I48" s="1" t="s">
        <v>226</v>
      </c>
      <c r="J48" s="1" t="str">
        <f>HYPERLINK("https://www.zhipin.com/job_detail/0171a6382900112f0nx5292-Elc~.html","详情")</f>
        <v>详情</v>
      </c>
      <c r="K48" s="4" t="s">
        <v>928</v>
      </c>
    </row>
    <row r="49" spans="1:11" ht="154">
      <c r="A49" s="1" t="s">
        <v>158</v>
      </c>
      <c r="B49" s="1" t="s">
        <v>41</v>
      </c>
      <c r="C49" s="1" t="s">
        <v>47</v>
      </c>
      <c r="D49" s="1" t="s">
        <v>57</v>
      </c>
      <c r="E49" s="1"/>
      <c r="F49" s="1" t="s">
        <v>78</v>
      </c>
      <c r="G49" s="1" t="s">
        <v>82</v>
      </c>
      <c r="H49" s="1" t="s">
        <v>199</v>
      </c>
      <c r="I49" s="1" t="s">
        <v>227</v>
      </c>
      <c r="J49" s="1" t="str">
        <f>HYPERLINK("https://www.zhipin.com/job_detail/68e6f06401fc1c37331y3N2_EFA~.html","详情")</f>
        <v>详情</v>
      </c>
      <c r="K49" s="4" t="s">
        <v>929</v>
      </c>
    </row>
    <row r="50" spans="1:11" ht="154">
      <c r="A50" s="1" t="s">
        <v>39</v>
      </c>
      <c r="B50" s="1" t="s">
        <v>931</v>
      </c>
      <c r="C50" s="1" t="s">
        <v>56</v>
      </c>
      <c r="D50" s="1" t="s">
        <v>57</v>
      </c>
      <c r="E50" s="1" t="s">
        <v>75</v>
      </c>
      <c r="F50" s="1" t="s">
        <v>77</v>
      </c>
      <c r="G50" s="1" t="s">
        <v>82</v>
      </c>
      <c r="H50" s="1" t="s">
        <v>200</v>
      </c>
      <c r="I50" s="1" t="s">
        <v>228</v>
      </c>
      <c r="J50" s="1" t="str">
        <f>HYPERLINK("https://www.zhipin.com/job_detail/02aad75694ab63853ndz29i0E1U~.html","详情")</f>
        <v>详情</v>
      </c>
      <c r="K50" s="4" t="s">
        <v>930</v>
      </c>
    </row>
    <row r="51" spans="1:11">
      <c r="A51" s="1" t="s">
        <v>159</v>
      </c>
      <c r="B51" s="1" t="s">
        <v>46</v>
      </c>
      <c r="C51" s="1" t="s">
        <v>47</v>
      </c>
      <c r="D51" s="1" t="s">
        <v>61</v>
      </c>
      <c r="E51" s="1" t="s">
        <v>75</v>
      </c>
      <c r="F51" s="1" t="s">
        <v>79</v>
      </c>
      <c r="G51" s="1" t="s">
        <v>82</v>
      </c>
      <c r="H51" s="1" t="s">
        <v>201</v>
      </c>
      <c r="I51" s="1" t="s">
        <v>229</v>
      </c>
      <c r="J51" s="1" t="str">
        <f>HYPERLINK("https://www.zhipin.com/job_detail/6ab146cf7046e2dd3nZz0t--FVY~.html","详情")</f>
        <v>详情</v>
      </c>
    </row>
    <row r="52" spans="1:11">
      <c r="A52" s="1" t="s">
        <v>160</v>
      </c>
      <c r="B52" s="1" t="s">
        <v>41</v>
      </c>
      <c r="C52" s="1" t="s">
        <v>47</v>
      </c>
      <c r="D52" s="1" t="s">
        <v>58</v>
      </c>
      <c r="E52" s="1" t="s">
        <v>74</v>
      </c>
      <c r="F52" s="1" t="s">
        <v>77</v>
      </c>
      <c r="G52" s="1" t="s">
        <v>82</v>
      </c>
      <c r="H52" s="1" t="s">
        <v>202</v>
      </c>
      <c r="I52" s="1" t="s">
        <v>230</v>
      </c>
      <c r="J52" s="1" t="str">
        <f>HYPERLINK("https://www.zhipin.com/job_detail/ff86085e99cc04573nN_2tu5EVo~.html","详情")</f>
        <v>详情</v>
      </c>
    </row>
    <row r="53" spans="1:11">
      <c r="A53" s="1" t="s">
        <v>161</v>
      </c>
      <c r="B53" s="1" t="s">
        <v>42</v>
      </c>
      <c r="C53" s="1" t="s">
        <v>47</v>
      </c>
      <c r="D53" s="1" t="s">
        <v>58</v>
      </c>
      <c r="E53" s="1" t="s">
        <v>73</v>
      </c>
      <c r="F53" s="1" t="s">
        <v>77</v>
      </c>
      <c r="G53" s="1" t="s">
        <v>82</v>
      </c>
      <c r="H53" s="1" t="s">
        <v>203</v>
      </c>
      <c r="I53" s="1" t="s">
        <v>231</v>
      </c>
      <c r="J53" s="1" t="str">
        <f>HYPERLINK("https://www.zhipin.com/job_detail/55bfe15ae253cf273nJ72du5EFo~.html","详情")</f>
        <v>详情</v>
      </c>
    </row>
    <row r="54" spans="1:11">
      <c r="A54" s="1" t="s">
        <v>162</v>
      </c>
      <c r="B54" s="1" t="s">
        <v>44</v>
      </c>
      <c r="C54" s="1" t="s">
        <v>171</v>
      </c>
      <c r="D54" s="1" t="s">
        <v>179</v>
      </c>
      <c r="E54" s="1" t="s">
        <v>75</v>
      </c>
      <c r="F54" s="1" t="s">
        <v>77</v>
      </c>
      <c r="G54" s="1" t="s">
        <v>82</v>
      </c>
      <c r="H54" s="1" t="s">
        <v>204</v>
      </c>
      <c r="I54" s="1" t="s">
        <v>232</v>
      </c>
      <c r="J54" s="1" t="str">
        <f>HYPERLINK("https://www.zhipin.com/job_detail/2da38bc46f6b23e50X1709S9EFA~.html","详情")</f>
        <v>详情</v>
      </c>
    </row>
    <row r="55" spans="1:11">
      <c r="A55" s="1" t="s">
        <v>163</v>
      </c>
      <c r="B55" s="1" t="s">
        <v>41</v>
      </c>
      <c r="C55" s="1" t="s">
        <v>172</v>
      </c>
      <c r="D55" s="1" t="s">
        <v>57</v>
      </c>
      <c r="E55" s="1" t="s">
        <v>74</v>
      </c>
      <c r="F55" s="1" t="s">
        <v>78</v>
      </c>
      <c r="G55" s="1" t="s">
        <v>82</v>
      </c>
      <c r="H55" s="1" t="s">
        <v>205</v>
      </c>
      <c r="I55" s="1" t="s">
        <v>233</v>
      </c>
      <c r="J55" s="1" t="str">
        <f>HYPERLINK("https://www.zhipin.com/job_detail/c919cd0b255df5283nB-0t29EVA~.html","详情")</f>
        <v>详情</v>
      </c>
    </row>
    <row r="56" spans="1:11">
      <c r="A56" s="1" t="s">
        <v>164</v>
      </c>
      <c r="B56" s="1" t="s">
        <v>41</v>
      </c>
      <c r="C56" s="1" t="s">
        <v>47</v>
      </c>
      <c r="D56" s="1" t="s">
        <v>70</v>
      </c>
      <c r="E56" s="1" t="s">
        <v>75</v>
      </c>
      <c r="F56" s="1" t="s">
        <v>78</v>
      </c>
      <c r="G56" s="1" t="s">
        <v>82</v>
      </c>
      <c r="H56" s="1" t="s">
        <v>206</v>
      </c>
      <c r="I56" s="1" t="s">
        <v>234</v>
      </c>
      <c r="J56" s="1" t="str">
        <f>HYPERLINK("https://www.zhipin.com/job_detail/5481722d19e5afed3nJz0tu-FVI~.html","详情")</f>
        <v>详情</v>
      </c>
    </row>
    <row r="57" spans="1:11">
      <c r="A57" s="1" t="s">
        <v>165</v>
      </c>
      <c r="B57" s="1" t="s">
        <v>41</v>
      </c>
      <c r="C57" s="1" t="s">
        <v>173</v>
      </c>
      <c r="D57" s="1" t="s">
        <v>180</v>
      </c>
      <c r="E57" s="1" t="s">
        <v>76</v>
      </c>
      <c r="F57" s="1" t="s">
        <v>78</v>
      </c>
      <c r="G57" s="1" t="s">
        <v>82</v>
      </c>
      <c r="H57" s="1" t="s">
        <v>207</v>
      </c>
      <c r="I57" s="1" t="s">
        <v>235</v>
      </c>
      <c r="J57" s="1" t="str">
        <f>HYPERLINK("https://www.zhipin.com/job_detail/5b49ad09e3e3a4353nR809-6GVI~.html","详情")</f>
        <v>详情</v>
      </c>
    </row>
    <row r="58" spans="1:11">
      <c r="A58" s="1" t="s">
        <v>166</v>
      </c>
      <c r="B58" s="1" t="s">
        <v>41</v>
      </c>
      <c r="C58" s="1" t="s">
        <v>47</v>
      </c>
      <c r="D58" s="1" t="s">
        <v>175</v>
      </c>
      <c r="E58" s="1" t="s">
        <v>75</v>
      </c>
      <c r="F58" s="1" t="s">
        <v>77</v>
      </c>
      <c r="G58" s="1" t="s">
        <v>82</v>
      </c>
      <c r="H58" s="1" t="s">
        <v>208</v>
      </c>
      <c r="I58" s="1" t="s">
        <v>236</v>
      </c>
      <c r="J58" s="1" t="str">
        <f>HYPERLINK("https://www.zhipin.com/job_detail/4980ff5b58efa5053nJ72tu4E1c~.html","详情")</f>
        <v>详情</v>
      </c>
    </row>
    <row r="59" spans="1:11">
      <c r="A59" s="1" t="s">
        <v>165</v>
      </c>
      <c r="B59" s="1" t="s">
        <v>41</v>
      </c>
      <c r="C59" s="1" t="s">
        <v>173</v>
      </c>
      <c r="D59" s="1" t="s">
        <v>65</v>
      </c>
      <c r="E59" s="1" t="s">
        <v>76</v>
      </c>
      <c r="F59" s="1" t="s">
        <v>78</v>
      </c>
      <c r="G59" s="1" t="s">
        <v>82</v>
      </c>
      <c r="H59" s="1" t="s">
        <v>209</v>
      </c>
      <c r="I59" s="1" t="s">
        <v>237</v>
      </c>
      <c r="J59" s="1" t="str">
        <f>HYPERLINK("https://www.zhipin.com/job_detail/6509d63a107b2e163nB4092-GFI~.html","详情")</f>
        <v>详情</v>
      </c>
    </row>
    <row r="60" spans="1:11">
      <c r="A60" s="1" t="s">
        <v>238</v>
      </c>
      <c r="B60" s="1" t="s">
        <v>42</v>
      </c>
      <c r="C60" s="1" t="s">
        <v>51</v>
      </c>
      <c r="D60" s="1" t="s">
        <v>61</v>
      </c>
      <c r="E60" s="1"/>
      <c r="F60" s="1" t="s">
        <v>77</v>
      </c>
      <c r="G60" s="1" t="s">
        <v>82</v>
      </c>
      <c r="H60" s="1" t="s">
        <v>276</v>
      </c>
      <c r="I60" s="1" t="s">
        <v>305</v>
      </c>
      <c r="J60" s="1" t="str">
        <f>HYPERLINK("https://www.zhipin.com/job_detail/14bedc4485c5e5b43nZ-092-E1I~.html","详情")</f>
        <v>详情</v>
      </c>
    </row>
    <row r="61" spans="1:11">
      <c r="A61" s="1" t="s">
        <v>239</v>
      </c>
      <c r="B61" s="1" t="s">
        <v>40</v>
      </c>
      <c r="C61" s="1" t="s">
        <v>51</v>
      </c>
      <c r="D61" s="1" t="s">
        <v>70</v>
      </c>
      <c r="E61" s="1" t="s">
        <v>75</v>
      </c>
      <c r="F61" s="1" t="s">
        <v>77</v>
      </c>
      <c r="G61" s="1" t="s">
        <v>82</v>
      </c>
      <c r="H61" s="1" t="s">
        <v>277</v>
      </c>
      <c r="I61" s="1" t="s">
        <v>306</v>
      </c>
      <c r="J61" s="1" t="str">
        <f>HYPERLINK("https://www.zhipin.com/job_detail/c7c3b7720a6e4a9d3nFy09-9FFQ~.html","详情")</f>
        <v>详情</v>
      </c>
    </row>
    <row r="62" spans="1:11">
      <c r="A62" s="1" t="s">
        <v>240</v>
      </c>
      <c r="B62" s="1" t="s">
        <v>40</v>
      </c>
      <c r="C62" s="1" t="s">
        <v>51</v>
      </c>
      <c r="D62" s="1" t="s">
        <v>57</v>
      </c>
      <c r="E62" s="1"/>
      <c r="F62" s="1" t="s">
        <v>77</v>
      </c>
      <c r="G62" s="1" t="s">
        <v>82</v>
      </c>
      <c r="H62" s="1" t="s">
        <v>278</v>
      </c>
      <c r="I62" s="1" t="s">
        <v>307</v>
      </c>
      <c r="J62" s="1" t="str">
        <f>HYPERLINK("https://www.zhipin.com/job_detail/111407c9d83747563nVz2Nu-FlE~.html","详情")</f>
        <v>详情</v>
      </c>
    </row>
    <row r="63" spans="1:11">
      <c r="A63" s="1" t="s">
        <v>241</v>
      </c>
      <c r="B63" s="1" t="s">
        <v>42</v>
      </c>
      <c r="C63" s="1" t="s">
        <v>55</v>
      </c>
      <c r="D63" s="1" t="s">
        <v>176</v>
      </c>
      <c r="E63" s="1" t="s">
        <v>75</v>
      </c>
      <c r="F63" s="1" t="s">
        <v>79</v>
      </c>
      <c r="G63" s="1" t="s">
        <v>82</v>
      </c>
      <c r="H63" s="1" t="s">
        <v>279</v>
      </c>
      <c r="I63" s="1" t="s">
        <v>308</v>
      </c>
      <c r="J63" s="1" t="str">
        <f>HYPERLINK("https://www.zhipin.com/job_detail/7cb1bba5e58fec393nZ62di5GVI~.html","详情")</f>
        <v>详情</v>
      </c>
    </row>
    <row r="64" spans="1:11">
      <c r="A64" s="1" t="s">
        <v>242</v>
      </c>
      <c r="B64" s="1" t="s">
        <v>41</v>
      </c>
      <c r="C64" s="1" t="s">
        <v>47</v>
      </c>
      <c r="D64" s="1" t="s">
        <v>70</v>
      </c>
      <c r="E64" s="1" t="s">
        <v>74</v>
      </c>
      <c r="F64" s="1" t="s">
        <v>80</v>
      </c>
      <c r="G64" s="1" t="s">
        <v>82</v>
      </c>
      <c r="H64" s="1" t="s">
        <v>280</v>
      </c>
      <c r="I64" s="1" t="s">
        <v>309</v>
      </c>
      <c r="J64" s="1" t="str">
        <f>HYPERLINK("https://www.zhipin.com/job_detail/a4701c110bdae3590nJ-3ti8GVI~.html","详情")</f>
        <v>详情</v>
      </c>
    </row>
    <row r="65" spans="1:10">
      <c r="A65" s="1" t="s">
        <v>243</v>
      </c>
      <c r="B65" s="1" t="s">
        <v>40</v>
      </c>
      <c r="C65" s="1" t="s">
        <v>47</v>
      </c>
      <c r="D65" s="1" t="s">
        <v>71</v>
      </c>
      <c r="E65" s="1" t="s">
        <v>75</v>
      </c>
      <c r="F65" s="1" t="s">
        <v>77</v>
      </c>
      <c r="G65" s="1" t="s">
        <v>84</v>
      </c>
      <c r="H65" s="1" t="s">
        <v>281</v>
      </c>
      <c r="I65" s="1" t="s">
        <v>310</v>
      </c>
      <c r="J65" s="1" t="str">
        <f>HYPERLINK("https://www.zhipin.com/job_detail/c61bee0e6e9a671d3nBz0tW5ElM~.html","详情")</f>
        <v>详情</v>
      </c>
    </row>
    <row r="66" spans="1:10">
      <c r="A66" s="1" t="s">
        <v>244</v>
      </c>
      <c r="B66" s="1" t="s">
        <v>40</v>
      </c>
      <c r="C66" s="1" t="s">
        <v>268</v>
      </c>
      <c r="D66" s="1" t="s">
        <v>57</v>
      </c>
      <c r="E66" s="1" t="s">
        <v>75</v>
      </c>
      <c r="F66" s="1" t="s">
        <v>78</v>
      </c>
      <c r="G66" s="1" t="s">
        <v>82</v>
      </c>
      <c r="H66" s="1" t="s">
        <v>282</v>
      </c>
      <c r="I66" s="1" t="s">
        <v>311</v>
      </c>
      <c r="J66" s="1" t="str">
        <f>HYPERLINK("https://www.zhipin.com/job_detail/dd108ff7067d012a0nB-2926EVs~.html","详情")</f>
        <v>详情</v>
      </c>
    </row>
    <row r="67" spans="1:10">
      <c r="A67" s="1" t="s">
        <v>245</v>
      </c>
      <c r="B67" s="1" t="s">
        <v>42</v>
      </c>
      <c r="C67" s="1" t="s">
        <v>47</v>
      </c>
      <c r="D67" s="1" t="s">
        <v>61</v>
      </c>
      <c r="E67" s="1" t="s">
        <v>75</v>
      </c>
      <c r="F67" s="1" t="s">
        <v>79</v>
      </c>
      <c r="G67" s="1" t="s">
        <v>82</v>
      </c>
      <c r="H67" s="1" t="s">
        <v>283</v>
      </c>
      <c r="I67" s="1" t="s">
        <v>312</v>
      </c>
      <c r="J67" s="1" t="str">
        <f>HYPERLINK("https://www.zhipin.com/job_detail/8dec759c9261d5f13nB93dW_GFc~.html","详情")</f>
        <v>详情</v>
      </c>
    </row>
    <row r="68" spans="1:10">
      <c r="A68" s="1" t="s">
        <v>246</v>
      </c>
      <c r="B68" s="1" t="s">
        <v>42</v>
      </c>
      <c r="C68" s="1" t="s">
        <v>55</v>
      </c>
      <c r="D68" s="1" t="s">
        <v>66</v>
      </c>
      <c r="E68" s="1" t="s">
        <v>73</v>
      </c>
      <c r="F68" s="1" t="s">
        <v>78</v>
      </c>
      <c r="G68" s="1" t="s">
        <v>82</v>
      </c>
      <c r="H68" s="1" t="s">
        <v>284</v>
      </c>
      <c r="I68" s="1" t="s">
        <v>313</v>
      </c>
      <c r="J68" s="1" t="str">
        <f>HYPERLINK("https://www.zhipin.com/job_detail/6db33007c241d9b63nB-39y7FVQ~.html","详情")</f>
        <v>详情</v>
      </c>
    </row>
    <row r="69" spans="1:10">
      <c r="A69" s="1" t="s">
        <v>247</v>
      </c>
      <c r="B69" s="1" t="s">
        <v>41</v>
      </c>
      <c r="C69" s="1" t="s">
        <v>50</v>
      </c>
      <c r="D69" s="1" t="s">
        <v>180</v>
      </c>
      <c r="E69" s="1" t="s">
        <v>76</v>
      </c>
      <c r="F69" s="1" t="s">
        <v>78</v>
      </c>
      <c r="G69" s="1" t="s">
        <v>82</v>
      </c>
      <c r="H69" s="1" t="s">
        <v>285</v>
      </c>
      <c r="I69" s="1" t="s">
        <v>314</v>
      </c>
      <c r="J69" s="1" t="str">
        <f>HYPERLINK("https://www.zhipin.com/job_detail/f480e12cc8f75a85331y29i9Elo~.html","详情")</f>
        <v>详情</v>
      </c>
    </row>
    <row r="70" spans="1:10">
      <c r="A70" s="1" t="s">
        <v>248</v>
      </c>
      <c r="B70" s="1" t="s">
        <v>41</v>
      </c>
      <c r="C70" s="1" t="s">
        <v>51</v>
      </c>
      <c r="D70" s="1" t="s">
        <v>57</v>
      </c>
      <c r="E70" s="1" t="s">
        <v>74</v>
      </c>
      <c r="F70" s="1" t="s">
        <v>77</v>
      </c>
      <c r="G70" s="1" t="s">
        <v>82</v>
      </c>
      <c r="H70" s="1" t="s">
        <v>286</v>
      </c>
      <c r="I70" s="1" t="s">
        <v>315</v>
      </c>
      <c r="J70" s="1" t="str">
        <f>HYPERLINK("https://www.zhipin.com/job_detail/d25c72e0a20c82963nF509m6GVM~.html","详情")</f>
        <v>详情</v>
      </c>
    </row>
    <row r="71" spans="1:10">
      <c r="A71" s="1" t="s">
        <v>249</v>
      </c>
      <c r="B71" s="1" t="s">
        <v>41</v>
      </c>
      <c r="C71" s="1" t="s">
        <v>52</v>
      </c>
      <c r="D71" s="1" t="s">
        <v>178</v>
      </c>
      <c r="E71" s="1"/>
      <c r="F71" s="1" t="s">
        <v>77</v>
      </c>
      <c r="G71" s="1" t="s">
        <v>82</v>
      </c>
      <c r="H71" s="1" t="s">
        <v>287</v>
      </c>
      <c r="I71" s="1" t="s">
        <v>316</v>
      </c>
      <c r="J71" s="1" t="str">
        <f>HYPERLINK("https://www.zhipin.com/job_detail/dbdd9e6dab691d503nB53ty5GVY~.html","详情")</f>
        <v>详情</v>
      </c>
    </row>
    <row r="72" spans="1:10">
      <c r="A72" s="1" t="s">
        <v>250</v>
      </c>
      <c r="B72" s="1" t="s">
        <v>44</v>
      </c>
      <c r="C72" s="1" t="s">
        <v>47</v>
      </c>
      <c r="D72" s="1" t="s">
        <v>175</v>
      </c>
      <c r="E72" s="1" t="s">
        <v>75</v>
      </c>
      <c r="F72" s="1" t="s">
        <v>79</v>
      </c>
      <c r="G72" s="1" t="s">
        <v>82</v>
      </c>
      <c r="H72" s="1" t="s">
        <v>288</v>
      </c>
      <c r="I72" s="1" t="s">
        <v>317</v>
      </c>
      <c r="J72" s="1" t="str">
        <f>HYPERLINK("https://www.zhipin.com/job_detail/cd5ce602016590210XF93d-_F1o~.html","详情")</f>
        <v>详情</v>
      </c>
    </row>
    <row r="73" spans="1:10">
      <c r="A73" s="1" t="s">
        <v>251</v>
      </c>
      <c r="B73" s="1" t="s">
        <v>40</v>
      </c>
      <c r="C73" s="1" t="s">
        <v>47</v>
      </c>
      <c r="D73" s="1" t="s">
        <v>272</v>
      </c>
      <c r="E73" s="1"/>
      <c r="F73" s="1" t="s">
        <v>77</v>
      </c>
      <c r="G73" s="1" t="s">
        <v>82</v>
      </c>
      <c r="H73" s="1" t="s">
        <v>289</v>
      </c>
      <c r="I73" s="1" t="s">
        <v>318</v>
      </c>
      <c r="J73" s="1" t="str">
        <f>HYPERLINK("https://www.zhipin.com/job_detail/505a33093e89dba633B72d-8EFo~.html","详情")</f>
        <v>详情</v>
      </c>
    </row>
    <row r="74" spans="1:10">
      <c r="A74" s="1" t="s">
        <v>252</v>
      </c>
      <c r="B74" s="1" t="s">
        <v>42</v>
      </c>
      <c r="C74" s="1" t="s">
        <v>51</v>
      </c>
      <c r="D74" s="1" t="s">
        <v>273</v>
      </c>
      <c r="E74" s="1"/>
      <c r="F74" s="1" t="s">
        <v>79</v>
      </c>
      <c r="G74" s="1" t="s">
        <v>82</v>
      </c>
      <c r="H74" s="1" t="s">
        <v>290</v>
      </c>
      <c r="I74" s="1" t="s">
        <v>319</v>
      </c>
      <c r="J74" s="1" t="str">
        <f>HYPERLINK("https://www.zhipin.com/job_detail/43ca6f5f7b77c9293nJ939S1FVY~.html","详情")</f>
        <v>详情</v>
      </c>
    </row>
    <row r="75" spans="1:10">
      <c r="A75" s="1" t="s">
        <v>253</v>
      </c>
      <c r="B75" s="1" t="s">
        <v>41</v>
      </c>
      <c r="C75" s="1" t="s">
        <v>269</v>
      </c>
      <c r="D75" s="1" t="s">
        <v>66</v>
      </c>
      <c r="E75" s="1"/>
      <c r="F75" s="1" t="s">
        <v>77</v>
      </c>
      <c r="G75" s="1" t="s">
        <v>82</v>
      </c>
      <c r="H75" s="1" t="s">
        <v>291</v>
      </c>
      <c r="I75" s="1" t="s">
        <v>320</v>
      </c>
      <c r="J75" s="1" t="str">
        <f>HYPERLINK("https://www.zhipin.com/job_detail/65e6cdb32926e8d033Vy3tS9E1E~.html","详情")</f>
        <v>详情</v>
      </c>
    </row>
    <row r="76" spans="1:10">
      <c r="A76" s="1" t="s">
        <v>254</v>
      </c>
      <c r="B76" s="1" t="s">
        <v>41</v>
      </c>
      <c r="C76" s="1" t="s">
        <v>270</v>
      </c>
      <c r="D76" s="1" t="s">
        <v>175</v>
      </c>
      <c r="E76" s="1" t="s">
        <v>73</v>
      </c>
      <c r="F76" s="1" t="s">
        <v>79</v>
      </c>
      <c r="G76" s="1" t="s">
        <v>82</v>
      </c>
      <c r="H76" s="1" t="s">
        <v>292</v>
      </c>
      <c r="I76" s="1" t="s">
        <v>321</v>
      </c>
      <c r="J76" s="1" t="str">
        <f>HYPERLINK("https://www.zhipin.com/job_detail/fde78739f7a07e413ndz2965EFo~.html","详情")</f>
        <v>详情</v>
      </c>
    </row>
    <row r="77" spans="1:10">
      <c r="A77" s="1" t="s">
        <v>255</v>
      </c>
      <c r="B77" s="1" t="s">
        <v>41</v>
      </c>
      <c r="C77" s="1" t="s">
        <v>270</v>
      </c>
      <c r="D77" s="1" t="s">
        <v>66</v>
      </c>
      <c r="E77" s="1" t="s">
        <v>73</v>
      </c>
      <c r="F77" s="1" t="s">
        <v>78</v>
      </c>
      <c r="G77" s="1" t="s">
        <v>82</v>
      </c>
      <c r="H77" s="1" t="s">
        <v>293</v>
      </c>
      <c r="I77" s="1" t="s">
        <v>322</v>
      </c>
      <c r="J77" s="1" t="str">
        <f>HYPERLINK("https://www.zhipin.com/job_detail/cd45dd62847c2d833nVy29-0ElA~.html","详情")</f>
        <v>详情</v>
      </c>
    </row>
    <row r="78" spans="1:10">
      <c r="A78" s="1" t="s">
        <v>256</v>
      </c>
      <c r="B78" s="1" t="s">
        <v>44</v>
      </c>
      <c r="C78" s="1" t="s">
        <v>47</v>
      </c>
      <c r="D78" s="1" t="s">
        <v>58</v>
      </c>
      <c r="E78" s="1"/>
      <c r="F78" s="1" t="s">
        <v>78</v>
      </c>
      <c r="G78" s="1" t="s">
        <v>82</v>
      </c>
      <c r="H78" s="1" t="s">
        <v>294</v>
      </c>
      <c r="I78" s="1" t="s">
        <v>323</v>
      </c>
      <c r="J78" s="1" t="str">
        <f>HYPERLINK("https://www.zhipin.com/job_detail/a550acbb6bd9136d3nVz29-7EVA~.html","详情")</f>
        <v>详情</v>
      </c>
    </row>
    <row r="79" spans="1:10">
      <c r="A79" s="1" t="s">
        <v>257</v>
      </c>
      <c r="B79" s="1" t="s">
        <v>40</v>
      </c>
      <c r="C79" s="1" t="s">
        <v>50</v>
      </c>
      <c r="D79" s="1" t="s">
        <v>57</v>
      </c>
      <c r="E79" s="1" t="s">
        <v>75</v>
      </c>
      <c r="F79" s="1" t="s">
        <v>77</v>
      </c>
      <c r="G79" s="1" t="s">
        <v>82</v>
      </c>
      <c r="H79" s="1" t="s">
        <v>295</v>
      </c>
      <c r="I79" s="1" t="s">
        <v>324</v>
      </c>
      <c r="J79" s="1" t="str">
        <f>HYPERLINK("https://www.zhipin.com/job_detail/0145a9c415ccbcf203150tS6FVM~.html","详情")</f>
        <v>详情</v>
      </c>
    </row>
    <row r="80" spans="1:10">
      <c r="A80" s="1" t="s">
        <v>258</v>
      </c>
      <c r="B80" s="1" t="s">
        <v>41</v>
      </c>
      <c r="C80" s="1" t="s">
        <v>51</v>
      </c>
      <c r="D80" s="1" t="s">
        <v>274</v>
      </c>
      <c r="E80" s="1"/>
      <c r="F80" s="1" t="s">
        <v>77</v>
      </c>
      <c r="G80" s="1" t="s">
        <v>82</v>
      </c>
      <c r="H80" s="1" t="s">
        <v>296</v>
      </c>
      <c r="I80" s="1" t="s">
        <v>325</v>
      </c>
      <c r="J80" s="1" t="str">
        <f>HYPERLINK("https://www.zhipin.com/job_detail/a5c2659af987a1753nN-3NW-GVM~.html","详情")</f>
        <v>详情</v>
      </c>
    </row>
    <row r="81" spans="1:10">
      <c r="A81" s="1" t="s">
        <v>259</v>
      </c>
      <c r="B81" s="1" t="s">
        <v>40</v>
      </c>
      <c r="C81" s="1" t="s">
        <v>47</v>
      </c>
      <c r="D81" s="1" t="s">
        <v>66</v>
      </c>
      <c r="E81" s="1" t="s">
        <v>76</v>
      </c>
      <c r="F81" s="1" t="s">
        <v>78</v>
      </c>
      <c r="G81" s="1" t="s">
        <v>82</v>
      </c>
      <c r="H81" s="1" t="s">
        <v>297</v>
      </c>
      <c r="I81" s="1" t="s">
        <v>326</v>
      </c>
      <c r="J81" s="1" t="str">
        <f>HYPERLINK("https://www.zhipin.com/job_detail/067620d146ab52133ndz0tS8FFE~.html","详情")</f>
        <v>详情</v>
      </c>
    </row>
    <row r="82" spans="1:10">
      <c r="A82" s="1" t="s">
        <v>260</v>
      </c>
      <c r="B82" s="1" t="s">
        <v>41</v>
      </c>
      <c r="C82" s="1" t="s">
        <v>47</v>
      </c>
      <c r="D82" s="1" t="s">
        <v>71</v>
      </c>
      <c r="E82" s="1" t="s">
        <v>76</v>
      </c>
      <c r="F82" s="1" t="s">
        <v>78</v>
      </c>
      <c r="G82" s="1" t="s">
        <v>82</v>
      </c>
      <c r="H82" s="1" t="s">
        <v>298</v>
      </c>
      <c r="I82" s="1" t="s">
        <v>327</v>
      </c>
      <c r="J82" s="1" t="str">
        <f>HYPERLINK("https://www.zhipin.com/job_detail/b0bb3b2287e7838c0Xd_2920F1M~.html","详情")</f>
        <v>详情</v>
      </c>
    </row>
    <row r="83" spans="1:10">
      <c r="A83" s="1" t="s">
        <v>261</v>
      </c>
      <c r="B83" s="1" t="s">
        <v>41</v>
      </c>
      <c r="C83" s="1" t="s">
        <v>271</v>
      </c>
      <c r="D83" s="1" t="s">
        <v>275</v>
      </c>
      <c r="E83" s="1"/>
      <c r="F83" s="1" t="s">
        <v>78</v>
      </c>
      <c r="G83" s="1" t="s">
        <v>82</v>
      </c>
      <c r="H83" s="1" t="s">
        <v>299</v>
      </c>
      <c r="I83" s="1" t="s">
        <v>328</v>
      </c>
      <c r="J83" s="1" t="str">
        <f>HYPERLINK("https://www.zhipin.com/job_detail/3110844d81750c803nJy0925GVQ~.html","详情")</f>
        <v>详情</v>
      </c>
    </row>
    <row r="84" spans="1:10">
      <c r="A84" s="1" t="s">
        <v>262</v>
      </c>
      <c r="B84" s="1" t="s">
        <v>40</v>
      </c>
      <c r="C84" s="1" t="s">
        <v>47</v>
      </c>
      <c r="D84" s="1" t="s">
        <v>57</v>
      </c>
      <c r="E84" s="1"/>
      <c r="F84" s="1" t="s">
        <v>77</v>
      </c>
      <c r="G84" s="1" t="s">
        <v>82</v>
      </c>
      <c r="H84" s="1" t="s">
        <v>300</v>
      </c>
      <c r="I84" s="1" t="s">
        <v>329</v>
      </c>
      <c r="J84" s="1" t="str">
        <f>HYPERLINK("https://www.zhipin.com/job_detail/863aa4f039ba8fcd3nJ929W1GVs~.html","详情")</f>
        <v>详情</v>
      </c>
    </row>
    <row r="85" spans="1:10">
      <c r="A85" s="1" t="s">
        <v>263</v>
      </c>
      <c r="B85" s="1" t="s">
        <v>40</v>
      </c>
      <c r="C85" s="1" t="s">
        <v>47</v>
      </c>
      <c r="D85" s="1" t="s">
        <v>70</v>
      </c>
      <c r="E85" s="1" t="s">
        <v>74</v>
      </c>
      <c r="F85" s="1" t="s">
        <v>77</v>
      </c>
      <c r="G85" s="1" t="s">
        <v>82</v>
      </c>
      <c r="H85" s="1" t="s">
        <v>301</v>
      </c>
      <c r="I85" s="1" t="s">
        <v>330</v>
      </c>
      <c r="J85" s="1" t="str">
        <f>HYPERLINK("https://www.zhipin.com/job_detail/b12eb9506cdf19d40HN83tu_F1Q~.html","详情")</f>
        <v>详情</v>
      </c>
    </row>
    <row r="86" spans="1:10">
      <c r="A86" s="1" t="s">
        <v>264</v>
      </c>
      <c r="B86" s="1" t="s">
        <v>42</v>
      </c>
      <c r="C86" s="1" t="s">
        <v>47</v>
      </c>
      <c r="D86" s="1" t="s">
        <v>57</v>
      </c>
      <c r="E86" s="1"/>
      <c r="F86" s="1" t="s">
        <v>77</v>
      </c>
      <c r="G86" s="1" t="s">
        <v>82</v>
      </c>
      <c r="H86" s="1" t="s">
        <v>302</v>
      </c>
      <c r="I86" s="1" t="s">
        <v>331</v>
      </c>
      <c r="J86" s="1" t="str">
        <f>HYPERLINK("https://www.zhipin.com/job_detail/9ea4ddf93869f47a0HJ53d-1F1o~.html","详情")</f>
        <v>详情</v>
      </c>
    </row>
    <row r="87" spans="1:10">
      <c r="A87" s="1" t="s">
        <v>265</v>
      </c>
      <c r="B87" s="1" t="s">
        <v>41</v>
      </c>
      <c r="C87" s="1" t="s">
        <v>47</v>
      </c>
      <c r="D87" s="1" t="s">
        <v>71</v>
      </c>
      <c r="E87" s="1"/>
      <c r="F87" s="1" t="s">
        <v>79</v>
      </c>
      <c r="G87" s="1" t="s">
        <v>84</v>
      </c>
      <c r="H87" s="1" t="s">
        <v>303</v>
      </c>
      <c r="I87" s="1" t="s">
        <v>332</v>
      </c>
      <c r="J87" s="1" t="str">
        <f>HYPERLINK("https://www.zhipin.com/job_detail/a7a8dc1dc716b6821Xd829m-FVI~.html","详情")</f>
        <v>详情</v>
      </c>
    </row>
    <row r="88" spans="1:10">
      <c r="A88" s="1" t="s">
        <v>266</v>
      </c>
      <c r="B88" s="1" t="s">
        <v>40</v>
      </c>
      <c r="C88" s="1" t="s">
        <v>47</v>
      </c>
      <c r="D88" s="1" t="s">
        <v>59</v>
      </c>
      <c r="E88" s="1"/>
      <c r="F88" s="1" t="s">
        <v>77</v>
      </c>
      <c r="G88" s="1" t="s">
        <v>82</v>
      </c>
      <c r="H88" s="1" t="s">
        <v>304</v>
      </c>
      <c r="I88" s="1" t="s">
        <v>333</v>
      </c>
      <c r="J88" s="1" t="str">
        <f>HYPERLINK("https://www.zhipin.com/job_detail/07ab4d902db86809331z3tW-EFA~.html","详情")</f>
        <v>详情</v>
      </c>
    </row>
    <row r="89" spans="1:10">
      <c r="A89" s="1" t="s">
        <v>334</v>
      </c>
      <c r="B89" s="1" t="s">
        <v>46</v>
      </c>
      <c r="C89" s="1" t="s">
        <v>51</v>
      </c>
      <c r="D89" s="1" t="s">
        <v>58</v>
      </c>
      <c r="E89" s="1"/>
      <c r="F89" s="1" t="s">
        <v>77</v>
      </c>
      <c r="G89" s="1" t="s">
        <v>82</v>
      </c>
      <c r="H89" s="1" t="s">
        <v>364</v>
      </c>
      <c r="I89" s="1" t="s">
        <v>389</v>
      </c>
      <c r="J89" s="1" t="str">
        <f>HYPERLINK("https://www.zhipin.com/job_detail/18dcf4bdf62d8b753nJy3NW7GVE~.html","详情")</f>
        <v>详情</v>
      </c>
    </row>
    <row r="90" spans="1:10">
      <c r="A90" s="1" t="s">
        <v>335</v>
      </c>
      <c r="B90" s="1" t="s">
        <v>42</v>
      </c>
      <c r="C90" s="1" t="s">
        <v>50</v>
      </c>
      <c r="D90" s="1" t="s">
        <v>356</v>
      </c>
      <c r="E90" s="1"/>
      <c r="F90" s="1" t="s">
        <v>78</v>
      </c>
      <c r="G90" s="1" t="s">
        <v>82</v>
      </c>
      <c r="H90" s="1" t="s">
        <v>365</v>
      </c>
      <c r="I90" s="1" t="s">
        <v>390</v>
      </c>
      <c r="J90" s="1" t="str">
        <f>HYPERLINK("https://www.zhipin.com/job_detail/4cdc58d3d00104a83nR40926EVY~.html","详情")</f>
        <v>详情</v>
      </c>
    </row>
    <row r="91" spans="1:10">
      <c r="A91" s="1" t="s">
        <v>336</v>
      </c>
      <c r="B91" s="1" t="s">
        <v>44</v>
      </c>
      <c r="C91" s="1" t="s">
        <v>47</v>
      </c>
      <c r="D91" s="1" t="s">
        <v>70</v>
      </c>
      <c r="E91" s="1" t="s">
        <v>73</v>
      </c>
      <c r="F91" s="1" t="s">
        <v>77</v>
      </c>
      <c r="G91" s="1" t="s">
        <v>82</v>
      </c>
      <c r="H91" s="1" t="s">
        <v>366</v>
      </c>
      <c r="I91" s="1" t="s">
        <v>391</v>
      </c>
      <c r="J91" s="1" t="str">
        <f>HYPERLINK("https://www.zhipin.com/job_detail/2fbe0b50fe37cafb0HJ529i7EVQ~.html","详情")</f>
        <v>详情</v>
      </c>
    </row>
    <row r="92" spans="1:10">
      <c r="A92" s="1" t="s">
        <v>252</v>
      </c>
      <c r="B92" s="1" t="s">
        <v>42</v>
      </c>
      <c r="C92" s="1" t="s">
        <v>51</v>
      </c>
      <c r="D92" s="1" t="s">
        <v>71</v>
      </c>
      <c r="E92" s="1"/>
      <c r="F92" s="1" t="s">
        <v>79</v>
      </c>
      <c r="G92" s="1" t="s">
        <v>82</v>
      </c>
      <c r="H92" s="1" t="s">
        <v>367</v>
      </c>
      <c r="I92" s="1" t="s">
        <v>392</v>
      </c>
      <c r="J92" s="1" t="str">
        <f>HYPERLINK("https://www.zhipin.com/job_detail/91a531f05695aa73331z39W9FVc~.html","详情")</f>
        <v>详情</v>
      </c>
    </row>
    <row r="93" spans="1:10">
      <c r="A93" s="1" t="s">
        <v>337</v>
      </c>
      <c r="B93" s="1" t="s">
        <v>42</v>
      </c>
      <c r="C93" s="1" t="s">
        <v>47</v>
      </c>
      <c r="D93" s="1" t="s">
        <v>357</v>
      </c>
      <c r="E93" s="1"/>
      <c r="F93" s="1" t="s">
        <v>77</v>
      </c>
      <c r="G93" s="1" t="s">
        <v>82</v>
      </c>
      <c r="H93" s="1" t="s">
        <v>368</v>
      </c>
      <c r="I93" s="1" t="s">
        <v>393</v>
      </c>
      <c r="J93" s="1" t="str">
        <f>HYPERLINK("https://www.zhipin.com/job_detail/4feedef0ebf0dd033ndz2N6_Elc~.html","详情")</f>
        <v>详情</v>
      </c>
    </row>
    <row r="94" spans="1:10">
      <c r="A94" s="1" t="s">
        <v>159</v>
      </c>
      <c r="B94" s="1" t="s">
        <v>46</v>
      </c>
      <c r="C94" s="1" t="s">
        <v>47</v>
      </c>
      <c r="D94" s="1" t="s">
        <v>58</v>
      </c>
      <c r="E94" s="1" t="s">
        <v>75</v>
      </c>
      <c r="F94" s="1" t="s">
        <v>79</v>
      </c>
      <c r="G94" s="1" t="s">
        <v>82</v>
      </c>
      <c r="H94" s="1" t="s">
        <v>201</v>
      </c>
      <c r="I94" s="1" t="s">
        <v>394</v>
      </c>
      <c r="J94" s="1" t="str">
        <f>HYPERLINK("https://www.zhipin.com/job_detail/64c1f978bcefd80633143Nm1FVA~.html","详情")</f>
        <v>详情</v>
      </c>
    </row>
    <row r="95" spans="1:10">
      <c r="A95" s="1" t="s">
        <v>338</v>
      </c>
      <c r="B95" s="1" t="s">
        <v>42</v>
      </c>
      <c r="C95" s="1" t="s">
        <v>47</v>
      </c>
      <c r="D95" s="1" t="s">
        <v>71</v>
      </c>
      <c r="E95" s="1"/>
      <c r="F95" s="1" t="s">
        <v>77</v>
      </c>
      <c r="G95" s="1" t="s">
        <v>82</v>
      </c>
      <c r="H95" s="1" t="s">
        <v>368</v>
      </c>
      <c r="I95" s="1"/>
      <c r="J95" s="1" t="str">
        <f>HYPERLINK("https://www.zhipin.com/job_detail/773d1de8b5c487e63nB729m0GVI~.html","详情")</f>
        <v>详情</v>
      </c>
    </row>
    <row r="96" spans="1:10">
      <c r="A96" s="1" t="s">
        <v>158</v>
      </c>
      <c r="B96" s="1" t="s">
        <v>41</v>
      </c>
      <c r="C96" s="1" t="s">
        <v>47</v>
      </c>
      <c r="D96" s="1" t="s">
        <v>180</v>
      </c>
      <c r="E96" s="1" t="s">
        <v>75</v>
      </c>
      <c r="F96" s="1" t="s">
        <v>363</v>
      </c>
      <c r="G96" s="1" t="s">
        <v>82</v>
      </c>
      <c r="H96" s="1" t="s">
        <v>369</v>
      </c>
      <c r="I96" s="1" t="s">
        <v>395</v>
      </c>
      <c r="J96" s="1" t="str">
        <f>HYPERLINK("https://www.zhipin.com/job_detail/9281771234a085f30Hd83924F1U~.html","详情")</f>
        <v>详情</v>
      </c>
    </row>
    <row r="97" spans="1:10">
      <c r="A97" s="1" t="s">
        <v>339</v>
      </c>
      <c r="B97" s="1" t="s">
        <v>41</v>
      </c>
      <c r="C97" s="1" t="s">
        <v>51</v>
      </c>
      <c r="D97" s="1" t="s">
        <v>272</v>
      </c>
      <c r="E97" s="1"/>
      <c r="F97" s="1" t="s">
        <v>77</v>
      </c>
      <c r="G97" s="1" t="s">
        <v>83</v>
      </c>
      <c r="H97" s="1" t="s">
        <v>370</v>
      </c>
      <c r="I97" s="1" t="s">
        <v>396</v>
      </c>
      <c r="J97" s="1" t="str">
        <f>HYPERLINK("https://www.zhipin.com/job_detail/2a9cf7d2cf60a5603nZ82925Fls~.html","详情")</f>
        <v>详情</v>
      </c>
    </row>
    <row r="98" spans="1:10">
      <c r="A98" s="1" t="s">
        <v>162</v>
      </c>
      <c r="B98" s="1" t="s">
        <v>44</v>
      </c>
      <c r="C98" s="1" t="s">
        <v>171</v>
      </c>
      <c r="D98" s="1" t="s">
        <v>57</v>
      </c>
      <c r="E98" s="1" t="s">
        <v>75</v>
      </c>
      <c r="F98" s="1" t="s">
        <v>77</v>
      </c>
      <c r="G98" s="1" t="s">
        <v>83</v>
      </c>
      <c r="H98" s="1" t="s">
        <v>371</v>
      </c>
      <c r="I98" s="1" t="s">
        <v>397</v>
      </c>
      <c r="J98" s="1" t="str">
        <f>HYPERLINK("https://www.zhipin.com/job_detail/3311759af92f7c773nJy2Nu1GFY~.html","详情")</f>
        <v>详情</v>
      </c>
    </row>
    <row r="99" spans="1:10">
      <c r="A99" s="1" t="s">
        <v>340</v>
      </c>
      <c r="B99" s="1" t="s">
        <v>41</v>
      </c>
      <c r="C99" s="1" t="s">
        <v>51</v>
      </c>
      <c r="D99" s="1" t="s">
        <v>70</v>
      </c>
      <c r="E99" s="1"/>
      <c r="F99" s="1" t="s">
        <v>77</v>
      </c>
      <c r="G99" s="1" t="s">
        <v>82</v>
      </c>
      <c r="H99" s="1" t="s">
        <v>372</v>
      </c>
      <c r="I99" s="1" t="s">
        <v>398</v>
      </c>
      <c r="J99" s="1" t="str">
        <f>HYPERLINK("https://www.zhipin.com/job_detail/743ddf308d26992a3nB62dq_GVM~.html","详情")</f>
        <v>详情</v>
      </c>
    </row>
    <row r="100" spans="1:10">
      <c r="A100" s="1" t="s">
        <v>341</v>
      </c>
      <c r="B100" s="1" t="s">
        <v>41</v>
      </c>
      <c r="C100" s="1" t="s">
        <v>50</v>
      </c>
      <c r="D100" s="1" t="s">
        <v>358</v>
      </c>
      <c r="E100" s="1" t="s">
        <v>75</v>
      </c>
      <c r="F100" s="1" t="s">
        <v>78</v>
      </c>
      <c r="G100" s="1" t="s">
        <v>82</v>
      </c>
      <c r="H100" s="1" t="s">
        <v>373</v>
      </c>
      <c r="I100" s="1" t="s">
        <v>399</v>
      </c>
      <c r="J100" s="1" t="str">
        <f>HYPERLINK("https://www.zhipin.com/job_detail/4f3990413c4b68623nFz0ti7GFo~.html","详情")</f>
        <v>详情</v>
      </c>
    </row>
    <row r="101" spans="1:10">
      <c r="A101" s="1" t="s">
        <v>39</v>
      </c>
      <c r="B101" s="1" t="s">
        <v>46</v>
      </c>
      <c r="C101" s="1" t="s">
        <v>56</v>
      </c>
      <c r="D101" s="1" t="s">
        <v>64</v>
      </c>
      <c r="E101" s="1" t="s">
        <v>75</v>
      </c>
      <c r="F101" s="1" t="s">
        <v>80</v>
      </c>
      <c r="G101" s="1" t="s">
        <v>82</v>
      </c>
      <c r="H101" s="1" t="s">
        <v>374</v>
      </c>
      <c r="I101" s="1" t="s">
        <v>228</v>
      </c>
      <c r="J101" s="1" t="str">
        <f>HYPERLINK("https://www.zhipin.com/job_detail/8f10ef4cc463dc823nd92Nq1EVM~.html","详情")</f>
        <v>详情</v>
      </c>
    </row>
    <row r="102" spans="1:10">
      <c r="A102" s="1" t="s">
        <v>342</v>
      </c>
      <c r="B102" s="1" t="s">
        <v>40</v>
      </c>
      <c r="C102" s="1" t="s">
        <v>353</v>
      </c>
      <c r="D102" s="1" t="s">
        <v>359</v>
      </c>
      <c r="E102" s="1"/>
      <c r="F102" s="1" t="s">
        <v>78</v>
      </c>
      <c r="G102" s="1" t="s">
        <v>82</v>
      </c>
      <c r="H102" s="1" t="s">
        <v>375</v>
      </c>
      <c r="I102" s="1" t="s">
        <v>400</v>
      </c>
      <c r="J102" s="1" t="str">
        <f>HYPERLINK("https://www.zhipin.com/job_detail/0926cd3ad8defc773nN529q_F1o~.html","详情")</f>
        <v>详情</v>
      </c>
    </row>
    <row r="103" spans="1:10">
      <c r="A103" s="1" t="s">
        <v>343</v>
      </c>
      <c r="B103" s="1" t="s">
        <v>46</v>
      </c>
      <c r="C103" s="1" t="s">
        <v>55</v>
      </c>
      <c r="D103" s="1" t="s">
        <v>57</v>
      </c>
      <c r="E103" s="1"/>
      <c r="F103" s="1" t="s">
        <v>77</v>
      </c>
      <c r="G103" s="1" t="s">
        <v>82</v>
      </c>
      <c r="H103" s="1" t="s">
        <v>376</v>
      </c>
      <c r="I103" s="1"/>
      <c r="J103" s="1" t="str">
        <f>HYPERLINK("https://www.zhipin.com/job_detail/03929b8fedc496c83ndy0ty7FFA~.html","详情")</f>
        <v>详情</v>
      </c>
    </row>
    <row r="104" spans="1:10">
      <c r="A104" s="1" t="s">
        <v>344</v>
      </c>
      <c r="B104" s="1" t="s">
        <v>42</v>
      </c>
      <c r="C104" s="1" t="s">
        <v>354</v>
      </c>
      <c r="D104" s="1" t="s">
        <v>360</v>
      </c>
      <c r="E104" s="1" t="s">
        <v>75</v>
      </c>
      <c r="F104" s="1" t="s">
        <v>78</v>
      </c>
      <c r="G104" s="1" t="s">
        <v>82</v>
      </c>
      <c r="H104" s="1" t="s">
        <v>377</v>
      </c>
      <c r="I104" s="1"/>
      <c r="J104" s="1" t="str">
        <f>HYPERLINK("https://www.zhipin.com/job_detail/3fa2e06f8ebde2d03nd73tm9F1Q~.html","详情")</f>
        <v>详情</v>
      </c>
    </row>
    <row r="105" spans="1:10">
      <c r="A105" s="1" t="s">
        <v>345</v>
      </c>
      <c r="B105" s="1" t="s">
        <v>42</v>
      </c>
      <c r="C105" s="1" t="s">
        <v>47</v>
      </c>
      <c r="D105" s="1" t="s">
        <v>361</v>
      </c>
      <c r="E105" s="1" t="s">
        <v>75</v>
      </c>
      <c r="F105" s="1" t="s">
        <v>77</v>
      </c>
      <c r="G105" s="1" t="s">
        <v>82</v>
      </c>
      <c r="H105" s="1" t="s">
        <v>378</v>
      </c>
      <c r="I105" s="1" t="s">
        <v>401</v>
      </c>
      <c r="J105" s="1" t="str">
        <f>HYPERLINK("https://www.zhipin.com/job_detail/89c0484c47d8e87133Bz39W8FlY~.html","详情")</f>
        <v>详情</v>
      </c>
    </row>
    <row r="106" spans="1:10">
      <c r="A106" s="1" t="s">
        <v>346</v>
      </c>
      <c r="B106" s="1" t="s">
        <v>42</v>
      </c>
      <c r="C106" s="1" t="s">
        <v>353</v>
      </c>
      <c r="D106" s="1" t="s">
        <v>362</v>
      </c>
      <c r="E106" s="1" t="s">
        <v>75</v>
      </c>
      <c r="F106" s="1" t="s">
        <v>77</v>
      </c>
      <c r="G106" s="1" t="s">
        <v>82</v>
      </c>
      <c r="H106" s="1" t="s">
        <v>379</v>
      </c>
      <c r="I106" s="1" t="s">
        <v>402</v>
      </c>
      <c r="J106" s="1" t="str">
        <f>HYPERLINK("https://www.zhipin.com/job_detail/4d4f1e5b259f73490H172ti7FlA~.html","详情")</f>
        <v>详情</v>
      </c>
    </row>
    <row r="107" spans="1:10">
      <c r="A107" s="1" t="s">
        <v>347</v>
      </c>
      <c r="B107" s="1" t="s">
        <v>42</v>
      </c>
      <c r="C107" s="1" t="s">
        <v>56</v>
      </c>
      <c r="D107" s="1" t="s">
        <v>57</v>
      </c>
      <c r="E107" s="1" t="s">
        <v>74</v>
      </c>
      <c r="F107" s="1" t="s">
        <v>77</v>
      </c>
      <c r="G107" s="1" t="s">
        <v>82</v>
      </c>
      <c r="H107" s="1" t="s">
        <v>380</v>
      </c>
      <c r="I107" s="1" t="s">
        <v>403</v>
      </c>
      <c r="J107" s="1" t="str">
        <f>HYPERLINK("https://www.zhipin.com/job_detail/90e9cefee6450f113nF82NW_F1c~.html","详情")</f>
        <v>详情</v>
      </c>
    </row>
    <row r="108" spans="1:10">
      <c r="A108" s="1" t="s">
        <v>160</v>
      </c>
      <c r="B108" s="1" t="s">
        <v>41</v>
      </c>
      <c r="C108" s="1" t="s">
        <v>47</v>
      </c>
      <c r="D108" s="1" t="s">
        <v>58</v>
      </c>
      <c r="E108" s="1" t="s">
        <v>74</v>
      </c>
      <c r="F108" s="1" t="s">
        <v>79</v>
      </c>
      <c r="G108" s="1" t="s">
        <v>82</v>
      </c>
      <c r="H108" s="1" t="s">
        <v>381</v>
      </c>
      <c r="I108" s="1" t="s">
        <v>404</v>
      </c>
      <c r="J108" s="1" t="str">
        <f>HYPERLINK("https://www.zhipin.com/job_detail/da0a840b2eccbdf13nN-3N67GFo~.html","详情")</f>
        <v>详情</v>
      </c>
    </row>
    <row r="109" spans="1:10">
      <c r="A109" s="1" t="s">
        <v>348</v>
      </c>
      <c r="B109" s="1" t="s">
        <v>44</v>
      </c>
      <c r="C109" s="1" t="s">
        <v>47</v>
      </c>
      <c r="D109" s="1" t="s">
        <v>61</v>
      </c>
      <c r="E109" s="1"/>
      <c r="F109" s="1" t="s">
        <v>77</v>
      </c>
      <c r="G109" s="1" t="s">
        <v>82</v>
      </c>
      <c r="H109" s="1" t="s">
        <v>382</v>
      </c>
      <c r="I109" s="1" t="s">
        <v>405</v>
      </c>
      <c r="J109" s="1" t="str">
        <f>HYPERLINK("https://www.zhipin.com/job_detail/5c904b7d486a98cd3nB-3dq-Fls~.html","详情")</f>
        <v>详情</v>
      </c>
    </row>
    <row r="110" spans="1:10">
      <c r="A110" s="1" t="s">
        <v>349</v>
      </c>
      <c r="B110" s="1" t="s">
        <v>41</v>
      </c>
      <c r="C110" s="1" t="s">
        <v>52</v>
      </c>
      <c r="D110" s="1" t="s">
        <v>57</v>
      </c>
      <c r="E110" s="1"/>
      <c r="F110" s="1" t="s">
        <v>78</v>
      </c>
      <c r="G110" s="1" t="s">
        <v>82</v>
      </c>
      <c r="H110" s="1" t="s">
        <v>383</v>
      </c>
      <c r="I110" s="1" t="s">
        <v>406</v>
      </c>
      <c r="J110" s="1" t="str">
        <f>HYPERLINK("https://www.zhipin.com/job_detail/77b22e4748ab7b043nR_09y7EVA~.html","详情")</f>
        <v>详情</v>
      </c>
    </row>
    <row r="111" spans="1:10">
      <c r="A111" s="1" t="s">
        <v>350</v>
      </c>
      <c r="B111" s="1" t="s">
        <v>42</v>
      </c>
      <c r="C111" s="1" t="s">
        <v>50</v>
      </c>
      <c r="D111" s="1" t="s">
        <v>58</v>
      </c>
      <c r="E111" s="1"/>
      <c r="F111" s="1" t="s">
        <v>78</v>
      </c>
      <c r="G111" s="1" t="s">
        <v>82</v>
      </c>
      <c r="H111" s="1" t="s">
        <v>384</v>
      </c>
      <c r="I111" s="1"/>
      <c r="J111" s="1" t="str">
        <f>HYPERLINK("https://www.zhipin.com/job_detail/600f28648b14ca1c33x42tm9FFo~.html","详情")</f>
        <v>详情</v>
      </c>
    </row>
    <row r="112" spans="1:10">
      <c r="A112" s="1" t="s">
        <v>351</v>
      </c>
      <c r="B112" s="1" t="s">
        <v>44</v>
      </c>
      <c r="C112" s="1" t="s">
        <v>47</v>
      </c>
      <c r="D112" s="1" t="s">
        <v>57</v>
      </c>
      <c r="E112" s="1"/>
      <c r="F112" s="1" t="s">
        <v>77</v>
      </c>
      <c r="G112" s="1" t="s">
        <v>82</v>
      </c>
      <c r="H112" s="1" t="s">
        <v>385</v>
      </c>
      <c r="I112" s="1" t="s">
        <v>407</v>
      </c>
      <c r="J112" s="1" t="str">
        <f>HYPERLINK("https://www.zhipin.com/job_detail/c80a55701a96959b1nN53NS_GVM~.html","详情")</f>
        <v>详情</v>
      </c>
    </row>
    <row r="113" spans="1:10">
      <c r="A113" s="1" t="s">
        <v>259</v>
      </c>
      <c r="B113" s="1" t="s">
        <v>40</v>
      </c>
      <c r="C113" s="1" t="s">
        <v>47</v>
      </c>
      <c r="D113" s="1" t="s">
        <v>357</v>
      </c>
      <c r="E113" s="1"/>
      <c r="F113" s="1" t="s">
        <v>79</v>
      </c>
      <c r="G113" s="1" t="s">
        <v>82</v>
      </c>
      <c r="H113" s="1" t="s">
        <v>386</v>
      </c>
      <c r="I113" s="1" t="s">
        <v>408</v>
      </c>
      <c r="J113" s="1" t="str">
        <f>HYPERLINK("https://www.zhipin.com/job_detail/ab93b2134581aa673nJz3N64FlY~.html","详情")</f>
        <v>详情</v>
      </c>
    </row>
    <row r="114" spans="1:10">
      <c r="A114" s="1" t="s">
        <v>344</v>
      </c>
      <c r="B114" s="1" t="s">
        <v>42</v>
      </c>
      <c r="C114" s="1" t="s">
        <v>354</v>
      </c>
      <c r="D114" s="1" t="s">
        <v>57</v>
      </c>
      <c r="E114" s="1" t="s">
        <v>73</v>
      </c>
      <c r="F114" s="1" t="s">
        <v>78</v>
      </c>
      <c r="G114" s="1" t="s">
        <v>82</v>
      </c>
      <c r="H114" s="1" t="s">
        <v>203</v>
      </c>
      <c r="I114" s="1"/>
      <c r="J114" s="1" t="str">
        <f>HYPERLINK("https://www.zhipin.com/job_detail/520c51751aeb16c13nJ43di1FFI~.html","详情")</f>
        <v>详情</v>
      </c>
    </row>
    <row r="115" spans="1:10">
      <c r="A115" s="1" t="s">
        <v>161</v>
      </c>
      <c r="B115" s="1" t="s">
        <v>42</v>
      </c>
      <c r="C115" s="1" t="s">
        <v>47</v>
      </c>
      <c r="D115" s="1" t="s">
        <v>58</v>
      </c>
      <c r="E115" s="1" t="s">
        <v>73</v>
      </c>
      <c r="F115" s="1" t="s">
        <v>78</v>
      </c>
      <c r="G115" s="1" t="s">
        <v>82</v>
      </c>
      <c r="H115" s="1" t="s">
        <v>203</v>
      </c>
      <c r="I115" s="1" t="s">
        <v>409</v>
      </c>
      <c r="J115" s="1" t="str">
        <f>HYPERLINK("https://www.zhipin.com/job_detail/3f9b953737c014a73nJ72du6F1M~.html","详情")</f>
        <v>详情</v>
      </c>
    </row>
    <row r="116" spans="1:10">
      <c r="A116" s="1" t="s">
        <v>352</v>
      </c>
      <c r="B116" s="1" t="s">
        <v>46</v>
      </c>
      <c r="C116" s="1" t="s">
        <v>355</v>
      </c>
      <c r="D116" s="1" t="s">
        <v>58</v>
      </c>
      <c r="E116" s="1"/>
      <c r="F116" s="1" t="s">
        <v>78</v>
      </c>
      <c r="G116" s="1" t="s">
        <v>82</v>
      </c>
      <c r="H116" s="1" t="s">
        <v>387</v>
      </c>
      <c r="I116" s="1"/>
      <c r="J116" s="1" t="str">
        <f>HYPERLINK("https://www.zhipin.com/job_detail/18700d8b2ca50e243nVz2dy-FFU~.html","详情")</f>
        <v>详情</v>
      </c>
    </row>
    <row r="117" spans="1:10">
      <c r="A117" s="1" t="s">
        <v>164</v>
      </c>
      <c r="B117" s="1" t="s">
        <v>41</v>
      </c>
      <c r="C117" s="1" t="s">
        <v>47</v>
      </c>
      <c r="D117" s="1" t="s">
        <v>70</v>
      </c>
      <c r="E117" s="1" t="s">
        <v>75</v>
      </c>
      <c r="F117" s="1" t="s">
        <v>79</v>
      </c>
      <c r="G117" s="1" t="s">
        <v>82</v>
      </c>
      <c r="H117" s="1" t="s">
        <v>388</v>
      </c>
      <c r="I117" s="1" t="s">
        <v>410</v>
      </c>
      <c r="J117" s="1" t="str">
        <f>HYPERLINK("https://www.zhipin.com/job_detail/6e8942b3fee17f013nF-09y5ElU~.html","详情")</f>
        <v>详情</v>
      </c>
    </row>
    <row r="118" spans="1:10">
      <c r="A118" s="1" t="s">
        <v>411</v>
      </c>
      <c r="B118" s="1" t="s">
        <v>46</v>
      </c>
      <c r="C118" s="1" t="s">
        <v>173</v>
      </c>
      <c r="D118" s="1" t="s">
        <v>57</v>
      </c>
      <c r="E118" s="1" t="s">
        <v>76</v>
      </c>
      <c r="F118" s="1" t="s">
        <v>80</v>
      </c>
      <c r="G118" s="1" t="s">
        <v>82</v>
      </c>
      <c r="H118" s="1" t="s">
        <v>439</v>
      </c>
      <c r="I118" s="1" t="s">
        <v>467</v>
      </c>
      <c r="J118" s="1" t="str">
        <f>HYPERLINK("https://www.zhipin.com/job_detail/31c8ecf3d6bdf1343nd83tq-E1o~.html","详情")</f>
        <v>详情</v>
      </c>
    </row>
    <row r="119" spans="1:10">
      <c r="A119" s="1" t="s">
        <v>412</v>
      </c>
      <c r="B119" s="1" t="s">
        <v>46</v>
      </c>
      <c r="C119" s="1" t="s">
        <v>55</v>
      </c>
      <c r="D119" s="1" t="s">
        <v>58</v>
      </c>
      <c r="E119" s="1"/>
      <c r="F119" s="1" t="s">
        <v>77</v>
      </c>
      <c r="G119" s="1" t="s">
        <v>82</v>
      </c>
      <c r="H119" s="1" t="s">
        <v>440</v>
      </c>
      <c r="I119" s="1"/>
      <c r="J119" s="1" t="str">
        <f>HYPERLINK("https://www.zhipin.com/job_detail/3949eb6b858b705133x-2t-_EFU~.html","详情")</f>
        <v>详情</v>
      </c>
    </row>
    <row r="120" spans="1:10">
      <c r="A120" s="1" t="s">
        <v>413</v>
      </c>
      <c r="B120" s="1" t="s">
        <v>42</v>
      </c>
      <c r="C120" s="1" t="s">
        <v>47</v>
      </c>
      <c r="D120" s="1" t="s">
        <v>71</v>
      </c>
      <c r="E120" s="1" t="s">
        <v>75</v>
      </c>
      <c r="F120" s="1" t="s">
        <v>79</v>
      </c>
      <c r="G120" s="1" t="s">
        <v>82</v>
      </c>
      <c r="H120" s="1" t="s">
        <v>441</v>
      </c>
      <c r="I120" s="1" t="s">
        <v>468</v>
      </c>
      <c r="J120" s="1" t="str">
        <f>HYPERLINK("https://www.zhipin.com/job_detail/ea6cf14c51efbd833nJ709q_ElE~.html","详情")</f>
        <v>详情</v>
      </c>
    </row>
    <row r="121" spans="1:10">
      <c r="A121" s="1" t="s">
        <v>414</v>
      </c>
      <c r="B121" s="1" t="s">
        <v>42</v>
      </c>
      <c r="C121" s="1" t="s">
        <v>47</v>
      </c>
      <c r="D121" s="1" t="s">
        <v>61</v>
      </c>
      <c r="E121" s="1"/>
      <c r="F121" s="1" t="s">
        <v>79</v>
      </c>
      <c r="G121" s="1" t="s">
        <v>82</v>
      </c>
      <c r="H121" s="1" t="s">
        <v>442</v>
      </c>
      <c r="I121" s="1" t="s">
        <v>469</v>
      </c>
      <c r="J121" s="1" t="str">
        <f>HYPERLINK("https://www.zhipin.com/job_detail/4ca0f1a8c11d2c9d3nF53Nq1GFI~.html","详情")</f>
        <v>详情</v>
      </c>
    </row>
    <row r="122" spans="1:10">
      <c r="A122" s="1" t="s">
        <v>163</v>
      </c>
      <c r="B122" s="1" t="s">
        <v>41</v>
      </c>
      <c r="C122" s="1" t="s">
        <v>172</v>
      </c>
      <c r="D122" s="1" t="s">
        <v>71</v>
      </c>
      <c r="E122" s="1" t="s">
        <v>74</v>
      </c>
      <c r="F122" s="1" t="s">
        <v>77</v>
      </c>
      <c r="G122" s="1" t="s">
        <v>82</v>
      </c>
      <c r="H122" s="1" t="s">
        <v>443</v>
      </c>
      <c r="I122" s="1" t="s">
        <v>470</v>
      </c>
      <c r="J122" s="1" t="str">
        <f>HYPERLINK("https://www.zhipin.com/job_detail/b4109dc695edda893nB439y-FFI~.html","详情")</f>
        <v>详情</v>
      </c>
    </row>
    <row r="123" spans="1:10">
      <c r="A123" s="1" t="s">
        <v>415</v>
      </c>
      <c r="B123" s="1" t="s">
        <v>42</v>
      </c>
      <c r="C123" s="1" t="s">
        <v>47</v>
      </c>
      <c r="D123" s="1" t="s">
        <v>435</v>
      </c>
      <c r="E123" s="1"/>
      <c r="F123" s="1" t="s">
        <v>80</v>
      </c>
      <c r="G123" s="1" t="s">
        <v>82</v>
      </c>
      <c r="H123" s="1" t="s">
        <v>376</v>
      </c>
      <c r="I123" s="1"/>
      <c r="J123" s="1" t="str">
        <f>HYPERLINK("https://www.zhipin.com/job_detail/97da60cff75446f63nVz29y_FlE~.html","详情")</f>
        <v>详情</v>
      </c>
    </row>
    <row r="124" spans="1:10">
      <c r="A124" s="1" t="s">
        <v>416</v>
      </c>
      <c r="B124" s="1" t="s">
        <v>46</v>
      </c>
      <c r="C124" s="1" t="s">
        <v>171</v>
      </c>
      <c r="D124" s="1" t="s">
        <v>362</v>
      </c>
      <c r="E124" s="1"/>
      <c r="F124" s="1" t="s">
        <v>77</v>
      </c>
      <c r="G124" s="1" t="s">
        <v>82</v>
      </c>
      <c r="H124" s="1" t="s">
        <v>444</v>
      </c>
      <c r="I124" s="1" t="s">
        <v>471</v>
      </c>
      <c r="J124" s="1" t="str">
        <f>HYPERLINK("https://www.zhipin.com/job_detail/c8e5f9818f17818a3nd53tS0F1o~.html","详情")</f>
        <v>详情</v>
      </c>
    </row>
    <row r="125" spans="1:10">
      <c r="A125" s="1" t="s">
        <v>417</v>
      </c>
      <c r="B125" s="1" t="s">
        <v>41</v>
      </c>
      <c r="C125" s="1" t="s">
        <v>47</v>
      </c>
      <c r="D125" s="1" t="s">
        <v>436</v>
      </c>
      <c r="E125" s="1" t="s">
        <v>75</v>
      </c>
      <c r="F125" s="1" t="s">
        <v>80</v>
      </c>
      <c r="G125" s="1" t="s">
        <v>82</v>
      </c>
      <c r="H125" s="1" t="s">
        <v>445</v>
      </c>
      <c r="I125" s="1" t="s">
        <v>472</v>
      </c>
      <c r="J125" s="1" t="str">
        <f>HYPERLINK("https://www.zhipin.com/job_detail/b6dd6e4a719f21213nR_29u6E1c~.html","详情")</f>
        <v>详情</v>
      </c>
    </row>
    <row r="126" spans="1:10">
      <c r="A126" s="1" t="s">
        <v>418</v>
      </c>
      <c r="B126" s="1" t="s">
        <v>46</v>
      </c>
      <c r="C126" s="1" t="s">
        <v>47</v>
      </c>
      <c r="D126" s="1" t="s">
        <v>65</v>
      </c>
      <c r="E126" s="1" t="s">
        <v>75</v>
      </c>
      <c r="F126" s="1" t="s">
        <v>79</v>
      </c>
      <c r="G126" s="1" t="s">
        <v>82</v>
      </c>
      <c r="H126" s="1" t="s">
        <v>446</v>
      </c>
      <c r="I126" s="1" t="s">
        <v>473</v>
      </c>
      <c r="J126" s="1" t="str">
        <f>HYPERLINK("https://www.zhipin.com/job_detail/a5415f184e33532e3nR909y9FVs~.html","详情")</f>
        <v>详情</v>
      </c>
    </row>
    <row r="127" spans="1:10">
      <c r="A127" s="1" t="s">
        <v>238</v>
      </c>
      <c r="B127" s="1" t="s">
        <v>42</v>
      </c>
      <c r="C127" s="1" t="s">
        <v>51</v>
      </c>
      <c r="D127" s="1" t="s">
        <v>71</v>
      </c>
      <c r="E127" s="1"/>
      <c r="F127" s="1" t="s">
        <v>77</v>
      </c>
      <c r="G127" s="1" t="s">
        <v>82</v>
      </c>
      <c r="H127" s="1" t="s">
        <v>447</v>
      </c>
      <c r="I127" s="1" t="s">
        <v>474</v>
      </c>
      <c r="J127" s="1" t="str">
        <f>HYPERLINK("https://www.zhipin.com/job_detail/d9398b2bae9af0743nB-3ti0FVI~.html","详情")</f>
        <v>详情</v>
      </c>
    </row>
    <row r="128" spans="1:10">
      <c r="A128" s="1" t="s">
        <v>419</v>
      </c>
      <c r="B128" s="1" t="s">
        <v>42</v>
      </c>
      <c r="C128" s="1" t="s">
        <v>271</v>
      </c>
      <c r="D128" s="1" t="s">
        <v>71</v>
      </c>
      <c r="E128" s="1"/>
      <c r="F128" s="1" t="s">
        <v>80</v>
      </c>
      <c r="G128" s="1" t="s">
        <v>82</v>
      </c>
      <c r="H128" s="1" t="s">
        <v>448</v>
      </c>
      <c r="I128" s="1" t="s">
        <v>475</v>
      </c>
      <c r="J128" s="1" t="str">
        <f>HYPERLINK("https://www.zhipin.com/job_detail/62c43e2a5db7608b3nd50tS7FlM~.html","详情")</f>
        <v>详情</v>
      </c>
    </row>
    <row r="129" spans="1:10">
      <c r="A129" s="1" t="s">
        <v>262</v>
      </c>
      <c r="B129" s="1" t="s">
        <v>40</v>
      </c>
      <c r="C129" s="1" t="s">
        <v>47</v>
      </c>
      <c r="D129" s="1" t="s">
        <v>361</v>
      </c>
      <c r="E129" s="1" t="s">
        <v>438</v>
      </c>
      <c r="F129" s="1" t="s">
        <v>77</v>
      </c>
      <c r="G129" s="1" t="s">
        <v>82</v>
      </c>
      <c r="H129" s="1" t="s">
        <v>449</v>
      </c>
      <c r="I129" s="1" t="s">
        <v>476</v>
      </c>
      <c r="J129" s="1" t="str">
        <f>HYPERLINK("https://www.zhipin.com/job_detail/b341a15f34b0e4503nB73tu5FlE~.html","详情")</f>
        <v>详情</v>
      </c>
    </row>
    <row r="130" spans="1:10">
      <c r="A130" s="1" t="s">
        <v>420</v>
      </c>
      <c r="B130" s="1" t="s">
        <v>46</v>
      </c>
      <c r="C130" s="1" t="s">
        <v>51</v>
      </c>
      <c r="D130" s="1" t="s">
        <v>71</v>
      </c>
      <c r="E130" s="1"/>
      <c r="F130" s="1" t="s">
        <v>77</v>
      </c>
      <c r="G130" s="1" t="s">
        <v>82</v>
      </c>
      <c r="H130" s="1" t="s">
        <v>450</v>
      </c>
      <c r="I130" s="1" t="s">
        <v>477</v>
      </c>
      <c r="J130" s="1" t="str">
        <f>HYPERLINK("https://www.zhipin.com/job_detail/17400a99898965ff3nN739q0ElM~.html","详情")</f>
        <v>详情</v>
      </c>
    </row>
    <row r="131" spans="1:10">
      <c r="A131" s="1" t="s">
        <v>421</v>
      </c>
      <c r="B131" s="1" t="s">
        <v>40</v>
      </c>
      <c r="C131" s="1" t="s">
        <v>353</v>
      </c>
      <c r="D131" s="1" t="s">
        <v>71</v>
      </c>
      <c r="E131" s="1"/>
      <c r="F131" s="1" t="s">
        <v>77</v>
      </c>
      <c r="G131" s="1" t="s">
        <v>82</v>
      </c>
      <c r="H131" s="1" t="s">
        <v>451</v>
      </c>
      <c r="I131" s="1" t="s">
        <v>478</v>
      </c>
      <c r="J131" s="1" t="str">
        <f>HYPERLINK("https://www.zhipin.com/job_detail/2a855f0ea58788e63nJ_3N60GVo~.html","详情")</f>
        <v>详情</v>
      </c>
    </row>
    <row r="132" spans="1:10">
      <c r="A132" s="1" t="s">
        <v>422</v>
      </c>
      <c r="B132" s="1" t="s">
        <v>42</v>
      </c>
      <c r="C132" s="1" t="s">
        <v>47</v>
      </c>
      <c r="D132" s="1" t="s">
        <v>57</v>
      </c>
      <c r="E132" s="1"/>
      <c r="F132" s="1" t="s">
        <v>77</v>
      </c>
      <c r="G132" s="1" t="s">
        <v>82</v>
      </c>
      <c r="H132" s="1" t="s">
        <v>452</v>
      </c>
      <c r="I132" s="1" t="s">
        <v>479</v>
      </c>
      <c r="J132" s="1" t="str">
        <f>HYPERLINK("https://www.zhipin.com/job_detail/bb6bab4d9967df873nN43d6_EFM~.html","详情")</f>
        <v>详情</v>
      </c>
    </row>
    <row r="133" spans="1:10">
      <c r="A133" s="1" t="s">
        <v>423</v>
      </c>
      <c r="B133" s="1" t="s">
        <v>42</v>
      </c>
      <c r="C133" s="1" t="s">
        <v>50</v>
      </c>
      <c r="D133" s="1" t="s">
        <v>70</v>
      </c>
      <c r="E133" s="1" t="s">
        <v>73</v>
      </c>
      <c r="F133" s="1" t="s">
        <v>77</v>
      </c>
      <c r="G133" s="1" t="s">
        <v>82</v>
      </c>
      <c r="H133" s="1" t="s">
        <v>453</v>
      </c>
      <c r="I133" s="1" t="s">
        <v>480</v>
      </c>
      <c r="J133" s="1" t="str">
        <f>HYPERLINK("https://www.zhipin.com/job_detail/9b3b20523a3009c33nZ62Ny7ElU~.html","详情")</f>
        <v>详情</v>
      </c>
    </row>
    <row r="134" spans="1:10">
      <c r="A134" s="1" t="s">
        <v>424</v>
      </c>
      <c r="B134" s="1" t="s">
        <v>44</v>
      </c>
      <c r="C134" s="1" t="s">
        <v>47</v>
      </c>
      <c r="D134" s="1" t="s">
        <v>65</v>
      </c>
      <c r="E134" s="1" t="s">
        <v>74</v>
      </c>
      <c r="F134" s="1" t="s">
        <v>78</v>
      </c>
      <c r="G134" s="1" t="s">
        <v>82</v>
      </c>
      <c r="H134" s="1" t="s">
        <v>454</v>
      </c>
      <c r="I134" s="1"/>
      <c r="J134" s="1" t="str">
        <f>HYPERLINK("https://www.zhipin.com/job_detail/9f1ccc58b3024de003N639y5FFQ~.html","详情")</f>
        <v>详情</v>
      </c>
    </row>
    <row r="135" spans="1:10">
      <c r="A135" s="1" t="s">
        <v>240</v>
      </c>
      <c r="B135" s="1" t="s">
        <v>40</v>
      </c>
      <c r="C135" s="1" t="s">
        <v>51</v>
      </c>
      <c r="D135" s="1" t="s">
        <v>66</v>
      </c>
      <c r="E135" s="1" t="s">
        <v>74</v>
      </c>
      <c r="F135" s="1" t="s">
        <v>79</v>
      </c>
      <c r="G135" s="1" t="s">
        <v>82</v>
      </c>
      <c r="H135" s="1" t="s">
        <v>455</v>
      </c>
      <c r="I135" s="1" t="s">
        <v>481</v>
      </c>
      <c r="J135" s="1" t="str">
        <f>HYPERLINK("https://www.zhipin.com/job_detail/db5f3e24180d2d783nZ72NW1F1o~.html","详情")</f>
        <v>详情</v>
      </c>
    </row>
    <row r="136" spans="1:10">
      <c r="A136" s="1" t="s">
        <v>425</v>
      </c>
      <c r="B136" s="1" t="s">
        <v>44</v>
      </c>
      <c r="C136" s="1" t="s">
        <v>52</v>
      </c>
      <c r="D136" s="1" t="s">
        <v>64</v>
      </c>
      <c r="E136" s="1" t="s">
        <v>75</v>
      </c>
      <c r="F136" s="1" t="s">
        <v>77</v>
      </c>
      <c r="G136" s="1" t="s">
        <v>82</v>
      </c>
      <c r="H136" s="1" t="s">
        <v>456</v>
      </c>
      <c r="I136" s="1" t="s">
        <v>482</v>
      </c>
      <c r="J136" s="1" t="str">
        <f>HYPERLINK("https://www.zhipin.com/job_detail/d543abf0d2efd8cf3nV43t27GFM~.html","详情")</f>
        <v>详情</v>
      </c>
    </row>
    <row r="137" spans="1:10">
      <c r="A137" s="1" t="s">
        <v>426</v>
      </c>
      <c r="B137" s="1" t="s">
        <v>46</v>
      </c>
      <c r="C137" s="1" t="s">
        <v>47</v>
      </c>
      <c r="D137" s="1" t="s">
        <v>437</v>
      </c>
      <c r="E137" s="1"/>
      <c r="F137" s="1" t="s">
        <v>77</v>
      </c>
      <c r="G137" s="1" t="s">
        <v>82</v>
      </c>
      <c r="H137" s="1" t="s">
        <v>457</v>
      </c>
      <c r="I137" s="1" t="s">
        <v>483</v>
      </c>
      <c r="J137" s="1" t="str">
        <f>HYPERLINK("https://www.zhipin.com/job_detail/ebf9f35952b7e1173nR50t-7GFE~.html","详情")</f>
        <v>详情</v>
      </c>
    </row>
    <row r="138" spans="1:10">
      <c r="A138" s="1" t="s">
        <v>427</v>
      </c>
      <c r="B138" s="1" t="s">
        <v>167</v>
      </c>
      <c r="C138" s="1" t="s">
        <v>433</v>
      </c>
      <c r="D138" s="1" t="s">
        <v>175</v>
      </c>
      <c r="E138" s="1"/>
      <c r="F138" s="1" t="s">
        <v>79</v>
      </c>
      <c r="G138" s="1" t="s">
        <v>82</v>
      </c>
      <c r="H138" s="1" t="s">
        <v>458</v>
      </c>
      <c r="I138" s="1" t="s">
        <v>484</v>
      </c>
      <c r="J138" s="1" t="str">
        <f>HYPERLINK("https://www.zhipin.com/job_detail/770a96a431e134cd3nZy29W9FFA~.html","详情")</f>
        <v>详情</v>
      </c>
    </row>
    <row r="139" spans="1:10">
      <c r="A139" s="1" t="s">
        <v>428</v>
      </c>
      <c r="B139" s="1" t="s">
        <v>46</v>
      </c>
      <c r="C139" s="1" t="s">
        <v>171</v>
      </c>
      <c r="D139" s="1" t="s">
        <v>58</v>
      </c>
      <c r="E139" s="1"/>
      <c r="F139" s="1" t="s">
        <v>78</v>
      </c>
      <c r="G139" s="1" t="s">
        <v>82</v>
      </c>
      <c r="H139" s="1" t="s">
        <v>459</v>
      </c>
      <c r="I139" s="1" t="s">
        <v>485</v>
      </c>
      <c r="J139" s="1" t="str">
        <f>HYPERLINK("https://www.zhipin.com/job_detail/a7ccbe5d246855b733x-2dy5EFM~.html","详情")</f>
        <v>详情</v>
      </c>
    </row>
    <row r="140" spans="1:10">
      <c r="A140" s="1" t="s">
        <v>165</v>
      </c>
      <c r="B140" s="1" t="s">
        <v>41</v>
      </c>
      <c r="C140" s="1" t="s">
        <v>173</v>
      </c>
      <c r="D140" s="1" t="s">
        <v>57</v>
      </c>
      <c r="E140" s="1" t="s">
        <v>76</v>
      </c>
      <c r="F140" s="1" t="s">
        <v>80</v>
      </c>
      <c r="G140" s="1" t="s">
        <v>82</v>
      </c>
      <c r="H140" s="1" t="s">
        <v>460</v>
      </c>
      <c r="I140" s="1" t="s">
        <v>486</v>
      </c>
      <c r="J140" s="1" t="str">
        <f>HYPERLINK("https://www.zhipin.com/job_detail/3defa3f528cad9493nJ73929Elc~.html","详情")</f>
        <v>详情</v>
      </c>
    </row>
    <row r="141" spans="1:10">
      <c r="A141" s="1" t="s">
        <v>429</v>
      </c>
      <c r="B141" s="1" t="s">
        <v>42</v>
      </c>
      <c r="C141" s="1" t="s">
        <v>55</v>
      </c>
      <c r="D141" s="1" t="s">
        <v>61</v>
      </c>
      <c r="E141" s="1" t="s">
        <v>73</v>
      </c>
      <c r="F141" s="1" t="s">
        <v>77</v>
      </c>
      <c r="G141" s="1" t="s">
        <v>82</v>
      </c>
      <c r="H141" s="1" t="s">
        <v>461</v>
      </c>
      <c r="I141" s="1" t="s">
        <v>487</v>
      </c>
      <c r="J141" s="1" t="str">
        <f>HYPERLINK("https://www.zhipin.com/job_detail/dd22f0bf66ed6c733nR42d24GVM~.html","详情")</f>
        <v>详情</v>
      </c>
    </row>
    <row r="142" spans="1:10">
      <c r="A142" s="1" t="s">
        <v>430</v>
      </c>
      <c r="B142" s="1" t="s">
        <v>44</v>
      </c>
      <c r="C142" s="1" t="s">
        <v>47</v>
      </c>
      <c r="D142" s="1" t="s">
        <v>70</v>
      </c>
      <c r="E142" s="1"/>
      <c r="F142" s="1" t="s">
        <v>77</v>
      </c>
      <c r="G142" s="1" t="s">
        <v>82</v>
      </c>
      <c r="H142" s="1" t="s">
        <v>462</v>
      </c>
      <c r="I142" s="1" t="s">
        <v>488</v>
      </c>
      <c r="J142" s="1" t="str">
        <f>HYPERLINK("https://www.zhipin.com/job_detail/a9e702931d3804743nd-0tS5GFU~.html","详情")</f>
        <v>详情</v>
      </c>
    </row>
    <row r="143" spans="1:10">
      <c r="A143" s="1" t="s">
        <v>344</v>
      </c>
      <c r="B143" s="1" t="s">
        <v>42</v>
      </c>
      <c r="C143" s="1" t="s">
        <v>354</v>
      </c>
      <c r="D143" s="1" t="s">
        <v>57</v>
      </c>
      <c r="E143" s="1"/>
      <c r="F143" s="1" t="s">
        <v>78</v>
      </c>
      <c r="G143" s="1" t="s">
        <v>82</v>
      </c>
      <c r="H143" s="1" t="s">
        <v>463</v>
      </c>
      <c r="I143" s="1"/>
      <c r="J143" s="1" t="str">
        <f>HYPERLINK("https://www.zhipin.com/job_detail/9d6fc1f35010f8f13nd609i_F1I~.html","详情")</f>
        <v>详情</v>
      </c>
    </row>
    <row r="144" spans="1:10">
      <c r="A144" s="1" t="s">
        <v>431</v>
      </c>
      <c r="B144" s="1" t="s">
        <v>167</v>
      </c>
      <c r="C144" s="1" t="s">
        <v>171</v>
      </c>
      <c r="D144" s="1" t="s">
        <v>66</v>
      </c>
      <c r="E144" s="1"/>
      <c r="F144" s="1" t="s">
        <v>77</v>
      </c>
      <c r="G144" s="1" t="s">
        <v>82</v>
      </c>
      <c r="H144" s="1" t="s">
        <v>464</v>
      </c>
      <c r="I144" s="1"/>
      <c r="J144" s="1" t="str">
        <f>HYPERLINK("https://www.zhipin.com/job_detail/37f37af0b2824c293nd42t-_EVA~.html","详情")</f>
        <v>详情</v>
      </c>
    </row>
    <row r="145" spans="1:10">
      <c r="A145" s="1" t="s">
        <v>432</v>
      </c>
      <c r="B145" s="1" t="s">
        <v>40</v>
      </c>
      <c r="C145" s="1" t="s">
        <v>434</v>
      </c>
      <c r="D145" s="1" t="s">
        <v>175</v>
      </c>
      <c r="E145" s="1"/>
      <c r="F145" s="1" t="s">
        <v>77</v>
      </c>
      <c r="G145" s="1" t="s">
        <v>82</v>
      </c>
      <c r="H145" s="1" t="s">
        <v>465</v>
      </c>
      <c r="I145" s="1" t="s">
        <v>489</v>
      </c>
      <c r="J145" s="1" t="str">
        <f>HYPERLINK("https://www.zhipin.com/job_detail/97d77752d6f5e2923nd92Nu_FVs~.html","详情")</f>
        <v>详情</v>
      </c>
    </row>
    <row r="146" spans="1:10">
      <c r="A146" s="1" t="s">
        <v>345</v>
      </c>
      <c r="B146" s="1" t="s">
        <v>42</v>
      </c>
      <c r="C146" s="1" t="s">
        <v>47</v>
      </c>
      <c r="D146" s="1" t="s">
        <v>65</v>
      </c>
      <c r="E146" s="1" t="s">
        <v>76</v>
      </c>
      <c r="F146" s="1" t="s">
        <v>78</v>
      </c>
      <c r="G146" s="1" t="s">
        <v>82</v>
      </c>
      <c r="H146" s="1" t="s">
        <v>466</v>
      </c>
      <c r="I146" s="1" t="s">
        <v>490</v>
      </c>
      <c r="J146" s="1" t="str">
        <f>HYPERLINK("https://www.zhipin.com/job_detail/358523637aec975e3nJy2ti0EVc~.html","详情")</f>
        <v>详情</v>
      </c>
    </row>
    <row r="147" spans="1:10">
      <c r="A147" s="1" t="s">
        <v>491</v>
      </c>
      <c r="B147" s="1" t="s">
        <v>42</v>
      </c>
      <c r="C147" s="1" t="s">
        <v>51</v>
      </c>
      <c r="D147" s="1" t="s">
        <v>511</v>
      </c>
      <c r="E147" s="1"/>
      <c r="F147" s="1" t="s">
        <v>77</v>
      </c>
      <c r="G147" s="1" t="s">
        <v>82</v>
      </c>
      <c r="H147" s="1" t="s">
        <v>516</v>
      </c>
      <c r="I147" s="1"/>
      <c r="J147" s="1" t="str">
        <f>HYPERLINK("https://www.zhipin.com/job_detail/16e7a85701b213c53nJ43929Elc~.html","详情")</f>
        <v>详情</v>
      </c>
    </row>
    <row r="148" spans="1:10">
      <c r="A148" s="1" t="s">
        <v>492</v>
      </c>
      <c r="B148" s="1" t="s">
        <v>167</v>
      </c>
      <c r="C148" s="1" t="s">
        <v>509</v>
      </c>
      <c r="D148" s="1" t="s">
        <v>57</v>
      </c>
      <c r="E148" s="1" t="s">
        <v>76</v>
      </c>
      <c r="F148" s="1" t="s">
        <v>80</v>
      </c>
      <c r="G148" s="1" t="s">
        <v>82</v>
      </c>
      <c r="H148" s="1" t="s">
        <v>517</v>
      </c>
      <c r="I148" s="1"/>
      <c r="J148" s="1" t="str">
        <f>HYPERLINK("https://www.zhipin.com/job_detail/324cd50532c7f1373nJ53du7EVc~.html","详情")</f>
        <v>详情</v>
      </c>
    </row>
    <row r="149" spans="1:10">
      <c r="A149" s="1" t="s">
        <v>253</v>
      </c>
      <c r="B149" s="1" t="s">
        <v>41</v>
      </c>
      <c r="C149" s="1" t="s">
        <v>269</v>
      </c>
      <c r="D149" s="1" t="s">
        <v>512</v>
      </c>
      <c r="E149" s="1"/>
      <c r="F149" s="1" t="s">
        <v>80</v>
      </c>
      <c r="G149" s="1" t="s">
        <v>82</v>
      </c>
      <c r="H149" s="1" t="s">
        <v>518</v>
      </c>
      <c r="I149" s="1" t="s">
        <v>544</v>
      </c>
      <c r="J149" s="1" t="str">
        <f>HYPERLINK("https://www.zhipin.com/job_detail/f4c3310f220378a13nR53dS9GFU~.html","详情")</f>
        <v>详情</v>
      </c>
    </row>
    <row r="150" spans="1:10">
      <c r="A150" s="1" t="s">
        <v>32</v>
      </c>
      <c r="B150" s="1" t="s">
        <v>41</v>
      </c>
      <c r="C150" s="1" t="s">
        <v>47</v>
      </c>
      <c r="D150" s="1" t="s">
        <v>66</v>
      </c>
      <c r="E150" s="1"/>
      <c r="F150" s="1" t="s">
        <v>77</v>
      </c>
      <c r="G150" s="1" t="s">
        <v>82</v>
      </c>
      <c r="H150" s="1" t="s">
        <v>519</v>
      </c>
      <c r="I150" s="1" t="s">
        <v>545</v>
      </c>
      <c r="J150" s="1" t="str">
        <f>HYPERLINK("https://www.zhipin.com/job_detail/4bed21192a30f4373nFz2t-9GFM~.html","详情")</f>
        <v>详情</v>
      </c>
    </row>
    <row r="151" spans="1:10">
      <c r="A151" s="1" t="s">
        <v>10</v>
      </c>
      <c r="B151" s="1" t="s">
        <v>40</v>
      </c>
      <c r="C151" s="1" t="s">
        <v>47</v>
      </c>
      <c r="D151" s="1" t="s">
        <v>58</v>
      </c>
      <c r="E151" s="1" t="s">
        <v>73</v>
      </c>
      <c r="F151" s="1" t="s">
        <v>77</v>
      </c>
      <c r="G151" s="1" t="s">
        <v>82</v>
      </c>
      <c r="H151" s="1" t="s">
        <v>520</v>
      </c>
      <c r="I151" s="1" t="s">
        <v>546</v>
      </c>
      <c r="J151" s="1" t="str">
        <f>HYPERLINK("https://www.zhipin.com/job_detail/95557669646ee8383nJz2tu_GFE~.html","详情")</f>
        <v>详情</v>
      </c>
    </row>
    <row r="152" spans="1:10">
      <c r="A152" s="1" t="s">
        <v>493</v>
      </c>
      <c r="B152" s="1" t="s">
        <v>41</v>
      </c>
      <c r="C152" s="1" t="s">
        <v>353</v>
      </c>
      <c r="D152" s="1" t="s">
        <v>58</v>
      </c>
      <c r="E152" s="1"/>
      <c r="F152" s="1" t="s">
        <v>77</v>
      </c>
      <c r="G152" s="1" t="s">
        <v>82</v>
      </c>
      <c r="H152" s="1" t="s">
        <v>521</v>
      </c>
      <c r="I152" s="1" t="s">
        <v>547</v>
      </c>
      <c r="J152" s="1" t="str">
        <f>HYPERLINK("https://www.zhipin.com/job_detail/6a14348b6be072fb3nF539S0GFc~.html","详情")</f>
        <v>详情</v>
      </c>
    </row>
    <row r="153" spans="1:10">
      <c r="A153" s="1" t="s">
        <v>266</v>
      </c>
      <c r="B153" s="1" t="s">
        <v>40</v>
      </c>
      <c r="C153" s="1" t="s">
        <v>47</v>
      </c>
      <c r="D153" s="1" t="s">
        <v>66</v>
      </c>
      <c r="E153" s="1" t="s">
        <v>75</v>
      </c>
      <c r="F153" s="1" t="s">
        <v>78</v>
      </c>
      <c r="G153" s="1" t="s">
        <v>82</v>
      </c>
      <c r="H153" s="1" t="s">
        <v>522</v>
      </c>
      <c r="I153" s="1" t="s">
        <v>548</v>
      </c>
      <c r="J153" s="1" t="str">
        <f>HYPERLINK("https://www.zhipin.com/job_detail/36d813cdc19aa7cf3nN60967E1s~.html","详情")</f>
        <v>详情</v>
      </c>
    </row>
    <row r="154" spans="1:10">
      <c r="A154" s="1" t="s">
        <v>240</v>
      </c>
      <c r="B154" s="1" t="s">
        <v>40</v>
      </c>
      <c r="C154" s="1" t="s">
        <v>51</v>
      </c>
      <c r="D154" s="1" t="s">
        <v>57</v>
      </c>
      <c r="E154" s="1" t="s">
        <v>438</v>
      </c>
      <c r="F154" s="1" t="s">
        <v>77</v>
      </c>
      <c r="G154" s="1" t="s">
        <v>82</v>
      </c>
      <c r="H154" s="1" t="s">
        <v>523</v>
      </c>
      <c r="I154" s="1" t="s">
        <v>549</v>
      </c>
      <c r="J154" s="1" t="str">
        <f>HYPERLINK("https://www.zhipin.com/job_detail/05fef06f806e473e0XF62tu4FFU~.html","详情")</f>
        <v>详情</v>
      </c>
    </row>
    <row r="155" spans="1:10">
      <c r="A155" s="1" t="s">
        <v>494</v>
      </c>
      <c r="B155" s="1" t="s">
        <v>42</v>
      </c>
      <c r="C155" s="1" t="s">
        <v>50</v>
      </c>
      <c r="D155" s="1" t="s">
        <v>70</v>
      </c>
      <c r="E155" s="1" t="s">
        <v>73</v>
      </c>
      <c r="F155" s="1" t="s">
        <v>77</v>
      </c>
      <c r="G155" s="1" t="s">
        <v>82</v>
      </c>
      <c r="H155" s="1" t="s">
        <v>524</v>
      </c>
      <c r="I155" s="1" t="s">
        <v>550</v>
      </c>
      <c r="J155" s="1" t="str">
        <f>HYPERLINK("https://www.zhipin.com/job_detail/5c654e2affd8ec6133x92967GFA~.html","详情")</f>
        <v>详情</v>
      </c>
    </row>
    <row r="156" spans="1:10">
      <c r="A156" s="1" t="s">
        <v>241</v>
      </c>
      <c r="B156" s="1" t="s">
        <v>42</v>
      </c>
      <c r="C156" s="1" t="s">
        <v>55</v>
      </c>
      <c r="D156" s="1" t="s">
        <v>513</v>
      </c>
      <c r="E156" s="1" t="s">
        <v>75</v>
      </c>
      <c r="F156" s="1" t="s">
        <v>77</v>
      </c>
      <c r="G156" s="1" t="s">
        <v>82</v>
      </c>
      <c r="H156" s="1" t="s">
        <v>525</v>
      </c>
      <c r="I156" s="1" t="s">
        <v>551</v>
      </c>
      <c r="J156" s="1" t="str">
        <f>HYPERLINK("https://www.zhipin.com/job_detail/9ebb224aa00de4703nJ80ti_F1o~.html","详情")</f>
        <v>详情</v>
      </c>
    </row>
    <row r="157" spans="1:10">
      <c r="A157" s="1" t="s">
        <v>495</v>
      </c>
      <c r="B157" s="1" t="s">
        <v>46</v>
      </c>
      <c r="C157" s="1" t="s">
        <v>55</v>
      </c>
      <c r="D157" s="1" t="s">
        <v>514</v>
      </c>
      <c r="E157" s="1"/>
      <c r="F157" s="1" t="s">
        <v>363</v>
      </c>
      <c r="G157" s="1" t="s">
        <v>82</v>
      </c>
      <c r="H157" s="1" t="s">
        <v>526</v>
      </c>
      <c r="I157" s="1" t="s">
        <v>552</v>
      </c>
      <c r="J157" s="1" t="str">
        <f>HYPERLINK("https://www.zhipin.com/job_detail/5951b8ff9987622f3nJy29W8E1s~.html","详情")</f>
        <v>详情</v>
      </c>
    </row>
    <row r="158" spans="1:10">
      <c r="A158" s="1" t="s">
        <v>496</v>
      </c>
      <c r="B158" s="1" t="s">
        <v>46</v>
      </c>
      <c r="C158" s="1" t="s">
        <v>47</v>
      </c>
      <c r="D158" s="1" t="s">
        <v>57</v>
      </c>
      <c r="E158" s="1" t="s">
        <v>75</v>
      </c>
      <c r="F158" s="1" t="s">
        <v>77</v>
      </c>
      <c r="G158" s="1" t="s">
        <v>84</v>
      </c>
      <c r="H158" s="1" t="s">
        <v>527</v>
      </c>
      <c r="I158" s="1" t="s">
        <v>553</v>
      </c>
      <c r="J158" s="1" t="str">
        <f>HYPERLINK("https://www.zhipin.com/job_detail/abf37d4f7cad54c83nJy2928Flo~.html","详情")</f>
        <v>详情</v>
      </c>
    </row>
    <row r="159" spans="1:10">
      <c r="A159" s="1" t="s">
        <v>497</v>
      </c>
      <c r="B159" s="1" t="s">
        <v>42</v>
      </c>
      <c r="C159" s="1" t="s">
        <v>47</v>
      </c>
      <c r="D159" s="1" t="s">
        <v>71</v>
      </c>
      <c r="E159" s="1"/>
      <c r="F159" s="1" t="s">
        <v>77</v>
      </c>
      <c r="G159" s="1" t="s">
        <v>82</v>
      </c>
      <c r="H159" s="1" t="s">
        <v>528</v>
      </c>
      <c r="I159" s="1" t="s">
        <v>554</v>
      </c>
      <c r="J159" s="1" t="str">
        <f>HYPERLINK("https://www.zhipin.com/job_detail/adfa5efe42bac8843nd_2t25FFU~.html","详情")</f>
        <v>详情</v>
      </c>
    </row>
    <row r="160" spans="1:10">
      <c r="A160" s="1" t="s">
        <v>498</v>
      </c>
      <c r="B160" s="1" t="s">
        <v>44</v>
      </c>
      <c r="C160" s="1" t="s">
        <v>47</v>
      </c>
      <c r="D160" s="1" t="s">
        <v>58</v>
      </c>
      <c r="E160" s="1"/>
      <c r="F160" s="1" t="s">
        <v>77</v>
      </c>
      <c r="G160" s="1" t="s">
        <v>82</v>
      </c>
      <c r="H160" s="1" t="s">
        <v>529</v>
      </c>
      <c r="I160" s="1" t="s">
        <v>555</v>
      </c>
      <c r="J160" s="1" t="str">
        <f>HYPERLINK("https://www.zhipin.com/job_detail/4072f85d2b5348c63nJz0ty5GVQ~.html","详情")</f>
        <v>详情</v>
      </c>
    </row>
    <row r="161" spans="1:10">
      <c r="A161" s="1" t="s">
        <v>499</v>
      </c>
      <c r="B161" s="1" t="s">
        <v>44</v>
      </c>
      <c r="C161" s="1" t="s">
        <v>47</v>
      </c>
      <c r="D161" s="1" t="s">
        <v>57</v>
      </c>
      <c r="E161" s="1" t="s">
        <v>74</v>
      </c>
      <c r="F161" s="1" t="s">
        <v>77</v>
      </c>
      <c r="G161" s="1" t="s">
        <v>82</v>
      </c>
      <c r="H161" s="1" t="s">
        <v>530</v>
      </c>
      <c r="I161" s="1" t="s">
        <v>556</v>
      </c>
      <c r="J161" s="1" t="str">
        <f>HYPERLINK("https://www.zhipin.com/job_detail/5cafd45b720f59a93nZ42dy_E1c~.html","详情")</f>
        <v>详情</v>
      </c>
    </row>
    <row r="162" spans="1:10">
      <c r="A162" s="1" t="s">
        <v>500</v>
      </c>
      <c r="B162" s="1" t="s">
        <v>44</v>
      </c>
      <c r="C162" s="1" t="s">
        <v>47</v>
      </c>
      <c r="D162" s="1" t="s">
        <v>71</v>
      </c>
      <c r="E162" s="1" t="s">
        <v>73</v>
      </c>
      <c r="F162" s="1" t="s">
        <v>80</v>
      </c>
      <c r="G162" s="1" t="s">
        <v>82</v>
      </c>
      <c r="H162" s="1" t="s">
        <v>531</v>
      </c>
      <c r="I162" s="1" t="s">
        <v>557</v>
      </c>
      <c r="J162" s="1" t="str">
        <f>HYPERLINK("https://www.zhipin.com/job_detail/1f279cce2b505a283nd92N61EFY~.html","详情")</f>
        <v>详情</v>
      </c>
    </row>
    <row r="163" spans="1:10">
      <c r="A163" s="1" t="s">
        <v>166</v>
      </c>
      <c r="B163" s="1" t="s">
        <v>41</v>
      </c>
      <c r="C163" s="1" t="s">
        <v>47</v>
      </c>
      <c r="D163" s="1" t="s">
        <v>175</v>
      </c>
      <c r="E163" s="1" t="s">
        <v>75</v>
      </c>
      <c r="F163" s="1" t="s">
        <v>79</v>
      </c>
      <c r="G163" s="1" t="s">
        <v>82</v>
      </c>
      <c r="H163" s="1" t="s">
        <v>532</v>
      </c>
      <c r="I163" s="1" t="s">
        <v>558</v>
      </c>
      <c r="J163" s="1" t="str">
        <f>HYPERLINK("https://www.zhipin.com/job_detail/0c5c5c38323cdafa3nF82dS8E1E~.html","详情")</f>
        <v>详情</v>
      </c>
    </row>
    <row r="164" spans="1:10">
      <c r="A164" s="1" t="s">
        <v>501</v>
      </c>
      <c r="B164" s="1" t="s">
        <v>42</v>
      </c>
      <c r="C164" s="1" t="s">
        <v>47</v>
      </c>
      <c r="D164" s="1" t="s">
        <v>70</v>
      </c>
      <c r="E164" s="1"/>
      <c r="F164" s="1" t="s">
        <v>78</v>
      </c>
      <c r="G164" s="1" t="s">
        <v>82</v>
      </c>
      <c r="H164" s="1" t="s">
        <v>533</v>
      </c>
      <c r="I164" s="1" t="s">
        <v>559</v>
      </c>
      <c r="J164" s="1" t="str">
        <f>HYPERLINK("https://www.zhipin.com/job_detail/b2536c8c137339963nJz2tW0Fls~.html","详情")</f>
        <v>详情</v>
      </c>
    </row>
    <row r="165" spans="1:10">
      <c r="A165" s="1" t="s">
        <v>258</v>
      </c>
      <c r="B165" s="1" t="s">
        <v>41</v>
      </c>
      <c r="C165" s="1" t="s">
        <v>51</v>
      </c>
      <c r="D165" s="1" t="s">
        <v>71</v>
      </c>
      <c r="E165" s="1" t="s">
        <v>75</v>
      </c>
      <c r="F165" s="1" t="s">
        <v>77</v>
      </c>
      <c r="G165" s="1" t="s">
        <v>82</v>
      </c>
      <c r="H165" s="1" t="s">
        <v>534</v>
      </c>
      <c r="I165" s="1" t="s">
        <v>560</v>
      </c>
      <c r="J165" s="1" t="str">
        <f>HYPERLINK("https://www.zhipin.com/job_detail/3cf987024642d0f93nJz2d64FFQ~.html","详情")</f>
        <v>详情</v>
      </c>
    </row>
    <row r="166" spans="1:10">
      <c r="A166" s="1" t="s">
        <v>501</v>
      </c>
      <c r="B166" s="1" t="s">
        <v>42</v>
      </c>
      <c r="C166" s="1" t="s">
        <v>47</v>
      </c>
      <c r="D166" s="1" t="s">
        <v>70</v>
      </c>
      <c r="E166" s="1" t="s">
        <v>74</v>
      </c>
      <c r="F166" s="1" t="s">
        <v>78</v>
      </c>
      <c r="G166" s="1" t="s">
        <v>82</v>
      </c>
      <c r="H166" s="1" t="s">
        <v>533</v>
      </c>
      <c r="I166" s="1" t="s">
        <v>561</v>
      </c>
      <c r="J166" s="1" t="str">
        <f>HYPERLINK("https://www.zhipin.com/job_detail/c7cc9bddb386bcd93nN509S8FlQ~.html","详情")</f>
        <v>详情</v>
      </c>
    </row>
    <row r="167" spans="1:10">
      <c r="A167" s="1" t="s">
        <v>247</v>
      </c>
      <c r="B167" s="1" t="s">
        <v>41</v>
      </c>
      <c r="C167" s="1" t="s">
        <v>50</v>
      </c>
      <c r="D167" s="1" t="s">
        <v>57</v>
      </c>
      <c r="E167" s="1"/>
      <c r="F167" s="1" t="s">
        <v>77</v>
      </c>
      <c r="G167" s="1" t="s">
        <v>82</v>
      </c>
      <c r="H167" s="1" t="s">
        <v>535</v>
      </c>
      <c r="I167" s="1" t="s">
        <v>562</v>
      </c>
      <c r="J167" s="1" t="str">
        <f>HYPERLINK("https://www.zhipin.com/job_detail/b4fda214d1398b290nR43t68ElQ~.html","详情")</f>
        <v>详情</v>
      </c>
    </row>
    <row r="168" spans="1:10">
      <c r="A168" s="1" t="s">
        <v>502</v>
      </c>
      <c r="B168" s="1" t="s">
        <v>40</v>
      </c>
      <c r="C168" s="1" t="s">
        <v>47</v>
      </c>
      <c r="D168" s="1" t="s">
        <v>57</v>
      </c>
      <c r="E168" s="1"/>
      <c r="F168" s="1" t="s">
        <v>77</v>
      </c>
      <c r="G168" s="1" t="s">
        <v>82</v>
      </c>
      <c r="H168" s="1" t="s">
        <v>536</v>
      </c>
      <c r="I168" s="1" t="s">
        <v>563</v>
      </c>
      <c r="J168" s="1" t="str">
        <f>HYPERLINK("https://www.zhipin.com/job_detail/ec9ea579ce0b805a3nB_2t60EVc~.html","详情")</f>
        <v>详情</v>
      </c>
    </row>
    <row r="169" spans="1:10">
      <c r="A169" s="1" t="s">
        <v>503</v>
      </c>
      <c r="B169" s="1" t="s">
        <v>46</v>
      </c>
      <c r="C169" s="1" t="s">
        <v>354</v>
      </c>
      <c r="D169" s="1" t="s">
        <v>66</v>
      </c>
      <c r="E169" s="1" t="s">
        <v>75</v>
      </c>
      <c r="F169" s="1" t="s">
        <v>80</v>
      </c>
      <c r="G169" s="1" t="s">
        <v>82</v>
      </c>
      <c r="H169" s="1" t="s">
        <v>537</v>
      </c>
      <c r="I169" s="1"/>
      <c r="J169" s="1" t="str">
        <f>HYPERLINK("https://www.zhipin.com/job_detail/cc83d04fd69764f83nF52tS4GFM~.html","详情")</f>
        <v>详情</v>
      </c>
    </row>
    <row r="170" spans="1:10">
      <c r="A170" s="1" t="s">
        <v>504</v>
      </c>
      <c r="B170" s="1" t="s">
        <v>46</v>
      </c>
      <c r="C170" s="1" t="s">
        <v>510</v>
      </c>
      <c r="D170" s="1" t="s">
        <v>175</v>
      </c>
      <c r="E170" s="1" t="s">
        <v>75</v>
      </c>
      <c r="F170" s="1" t="s">
        <v>77</v>
      </c>
      <c r="G170" s="1" t="s">
        <v>82</v>
      </c>
      <c r="H170" s="1" t="s">
        <v>538</v>
      </c>
      <c r="I170" s="1"/>
      <c r="J170" s="1" t="str">
        <f>HYPERLINK("https://www.zhipin.com/job_detail/69ad69e938e4d5f93nJ53tu1ElY~.html","详情")</f>
        <v>详情</v>
      </c>
    </row>
    <row r="171" spans="1:10">
      <c r="A171" s="1" t="s">
        <v>505</v>
      </c>
      <c r="B171" s="1" t="s">
        <v>41</v>
      </c>
      <c r="C171" s="1" t="s">
        <v>510</v>
      </c>
      <c r="D171" s="1" t="s">
        <v>515</v>
      </c>
      <c r="E171" s="1"/>
      <c r="F171" s="1" t="s">
        <v>77</v>
      </c>
      <c r="G171" s="1" t="s">
        <v>82</v>
      </c>
      <c r="H171" s="1" t="s">
        <v>539</v>
      </c>
      <c r="I171" s="1" t="s">
        <v>564</v>
      </c>
      <c r="J171" s="1" t="str">
        <f>HYPERLINK("https://www.zhipin.com/job_detail/a14cd0114f1323b43nd429u-E1s~.html","详情")</f>
        <v>详情</v>
      </c>
    </row>
    <row r="172" spans="1:10">
      <c r="A172" s="1" t="s">
        <v>239</v>
      </c>
      <c r="B172" s="1" t="s">
        <v>40</v>
      </c>
      <c r="C172" s="1" t="s">
        <v>51</v>
      </c>
      <c r="D172" s="1" t="s">
        <v>57</v>
      </c>
      <c r="E172" s="1" t="s">
        <v>75</v>
      </c>
      <c r="F172" s="1" t="s">
        <v>78</v>
      </c>
      <c r="G172" s="1" t="s">
        <v>82</v>
      </c>
      <c r="H172" s="1" t="s">
        <v>540</v>
      </c>
      <c r="I172" s="1" t="s">
        <v>565</v>
      </c>
      <c r="J172" s="1" t="str">
        <f>HYPERLINK("https://www.zhipin.com/job_detail/59419702c6ccb1170nZz29S_Elc~.html","详情")</f>
        <v>详情</v>
      </c>
    </row>
    <row r="173" spans="1:10">
      <c r="A173" s="1" t="s">
        <v>506</v>
      </c>
      <c r="B173" s="1" t="s">
        <v>46</v>
      </c>
      <c r="C173" s="1" t="s">
        <v>47</v>
      </c>
      <c r="D173" s="1" t="s">
        <v>59</v>
      </c>
      <c r="E173" s="1" t="s">
        <v>75</v>
      </c>
      <c r="F173" s="1" t="s">
        <v>77</v>
      </c>
      <c r="G173" s="1" t="s">
        <v>82</v>
      </c>
      <c r="H173" s="1" t="s">
        <v>541</v>
      </c>
      <c r="I173" s="1"/>
      <c r="J173" s="1" t="str">
        <f>HYPERLINK("https://www.zhipin.com/job_detail/5421b7b9b92154623nd_3t-5EFs~.html","详情")</f>
        <v>详情</v>
      </c>
    </row>
    <row r="174" spans="1:10">
      <c r="A174" s="1" t="s">
        <v>507</v>
      </c>
      <c r="B174" s="1" t="s">
        <v>42</v>
      </c>
      <c r="C174" s="1" t="s">
        <v>56</v>
      </c>
      <c r="D174" s="1" t="s">
        <v>61</v>
      </c>
      <c r="E174" s="1"/>
      <c r="F174" s="1" t="s">
        <v>78</v>
      </c>
      <c r="G174" s="1" t="s">
        <v>82</v>
      </c>
      <c r="H174" s="1" t="s">
        <v>542</v>
      </c>
      <c r="I174" s="1" t="s">
        <v>566</v>
      </c>
      <c r="J174" s="1" t="str">
        <f>HYPERLINK("https://www.zhipin.com/job_detail/6f33b5e2446593133nd-3d68EFQ~.html","详情")</f>
        <v>详情</v>
      </c>
    </row>
    <row r="175" spans="1:10">
      <c r="A175" s="1" t="s">
        <v>508</v>
      </c>
      <c r="B175" s="1" t="s">
        <v>46</v>
      </c>
      <c r="C175" s="1" t="s">
        <v>47</v>
      </c>
      <c r="D175" s="1" t="s">
        <v>61</v>
      </c>
      <c r="E175" s="1"/>
      <c r="F175" s="1" t="s">
        <v>77</v>
      </c>
      <c r="G175" s="1" t="s">
        <v>82</v>
      </c>
      <c r="H175" s="1" t="s">
        <v>543</v>
      </c>
      <c r="I175" s="1" t="s">
        <v>567</v>
      </c>
      <c r="J175" s="1" t="str">
        <f>HYPERLINK("https://www.zhipin.com/job_detail/fff68c94f8bdae2a1X173t-1EFs~.html","详情")</f>
        <v>详情</v>
      </c>
    </row>
    <row r="176" spans="1:10">
      <c r="A176" s="1" t="s">
        <v>165</v>
      </c>
      <c r="B176" s="1" t="s">
        <v>41</v>
      </c>
      <c r="C176" s="1" t="s">
        <v>47</v>
      </c>
      <c r="D176" s="1" t="s">
        <v>64</v>
      </c>
      <c r="E176" s="1"/>
      <c r="F176" s="1" t="s">
        <v>77</v>
      </c>
      <c r="G176" s="1" t="s">
        <v>82</v>
      </c>
      <c r="H176" s="1" t="s">
        <v>591</v>
      </c>
      <c r="I176" s="1" t="s">
        <v>620</v>
      </c>
      <c r="J176" s="1" t="str">
        <f>HYPERLINK("https://www.zhipin.com/job_detail/1d7cdac0d0f25ab60HJ72N-4EFo~.html","详情")</f>
        <v>详情</v>
      </c>
    </row>
    <row r="177" spans="1:10">
      <c r="A177" s="1" t="s">
        <v>18</v>
      </c>
      <c r="B177" s="1" t="s">
        <v>40</v>
      </c>
      <c r="C177" s="1" t="s">
        <v>47</v>
      </c>
      <c r="D177" s="1" t="s">
        <v>58</v>
      </c>
      <c r="E177" s="1" t="s">
        <v>75</v>
      </c>
      <c r="F177" s="1" t="s">
        <v>77</v>
      </c>
      <c r="G177" s="1" t="s">
        <v>82</v>
      </c>
      <c r="H177" s="1" t="s">
        <v>592</v>
      </c>
      <c r="I177" s="1" t="s">
        <v>621</v>
      </c>
      <c r="J177" s="1" t="str">
        <f>HYPERLINK("https://www.zhipin.com/job_detail/e76aa273858ed11f3nF42NS-GFo~.html","详情")</f>
        <v>详情</v>
      </c>
    </row>
    <row r="178" spans="1:10">
      <c r="A178" s="1" t="s">
        <v>568</v>
      </c>
      <c r="B178" s="1" t="s">
        <v>40</v>
      </c>
      <c r="C178" s="1" t="s">
        <v>52</v>
      </c>
      <c r="D178" s="1" t="s">
        <v>61</v>
      </c>
      <c r="E178" s="1"/>
      <c r="F178" s="1" t="s">
        <v>78</v>
      </c>
      <c r="G178" s="1" t="s">
        <v>82</v>
      </c>
      <c r="H178" s="1" t="s">
        <v>593</v>
      </c>
      <c r="I178" s="1" t="s">
        <v>622</v>
      </c>
      <c r="J178" s="1" t="str">
        <f>HYPERLINK("https://www.zhipin.com/job_detail/6c9ce851c48b239e3nJz2tS5EFE~.html","详情")</f>
        <v>详情</v>
      </c>
    </row>
    <row r="179" spans="1:10">
      <c r="A179" s="1" t="s">
        <v>19</v>
      </c>
      <c r="B179" s="1" t="s">
        <v>41</v>
      </c>
      <c r="C179" s="1" t="s">
        <v>47</v>
      </c>
      <c r="D179" s="1" t="s">
        <v>66</v>
      </c>
      <c r="E179" s="1" t="s">
        <v>75</v>
      </c>
      <c r="F179" s="1" t="s">
        <v>78</v>
      </c>
      <c r="G179" s="1" t="s">
        <v>82</v>
      </c>
      <c r="H179" s="1" t="s">
        <v>594</v>
      </c>
      <c r="I179" s="1" t="s">
        <v>623</v>
      </c>
      <c r="J179" s="1" t="str">
        <f>HYPERLINK("https://www.zhipin.com/job_detail/ef1c04450a80bed033V53tu7EVQ~.html","详情")</f>
        <v>详情</v>
      </c>
    </row>
    <row r="180" spans="1:10">
      <c r="A180" s="1" t="s">
        <v>569</v>
      </c>
      <c r="B180" s="1" t="s">
        <v>44</v>
      </c>
      <c r="C180" s="1" t="s">
        <v>53</v>
      </c>
      <c r="D180" s="1" t="s">
        <v>361</v>
      </c>
      <c r="E180" s="1"/>
      <c r="F180" s="1" t="s">
        <v>77</v>
      </c>
      <c r="G180" s="1" t="s">
        <v>82</v>
      </c>
      <c r="H180" s="1" t="s">
        <v>595</v>
      </c>
      <c r="I180" s="1" t="s">
        <v>624</v>
      </c>
      <c r="J180" s="1" t="str">
        <f>HYPERLINK("https://www.zhipin.com/job_detail/4706617d1037d3da3nBz3967FVA~.html","详情")</f>
        <v>详情</v>
      </c>
    </row>
    <row r="181" spans="1:10">
      <c r="A181" s="1" t="s">
        <v>570</v>
      </c>
      <c r="B181" s="1" t="s">
        <v>41</v>
      </c>
      <c r="C181" s="1" t="s">
        <v>47</v>
      </c>
      <c r="D181" s="1" t="s">
        <v>57</v>
      </c>
      <c r="E181" s="1" t="s">
        <v>74</v>
      </c>
      <c r="F181" s="1" t="s">
        <v>77</v>
      </c>
      <c r="G181" s="1" t="s">
        <v>82</v>
      </c>
      <c r="H181" s="1" t="s">
        <v>596</v>
      </c>
      <c r="I181" s="1" t="s">
        <v>625</v>
      </c>
      <c r="J181" s="1" t="str">
        <f>HYPERLINK("https://www.zhipin.com/job_detail/7ee72184d9ceff870HB-2968EFA~.html","详情")</f>
        <v>详情</v>
      </c>
    </row>
    <row r="182" spans="1:10">
      <c r="A182" s="1" t="s">
        <v>37</v>
      </c>
      <c r="B182" s="1" t="s">
        <v>40</v>
      </c>
      <c r="C182" s="1" t="s">
        <v>55</v>
      </c>
      <c r="D182" s="1" t="s">
        <v>61</v>
      </c>
      <c r="E182" s="1"/>
      <c r="F182" s="1" t="s">
        <v>78</v>
      </c>
      <c r="G182" s="1" t="s">
        <v>82</v>
      </c>
      <c r="H182" s="1" t="s">
        <v>597</v>
      </c>
      <c r="I182" s="1" t="s">
        <v>626</v>
      </c>
      <c r="J182" s="1" t="str">
        <f>HYPERLINK("https://www.zhipin.com/job_detail/3e4d18a6d3c0e4e53nF809q6FVU~.html","详情")</f>
        <v>详情</v>
      </c>
    </row>
    <row r="183" spans="1:10">
      <c r="A183" s="1" t="s">
        <v>26</v>
      </c>
      <c r="B183" s="1" t="s">
        <v>40</v>
      </c>
      <c r="C183" s="1" t="s">
        <v>50</v>
      </c>
      <c r="D183" s="1" t="s">
        <v>361</v>
      </c>
      <c r="E183" s="1" t="s">
        <v>75</v>
      </c>
      <c r="F183" s="1" t="s">
        <v>77</v>
      </c>
      <c r="G183" s="1" t="s">
        <v>84</v>
      </c>
      <c r="H183" s="1" t="s">
        <v>598</v>
      </c>
      <c r="I183" s="1" t="s">
        <v>627</v>
      </c>
      <c r="J183" s="1" t="str">
        <f>HYPERLINK("https://www.zhipin.com/job_detail/6f99e4a923a277583nN-2tW_E1s~.html","详情")</f>
        <v>详情</v>
      </c>
    </row>
    <row r="184" spans="1:10">
      <c r="A184" s="1" t="s">
        <v>24</v>
      </c>
      <c r="B184" s="1" t="s">
        <v>41</v>
      </c>
      <c r="C184" s="1" t="s">
        <v>47</v>
      </c>
      <c r="D184" s="1" t="s">
        <v>68</v>
      </c>
      <c r="E184" s="1" t="s">
        <v>73</v>
      </c>
      <c r="F184" s="1" t="s">
        <v>79</v>
      </c>
      <c r="G184" s="1" t="s">
        <v>82</v>
      </c>
      <c r="H184" s="1" t="s">
        <v>599</v>
      </c>
      <c r="I184" s="1" t="s">
        <v>628</v>
      </c>
      <c r="J184" s="1" t="str">
        <f>HYPERLINK("https://www.zhipin.com/job_detail/7ce383f2794eae9a3nZy2Ni0FVA~.html","详情")</f>
        <v>详情</v>
      </c>
    </row>
    <row r="185" spans="1:10">
      <c r="A185" s="1" t="s">
        <v>21</v>
      </c>
      <c r="B185" s="1" t="s">
        <v>41</v>
      </c>
      <c r="C185" s="1" t="s">
        <v>47</v>
      </c>
      <c r="D185" s="1" t="s">
        <v>70</v>
      </c>
      <c r="E185" s="1"/>
      <c r="F185" s="1" t="s">
        <v>77</v>
      </c>
      <c r="G185" s="1" t="s">
        <v>82</v>
      </c>
      <c r="H185" s="1" t="s">
        <v>600</v>
      </c>
      <c r="I185" s="1" t="s">
        <v>629</v>
      </c>
      <c r="J185" s="1" t="str">
        <f>HYPERLINK("https://www.zhipin.com/job_detail/5f93e9d720e88c403nV83NS0E1E~.html","详情")</f>
        <v>详情</v>
      </c>
    </row>
    <row r="186" spans="1:10">
      <c r="A186" s="1" t="s">
        <v>571</v>
      </c>
      <c r="B186" s="1" t="s">
        <v>41</v>
      </c>
      <c r="C186" s="1" t="s">
        <v>52</v>
      </c>
      <c r="D186" s="1" t="s">
        <v>588</v>
      </c>
      <c r="E186" s="1" t="s">
        <v>75</v>
      </c>
      <c r="F186" s="1" t="s">
        <v>78</v>
      </c>
      <c r="G186" s="1" t="s">
        <v>82</v>
      </c>
      <c r="H186" s="1" t="s">
        <v>601</v>
      </c>
      <c r="I186" s="1" t="s">
        <v>630</v>
      </c>
      <c r="J186" s="1" t="str">
        <f>HYPERLINK("https://www.zhipin.com/job_detail/5b90dbbf000fd2103nZy3ty8Els~.html","详情")</f>
        <v>详情</v>
      </c>
    </row>
    <row r="187" spans="1:10">
      <c r="A187" s="1" t="s">
        <v>572</v>
      </c>
      <c r="B187" s="1" t="s">
        <v>167</v>
      </c>
      <c r="C187" s="1" t="s">
        <v>433</v>
      </c>
      <c r="D187" s="1" t="s">
        <v>57</v>
      </c>
      <c r="E187" s="1"/>
      <c r="F187" s="1" t="s">
        <v>78</v>
      </c>
      <c r="G187" s="1" t="s">
        <v>82</v>
      </c>
      <c r="H187" s="1" t="s">
        <v>602</v>
      </c>
      <c r="I187" s="1"/>
      <c r="J187" s="1" t="str">
        <f>HYPERLINK("https://www.zhipin.com/job_detail/9c3c9467eada90ad3nB62ty4GVI~.html","详情")</f>
        <v>详情</v>
      </c>
    </row>
    <row r="188" spans="1:10">
      <c r="A188" s="1" t="s">
        <v>28</v>
      </c>
      <c r="B188" s="1" t="s">
        <v>45</v>
      </c>
      <c r="C188" s="1" t="s">
        <v>51</v>
      </c>
      <c r="D188" s="1" t="s">
        <v>64</v>
      </c>
      <c r="E188" s="1" t="s">
        <v>74</v>
      </c>
      <c r="F188" s="1" t="s">
        <v>77</v>
      </c>
      <c r="G188" s="1" t="s">
        <v>82</v>
      </c>
      <c r="H188" s="1" t="s">
        <v>603</v>
      </c>
      <c r="I188" s="1" t="s">
        <v>631</v>
      </c>
      <c r="J188" s="1" t="str">
        <f>HYPERLINK("https://www.zhipin.com/job_detail/ba824a6f561063ba3nV839q4E1s~.html","详情")</f>
        <v>详情</v>
      </c>
    </row>
    <row r="189" spans="1:10">
      <c r="A189" s="1" t="s">
        <v>38</v>
      </c>
      <c r="B189" s="1" t="s">
        <v>40</v>
      </c>
      <c r="C189" s="1" t="s">
        <v>47</v>
      </c>
      <c r="D189" s="1" t="s">
        <v>57</v>
      </c>
      <c r="E189" s="1" t="s">
        <v>75</v>
      </c>
      <c r="F189" s="1" t="s">
        <v>77</v>
      </c>
      <c r="G189" s="1" t="s">
        <v>82</v>
      </c>
      <c r="H189" s="1" t="s">
        <v>604</v>
      </c>
      <c r="I189" s="1" t="s">
        <v>632</v>
      </c>
      <c r="J189" s="1" t="str">
        <f>HYPERLINK("https://www.zhipin.com/job_detail/3a44beae322188923nF62N25EVI~.html","详情")</f>
        <v>详情</v>
      </c>
    </row>
    <row r="190" spans="1:10">
      <c r="A190" s="1" t="s">
        <v>573</v>
      </c>
      <c r="B190" s="1" t="s">
        <v>40</v>
      </c>
      <c r="C190" s="1" t="s">
        <v>51</v>
      </c>
      <c r="D190" s="1" t="s">
        <v>70</v>
      </c>
      <c r="E190" s="1"/>
      <c r="F190" s="1" t="s">
        <v>77</v>
      </c>
      <c r="G190" s="1" t="s">
        <v>82</v>
      </c>
      <c r="H190" s="1" t="s">
        <v>605</v>
      </c>
      <c r="I190" s="1" t="s">
        <v>633</v>
      </c>
      <c r="J190" s="1" t="str">
        <f>HYPERLINK("https://www.zhipin.com/job_detail/d4fc3da3bb7fcd9d3nZ52di6GFA~.html","详情")</f>
        <v>详情</v>
      </c>
    </row>
    <row r="191" spans="1:10">
      <c r="A191" s="1" t="s">
        <v>574</v>
      </c>
      <c r="B191" s="1" t="s">
        <v>44</v>
      </c>
      <c r="C191" s="1" t="s">
        <v>55</v>
      </c>
      <c r="D191" s="1" t="s">
        <v>71</v>
      </c>
      <c r="E191" s="1"/>
      <c r="F191" s="1" t="s">
        <v>77</v>
      </c>
      <c r="G191" s="1" t="s">
        <v>84</v>
      </c>
      <c r="H191" s="1" t="s">
        <v>606</v>
      </c>
      <c r="I191" s="1" t="s">
        <v>634</v>
      </c>
      <c r="J191" s="1" t="str">
        <f>HYPERLINK("https://www.zhipin.com/job_detail/f3359a232f6799633nJ42N65FVE~.html","详情")</f>
        <v>详情</v>
      </c>
    </row>
    <row r="192" spans="1:10">
      <c r="A192" s="1" t="s">
        <v>575</v>
      </c>
      <c r="B192" s="1" t="s">
        <v>41</v>
      </c>
      <c r="C192" s="1" t="s">
        <v>47</v>
      </c>
      <c r="D192" s="1" t="s">
        <v>57</v>
      </c>
      <c r="E192" s="1" t="s">
        <v>74</v>
      </c>
      <c r="F192" s="1" t="s">
        <v>80</v>
      </c>
      <c r="G192" s="1" t="s">
        <v>83</v>
      </c>
      <c r="H192" s="1" t="s">
        <v>607</v>
      </c>
      <c r="I192" s="1" t="s">
        <v>635</v>
      </c>
      <c r="J192" s="1" t="str">
        <f>HYPERLINK("https://www.zhipin.com/job_detail/ea2e46eb0b2150753nB50t60GVQ~.html","详情")</f>
        <v>详情</v>
      </c>
    </row>
    <row r="193" spans="1:10">
      <c r="A193" s="1" t="s">
        <v>576</v>
      </c>
      <c r="B193" s="1" t="s">
        <v>41</v>
      </c>
      <c r="C193" s="1" t="s">
        <v>168</v>
      </c>
      <c r="D193" s="1" t="s">
        <v>58</v>
      </c>
      <c r="E193" s="1" t="s">
        <v>75</v>
      </c>
      <c r="F193" s="1" t="s">
        <v>77</v>
      </c>
      <c r="G193" s="1" t="s">
        <v>82</v>
      </c>
      <c r="H193" s="1" t="s">
        <v>608</v>
      </c>
      <c r="I193" s="1" t="s">
        <v>636</v>
      </c>
      <c r="J193" s="1" t="str">
        <f>HYPERLINK("https://www.zhipin.com/job_detail/40f697cfcd09339a331_29S6GVM~.html","详情")</f>
        <v>详情</v>
      </c>
    </row>
    <row r="194" spans="1:10">
      <c r="A194" s="1" t="s">
        <v>577</v>
      </c>
      <c r="B194" s="1" t="s">
        <v>586</v>
      </c>
      <c r="C194" s="1" t="s">
        <v>48</v>
      </c>
      <c r="D194" s="1" t="s">
        <v>72</v>
      </c>
      <c r="E194" s="1" t="s">
        <v>76</v>
      </c>
      <c r="F194" s="1" t="s">
        <v>80</v>
      </c>
      <c r="G194" s="1" t="s">
        <v>82</v>
      </c>
      <c r="H194" s="1" t="s">
        <v>609</v>
      </c>
      <c r="I194" s="1" t="s">
        <v>637</v>
      </c>
      <c r="J194" s="1" t="str">
        <f>HYPERLINK("https://www.zhipin.com/job_detail/3e2e46237ca229530XR-2d20EVY~.html","详情")</f>
        <v>详情</v>
      </c>
    </row>
    <row r="195" spans="1:10">
      <c r="A195" s="1" t="s">
        <v>578</v>
      </c>
      <c r="B195" s="1" t="s">
        <v>41</v>
      </c>
      <c r="C195" s="1" t="s">
        <v>47</v>
      </c>
      <c r="D195" s="1" t="s">
        <v>589</v>
      </c>
      <c r="E195" s="1"/>
      <c r="F195" s="1" t="s">
        <v>79</v>
      </c>
      <c r="G195" s="1" t="s">
        <v>84</v>
      </c>
      <c r="H195" s="1" t="s">
        <v>610</v>
      </c>
      <c r="I195" s="1" t="s">
        <v>638</v>
      </c>
      <c r="J195" s="1" t="str">
        <f>HYPERLINK("https://www.zhipin.com/job_detail/8ef1ae7d7b013acb33F93tu-Els~.html","详情")</f>
        <v>详情</v>
      </c>
    </row>
    <row r="196" spans="1:10">
      <c r="A196" s="1" t="s">
        <v>35</v>
      </c>
      <c r="B196" s="1" t="s">
        <v>40</v>
      </c>
      <c r="C196" s="1" t="s">
        <v>47</v>
      </c>
      <c r="D196" s="1" t="s">
        <v>180</v>
      </c>
      <c r="E196" s="1" t="s">
        <v>74</v>
      </c>
      <c r="F196" s="1" t="s">
        <v>77</v>
      </c>
      <c r="G196" s="1" t="s">
        <v>82</v>
      </c>
      <c r="H196" s="1" t="s">
        <v>611</v>
      </c>
      <c r="I196" s="1" t="s">
        <v>639</v>
      </c>
      <c r="J196" s="1" t="str">
        <f>HYPERLINK("https://www.zhipin.com/job_detail/d7de80d3f93d2be73nF70tu4GVI~.html","详情")</f>
        <v>详情</v>
      </c>
    </row>
    <row r="197" spans="1:10">
      <c r="A197" s="1" t="s">
        <v>579</v>
      </c>
      <c r="B197" s="1" t="s">
        <v>167</v>
      </c>
      <c r="C197" s="1" t="s">
        <v>270</v>
      </c>
      <c r="D197" s="1" t="s">
        <v>512</v>
      </c>
      <c r="E197" s="1" t="s">
        <v>76</v>
      </c>
      <c r="F197" s="1" t="s">
        <v>77</v>
      </c>
      <c r="G197" s="1" t="s">
        <v>82</v>
      </c>
      <c r="H197" s="1" t="s">
        <v>612</v>
      </c>
      <c r="I197" s="1"/>
      <c r="J197" s="1" t="str">
        <f>HYPERLINK("https://www.zhipin.com/job_detail/0f7c701a78dd41c73nd829q_EVA~.html","详情")</f>
        <v>详情</v>
      </c>
    </row>
    <row r="198" spans="1:10">
      <c r="A198" s="1" t="s">
        <v>580</v>
      </c>
      <c r="B198" s="1" t="s">
        <v>41</v>
      </c>
      <c r="C198" s="1" t="s">
        <v>47</v>
      </c>
      <c r="D198" s="1" t="s">
        <v>66</v>
      </c>
      <c r="E198" s="1" t="s">
        <v>76</v>
      </c>
      <c r="F198" s="1" t="s">
        <v>77</v>
      </c>
      <c r="G198" s="1" t="s">
        <v>82</v>
      </c>
      <c r="H198" s="1" t="s">
        <v>613</v>
      </c>
      <c r="I198" s="1" t="s">
        <v>640</v>
      </c>
      <c r="J198" s="1" t="str">
        <f>HYPERLINK("https://www.zhipin.com/job_detail/926c057ab73912903nF92Ni9GFo~.html","详情")</f>
        <v>详情</v>
      </c>
    </row>
    <row r="199" spans="1:10">
      <c r="A199" s="1" t="s">
        <v>34</v>
      </c>
      <c r="B199" s="1" t="s">
        <v>44</v>
      </c>
      <c r="C199" s="1" t="s">
        <v>54</v>
      </c>
      <c r="D199" s="1" t="s">
        <v>71</v>
      </c>
      <c r="E199" s="1" t="s">
        <v>73</v>
      </c>
      <c r="F199" s="1" t="s">
        <v>77</v>
      </c>
      <c r="G199" s="1" t="s">
        <v>82</v>
      </c>
      <c r="H199" s="1" t="s">
        <v>614</v>
      </c>
      <c r="I199" s="1" t="s">
        <v>641</v>
      </c>
      <c r="J199" s="1" t="str">
        <f>HYPERLINK("https://www.zhipin.com/job_detail/5694c536476632563nJy09i1GVU~.html","详情")</f>
        <v>详情</v>
      </c>
    </row>
    <row r="200" spans="1:10">
      <c r="A200" s="1" t="s">
        <v>581</v>
      </c>
      <c r="B200" s="1" t="s">
        <v>587</v>
      </c>
      <c r="C200" s="1" t="s">
        <v>48</v>
      </c>
      <c r="D200" s="1" t="s">
        <v>361</v>
      </c>
      <c r="E200" s="1"/>
      <c r="F200" s="1" t="s">
        <v>77</v>
      </c>
      <c r="G200" s="1" t="s">
        <v>83</v>
      </c>
      <c r="H200" s="1" t="s">
        <v>615</v>
      </c>
      <c r="I200" s="1" t="s">
        <v>642</v>
      </c>
      <c r="J200" s="1" t="str">
        <f>HYPERLINK("https://www.zhipin.com/job_detail/44cfd62ff7d26dd53nd-2tq-E1M~.html","详情")</f>
        <v>详情</v>
      </c>
    </row>
    <row r="201" spans="1:10">
      <c r="A201" s="1" t="s">
        <v>582</v>
      </c>
      <c r="B201" s="1" t="s">
        <v>41</v>
      </c>
      <c r="C201" s="1" t="s">
        <v>47</v>
      </c>
      <c r="D201" s="1" t="s">
        <v>65</v>
      </c>
      <c r="E201" s="1" t="s">
        <v>76</v>
      </c>
      <c r="F201" s="1" t="s">
        <v>78</v>
      </c>
      <c r="G201" s="1" t="s">
        <v>84</v>
      </c>
      <c r="H201" s="1" t="s">
        <v>616</v>
      </c>
      <c r="I201" s="1" t="s">
        <v>643</v>
      </c>
      <c r="J201" s="1" t="str">
        <f>HYPERLINK("https://www.zhipin.com/job_detail/9004cf7672a7e8f53nJ629y-E1A~.html","详情")</f>
        <v>详情</v>
      </c>
    </row>
    <row r="202" spans="1:10">
      <c r="A202" s="1" t="s">
        <v>583</v>
      </c>
      <c r="B202" s="1" t="s">
        <v>44</v>
      </c>
      <c r="C202" s="1" t="s">
        <v>47</v>
      </c>
      <c r="D202" s="1" t="s">
        <v>590</v>
      </c>
      <c r="E202" s="1"/>
      <c r="F202" s="1" t="s">
        <v>78</v>
      </c>
      <c r="G202" s="1" t="s">
        <v>82</v>
      </c>
      <c r="H202" s="1" t="s">
        <v>617</v>
      </c>
      <c r="I202" s="1" t="s">
        <v>644</v>
      </c>
      <c r="J202" s="1" t="str">
        <f>HYPERLINK("https://www.zhipin.com/job_detail/d22d328481c23efe3nB90ti7FFA~.html","详情")</f>
        <v>详情</v>
      </c>
    </row>
    <row r="203" spans="1:10">
      <c r="A203" s="1" t="s">
        <v>584</v>
      </c>
      <c r="B203" s="1" t="s">
        <v>44</v>
      </c>
      <c r="C203" s="1" t="s">
        <v>47</v>
      </c>
      <c r="D203" s="1" t="s">
        <v>65</v>
      </c>
      <c r="E203" s="1"/>
      <c r="F203" s="1" t="s">
        <v>77</v>
      </c>
      <c r="G203" s="1" t="s">
        <v>82</v>
      </c>
      <c r="H203" s="1" t="s">
        <v>618</v>
      </c>
      <c r="I203" s="1" t="s">
        <v>645</v>
      </c>
      <c r="J203" s="1" t="str">
        <f>HYPERLINK("https://www.zhipin.com/job_detail/a4b662f55ffd313a3nVz2961E1c~.html","详情")</f>
        <v>详情</v>
      </c>
    </row>
    <row r="204" spans="1:10">
      <c r="A204" s="1" t="s">
        <v>585</v>
      </c>
      <c r="B204" s="1" t="s">
        <v>41</v>
      </c>
      <c r="C204" s="1" t="s">
        <v>52</v>
      </c>
      <c r="D204" s="1" t="s">
        <v>176</v>
      </c>
      <c r="E204" s="1"/>
      <c r="F204" s="1" t="s">
        <v>77</v>
      </c>
      <c r="G204" s="1" t="s">
        <v>82</v>
      </c>
      <c r="H204" s="1" t="s">
        <v>619</v>
      </c>
      <c r="I204" s="1" t="s">
        <v>646</v>
      </c>
      <c r="J204" s="1" t="str">
        <f>HYPERLINK("https://www.zhipin.com/job_detail/fc430d6d50293f7f3nd729-9FFU~.html","详情")</f>
        <v>详情</v>
      </c>
    </row>
    <row r="205" spans="1:10">
      <c r="A205" s="1" t="s">
        <v>647</v>
      </c>
      <c r="B205" s="1" t="s">
        <v>44</v>
      </c>
      <c r="C205" s="1" t="s">
        <v>355</v>
      </c>
      <c r="D205" s="1" t="s">
        <v>70</v>
      </c>
      <c r="E205" s="1"/>
      <c r="F205" s="1" t="s">
        <v>79</v>
      </c>
      <c r="G205" s="1" t="s">
        <v>82</v>
      </c>
      <c r="H205" s="1" t="s">
        <v>673</v>
      </c>
      <c r="I205" s="1" t="s">
        <v>702</v>
      </c>
      <c r="J205" s="1" t="str">
        <f>HYPERLINK("https://www.zhipin.com/job_detail/412823cb46532d303nJ52928FFM~.html","详情")</f>
        <v>详情</v>
      </c>
    </row>
    <row r="206" spans="1:10">
      <c r="A206" s="1" t="s">
        <v>648</v>
      </c>
      <c r="B206" s="1" t="s">
        <v>41</v>
      </c>
      <c r="C206" s="1" t="s">
        <v>52</v>
      </c>
      <c r="D206" s="1" t="s">
        <v>180</v>
      </c>
      <c r="E206" s="1" t="s">
        <v>75</v>
      </c>
      <c r="F206" s="1" t="s">
        <v>77</v>
      </c>
      <c r="G206" s="1" t="s">
        <v>82</v>
      </c>
      <c r="H206" s="1" t="s">
        <v>674</v>
      </c>
      <c r="I206" s="1" t="s">
        <v>703</v>
      </c>
      <c r="J206" s="1" t="str">
        <f>HYPERLINK("https://www.zhipin.com/job_detail/0e517b26449aa0663nN609W9ElA~.html","详情")</f>
        <v>详情</v>
      </c>
    </row>
    <row r="207" spans="1:10">
      <c r="A207" s="1" t="s">
        <v>29</v>
      </c>
      <c r="B207" s="1" t="s">
        <v>41</v>
      </c>
      <c r="C207" s="1" t="s">
        <v>47</v>
      </c>
      <c r="D207" s="1" t="s">
        <v>71</v>
      </c>
      <c r="E207" s="1" t="s">
        <v>76</v>
      </c>
      <c r="F207" s="1" t="s">
        <v>80</v>
      </c>
      <c r="G207" s="1" t="s">
        <v>82</v>
      </c>
      <c r="H207" s="1" t="s">
        <v>675</v>
      </c>
      <c r="I207" s="1" t="s">
        <v>704</v>
      </c>
      <c r="J207" s="1" t="str">
        <f>HYPERLINK("https://www.zhipin.com/job_detail/61b98f082e81c94b3nN63dq-EFM~.html","详情")</f>
        <v>详情</v>
      </c>
    </row>
    <row r="208" spans="1:10">
      <c r="A208" s="1" t="s">
        <v>649</v>
      </c>
      <c r="B208" s="1" t="s">
        <v>44</v>
      </c>
      <c r="C208" s="1" t="s">
        <v>55</v>
      </c>
      <c r="D208" s="1" t="s">
        <v>66</v>
      </c>
      <c r="E208" s="1" t="s">
        <v>75</v>
      </c>
      <c r="F208" s="1" t="s">
        <v>77</v>
      </c>
      <c r="G208" s="1" t="s">
        <v>82</v>
      </c>
      <c r="H208" s="1" t="s">
        <v>676</v>
      </c>
      <c r="I208" s="1" t="s">
        <v>705</v>
      </c>
      <c r="J208" s="1" t="str">
        <f>HYPERLINK("https://www.zhipin.com/job_detail/b2f28f4c3718f4f033d50t-6F1A~.html","详情")</f>
        <v>详情</v>
      </c>
    </row>
    <row r="209" spans="1:10">
      <c r="A209" s="1" t="s">
        <v>650</v>
      </c>
      <c r="B209" s="1" t="s">
        <v>669</v>
      </c>
      <c r="C209" s="1" t="s">
        <v>47</v>
      </c>
      <c r="D209" s="1" t="s">
        <v>670</v>
      </c>
      <c r="E209" s="1"/>
      <c r="F209" s="1" t="s">
        <v>77</v>
      </c>
      <c r="G209" s="1" t="s">
        <v>82</v>
      </c>
      <c r="H209" s="1" t="s">
        <v>677</v>
      </c>
      <c r="I209" s="1" t="s">
        <v>706</v>
      </c>
      <c r="J209" s="1" t="str">
        <f>HYPERLINK("https://www.zhipin.com/job_detail/c3eea31cdfb848ec3ndz3NW8GVI~.html","详情")</f>
        <v>详情</v>
      </c>
    </row>
    <row r="210" spans="1:10">
      <c r="A210" s="1" t="s">
        <v>651</v>
      </c>
      <c r="B210" s="1" t="s">
        <v>41</v>
      </c>
      <c r="C210" s="1" t="s">
        <v>47</v>
      </c>
      <c r="D210" s="1" t="s">
        <v>58</v>
      </c>
      <c r="E210" s="1" t="s">
        <v>75</v>
      </c>
      <c r="F210" s="1" t="s">
        <v>77</v>
      </c>
      <c r="G210" s="1" t="s">
        <v>83</v>
      </c>
      <c r="H210" s="1" t="s">
        <v>678</v>
      </c>
      <c r="I210" s="1" t="s">
        <v>707</v>
      </c>
      <c r="J210" s="1" t="str">
        <f>HYPERLINK("https://www.zhipin.com/job_detail/fd28a6203dff650d3nB43dm_FFU~.html","详情")</f>
        <v>详情</v>
      </c>
    </row>
    <row r="211" spans="1:10">
      <c r="A211" s="1" t="s">
        <v>652</v>
      </c>
      <c r="B211" s="1" t="s">
        <v>46</v>
      </c>
      <c r="C211" s="1" t="s">
        <v>47</v>
      </c>
      <c r="D211" s="1" t="s">
        <v>671</v>
      </c>
      <c r="E211" s="1" t="s">
        <v>73</v>
      </c>
      <c r="F211" s="1" t="s">
        <v>77</v>
      </c>
      <c r="G211" s="1" t="s">
        <v>82</v>
      </c>
      <c r="H211" s="1" t="s">
        <v>679</v>
      </c>
      <c r="I211" s="1" t="s">
        <v>708</v>
      </c>
      <c r="J211" s="1" t="str">
        <f>HYPERLINK("https://www.zhipin.com/job_detail/d3cbcf2b774042423nR90tu5GFA~.html","详情")</f>
        <v>详情</v>
      </c>
    </row>
    <row r="212" spans="1:10">
      <c r="A212" s="1" t="s">
        <v>653</v>
      </c>
      <c r="B212" s="1" t="s">
        <v>41</v>
      </c>
      <c r="C212" s="1" t="s">
        <v>51</v>
      </c>
      <c r="D212" s="1" t="s">
        <v>64</v>
      </c>
      <c r="E212" s="1"/>
      <c r="F212" s="1" t="s">
        <v>80</v>
      </c>
      <c r="G212" s="1" t="s">
        <v>82</v>
      </c>
      <c r="H212" s="1" t="s">
        <v>680</v>
      </c>
      <c r="I212" s="1" t="s">
        <v>709</v>
      </c>
      <c r="J212" s="1" t="str">
        <f>HYPERLINK("https://www.zhipin.com/job_detail/79e77d590828a8f53nN42dm9FlM~.html","详情")</f>
        <v>详情</v>
      </c>
    </row>
    <row r="213" spans="1:10">
      <c r="A213" s="1" t="s">
        <v>654</v>
      </c>
      <c r="B213" s="1" t="s">
        <v>44</v>
      </c>
      <c r="C213" s="1" t="s">
        <v>270</v>
      </c>
      <c r="D213" s="1" t="s">
        <v>590</v>
      </c>
      <c r="E213" s="1"/>
      <c r="F213" s="1" t="s">
        <v>77</v>
      </c>
      <c r="G213" s="1" t="s">
        <v>82</v>
      </c>
      <c r="H213" s="1" t="s">
        <v>681</v>
      </c>
      <c r="I213" s="1" t="s">
        <v>710</v>
      </c>
      <c r="J213" s="1" t="str">
        <f>HYPERLINK("https://www.zhipin.com/job_detail/6484629ff60d04dd3nB72Ny9Flc~.html","详情")</f>
        <v>详情</v>
      </c>
    </row>
    <row r="214" spans="1:10">
      <c r="A214" s="1" t="s">
        <v>655</v>
      </c>
      <c r="B214" s="1" t="s">
        <v>41</v>
      </c>
      <c r="C214" s="1" t="s">
        <v>51</v>
      </c>
      <c r="D214" s="1" t="s">
        <v>58</v>
      </c>
      <c r="E214" s="1"/>
      <c r="F214" s="1" t="s">
        <v>78</v>
      </c>
      <c r="G214" s="1" t="s">
        <v>82</v>
      </c>
      <c r="H214" s="1" t="s">
        <v>682</v>
      </c>
      <c r="I214" s="1" t="s">
        <v>711</v>
      </c>
      <c r="J214" s="1" t="str">
        <f>HYPERLINK("https://www.zhipin.com/job_detail/1da18badb8c6d2b10XN-3tW6FlQ~.html","详情")</f>
        <v>详情</v>
      </c>
    </row>
    <row r="215" spans="1:10">
      <c r="A215" s="1" t="s">
        <v>267</v>
      </c>
      <c r="B215" s="1" t="s">
        <v>41</v>
      </c>
      <c r="C215" s="1" t="s">
        <v>47</v>
      </c>
      <c r="D215" s="1" t="s">
        <v>58</v>
      </c>
      <c r="E215" s="1" t="s">
        <v>74</v>
      </c>
      <c r="F215" s="1" t="s">
        <v>77</v>
      </c>
      <c r="G215" s="1" t="s">
        <v>82</v>
      </c>
      <c r="H215" s="1" t="s">
        <v>683</v>
      </c>
      <c r="I215" s="1" t="s">
        <v>712</v>
      </c>
      <c r="J215" s="1" t="str">
        <f>HYPERLINK("https://www.zhipin.com/job_detail/d36baeadcbd04d473nZ739-1FFM~.html","详情")</f>
        <v>详情</v>
      </c>
    </row>
    <row r="216" spans="1:10">
      <c r="A216" s="1" t="s">
        <v>656</v>
      </c>
      <c r="B216" s="1" t="s">
        <v>41</v>
      </c>
      <c r="C216" s="1" t="s">
        <v>51</v>
      </c>
      <c r="D216" s="1" t="s">
        <v>58</v>
      </c>
      <c r="E216" s="1"/>
      <c r="F216" s="1" t="s">
        <v>77</v>
      </c>
      <c r="G216" s="1" t="s">
        <v>82</v>
      </c>
      <c r="H216" s="1" t="s">
        <v>684</v>
      </c>
      <c r="I216" s="1" t="s">
        <v>713</v>
      </c>
      <c r="J216" s="1" t="str">
        <f>HYPERLINK("https://www.zhipin.com/job_detail/994a1682f775b6c433x62t24FVI~.html","详情")</f>
        <v>详情</v>
      </c>
    </row>
    <row r="217" spans="1:10">
      <c r="A217" s="1" t="s">
        <v>263</v>
      </c>
      <c r="B217" s="1" t="s">
        <v>40</v>
      </c>
      <c r="C217" s="1" t="s">
        <v>47</v>
      </c>
      <c r="D217" s="1" t="s">
        <v>176</v>
      </c>
      <c r="E217" s="1" t="s">
        <v>74</v>
      </c>
      <c r="F217" s="1" t="s">
        <v>79</v>
      </c>
      <c r="G217" s="1" t="s">
        <v>82</v>
      </c>
      <c r="H217" s="1" t="s">
        <v>685</v>
      </c>
      <c r="I217" s="1" t="s">
        <v>714</v>
      </c>
      <c r="J217" s="1" t="str">
        <f>HYPERLINK("https://www.zhipin.com/job_detail/36e55bd13d48b86b0H1839q6GFQ~.html","详情")</f>
        <v>详情</v>
      </c>
    </row>
    <row r="218" spans="1:10">
      <c r="A218" s="1" t="s">
        <v>657</v>
      </c>
      <c r="B218" s="1" t="s">
        <v>41</v>
      </c>
      <c r="C218" s="1" t="s">
        <v>55</v>
      </c>
      <c r="D218" s="1" t="s">
        <v>672</v>
      </c>
      <c r="E218" s="1"/>
      <c r="F218" s="1" t="s">
        <v>77</v>
      </c>
      <c r="G218" s="1" t="s">
        <v>82</v>
      </c>
      <c r="H218" s="1" t="s">
        <v>686</v>
      </c>
      <c r="I218" s="1" t="s">
        <v>715</v>
      </c>
      <c r="J218" s="1" t="str">
        <f>HYPERLINK("https://www.zhipin.com/job_detail/acc19bcefa3bd64f0XF609S5FVc~.html","详情")</f>
        <v>详情</v>
      </c>
    </row>
    <row r="219" spans="1:10">
      <c r="A219" s="1" t="s">
        <v>30</v>
      </c>
      <c r="B219" s="1" t="s">
        <v>41</v>
      </c>
      <c r="C219" s="1" t="s">
        <v>47</v>
      </c>
      <c r="D219" s="1" t="s">
        <v>64</v>
      </c>
      <c r="E219" s="1" t="s">
        <v>75</v>
      </c>
      <c r="F219" s="1" t="s">
        <v>80</v>
      </c>
      <c r="G219" s="1" t="s">
        <v>83</v>
      </c>
      <c r="H219" s="1" t="s">
        <v>687</v>
      </c>
      <c r="I219" s="1" t="s">
        <v>716</v>
      </c>
      <c r="J219" s="1" t="str">
        <f>HYPERLINK("https://www.zhipin.com/job_detail/f49e42ed57023c853nJy2d-6FVA~.html","详情")</f>
        <v>详情</v>
      </c>
    </row>
    <row r="220" spans="1:10">
      <c r="A220" s="1" t="s">
        <v>16</v>
      </c>
      <c r="B220" s="1" t="s">
        <v>40</v>
      </c>
      <c r="C220" s="1" t="s">
        <v>49</v>
      </c>
      <c r="D220" s="1" t="s">
        <v>57</v>
      </c>
      <c r="E220" s="1"/>
      <c r="F220" s="1" t="s">
        <v>80</v>
      </c>
      <c r="G220" s="1" t="s">
        <v>83</v>
      </c>
      <c r="H220" s="1" t="s">
        <v>688</v>
      </c>
      <c r="I220" s="1" t="s">
        <v>717</v>
      </c>
      <c r="J220" s="1" t="str">
        <f>HYPERLINK("https://www.zhipin.com/job_detail/5dc3029405013d993nJ63Nq1F1Y~.html","详情")</f>
        <v>详情</v>
      </c>
    </row>
    <row r="221" spans="1:10">
      <c r="A221" s="1" t="s">
        <v>658</v>
      </c>
      <c r="B221" s="1" t="s">
        <v>41</v>
      </c>
      <c r="C221" s="1" t="s">
        <v>52</v>
      </c>
      <c r="D221" s="1" t="s">
        <v>71</v>
      </c>
      <c r="E221" s="1"/>
      <c r="F221" s="1" t="s">
        <v>77</v>
      </c>
      <c r="G221" s="1" t="s">
        <v>82</v>
      </c>
      <c r="H221" s="1" t="s">
        <v>689</v>
      </c>
      <c r="I221" s="1" t="s">
        <v>718</v>
      </c>
      <c r="J221" s="1" t="str">
        <f>HYPERLINK("https://www.zhipin.com/job_detail/35e770003182038a33B729i8FFs~.html","详情")</f>
        <v>详情</v>
      </c>
    </row>
    <row r="222" spans="1:10">
      <c r="A222" s="1" t="s">
        <v>659</v>
      </c>
      <c r="B222" s="1" t="s">
        <v>42</v>
      </c>
      <c r="C222" s="1" t="s">
        <v>353</v>
      </c>
      <c r="D222" s="1" t="s">
        <v>362</v>
      </c>
      <c r="E222" s="1"/>
      <c r="F222" s="1" t="s">
        <v>77</v>
      </c>
      <c r="G222" s="1" t="s">
        <v>82</v>
      </c>
      <c r="H222" s="1" t="s">
        <v>690</v>
      </c>
      <c r="I222" s="1" t="s">
        <v>719</v>
      </c>
      <c r="J222" s="1" t="str">
        <f>HYPERLINK("https://www.zhipin.com/job_detail/6e10cb0523a8c71c33B53d2-EFE~.html","详情")</f>
        <v>详情</v>
      </c>
    </row>
    <row r="223" spans="1:10">
      <c r="A223" s="1" t="s">
        <v>23</v>
      </c>
      <c r="B223" s="1" t="s">
        <v>44</v>
      </c>
      <c r="C223" s="1" t="s">
        <v>52</v>
      </c>
      <c r="D223" s="1" t="s">
        <v>65</v>
      </c>
      <c r="E223" s="1"/>
      <c r="F223" s="1" t="s">
        <v>78</v>
      </c>
      <c r="G223" s="1" t="s">
        <v>82</v>
      </c>
      <c r="H223" s="1" t="s">
        <v>691</v>
      </c>
      <c r="I223" s="1" t="s">
        <v>720</v>
      </c>
      <c r="J223" s="1" t="str">
        <f>HYPERLINK("https://www.zhipin.com/job_detail/c9234f692ef56adf3nN63tS4GFM~.html","详情")</f>
        <v>详情</v>
      </c>
    </row>
    <row r="224" spans="1:10">
      <c r="A224" s="1" t="s">
        <v>660</v>
      </c>
      <c r="B224" s="1" t="s">
        <v>41</v>
      </c>
      <c r="C224" s="1" t="s">
        <v>47</v>
      </c>
      <c r="D224" s="1" t="s">
        <v>66</v>
      </c>
      <c r="E224" s="1" t="s">
        <v>76</v>
      </c>
      <c r="F224" s="1" t="s">
        <v>77</v>
      </c>
      <c r="G224" s="1" t="s">
        <v>82</v>
      </c>
      <c r="H224" s="1" t="s">
        <v>692</v>
      </c>
      <c r="I224" s="1" t="s">
        <v>721</v>
      </c>
      <c r="J224" s="1" t="str">
        <f>HYPERLINK("https://www.zhipin.com/job_detail/e2db6f1a1dd28e9133d_3t27ElI~.html","详情")</f>
        <v>详情</v>
      </c>
    </row>
    <row r="225" spans="1:10">
      <c r="A225" s="1" t="s">
        <v>661</v>
      </c>
      <c r="B225" s="1" t="s">
        <v>42</v>
      </c>
      <c r="C225" s="1" t="s">
        <v>47</v>
      </c>
      <c r="D225" s="1" t="s">
        <v>178</v>
      </c>
      <c r="E225" s="1" t="s">
        <v>75</v>
      </c>
      <c r="F225" s="1" t="s">
        <v>80</v>
      </c>
      <c r="G225" s="1" t="s">
        <v>82</v>
      </c>
      <c r="H225" s="1" t="s">
        <v>693</v>
      </c>
      <c r="I225" s="1" t="s">
        <v>722</v>
      </c>
      <c r="J225" s="1" t="str">
        <f>HYPERLINK("https://www.zhipin.com/job_detail/e3473af7cb3ecacd3nBz2du9EVQ~.html","详情")</f>
        <v>详情</v>
      </c>
    </row>
    <row r="226" spans="1:10">
      <c r="A226" s="1" t="s">
        <v>662</v>
      </c>
      <c r="B226" s="1" t="s">
        <v>40</v>
      </c>
      <c r="C226" s="1" t="s">
        <v>47</v>
      </c>
      <c r="D226" s="1" t="s">
        <v>66</v>
      </c>
      <c r="E226" s="1" t="s">
        <v>74</v>
      </c>
      <c r="F226" s="1" t="s">
        <v>78</v>
      </c>
      <c r="G226" s="1" t="s">
        <v>82</v>
      </c>
      <c r="H226" s="1" t="s">
        <v>694</v>
      </c>
      <c r="I226" s="1" t="s">
        <v>723</v>
      </c>
      <c r="J226" s="1" t="str">
        <f>HYPERLINK("https://www.zhipin.com/job_detail/98a574023f734ae13nVy3NS8FVM~.html","详情")</f>
        <v>详情</v>
      </c>
    </row>
    <row r="227" spans="1:10">
      <c r="A227" s="1" t="s">
        <v>663</v>
      </c>
      <c r="B227" s="1" t="s">
        <v>44</v>
      </c>
      <c r="C227" s="1" t="s">
        <v>171</v>
      </c>
      <c r="D227" s="1" t="s">
        <v>71</v>
      </c>
      <c r="E227" s="1"/>
      <c r="F227" s="1" t="s">
        <v>78</v>
      </c>
      <c r="G227" s="1" t="s">
        <v>82</v>
      </c>
      <c r="H227" s="1" t="s">
        <v>695</v>
      </c>
      <c r="I227" s="1"/>
      <c r="J227" s="1" t="str">
        <f>HYPERLINK("https://www.zhipin.com/job_detail/540dc3e167241dcc3nZ82di6EVI~.html","详情")</f>
        <v>详情</v>
      </c>
    </row>
    <row r="228" spans="1:10">
      <c r="A228" s="1" t="s">
        <v>664</v>
      </c>
      <c r="B228" s="1" t="s">
        <v>42</v>
      </c>
      <c r="C228" s="1" t="s">
        <v>47</v>
      </c>
      <c r="D228" s="1" t="s">
        <v>71</v>
      </c>
      <c r="E228" s="1"/>
      <c r="F228" s="1" t="s">
        <v>79</v>
      </c>
      <c r="G228" s="1" t="s">
        <v>82</v>
      </c>
      <c r="H228" s="1" t="s">
        <v>696</v>
      </c>
      <c r="I228" s="1" t="s">
        <v>724</v>
      </c>
      <c r="J228" s="1" t="str">
        <f>HYPERLINK("https://www.zhipin.com/job_detail/e819ed9633014ea63nF82928F1U~.html","详情")</f>
        <v>详情</v>
      </c>
    </row>
    <row r="229" spans="1:10">
      <c r="A229" s="1" t="s">
        <v>665</v>
      </c>
      <c r="B229" s="1" t="s">
        <v>42</v>
      </c>
      <c r="C229" s="1" t="s">
        <v>51</v>
      </c>
      <c r="D229" s="1" t="s">
        <v>57</v>
      </c>
      <c r="E229" s="1" t="s">
        <v>73</v>
      </c>
      <c r="F229" s="1" t="s">
        <v>77</v>
      </c>
      <c r="G229" s="1" t="s">
        <v>82</v>
      </c>
      <c r="H229" s="1" t="s">
        <v>697</v>
      </c>
      <c r="I229" s="1" t="s">
        <v>725</v>
      </c>
      <c r="J229" s="1" t="str">
        <f>HYPERLINK("https://www.zhipin.com/job_detail/f2e3f2b7800159c83nR_2tq6EVA~.html","详情")</f>
        <v>详情</v>
      </c>
    </row>
    <row r="230" spans="1:10">
      <c r="A230" s="1" t="s">
        <v>22</v>
      </c>
      <c r="B230" s="1" t="s">
        <v>41</v>
      </c>
      <c r="C230" s="1" t="s">
        <v>51</v>
      </c>
      <c r="D230" s="1" t="s">
        <v>66</v>
      </c>
      <c r="E230" s="1" t="s">
        <v>75</v>
      </c>
      <c r="F230" s="1" t="s">
        <v>78</v>
      </c>
      <c r="G230" s="1" t="s">
        <v>82</v>
      </c>
      <c r="H230" s="1" t="s">
        <v>698</v>
      </c>
      <c r="I230" s="1" t="s">
        <v>726</v>
      </c>
      <c r="J230" s="1" t="str">
        <f>HYPERLINK("https://www.zhipin.com/job_detail/ea1b6713cc89e8c30nZy3tW9FVY~.html","详情")</f>
        <v>详情</v>
      </c>
    </row>
    <row r="231" spans="1:10">
      <c r="A231" s="1" t="s">
        <v>666</v>
      </c>
      <c r="B231" s="1" t="s">
        <v>41</v>
      </c>
      <c r="C231" s="1" t="s">
        <v>353</v>
      </c>
      <c r="D231" s="1" t="s">
        <v>65</v>
      </c>
      <c r="E231" s="1"/>
      <c r="F231" s="1" t="s">
        <v>78</v>
      </c>
      <c r="G231" s="1" t="s">
        <v>82</v>
      </c>
      <c r="H231" s="1" t="s">
        <v>699</v>
      </c>
      <c r="I231" s="1" t="s">
        <v>727</v>
      </c>
      <c r="J231" s="1" t="str">
        <f>HYPERLINK("https://www.zhipin.com/job_detail/1d2daa86fbf796153nZ809u4EVQ~.html","详情")</f>
        <v>详情</v>
      </c>
    </row>
    <row r="232" spans="1:10">
      <c r="A232" s="1" t="s">
        <v>667</v>
      </c>
      <c r="B232" s="1" t="s">
        <v>44</v>
      </c>
      <c r="C232" s="1" t="s">
        <v>52</v>
      </c>
      <c r="D232" s="1" t="s">
        <v>361</v>
      </c>
      <c r="E232" s="1"/>
      <c r="F232" s="1" t="s">
        <v>78</v>
      </c>
      <c r="G232" s="1" t="s">
        <v>82</v>
      </c>
      <c r="H232" s="1" t="s">
        <v>700</v>
      </c>
      <c r="I232" s="1" t="s">
        <v>728</v>
      </c>
      <c r="J232" s="1" t="str">
        <f>HYPERLINK("https://www.zhipin.com/job_detail/a24a1f22bb510d423nV80969FVI~.html","详情")</f>
        <v>详情</v>
      </c>
    </row>
    <row r="233" spans="1:10">
      <c r="A233" s="1" t="s">
        <v>668</v>
      </c>
      <c r="B233" s="1" t="s">
        <v>44</v>
      </c>
      <c r="C233" s="1" t="s">
        <v>47</v>
      </c>
      <c r="D233" s="1" t="s">
        <v>71</v>
      </c>
      <c r="E233" s="1"/>
      <c r="F233" s="1" t="s">
        <v>80</v>
      </c>
      <c r="G233" s="1" t="s">
        <v>83</v>
      </c>
      <c r="H233" s="1" t="s">
        <v>701</v>
      </c>
      <c r="I233" s="1" t="s">
        <v>729</v>
      </c>
      <c r="J233" s="1" t="str">
        <f>HYPERLINK("https://www.zhipin.com/job_detail/a59cbdf90b3011203nF-0t-6EVQ~.html","详情")</f>
        <v>详情</v>
      </c>
    </row>
    <row r="234" spans="1:10">
      <c r="A234" s="1" t="s">
        <v>13</v>
      </c>
      <c r="B234" s="1" t="s">
        <v>43</v>
      </c>
      <c r="C234" s="1" t="s">
        <v>48</v>
      </c>
      <c r="D234" s="1" t="s">
        <v>66</v>
      </c>
      <c r="E234" s="1"/>
      <c r="F234" s="1" t="s">
        <v>77</v>
      </c>
      <c r="G234" s="1" t="s">
        <v>82</v>
      </c>
      <c r="H234" s="1" t="s">
        <v>747</v>
      </c>
      <c r="I234" s="1" t="s">
        <v>776</v>
      </c>
      <c r="J234" s="1" t="str">
        <f>HYPERLINK("https://www.zhipin.com/job_detail/2396214ada71e22b3nJz09u7F1I~.html","详情")</f>
        <v>详情</v>
      </c>
    </row>
    <row r="235" spans="1:10">
      <c r="A235" s="1" t="s">
        <v>730</v>
      </c>
      <c r="B235" s="1" t="s">
        <v>167</v>
      </c>
      <c r="C235" s="1" t="s">
        <v>47</v>
      </c>
      <c r="D235" s="1" t="s">
        <v>178</v>
      </c>
      <c r="E235" s="1"/>
      <c r="F235" s="1" t="s">
        <v>77</v>
      </c>
      <c r="G235" s="1" t="s">
        <v>82</v>
      </c>
      <c r="H235" s="1" t="s">
        <v>748</v>
      </c>
      <c r="I235" s="1"/>
      <c r="J235" s="1" t="str">
        <f>HYPERLINK("https://www.zhipin.com/job_detail/3fa89e5306d2fa253nd63ty4GVs~.html","详情")</f>
        <v>详情</v>
      </c>
    </row>
    <row r="236" spans="1:10">
      <c r="A236" s="1" t="s">
        <v>242</v>
      </c>
      <c r="B236" s="1" t="s">
        <v>41</v>
      </c>
      <c r="C236" s="1" t="s">
        <v>47</v>
      </c>
      <c r="D236" s="1" t="s">
        <v>58</v>
      </c>
      <c r="E236" s="1" t="s">
        <v>74</v>
      </c>
      <c r="F236" s="1" t="s">
        <v>77</v>
      </c>
      <c r="G236" s="1" t="s">
        <v>82</v>
      </c>
      <c r="H236" s="1" t="s">
        <v>749</v>
      </c>
      <c r="I236" s="1" t="s">
        <v>777</v>
      </c>
      <c r="J236" s="1" t="str">
        <f>HYPERLINK("https://www.zhipin.com/job_detail/9a59cd30610862dc3nB709u7E1Q~.html","详情")</f>
        <v>详情</v>
      </c>
    </row>
    <row r="237" spans="1:10">
      <c r="A237" s="1" t="s">
        <v>243</v>
      </c>
      <c r="B237" s="1" t="s">
        <v>40</v>
      </c>
      <c r="C237" s="1" t="s">
        <v>47</v>
      </c>
      <c r="D237" s="1" t="s">
        <v>70</v>
      </c>
      <c r="E237" s="1" t="s">
        <v>75</v>
      </c>
      <c r="F237" s="1" t="s">
        <v>77</v>
      </c>
      <c r="G237" s="1" t="s">
        <v>82</v>
      </c>
      <c r="H237" s="1" t="s">
        <v>750</v>
      </c>
      <c r="I237" s="1" t="s">
        <v>778</v>
      </c>
      <c r="J237" s="1" t="str">
        <f>HYPERLINK("https://www.zhipin.com/job_detail/d544dc11e6aff50f3nN63Nm1EFI~.html","详情")</f>
        <v>详情</v>
      </c>
    </row>
    <row r="238" spans="1:10">
      <c r="A238" s="1" t="s">
        <v>260</v>
      </c>
      <c r="B238" s="1" t="s">
        <v>41</v>
      </c>
      <c r="C238" s="1" t="s">
        <v>47</v>
      </c>
      <c r="D238" s="1" t="s">
        <v>57</v>
      </c>
      <c r="E238" s="1" t="s">
        <v>76</v>
      </c>
      <c r="F238" s="1" t="s">
        <v>77</v>
      </c>
      <c r="G238" s="1" t="s">
        <v>82</v>
      </c>
      <c r="H238" s="1" t="s">
        <v>751</v>
      </c>
      <c r="I238" s="1" t="s">
        <v>779</v>
      </c>
      <c r="J238" s="1" t="str">
        <f>HYPERLINK("https://www.zhipin.com/job_detail/39b0f0024393e0533nB-2Nq5FVc~.html","详情")</f>
        <v>详情</v>
      </c>
    </row>
    <row r="239" spans="1:10">
      <c r="A239" s="1" t="s">
        <v>731</v>
      </c>
      <c r="B239" s="1" t="s">
        <v>41</v>
      </c>
      <c r="C239" s="1" t="s">
        <v>47</v>
      </c>
      <c r="D239" s="1" t="s">
        <v>362</v>
      </c>
      <c r="E239" s="1"/>
      <c r="F239" s="1" t="s">
        <v>77</v>
      </c>
      <c r="G239" s="1" t="s">
        <v>82</v>
      </c>
      <c r="H239" s="1" t="s">
        <v>752</v>
      </c>
      <c r="I239" s="1" t="s">
        <v>780</v>
      </c>
      <c r="J239" s="1" t="str">
        <f>HYPERLINK("https://www.zhipin.com/job_detail/f20a738f4c91dcd10HFy29u0FVE~.html","详情")</f>
        <v>详情</v>
      </c>
    </row>
    <row r="240" spans="1:10">
      <c r="A240" s="1" t="s">
        <v>257</v>
      </c>
      <c r="B240" s="1" t="s">
        <v>40</v>
      </c>
      <c r="C240" s="1" t="s">
        <v>50</v>
      </c>
      <c r="D240" s="1" t="s">
        <v>71</v>
      </c>
      <c r="E240" s="1" t="s">
        <v>75</v>
      </c>
      <c r="F240" s="1" t="s">
        <v>77</v>
      </c>
      <c r="G240" s="1" t="s">
        <v>82</v>
      </c>
      <c r="H240" s="1" t="s">
        <v>753</v>
      </c>
      <c r="I240" s="1" t="s">
        <v>781</v>
      </c>
      <c r="J240" s="1" t="str">
        <f>HYPERLINK("https://www.zhipin.com/job_detail/87d1c58db0c133d13nJ70ti0EVU~.html","详情")</f>
        <v>详情</v>
      </c>
    </row>
    <row r="241" spans="1:10">
      <c r="A241" s="1" t="s">
        <v>255</v>
      </c>
      <c r="B241" s="1" t="s">
        <v>41</v>
      </c>
      <c r="C241" s="1" t="s">
        <v>270</v>
      </c>
      <c r="D241" s="1" t="s">
        <v>65</v>
      </c>
      <c r="E241" s="1" t="s">
        <v>73</v>
      </c>
      <c r="F241" s="1" t="s">
        <v>78</v>
      </c>
      <c r="G241" s="1" t="s">
        <v>82</v>
      </c>
      <c r="H241" s="1" t="s">
        <v>754</v>
      </c>
      <c r="I241" s="1" t="s">
        <v>782</v>
      </c>
      <c r="J241" s="1" t="str">
        <f>HYPERLINK("https://www.zhipin.com/job_detail/22273ffd6696eb603nVz3ty8EFM~.html","详情")</f>
        <v>详情</v>
      </c>
    </row>
    <row r="242" spans="1:10">
      <c r="A242" s="1" t="s">
        <v>264</v>
      </c>
      <c r="B242" s="1" t="s">
        <v>42</v>
      </c>
      <c r="C242" s="1" t="s">
        <v>47</v>
      </c>
      <c r="D242" s="1" t="s">
        <v>71</v>
      </c>
      <c r="E242" s="1" t="s">
        <v>73</v>
      </c>
      <c r="F242" s="1" t="s">
        <v>77</v>
      </c>
      <c r="G242" s="1" t="s">
        <v>82</v>
      </c>
      <c r="H242" s="1" t="s">
        <v>755</v>
      </c>
      <c r="I242" s="1" t="s">
        <v>783</v>
      </c>
      <c r="J242" s="1" t="str">
        <f>HYPERLINK("https://www.zhipin.com/job_detail/bea1a2d97ba8f0be3nJz3tS0FVQ~.html","详情")</f>
        <v>详情</v>
      </c>
    </row>
    <row r="243" spans="1:10">
      <c r="A243" s="1" t="s">
        <v>732</v>
      </c>
      <c r="B243" s="1" t="s">
        <v>40</v>
      </c>
      <c r="C243" s="1" t="s">
        <v>51</v>
      </c>
      <c r="D243" s="1" t="s">
        <v>71</v>
      </c>
      <c r="E243" s="1"/>
      <c r="F243" s="1" t="s">
        <v>77</v>
      </c>
      <c r="G243" s="1" t="s">
        <v>82</v>
      </c>
      <c r="H243" s="1" t="s">
        <v>756</v>
      </c>
      <c r="I243" s="1" t="s">
        <v>784</v>
      </c>
      <c r="J243" s="1" t="str">
        <f>HYPERLINK("https://www.zhipin.com/job_detail/57022575e51f2b331n183Ny-GVE~.html","详情")</f>
        <v>详情</v>
      </c>
    </row>
    <row r="244" spans="1:10">
      <c r="A244" s="1" t="s">
        <v>250</v>
      </c>
      <c r="B244" s="1" t="s">
        <v>44</v>
      </c>
      <c r="C244" s="1" t="s">
        <v>47</v>
      </c>
      <c r="D244" s="1" t="s">
        <v>361</v>
      </c>
      <c r="E244" s="1"/>
      <c r="F244" s="1" t="s">
        <v>77</v>
      </c>
      <c r="G244" s="1" t="s">
        <v>82</v>
      </c>
      <c r="H244" s="1" t="s">
        <v>757</v>
      </c>
      <c r="I244" s="1" t="s">
        <v>785</v>
      </c>
      <c r="J244" s="1" t="str">
        <f>HYPERLINK("https://www.zhipin.com/job_detail/8aef43c9946dd11b3nZy2NS1F1Q~.html","详情")</f>
        <v>详情</v>
      </c>
    </row>
    <row r="245" spans="1:10">
      <c r="A245" s="1" t="s">
        <v>245</v>
      </c>
      <c r="B245" s="1" t="s">
        <v>42</v>
      </c>
      <c r="C245" s="1" t="s">
        <v>47</v>
      </c>
      <c r="D245" s="1" t="s">
        <v>61</v>
      </c>
      <c r="E245" s="1" t="s">
        <v>75</v>
      </c>
      <c r="F245" s="1" t="s">
        <v>80</v>
      </c>
      <c r="G245" s="1" t="s">
        <v>82</v>
      </c>
      <c r="H245" s="1" t="s">
        <v>758</v>
      </c>
      <c r="I245" s="1" t="s">
        <v>786</v>
      </c>
      <c r="J245" s="1" t="str">
        <f>HYPERLINK("https://www.zhipin.com/job_detail/046770188f02f9103ndz3NS7EFA~.html","详情")</f>
        <v>详情</v>
      </c>
    </row>
    <row r="246" spans="1:10">
      <c r="A246" s="1" t="s">
        <v>733</v>
      </c>
      <c r="B246" s="1" t="s">
        <v>40</v>
      </c>
      <c r="C246" s="1" t="s">
        <v>50</v>
      </c>
      <c r="D246" s="1" t="s">
        <v>57</v>
      </c>
      <c r="E246" s="1" t="s">
        <v>76</v>
      </c>
      <c r="F246" s="1" t="s">
        <v>77</v>
      </c>
      <c r="G246" s="1" t="s">
        <v>82</v>
      </c>
      <c r="H246" s="1" t="s">
        <v>759</v>
      </c>
      <c r="I246" s="1" t="s">
        <v>787</v>
      </c>
      <c r="J246" s="1" t="str">
        <f>HYPERLINK("https://www.zhipin.com/job_detail/712ebcc6c6ea0fba3nZ-39-0FFQ~.html","详情")</f>
        <v>详情</v>
      </c>
    </row>
    <row r="247" spans="1:10">
      <c r="A247" s="1" t="s">
        <v>14</v>
      </c>
      <c r="B247" s="1" t="s">
        <v>42</v>
      </c>
      <c r="C247" s="1" t="s">
        <v>47</v>
      </c>
      <c r="D247" s="1" t="s">
        <v>58</v>
      </c>
      <c r="E247" s="1"/>
      <c r="F247" s="1" t="s">
        <v>77</v>
      </c>
      <c r="G247" s="1" t="s">
        <v>82</v>
      </c>
      <c r="H247" s="1" t="s">
        <v>760</v>
      </c>
      <c r="I247" s="1" t="s">
        <v>788</v>
      </c>
      <c r="J247" s="1" t="str">
        <f>HYPERLINK("https://www.zhipin.com/job_detail/f2b13989d06d7cc53nR_0tu8EFU~.html","详情")</f>
        <v>详情</v>
      </c>
    </row>
    <row r="248" spans="1:10">
      <c r="A248" s="1" t="s">
        <v>734</v>
      </c>
      <c r="B248" s="1" t="s">
        <v>40</v>
      </c>
      <c r="C248" s="1" t="s">
        <v>353</v>
      </c>
      <c r="D248" s="1" t="s">
        <v>361</v>
      </c>
      <c r="E248" s="1" t="s">
        <v>75</v>
      </c>
      <c r="F248" s="1" t="s">
        <v>78</v>
      </c>
      <c r="G248" s="1" t="s">
        <v>82</v>
      </c>
      <c r="H248" s="1" t="s">
        <v>761</v>
      </c>
      <c r="I248" s="1" t="s">
        <v>789</v>
      </c>
      <c r="J248" s="1" t="str">
        <f>HYPERLINK("https://www.zhipin.com/job_detail/529ae33d80002eb633N92Ni6FFQ~.html","详情")</f>
        <v>详情</v>
      </c>
    </row>
    <row r="249" spans="1:10">
      <c r="A249" s="1" t="s">
        <v>735</v>
      </c>
      <c r="B249" s="1" t="s">
        <v>42</v>
      </c>
      <c r="C249" s="1" t="s">
        <v>47</v>
      </c>
      <c r="D249" s="1" t="s">
        <v>58</v>
      </c>
      <c r="E249" s="1"/>
      <c r="F249" s="1" t="s">
        <v>77</v>
      </c>
      <c r="G249" s="1" t="s">
        <v>82</v>
      </c>
      <c r="H249" s="1" t="s">
        <v>762</v>
      </c>
      <c r="I249" s="1" t="s">
        <v>790</v>
      </c>
      <c r="J249" s="1" t="str">
        <f>HYPERLINK("https://www.zhipin.com/job_detail/e0dc7bfcc53696f83nF43N6-FlE~.html","详情")</f>
        <v>详情</v>
      </c>
    </row>
    <row r="250" spans="1:10">
      <c r="A250" s="1" t="s">
        <v>15</v>
      </c>
      <c r="B250" s="1" t="s">
        <v>44</v>
      </c>
      <c r="C250" s="1" t="s">
        <v>47</v>
      </c>
      <c r="D250" s="1" t="s">
        <v>71</v>
      </c>
      <c r="E250" s="1" t="s">
        <v>75</v>
      </c>
      <c r="F250" s="1" t="s">
        <v>77</v>
      </c>
      <c r="G250" s="1" t="s">
        <v>82</v>
      </c>
      <c r="H250" s="1" t="s">
        <v>763</v>
      </c>
      <c r="I250" s="1" t="s">
        <v>791</v>
      </c>
      <c r="J250" s="1" t="str">
        <f>HYPERLINK("https://www.zhipin.com/job_detail/0fffb1a569ea00f43nVz2t-4F1M~.html","详情")</f>
        <v>详情</v>
      </c>
    </row>
    <row r="251" spans="1:10">
      <c r="A251" s="1" t="s">
        <v>20</v>
      </c>
      <c r="B251" s="1" t="s">
        <v>41</v>
      </c>
      <c r="C251" s="1" t="s">
        <v>50</v>
      </c>
      <c r="D251" s="1" t="s">
        <v>59</v>
      </c>
      <c r="E251" s="1" t="s">
        <v>76</v>
      </c>
      <c r="F251" s="1" t="s">
        <v>78</v>
      </c>
      <c r="G251" s="1" t="s">
        <v>82</v>
      </c>
      <c r="H251" s="1" t="s">
        <v>764</v>
      </c>
      <c r="I251" s="1" t="s">
        <v>792</v>
      </c>
      <c r="J251" s="1" t="str">
        <f>HYPERLINK("https://www.zhipin.com/job_detail/5401c8dff6257c110nRy09u_GVA~.html","详情")</f>
        <v>详情</v>
      </c>
    </row>
    <row r="252" spans="1:10">
      <c r="A252" s="1" t="s">
        <v>161</v>
      </c>
      <c r="B252" s="1" t="s">
        <v>42</v>
      </c>
      <c r="C252" s="1" t="s">
        <v>47</v>
      </c>
      <c r="D252" s="1" t="s">
        <v>57</v>
      </c>
      <c r="E252" s="1"/>
      <c r="F252" s="1" t="s">
        <v>77</v>
      </c>
      <c r="G252" s="1" t="s">
        <v>82</v>
      </c>
      <c r="H252" s="1" t="s">
        <v>765</v>
      </c>
      <c r="I252" s="1" t="s">
        <v>793</v>
      </c>
      <c r="J252" s="1" t="str">
        <f>HYPERLINK("https://www.zhipin.com/job_detail/f49a6ebc859bd6270Hxy2Ny1E1Q~.html","详情")</f>
        <v>详情</v>
      </c>
    </row>
    <row r="253" spans="1:10">
      <c r="A253" s="1" t="s">
        <v>736</v>
      </c>
      <c r="B253" s="1" t="s">
        <v>42</v>
      </c>
      <c r="C253" s="1" t="s">
        <v>47</v>
      </c>
      <c r="D253" s="1" t="s">
        <v>71</v>
      </c>
      <c r="E253" s="1" t="s">
        <v>74</v>
      </c>
      <c r="F253" s="1" t="s">
        <v>77</v>
      </c>
      <c r="G253" s="1" t="s">
        <v>82</v>
      </c>
      <c r="H253" s="1" t="s">
        <v>766</v>
      </c>
      <c r="I253" s="1" t="s">
        <v>794</v>
      </c>
      <c r="J253" s="1" t="str">
        <f>HYPERLINK("https://www.zhipin.com/job_detail/0faf963d3e609e903nN_2tS4FVc~.html","详情")</f>
        <v>详情</v>
      </c>
    </row>
    <row r="254" spans="1:10">
      <c r="A254" s="1" t="s">
        <v>737</v>
      </c>
      <c r="B254" s="1" t="s">
        <v>44</v>
      </c>
      <c r="C254" s="1" t="s">
        <v>55</v>
      </c>
      <c r="D254" s="1" t="s">
        <v>590</v>
      </c>
      <c r="E254" s="1"/>
      <c r="F254" s="1" t="s">
        <v>77</v>
      </c>
      <c r="G254" s="1" t="s">
        <v>82</v>
      </c>
      <c r="H254" s="1" t="s">
        <v>767</v>
      </c>
      <c r="I254" s="1" t="s">
        <v>795</v>
      </c>
      <c r="J254" s="1" t="str">
        <f>HYPERLINK("https://www.zhipin.com/job_detail/a0ed6b52ab6810b43nd93d64GFU~.html","详情")</f>
        <v>详情</v>
      </c>
    </row>
    <row r="255" spans="1:10">
      <c r="A255" s="1" t="s">
        <v>738</v>
      </c>
      <c r="B255" s="1" t="s">
        <v>41</v>
      </c>
      <c r="C255" s="1" t="s">
        <v>52</v>
      </c>
      <c r="D255" s="1" t="s">
        <v>176</v>
      </c>
      <c r="E255" s="1"/>
      <c r="F255" s="1" t="s">
        <v>79</v>
      </c>
      <c r="G255" s="1" t="s">
        <v>82</v>
      </c>
      <c r="H255" s="1" t="s">
        <v>768</v>
      </c>
      <c r="I255" s="1" t="s">
        <v>796</v>
      </c>
      <c r="J255" s="1" t="str">
        <f>HYPERLINK("https://www.zhipin.com/job_detail/b08b3c8fa1ce4f3b3nBz0tu9E1E~.html","详情")</f>
        <v>详情</v>
      </c>
    </row>
    <row r="256" spans="1:10">
      <c r="A256" s="1" t="s">
        <v>739</v>
      </c>
      <c r="B256" s="1" t="s">
        <v>40</v>
      </c>
      <c r="C256" s="1" t="s">
        <v>55</v>
      </c>
      <c r="D256" s="1" t="s">
        <v>744</v>
      </c>
      <c r="E256" s="1"/>
      <c r="F256" s="1" t="s">
        <v>746</v>
      </c>
      <c r="G256" s="1" t="s">
        <v>82</v>
      </c>
      <c r="H256" s="1" t="s">
        <v>769</v>
      </c>
      <c r="I256" s="1" t="s">
        <v>797</v>
      </c>
      <c r="J256" s="1" t="str">
        <f>HYPERLINK("https://www.zhipin.com/job_detail/6d4771b0e612c3323nN_2Nq-E1M~.html","详情")</f>
        <v>详情</v>
      </c>
    </row>
    <row r="257" spans="1:10">
      <c r="A257" s="1" t="s">
        <v>740</v>
      </c>
      <c r="B257" s="1" t="s">
        <v>44</v>
      </c>
      <c r="C257" s="1" t="s">
        <v>55</v>
      </c>
      <c r="D257" s="1" t="s">
        <v>745</v>
      </c>
      <c r="E257" s="1"/>
      <c r="F257" s="1" t="s">
        <v>78</v>
      </c>
      <c r="G257" s="1" t="s">
        <v>83</v>
      </c>
      <c r="H257" s="1" t="s">
        <v>770</v>
      </c>
      <c r="I257" s="1" t="s">
        <v>798</v>
      </c>
      <c r="J257" s="1" t="str">
        <f>HYPERLINK("https://www.zhipin.com/job_detail/59a41471db96ae043nF82t-4EVU~.html","详情")</f>
        <v>详情</v>
      </c>
    </row>
    <row r="258" spans="1:10">
      <c r="A258" s="1" t="s">
        <v>249</v>
      </c>
      <c r="B258" s="1" t="s">
        <v>41</v>
      </c>
      <c r="C258" s="1" t="s">
        <v>52</v>
      </c>
      <c r="D258" s="1" t="s">
        <v>176</v>
      </c>
      <c r="E258" s="1"/>
      <c r="F258" s="1" t="s">
        <v>77</v>
      </c>
      <c r="G258" s="1" t="s">
        <v>82</v>
      </c>
      <c r="H258" s="1" t="s">
        <v>771</v>
      </c>
      <c r="I258" s="1" t="s">
        <v>799</v>
      </c>
      <c r="J258" s="1" t="str">
        <f>HYPERLINK("https://www.zhipin.com/job_detail/fa3faa06b2d1c71f3nJ-0tm1E1s~.html","详情")</f>
        <v>详情</v>
      </c>
    </row>
    <row r="259" spans="1:10">
      <c r="A259" s="1" t="s">
        <v>244</v>
      </c>
      <c r="B259" s="1" t="s">
        <v>40</v>
      </c>
      <c r="C259" s="1" t="s">
        <v>268</v>
      </c>
      <c r="D259" s="1" t="s">
        <v>71</v>
      </c>
      <c r="E259" s="1" t="s">
        <v>75</v>
      </c>
      <c r="F259" s="1" t="s">
        <v>78</v>
      </c>
      <c r="G259" s="1" t="s">
        <v>82</v>
      </c>
      <c r="H259" s="1" t="s">
        <v>772</v>
      </c>
      <c r="I259" s="1" t="s">
        <v>800</v>
      </c>
      <c r="J259" s="1" t="str">
        <f>HYPERLINK("https://www.zhipin.com/job_detail/86ddaae29acd44e43nN62t27F1U~.html","详情")</f>
        <v>详情</v>
      </c>
    </row>
    <row r="260" spans="1:10">
      <c r="A260" s="1" t="s">
        <v>741</v>
      </c>
      <c r="B260" s="1" t="s">
        <v>42</v>
      </c>
      <c r="C260" s="1" t="s">
        <v>171</v>
      </c>
      <c r="D260" s="1" t="s">
        <v>176</v>
      </c>
      <c r="E260" s="1" t="s">
        <v>76</v>
      </c>
      <c r="F260" s="1" t="s">
        <v>79</v>
      </c>
      <c r="G260" s="1" t="s">
        <v>82</v>
      </c>
      <c r="H260" s="1" t="s">
        <v>773</v>
      </c>
      <c r="I260" s="1" t="s">
        <v>801</v>
      </c>
      <c r="J260" s="1" t="str">
        <f>HYPERLINK("https://www.zhipin.com/job_detail/d45ad5044864e4113nZ83NS4EVY~.html","详情")</f>
        <v>详情</v>
      </c>
    </row>
    <row r="261" spans="1:10">
      <c r="A261" s="1" t="s">
        <v>742</v>
      </c>
      <c r="B261" s="1" t="s">
        <v>41</v>
      </c>
      <c r="C261" s="1" t="s">
        <v>47</v>
      </c>
      <c r="D261" s="1" t="s">
        <v>71</v>
      </c>
      <c r="E261" s="1" t="s">
        <v>74</v>
      </c>
      <c r="F261" s="1" t="s">
        <v>77</v>
      </c>
      <c r="G261" s="1" t="s">
        <v>82</v>
      </c>
      <c r="H261" s="1" t="s">
        <v>774</v>
      </c>
      <c r="I261" s="1" t="s">
        <v>802</v>
      </c>
      <c r="J261" s="1" t="str">
        <f>HYPERLINK("https://www.zhipin.com/job_detail/c9e635ef6010c57e3nFy39W8ElQ~.html","详情")</f>
        <v>详情</v>
      </c>
    </row>
    <row r="262" spans="1:10">
      <c r="A262" s="1" t="s">
        <v>743</v>
      </c>
      <c r="B262" s="1" t="s">
        <v>44</v>
      </c>
      <c r="C262" s="1" t="s">
        <v>171</v>
      </c>
      <c r="D262" s="1" t="s">
        <v>70</v>
      </c>
      <c r="E262" s="1"/>
      <c r="F262" s="1" t="s">
        <v>77</v>
      </c>
      <c r="G262" s="1" t="s">
        <v>82</v>
      </c>
      <c r="H262" s="1" t="s">
        <v>775</v>
      </c>
      <c r="I262" s="1"/>
      <c r="J262" s="1" t="str">
        <f>HYPERLINK("https://www.zhipin.com/job_detail/e56a1bb2315d0aa03nd43t68FVQ~.html","详情")</f>
        <v>详情</v>
      </c>
    </row>
    <row r="263" spans="1:10">
      <c r="A263" s="1" t="s">
        <v>803</v>
      </c>
      <c r="B263" s="1" t="s">
        <v>42</v>
      </c>
      <c r="C263" s="1" t="s">
        <v>47</v>
      </c>
      <c r="D263" s="1" t="s">
        <v>57</v>
      </c>
      <c r="E263" s="1" t="s">
        <v>75</v>
      </c>
      <c r="F263" s="1" t="s">
        <v>78</v>
      </c>
      <c r="G263" s="1" t="s">
        <v>82</v>
      </c>
      <c r="H263" s="1" t="s">
        <v>828</v>
      </c>
      <c r="I263" s="1" t="s">
        <v>857</v>
      </c>
      <c r="J263" s="1" t="str">
        <f>HYPERLINK("https://www.zhipin.com/job_detail/7d21306d3cfc061a3ndz2tW6E1o~.html","详情")</f>
        <v>详情</v>
      </c>
    </row>
    <row r="264" spans="1:10">
      <c r="A264" s="1" t="s">
        <v>804</v>
      </c>
      <c r="B264" s="1" t="s">
        <v>42</v>
      </c>
      <c r="C264" s="1" t="s">
        <v>47</v>
      </c>
      <c r="D264" s="1" t="s">
        <v>64</v>
      </c>
      <c r="E264" s="1" t="s">
        <v>75</v>
      </c>
      <c r="F264" s="1" t="s">
        <v>77</v>
      </c>
      <c r="G264" s="1" t="s">
        <v>82</v>
      </c>
      <c r="H264" s="1" t="s">
        <v>829</v>
      </c>
      <c r="I264" s="1" t="s">
        <v>858</v>
      </c>
      <c r="J264" s="1" t="str">
        <f>HYPERLINK("https://www.zhipin.com/job_detail/7521733c7c1c6ed43nZy3ti_F1o~.html","详情")</f>
        <v>详情</v>
      </c>
    </row>
    <row r="265" spans="1:10">
      <c r="A265" s="1" t="s">
        <v>246</v>
      </c>
      <c r="B265" s="1" t="s">
        <v>42</v>
      </c>
      <c r="C265" s="1" t="s">
        <v>55</v>
      </c>
      <c r="D265" s="1" t="s">
        <v>66</v>
      </c>
      <c r="E265" s="1" t="s">
        <v>73</v>
      </c>
      <c r="F265" s="1" t="s">
        <v>77</v>
      </c>
      <c r="G265" s="1" t="s">
        <v>82</v>
      </c>
      <c r="H265" s="1" t="s">
        <v>830</v>
      </c>
      <c r="I265" s="1" t="s">
        <v>859</v>
      </c>
      <c r="J265" s="1" t="str">
        <f>HYPERLINK("https://www.zhipin.com/job_detail/0a2e45b2dc3a73460HF409y0EFs~.html","详情")</f>
        <v>详情</v>
      </c>
    </row>
    <row r="266" spans="1:10">
      <c r="A266" s="1" t="s">
        <v>17</v>
      </c>
      <c r="B266" s="1" t="s">
        <v>41</v>
      </c>
      <c r="C266" s="1" t="s">
        <v>47</v>
      </c>
      <c r="D266" s="1" t="s">
        <v>823</v>
      </c>
      <c r="E266" s="1"/>
      <c r="F266" s="1" t="s">
        <v>77</v>
      </c>
      <c r="G266" s="1" t="s">
        <v>82</v>
      </c>
      <c r="H266" s="1" t="s">
        <v>831</v>
      </c>
      <c r="I266" s="1" t="s">
        <v>860</v>
      </c>
      <c r="J266" s="1" t="str">
        <f>HYPERLINK("https://www.zhipin.com/job_detail/fc47b2a489d90d6933Z_09-9EFM~.html","详情")</f>
        <v>详情</v>
      </c>
    </row>
    <row r="267" spans="1:10">
      <c r="A267" s="1" t="s">
        <v>33</v>
      </c>
      <c r="B267" s="1" t="s">
        <v>41</v>
      </c>
      <c r="C267" s="1" t="s">
        <v>52</v>
      </c>
      <c r="D267" s="1" t="s">
        <v>437</v>
      </c>
      <c r="E267" s="1" t="s">
        <v>75</v>
      </c>
      <c r="F267" s="1" t="s">
        <v>79</v>
      </c>
      <c r="G267" s="1" t="s">
        <v>82</v>
      </c>
      <c r="H267" s="1" t="s">
        <v>832</v>
      </c>
      <c r="I267" s="1" t="s">
        <v>861</v>
      </c>
      <c r="J267" s="1" t="str">
        <f>HYPERLINK("https://www.zhipin.com/job_detail/b0e1d00ad31791f03nJz0tu9FVQ~.html","详情")</f>
        <v>详情</v>
      </c>
    </row>
    <row r="268" spans="1:10">
      <c r="A268" s="1" t="s">
        <v>805</v>
      </c>
      <c r="B268" s="1" t="s">
        <v>42</v>
      </c>
      <c r="C268" s="1" t="s">
        <v>55</v>
      </c>
      <c r="D268" s="1" t="s">
        <v>58</v>
      </c>
      <c r="E268" s="1"/>
      <c r="F268" s="1" t="s">
        <v>77</v>
      </c>
      <c r="G268" s="1" t="s">
        <v>82</v>
      </c>
      <c r="H268" s="1" t="s">
        <v>833</v>
      </c>
      <c r="I268" s="1" t="s">
        <v>862</v>
      </c>
      <c r="J268" s="1" t="str">
        <f>HYPERLINK("https://www.zhipin.com/job_detail/c90fe554556d80703nF93Ny1E1Y~.html","详情")</f>
        <v>详情</v>
      </c>
    </row>
    <row r="269" spans="1:10">
      <c r="A269" s="1" t="s">
        <v>806</v>
      </c>
      <c r="B269" s="1" t="s">
        <v>43</v>
      </c>
      <c r="C269" s="1" t="s">
        <v>48</v>
      </c>
      <c r="D269" s="1" t="s">
        <v>824</v>
      </c>
      <c r="E269" s="1" t="s">
        <v>74</v>
      </c>
      <c r="F269" s="1" t="s">
        <v>78</v>
      </c>
      <c r="G269" s="1" t="s">
        <v>82</v>
      </c>
      <c r="H269" s="1" t="s">
        <v>834</v>
      </c>
      <c r="I269" s="1" t="s">
        <v>863</v>
      </c>
      <c r="J269" s="1" t="str">
        <f>HYPERLINK("https://www.zhipin.com/job_detail/3a8e4d4c6bd745330Xd839i-E1s~.html","详情")</f>
        <v>详情</v>
      </c>
    </row>
    <row r="270" spans="1:10">
      <c r="A270" s="1" t="s">
        <v>807</v>
      </c>
      <c r="B270" s="1" t="s">
        <v>44</v>
      </c>
      <c r="C270" s="1" t="s">
        <v>47</v>
      </c>
      <c r="D270" s="1" t="s">
        <v>71</v>
      </c>
      <c r="E270" s="1"/>
      <c r="F270" s="1" t="s">
        <v>77</v>
      </c>
      <c r="G270" s="1" t="s">
        <v>83</v>
      </c>
      <c r="H270" s="1" t="s">
        <v>835</v>
      </c>
      <c r="I270" s="1" t="s">
        <v>864</v>
      </c>
      <c r="J270" s="1" t="str">
        <f>HYPERLINK("https://www.zhipin.com/job_detail/39016392a6f565aa3nB72Ny9E1o~.html","详情")</f>
        <v>详情</v>
      </c>
    </row>
    <row r="271" spans="1:10">
      <c r="A271" s="1" t="s">
        <v>808</v>
      </c>
      <c r="B271" s="1" t="s">
        <v>41</v>
      </c>
      <c r="C271" s="1" t="s">
        <v>55</v>
      </c>
      <c r="D271" s="1" t="s">
        <v>357</v>
      </c>
      <c r="E271" s="1" t="s">
        <v>73</v>
      </c>
      <c r="F271" s="1" t="s">
        <v>77</v>
      </c>
      <c r="G271" s="1" t="s">
        <v>82</v>
      </c>
      <c r="H271" s="1" t="s">
        <v>836</v>
      </c>
      <c r="I271" s="1" t="s">
        <v>865</v>
      </c>
      <c r="J271" s="1" t="str">
        <f>HYPERLINK("https://www.zhipin.com/job_detail/1e73885385512aa43nJy3dW6FVI~.html","详情")</f>
        <v>详情</v>
      </c>
    </row>
    <row r="272" spans="1:10">
      <c r="A272" s="1" t="s">
        <v>809</v>
      </c>
      <c r="B272" s="1" t="s">
        <v>40</v>
      </c>
      <c r="C272" s="1" t="s">
        <v>51</v>
      </c>
      <c r="D272" s="1" t="s">
        <v>57</v>
      </c>
      <c r="E272" s="1" t="s">
        <v>75</v>
      </c>
      <c r="F272" s="1" t="s">
        <v>77</v>
      </c>
      <c r="G272" s="1" t="s">
        <v>82</v>
      </c>
      <c r="H272" s="1" t="s">
        <v>837</v>
      </c>
      <c r="I272" s="1" t="s">
        <v>866</v>
      </c>
      <c r="J272" s="1" t="str">
        <f>HYPERLINK("https://www.zhipin.com/job_detail/4357f4bb2d38b4a63nZy396_FFo~.html","详情")</f>
        <v>详情</v>
      </c>
    </row>
    <row r="273" spans="1:10">
      <c r="A273" s="1" t="s">
        <v>251</v>
      </c>
      <c r="B273" s="1" t="s">
        <v>40</v>
      </c>
      <c r="C273" s="1" t="s">
        <v>47</v>
      </c>
      <c r="D273" s="1" t="s">
        <v>58</v>
      </c>
      <c r="E273" s="1" t="s">
        <v>75</v>
      </c>
      <c r="F273" s="1" t="s">
        <v>78</v>
      </c>
      <c r="G273" s="1" t="s">
        <v>82</v>
      </c>
      <c r="H273" s="1" t="s">
        <v>838</v>
      </c>
      <c r="I273" s="1" t="s">
        <v>867</v>
      </c>
      <c r="J273" s="1" t="str">
        <f>HYPERLINK("https://www.zhipin.com/job_detail/992c2583be2c32033nN72dW9E1M~.html","详情")</f>
        <v>详情</v>
      </c>
    </row>
    <row r="274" spans="1:10">
      <c r="A274" s="1" t="s">
        <v>12</v>
      </c>
      <c r="B274" s="1" t="s">
        <v>42</v>
      </c>
      <c r="C274" s="1" t="s">
        <v>47</v>
      </c>
      <c r="D274" s="1" t="s">
        <v>59</v>
      </c>
      <c r="E274" s="1" t="s">
        <v>75</v>
      </c>
      <c r="F274" s="1" t="s">
        <v>80</v>
      </c>
      <c r="G274" s="1" t="s">
        <v>82</v>
      </c>
      <c r="H274" s="1" t="s">
        <v>839</v>
      </c>
      <c r="I274" s="1" t="s">
        <v>868</v>
      </c>
      <c r="J274" s="1" t="str">
        <f>HYPERLINK("https://www.zhipin.com/job_detail/971442e5d1b803433nd43di7GFY~.html","详情")</f>
        <v>详情</v>
      </c>
    </row>
    <row r="275" spans="1:10">
      <c r="A275" s="1" t="s">
        <v>810</v>
      </c>
      <c r="B275" s="1" t="s">
        <v>42</v>
      </c>
      <c r="C275" s="1" t="s">
        <v>270</v>
      </c>
      <c r="D275" s="1" t="s">
        <v>825</v>
      </c>
      <c r="E275" s="1"/>
      <c r="F275" s="1" t="s">
        <v>79</v>
      </c>
      <c r="G275" s="1" t="s">
        <v>82</v>
      </c>
      <c r="H275" s="1" t="s">
        <v>840</v>
      </c>
      <c r="I275" s="1" t="s">
        <v>869</v>
      </c>
      <c r="J275" s="1" t="str">
        <f>HYPERLINK("https://www.zhipin.com/job_detail/c9eadb616a3e18543nJ72dy6F1c~.html","详情")</f>
        <v>详情</v>
      </c>
    </row>
    <row r="276" spans="1:10">
      <c r="A276" s="1" t="s">
        <v>811</v>
      </c>
      <c r="B276" s="1" t="s">
        <v>42</v>
      </c>
      <c r="C276" s="1" t="s">
        <v>55</v>
      </c>
      <c r="D276" s="1" t="s">
        <v>70</v>
      </c>
      <c r="E276" s="1" t="s">
        <v>73</v>
      </c>
      <c r="F276" s="1" t="s">
        <v>78</v>
      </c>
      <c r="G276" s="1" t="s">
        <v>82</v>
      </c>
      <c r="H276" s="1" t="s">
        <v>841</v>
      </c>
      <c r="I276" s="1" t="s">
        <v>870</v>
      </c>
      <c r="J276" s="1" t="str">
        <f>HYPERLINK("https://www.zhipin.com/job_detail/26a24d5d1e6ba79b3ndz3tS-FFY~.html","详情")</f>
        <v>详情</v>
      </c>
    </row>
    <row r="277" spans="1:10">
      <c r="A277" s="1" t="s">
        <v>248</v>
      </c>
      <c r="B277" s="1" t="s">
        <v>41</v>
      </c>
      <c r="C277" s="1" t="s">
        <v>51</v>
      </c>
      <c r="D277" s="1" t="s">
        <v>66</v>
      </c>
      <c r="E277" s="1" t="s">
        <v>74</v>
      </c>
      <c r="F277" s="1" t="s">
        <v>77</v>
      </c>
      <c r="G277" s="1" t="s">
        <v>82</v>
      </c>
      <c r="H277" s="1" t="s">
        <v>842</v>
      </c>
      <c r="I277" s="1" t="s">
        <v>718</v>
      </c>
      <c r="J277" s="1" t="str">
        <f>HYPERLINK("https://www.zhipin.com/job_detail/9f30aa98125350f53nB80t65FlA~.html","详情")</f>
        <v>详情</v>
      </c>
    </row>
    <row r="278" spans="1:10">
      <c r="A278" s="1" t="s">
        <v>812</v>
      </c>
      <c r="B278" s="1" t="s">
        <v>42</v>
      </c>
      <c r="C278" s="1" t="s">
        <v>353</v>
      </c>
      <c r="D278" s="1" t="s">
        <v>57</v>
      </c>
      <c r="E278" s="1"/>
      <c r="F278" s="1" t="s">
        <v>78</v>
      </c>
      <c r="G278" s="1" t="s">
        <v>82</v>
      </c>
      <c r="H278" s="1" t="s">
        <v>843</v>
      </c>
      <c r="I278" s="1" t="s">
        <v>871</v>
      </c>
      <c r="J278" s="1" t="str">
        <f>HYPERLINK("https://www.zhipin.com/job_detail/2dbc7fbf3ae64b513nB_2NW8FFQ~.html","详情")</f>
        <v>详情</v>
      </c>
    </row>
    <row r="279" spans="1:10">
      <c r="A279" s="1" t="s">
        <v>265</v>
      </c>
      <c r="B279" s="1" t="s">
        <v>41</v>
      </c>
      <c r="C279" s="1" t="s">
        <v>47</v>
      </c>
      <c r="D279" s="1" t="s">
        <v>826</v>
      </c>
      <c r="E279" s="1" t="s">
        <v>75</v>
      </c>
      <c r="F279" s="1" t="s">
        <v>77</v>
      </c>
      <c r="G279" s="1" t="s">
        <v>82</v>
      </c>
      <c r="H279" s="1" t="s">
        <v>844</v>
      </c>
      <c r="I279" s="1" t="s">
        <v>872</v>
      </c>
      <c r="J279" s="1" t="str">
        <f>HYPERLINK("https://www.zhipin.com/job_detail/96775de868afe91c3nR93dW0EVU~.html","详情")</f>
        <v>详情</v>
      </c>
    </row>
    <row r="280" spans="1:10">
      <c r="A280" s="1" t="s">
        <v>803</v>
      </c>
      <c r="B280" s="1" t="s">
        <v>42</v>
      </c>
      <c r="C280" s="1" t="s">
        <v>47</v>
      </c>
      <c r="D280" s="1" t="s">
        <v>827</v>
      </c>
      <c r="E280" s="1" t="s">
        <v>73</v>
      </c>
      <c r="F280" s="1" t="s">
        <v>80</v>
      </c>
      <c r="G280" s="1" t="s">
        <v>82</v>
      </c>
      <c r="H280" s="1" t="s">
        <v>845</v>
      </c>
      <c r="I280" s="1" t="s">
        <v>873</v>
      </c>
      <c r="J280" s="1" t="str">
        <f>HYPERLINK("https://www.zhipin.com/job_detail/5c9366504740c8513nd43ti5FFU~.html","详情")</f>
        <v>详情</v>
      </c>
    </row>
    <row r="281" spans="1:10">
      <c r="A281" s="1" t="s">
        <v>813</v>
      </c>
      <c r="B281" s="1" t="s">
        <v>42</v>
      </c>
      <c r="C281" s="1" t="s">
        <v>269</v>
      </c>
      <c r="D281" s="1" t="s">
        <v>57</v>
      </c>
      <c r="E281" s="1" t="s">
        <v>73</v>
      </c>
      <c r="F281" s="1" t="s">
        <v>78</v>
      </c>
      <c r="G281" s="1" t="s">
        <v>82</v>
      </c>
      <c r="H281" s="1" t="s">
        <v>846</v>
      </c>
      <c r="I281" s="1" t="s">
        <v>874</v>
      </c>
      <c r="J281" s="1" t="str">
        <f>HYPERLINK("https://www.zhipin.com/job_detail/9e94c0ddb37c1c6133Z42d61EFE~.html","详情")</f>
        <v>详情</v>
      </c>
    </row>
    <row r="282" spans="1:10">
      <c r="A282" s="1" t="s">
        <v>814</v>
      </c>
      <c r="B282" s="1" t="s">
        <v>40</v>
      </c>
      <c r="C282" s="1" t="s">
        <v>822</v>
      </c>
      <c r="D282" s="1" t="s">
        <v>66</v>
      </c>
      <c r="E282" s="1" t="s">
        <v>74</v>
      </c>
      <c r="F282" s="1" t="s">
        <v>80</v>
      </c>
      <c r="G282" s="1" t="s">
        <v>82</v>
      </c>
      <c r="H282" s="1" t="s">
        <v>847</v>
      </c>
      <c r="I282" s="1" t="s">
        <v>875</v>
      </c>
      <c r="J282" s="1" t="str">
        <f>HYPERLINK("https://www.zhipin.com/job_detail/22e24b578f6cf69f3nB80928GVA~.html","详情")</f>
        <v>详情</v>
      </c>
    </row>
    <row r="283" spans="1:10">
      <c r="A283" s="1" t="s">
        <v>815</v>
      </c>
      <c r="B283" s="1" t="s">
        <v>42</v>
      </c>
      <c r="C283" s="1" t="s">
        <v>51</v>
      </c>
      <c r="D283" s="1" t="s">
        <v>175</v>
      </c>
      <c r="E283" s="1" t="s">
        <v>75</v>
      </c>
      <c r="F283" s="1" t="s">
        <v>79</v>
      </c>
      <c r="G283" s="1" t="s">
        <v>82</v>
      </c>
      <c r="H283" s="1" t="s">
        <v>848</v>
      </c>
      <c r="I283" s="1" t="s">
        <v>876</v>
      </c>
      <c r="J283" s="1" t="str">
        <f>HYPERLINK("https://www.zhipin.com/job_detail/741490a3c58a49e50XV639m8GVY~.html","详情")</f>
        <v>详情</v>
      </c>
    </row>
    <row r="284" spans="1:10">
      <c r="A284" s="1" t="s">
        <v>816</v>
      </c>
      <c r="B284" s="1" t="s">
        <v>41</v>
      </c>
      <c r="C284" s="1" t="s">
        <v>47</v>
      </c>
      <c r="D284" s="1" t="s">
        <v>361</v>
      </c>
      <c r="E284" s="1"/>
      <c r="F284" s="1" t="s">
        <v>78</v>
      </c>
      <c r="G284" s="1" t="s">
        <v>82</v>
      </c>
      <c r="H284" s="1" t="s">
        <v>849</v>
      </c>
      <c r="I284" s="1" t="s">
        <v>877</v>
      </c>
      <c r="J284" s="1" t="str">
        <f>HYPERLINK("https://www.zhipin.com/job_detail/778887c661c7c15533x_2N-_EFU~.html","详情")</f>
        <v>详情</v>
      </c>
    </row>
    <row r="285" spans="1:10">
      <c r="A285" s="1" t="s">
        <v>254</v>
      </c>
      <c r="B285" s="1" t="s">
        <v>41</v>
      </c>
      <c r="C285" s="1" t="s">
        <v>270</v>
      </c>
      <c r="D285" s="1" t="s">
        <v>176</v>
      </c>
      <c r="E285" s="1" t="s">
        <v>73</v>
      </c>
      <c r="F285" s="1" t="s">
        <v>79</v>
      </c>
      <c r="G285" s="1" t="s">
        <v>82</v>
      </c>
      <c r="H285" s="1" t="s">
        <v>850</v>
      </c>
      <c r="I285" s="1" t="s">
        <v>878</v>
      </c>
      <c r="J285" s="1" t="str">
        <f>HYPERLINK("https://www.zhipin.com/job_detail/54105eecd6aa274d3ndz2969FVI~.html","详情")</f>
        <v>详情</v>
      </c>
    </row>
    <row r="286" spans="1:10">
      <c r="A286" s="1" t="s">
        <v>817</v>
      </c>
      <c r="B286" s="1" t="s">
        <v>41</v>
      </c>
      <c r="C286" s="1" t="s">
        <v>51</v>
      </c>
      <c r="D286" s="1" t="s">
        <v>272</v>
      </c>
      <c r="E286" s="1" t="s">
        <v>75</v>
      </c>
      <c r="F286" s="1" t="s">
        <v>78</v>
      </c>
      <c r="G286" s="1" t="s">
        <v>82</v>
      </c>
      <c r="H286" s="1" t="s">
        <v>851</v>
      </c>
      <c r="I286" s="1" t="s">
        <v>879</v>
      </c>
      <c r="J286" s="1" t="str">
        <f>HYPERLINK("https://www.zhipin.com/job_detail/9db0e0e2714660451Hd82NW_FFY~.html","详情")</f>
        <v>详情</v>
      </c>
    </row>
    <row r="287" spans="1:10">
      <c r="A287" s="1" t="s">
        <v>818</v>
      </c>
      <c r="B287" s="1" t="s">
        <v>41</v>
      </c>
      <c r="C287" s="1" t="s">
        <v>47</v>
      </c>
      <c r="D287" s="1" t="s">
        <v>273</v>
      </c>
      <c r="E287" s="1" t="s">
        <v>75</v>
      </c>
      <c r="F287" s="1" t="s">
        <v>79</v>
      </c>
      <c r="G287" s="1" t="s">
        <v>82</v>
      </c>
      <c r="H287" s="1" t="s">
        <v>852</v>
      </c>
      <c r="I287" s="1" t="s">
        <v>880</v>
      </c>
      <c r="J287" s="1" t="str">
        <f>HYPERLINK("https://www.zhipin.com/job_detail/d8a15884e468e0ae3nJz3tq6F1A~.html","详情")</f>
        <v>详情</v>
      </c>
    </row>
    <row r="288" spans="1:10">
      <c r="A288" s="1" t="s">
        <v>11</v>
      </c>
      <c r="B288" s="1" t="s">
        <v>41</v>
      </c>
      <c r="C288" s="1" t="s">
        <v>47</v>
      </c>
      <c r="D288" s="1" t="s">
        <v>57</v>
      </c>
      <c r="E288" s="1"/>
      <c r="F288" s="1" t="s">
        <v>77</v>
      </c>
      <c r="G288" s="1" t="s">
        <v>82</v>
      </c>
      <c r="H288" s="1" t="s">
        <v>853</v>
      </c>
      <c r="I288" s="1"/>
      <c r="J288" s="1" t="str">
        <f>HYPERLINK("https://www.zhipin.com/job_detail/fb6cdd7cc7680e9f1XR70tq-ElI~.html","详情")</f>
        <v>详情</v>
      </c>
    </row>
    <row r="289" spans="1:10">
      <c r="A289" s="1" t="s">
        <v>819</v>
      </c>
      <c r="B289" s="1" t="s">
        <v>42</v>
      </c>
      <c r="C289" s="1" t="s">
        <v>173</v>
      </c>
      <c r="D289" s="1" t="s">
        <v>362</v>
      </c>
      <c r="E289" s="1" t="s">
        <v>75</v>
      </c>
      <c r="F289" s="1" t="s">
        <v>79</v>
      </c>
      <c r="G289" s="1" t="s">
        <v>82</v>
      </c>
      <c r="H289" s="1" t="s">
        <v>854</v>
      </c>
      <c r="I289" s="1" t="s">
        <v>881</v>
      </c>
      <c r="J289" s="1" t="str">
        <f>HYPERLINK("https://www.zhipin.com/job_detail/e5bdf1bfab0f55743nF-39m7EFo~.html","详情")</f>
        <v>详情</v>
      </c>
    </row>
    <row r="290" spans="1:10">
      <c r="A290" s="1" t="s">
        <v>261</v>
      </c>
      <c r="B290" s="1" t="s">
        <v>41</v>
      </c>
      <c r="C290" s="1" t="s">
        <v>271</v>
      </c>
      <c r="D290" s="1" t="s">
        <v>275</v>
      </c>
      <c r="E290" s="1"/>
      <c r="F290" s="1" t="s">
        <v>78</v>
      </c>
      <c r="G290" s="1" t="s">
        <v>82</v>
      </c>
      <c r="H290" s="1" t="s">
        <v>299</v>
      </c>
      <c r="I290" s="1" t="s">
        <v>882</v>
      </c>
      <c r="J290" s="1" t="str">
        <f>HYPERLINK("https://www.zhipin.com/job_detail/45529f7ae7a066623nJy3NW7FFA~.html","详情")</f>
        <v>详情</v>
      </c>
    </row>
    <row r="291" spans="1:10">
      <c r="A291" s="1" t="s">
        <v>820</v>
      </c>
      <c r="B291" s="1" t="s">
        <v>41</v>
      </c>
      <c r="C291" s="1" t="s">
        <v>55</v>
      </c>
      <c r="D291" s="1" t="s">
        <v>180</v>
      </c>
      <c r="E291" s="1" t="s">
        <v>75</v>
      </c>
      <c r="F291" s="1" t="s">
        <v>78</v>
      </c>
      <c r="G291" s="1" t="s">
        <v>82</v>
      </c>
      <c r="H291" s="1" t="s">
        <v>855</v>
      </c>
      <c r="I291" s="1" t="s">
        <v>883</v>
      </c>
      <c r="J291" s="1" t="str">
        <f>HYPERLINK("https://www.zhipin.com/job_detail/d5f235dfb12c149e3nF53di4GVM~.html","详情")</f>
        <v>详情</v>
      </c>
    </row>
    <row r="292" spans="1:10">
      <c r="A292" s="1" t="s">
        <v>821</v>
      </c>
      <c r="B292" s="1" t="s">
        <v>41</v>
      </c>
      <c r="C292" s="1" t="s">
        <v>50</v>
      </c>
      <c r="D292" s="1" t="s">
        <v>59</v>
      </c>
      <c r="E292" s="1" t="s">
        <v>75</v>
      </c>
      <c r="F292" s="1" t="s">
        <v>77</v>
      </c>
      <c r="G292" s="1" t="s">
        <v>82</v>
      </c>
      <c r="H292" s="1" t="s">
        <v>856</v>
      </c>
      <c r="I292" s="1" t="s">
        <v>884</v>
      </c>
      <c r="J292" s="1" t="str">
        <f>HYPERLINK("https://www.zhipin.com/job_detail/fdc71466d7b1db063nN72Nm_GVE~.html","详情")</f>
        <v>详情</v>
      </c>
    </row>
  </sheetData>
  <phoneticPr fontId="3"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数据产品经理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2020-09-03T15:37:09Z</dcterms:created>
  <dcterms:modified xsi:type="dcterms:W3CDTF">2020-09-09T02:01:18Z</dcterms:modified>
</cp:coreProperties>
</file>