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project/Demo/job-html/boss/"/>
    </mc:Choice>
  </mc:AlternateContent>
  <xr:revisionPtr revIDLastSave="0" documentId="8_{9ED0CC8B-E9F8-5F44-B09D-1CBF078B07A6}" xr6:coauthVersionLast="45" xr6:coauthVersionMax="45" xr10:uidLastSave="{00000000-0000-0000-0000-000000000000}"/>
  <bookViews>
    <workbookView xWindow="480" yWindow="460" windowWidth="16340" windowHeight="10840"/>
  </bookViews>
  <sheets>
    <sheet name="数据产品经理" sheetId="1" r:id="rId1"/>
  </sheets>
  <calcPr calcId="191029"/>
</workbook>
</file>

<file path=xl/calcChain.xml><?xml version="1.0" encoding="utf-8"?>
<calcChain xmlns="http://schemas.openxmlformats.org/spreadsheetml/2006/main">
  <c r="J3" i="1" l="1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</calcChain>
</file>

<file path=xl/sharedStrings.xml><?xml version="1.0" encoding="utf-8"?>
<sst xmlns="http://schemas.openxmlformats.org/spreadsheetml/2006/main" count="2479" uniqueCount="887">
  <si>
    <t>公司名称</t>
  </si>
  <si>
    <t>规模</t>
  </si>
  <si>
    <t>行业</t>
  </si>
  <si>
    <t>薪资</t>
  </si>
  <si>
    <t>年薪</t>
  </si>
  <si>
    <t>经验</t>
  </si>
  <si>
    <t>学历</t>
  </si>
  <si>
    <t>标签</t>
  </si>
  <si>
    <t>福利</t>
  </si>
  <si>
    <t>job地址</t>
  </si>
  <si>
    <t>国美控股集团招聘</t>
  </si>
  <si>
    <t>携程集团招聘</t>
  </si>
  <si>
    <t>新奥数能招聘</t>
  </si>
  <si>
    <t>美团点评招聘</t>
  </si>
  <si>
    <t>桔子分期招聘</t>
  </si>
  <si>
    <t>Keep招聘</t>
  </si>
  <si>
    <t>神州租车招聘</t>
  </si>
  <si>
    <t>北京新氧万维招聘</t>
  </si>
  <si>
    <t>京东世纪贸易有限公司招聘</t>
  </si>
  <si>
    <t>京东数字科技招聘</t>
  </si>
  <si>
    <t>每日优鲜招聘</t>
  </si>
  <si>
    <t>亿咖通招聘</t>
  </si>
  <si>
    <t>松果出行招聘</t>
  </si>
  <si>
    <t>尔湾科技招聘</t>
  </si>
  <si>
    <t>开域集团招聘</t>
  </si>
  <si>
    <t>敦煌网招聘</t>
  </si>
  <si>
    <t>沃东天骏信息技术招聘</t>
  </si>
  <si>
    <t>阿里巴巴集团招聘</t>
  </si>
  <si>
    <t>360招聘</t>
  </si>
  <si>
    <t>北京趣拿科技有限公司招聘</t>
  </si>
  <si>
    <t>金山云招聘</t>
  </si>
  <si>
    <t>飞天诚信科技招聘</t>
  </si>
  <si>
    <t>货拉拉科技招聘</t>
  </si>
  <si>
    <t>猿辅导招聘</t>
  </si>
  <si>
    <t>博泰(PATEO)招聘</t>
  </si>
  <si>
    <t>百度在线招聘</t>
  </si>
  <si>
    <t>滴滴出行招聘</t>
  </si>
  <si>
    <t>浪潮集团招聘</t>
  </si>
  <si>
    <t>京东振世招聘</t>
  </si>
  <si>
    <t>北京数势云创科技招聘</t>
  </si>
  <si>
    <t>10000人以上</t>
  </si>
  <si>
    <t>1000-9999人</t>
  </si>
  <si>
    <t>100-499人</t>
  </si>
  <si>
    <t>2O已上市10000人以上</t>
  </si>
  <si>
    <t>500-999人</t>
  </si>
  <si>
    <t>360</t>
  </si>
  <si>
    <t>20-99人</t>
  </si>
  <si>
    <t>互联网</t>
  </si>
  <si>
    <t>O2O</t>
  </si>
  <si>
    <t>生活服务</t>
  </si>
  <si>
    <t>电子商务</t>
  </si>
  <si>
    <t>移动互联网</t>
  </si>
  <si>
    <t>在线教育</t>
  </si>
  <si>
    <t>信息安全</t>
  </si>
  <si>
    <t>智能硬件</t>
  </si>
  <si>
    <t>计算机软件</t>
  </si>
  <si>
    <t>企业服务</t>
  </si>
  <si>
    <t>20-40K</t>
  </si>
  <si>
    <t>20-30K</t>
  </si>
  <si>
    <t>30-60K</t>
  </si>
  <si>
    <t>13-20K</t>
  </si>
  <si>
    <t>15-25K</t>
  </si>
  <si>
    <t>30-45K</t>
  </si>
  <si>
    <t>26-50K</t>
  </si>
  <si>
    <t>25-40K</t>
  </si>
  <si>
    <t>30-50K</t>
  </si>
  <si>
    <t>25-50K</t>
  </si>
  <si>
    <t>30-55K</t>
  </si>
  <si>
    <t>15-27K</t>
  </si>
  <si>
    <t>45-65K</t>
  </si>
  <si>
    <t>20-35K</t>
  </si>
  <si>
    <t>15-30K</t>
  </si>
  <si>
    <t>35-55K</t>
  </si>
  <si>
    <t>13薪</t>
  </si>
  <si>
    <t>15薪</t>
  </si>
  <si>
    <t>14薪</t>
  </si>
  <si>
    <t>16薪</t>
  </si>
  <si>
    <t>3-5年</t>
  </si>
  <si>
    <t>5-10年</t>
  </si>
  <si>
    <t>1-3年</t>
  </si>
  <si>
    <t>经验不限</t>
  </si>
  <si>
    <t>在校/应届</t>
  </si>
  <si>
    <t>本科</t>
  </si>
  <si>
    <t>学历不限</t>
  </si>
  <si>
    <t>硕士</t>
  </si>
  <si>
    <t>大数据产品、高级产品经理、用户研究、平台产品、产品迭代、</t>
  </si>
  <si>
    <t>大数据产品、数据分析、跟踪分析、本科及以上学历、使用sql、</t>
  </si>
  <si>
    <t>大数据产品、高级产品经理、平台产品、产品需求说明书、算法平台、</t>
  </si>
  <si>
    <t>用户增长、平台产品、产品设计文档、产品建设、产品经验、</t>
  </si>
  <si>
    <t>大数据平台、数据分析、产品经理、数据产品经理、产品上线、</t>
  </si>
  <si>
    <t>产品迭代、产品经验、产品上线、调研、产品原型制作、</t>
  </si>
  <si>
    <t>合作达成、正式上线、平台类产品、体验思维、数据、</t>
  </si>
  <si>
    <t>数据分析、需求分析、数据一致性、数据准确性、数据产品经理、</t>
  </si>
  <si>
    <t>产品设计师、数据运营、产品经理、大数据价值、大数据商业化、</t>
  </si>
  <si>
    <t>大数据产品、数据规划、风险策略、信贷风控、联合建模、</t>
  </si>
  <si>
    <t>数据分析、流量分析工具、业务监测、移动端交互、数据产品经理、</t>
  </si>
  <si>
    <t>功能产品、产品迭代、数据产品、需求分析、数据分析、</t>
  </si>
  <si>
    <t>数据仓库、SQL、可视化、数据分析、分析决策、</t>
  </si>
  <si>
    <t>运营工作、用户增长、增长策略、产品模块、数据驱动、</t>
  </si>
  <si>
    <t>广告、产品迭代、SQL、商业产品、数据产品、</t>
  </si>
  <si>
    <t>打车业务、产品决策、互联网产品、功能点、竞品分析、</t>
  </si>
  <si>
    <t>大数据产品、SQL、Axure、大数据、需求分析、</t>
  </si>
  <si>
    <t>用户增长、大数据、策略产品、数据产品经理、运行分析、</t>
  </si>
  <si>
    <t>BI、数据分析、HR、计算机、调研、</t>
  </si>
  <si>
    <t>搜索产品、用户价值、关注数据、业务场景、排序算法、</t>
  </si>
  <si>
    <t>Hadoop、运维平台、运营平台、价值导向、大数据产品经理、</t>
  </si>
  <si>
    <t>产品开发周期、电子相关专业、产品设计方法、计算机、硬件产品经理、</t>
  </si>
  <si>
    <t>高级产品经理、Axure、大数据、数据产品、数据分析、</t>
  </si>
  <si>
    <t>需求分析、数据分析、抖音、交互原型、用户增长、</t>
  </si>
  <si>
    <t>平台产品、数据产品、需求分析、数据分析、高级产品经理、</t>
  </si>
  <si>
    <t>云计算产品、产品迭代、SQL、分布式、需求分析、</t>
  </si>
  <si>
    <t>需求分析、发布上线、地图要素、应用引擎、QGIS、</t>
  </si>
  <si>
    <t>大数据产品、数据产品、产品演进、产品业务、认证者、</t>
  </si>
  <si>
    <t>高级产品经理、物流产品、供应链、数据产品、物流配送、</t>
  </si>
  <si>
    <t>通讯补贴，定期体检，带薪年假，五险一金，年终奖，员工旅游，加班补助，餐补，节日福利</t>
  </si>
  <si>
    <t>通讯补贴，带薪年假，定期体检，交通补助，补充医疗保险，年终奖，餐补，五险一金，加班补助，节日福利</t>
  </si>
  <si>
    <t>节日福利，五险一金，餐补，带薪年假，年终奖，定期体检，交通补助，团建聚餐</t>
  </si>
  <si>
    <t>全勤奖，节日福利，股票期权，零食下午茶，年终奖，带薪年假，五险一金，免费班车，交通补助，通讯补贴，加班补助</t>
  </si>
  <si>
    <t>补充医疗保险，股票期权，餐补，定期体检，五险一金，带薪年假，节日福利，年终奖</t>
  </si>
  <si>
    <t>加班补助，带薪年假，餐补，节日福利，免费班车，五险一金，年终奖</t>
  </si>
  <si>
    <t>年终奖，定期体检，餐补，股票期权，员工旅游，免费班车，带薪年假，节日福利，五险一金</t>
  </si>
  <si>
    <t>定期体检，五险一金，全勤奖，补充医疗保险，年终奖，餐补</t>
  </si>
  <si>
    <t>年终奖，全勤奖，补充医疗保险，股票期权，节日福利，住房补贴，餐补，带薪年假，定期体检，免费班车，五险一金</t>
  </si>
  <si>
    <t>六险一金，年度体检，快速晋升，股票期权</t>
  </si>
  <si>
    <t>年终奖，餐补，节日福利，带薪年假，补充医疗保险，五险一金，通讯补贴，定期体检</t>
  </si>
  <si>
    <t>定期体检，餐补，交通补助，五险一金，节日福利，带薪年假，年终奖，零食下午茶，补充医疗保险</t>
  </si>
  <si>
    <t>五险一金，零食下午茶，带薪年假，补充医疗保险，节日福利</t>
  </si>
  <si>
    <t>带薪年假，节日福利，年终奖，员工旅游，五险一金，零食下午茶</t>
  </si>
  <si>
    <t>节日福利，年终奖，五险一金，全勤奖，带薪年假，员工旅游，补充医疗保险，定期体检</t>
  </si>
  <si>
    <t>年终奖，节日福利，零食下午茶，带薪年假，定期体检，住房补贴，股票期权，五险一金，员工旅游，餐补，包吃，加班补助，补充医疗保险，交通补助，全勤奖，免费班车</t>
  </si>
  <si>
    <t>年终奖，加班补助，交通补助，员工旅游，股票期权，补充医疗保险，餐补，免费班车，定期体检，带薪年假，五险一金，节日福利</t>
  </si>
  <si>
    <t>补充医疗保险，餐补，五险一金，带薪年假，节日福利，定期体检，免费班车</t>
  </si>
  <si>
    <t>节日福利，年终奖，定期体检，五险一金，员工旅游，交通补助，带薪年假</t>
  </si>
  <si>
    <t>包吃，员工旅游，补充医疗保险，通讯补贴，年终奖，股票期权，五险一金，节日福利，零食下午茶，带薪年假，定期体检，交通补助，免费班车，免费健身房</t>
  </si>
  <si>
    <t>节日福利，餐补，五险一金，年终奖，定期体检，员工旅游，带薪年假，补充医疗保险</t>
  </si>
  <si>
    <t>交通补助，年终奖，带薪年假，节日福利，零食下午茶，员工旅游，五险一金</t>
  </si>
  <si>
    <t>节日福利，带薪年假，五险一金，餐补，补充医疗保险，年终奖，零食下午茶，股票期权，定期体检，员工旅游，五一9天假</t>
  </si>
  <si>
    <t>节日福利，加班补助，通讯补贴，员工旅游，餐补，补充医疗保险，定期体检，年终奖，带薪年假，交通补助，五险一金，零食下午茶</t>
  </si>
  <si>
    <t>通讯补贴，定期体检，补充医疗保险，五险一金，年终奖，股票期权，带薪年假</t>
  </si>
  <si>
    <t>免费班车，节日福利，五险一金，带薪年假，年终奖，股票期权，定期体检，交通补助，补充医疗保险，零食下午茶</t>
  </si>
  <si>
    <t>定期体检，交通补助，通讯补贴，补充医疗保险，零食下午茶，股票期权，节日福利，年终奖，员工旅游，带薪年假，加班补助，五险一金</t>
  </si>
  <si>
    <t>零食下午茶，带薪年假，免费班车，股票期权，年终奖，定期体检，节日福利，餐补，员工旅游，补充医疗保险，五险一金，包吃</t>
  </si>
  <si>
    <t>擎盾信息招聘</t>
  </si>
  <si>
    <t>一起教育科技招聘</t>
  </si>
  <si>
    <t>斗鱼招聘</t>
  </si>
  <si>
    <t>中国电信云招聘</t>
  </si>
  <si>
    <t>梆梆安全招聘</t>
  </si>
  <si>
    <t>宝能招聘</t>
  </si>
  <si>
    <t>三元基因招聘</t>
  </si>
  <si>
    <t>陌陌招聘</t>
  </si>
  <si>
    <t>蜻蜓FM招聘</t>
  </si>
  <si>
    <t>一点资讯招聘</t>
  </si>
  <si>
    <t>石基信息招聘</t>
  </si>
  <si>
    <t>汽车之家招聘</t>
  </si>
  <si>
    <t>展鸿软通招聘</t>
  </si>
  <si>
    <t>中际鸣来（北京）...招聘</t>
  </si>
  <si>
    <t>东方国信招聘</t>
  </si>
  <si>
    <t>京东乾石招聘</t>
  </si>
  <si>
    <t>公瑾科技招聘</t>
  </si>
  <si>
    <t>望石智慧招聘</t>
  </si>
  <si>
    <t>水滴公司招聘</t>
  </si>
  <si>
    <t>北银科技招聘</t>
  </si>
  <si>
    <t>神策数据招聘</t>
  </si>
  <si>
    <t>小药药招聘</t>
  </si>
  <si>
    <t>作业帮招聘</t>
  </si>
  <si>
    <t>快手招聘</t>
  </si>
  <si>
    <t>居理新房招聘</t>
  </si>
  <si>
    <t>0-20人</t>
  </si>
  <si>
    <t>计算机服务</t>
  </si>
  <si>
    <t>房地产开发</t>
  </si>
  <si>
    <t>制药</t>
  </si>
  <si>
    <t>数据服务</t>
  </si>
  <si>
    <t>医疗健康</t>
  </si>
  <si>
    <t>社交网络</t>
  </si>
  <si>
    <t>17-30K</t>
  </si>
  <si>
    <t>15-20K</t>
  </si>
  <si>
    <t>10-15K</t>
  </si>
  <si>
    <t>11-18K</t>
  </si>
  <si>
    <t>11-20K</t>
  </si>
  <si>
    <t>22-35K</t>
  </si>
  <si>
    <t>25-45K</t>
  </si>
  <si>
    <t>产品经验、研发、硬件产品、生命周期管理、产品创新、</t>
  </si>
  <si>
    <t>需求分析、项目管理、市场调研、保证需求、行业应用软件、</t>
  </si>
  <si>
    <t>需求分析、数据分析、组织数据、计算机、数据产品经理、</t>
  </si>
  <si>
    <t>数据分析、市场调研、产品经验、信息流、内容社区、</t>
  </si>
  <si>
    <t>AI产品、大数据产品、需求分析、数据分析、项目管理、</t>
  </si>
  <si>
    <t>安全监测、移动安全、信息安全、大数据、数据产品、</t>
  </si>
  <si>
    <t>产品迭代、需求分析、市场调研、发布上线、地图要素、</t>
  </si>
  <si>
    <t>数据产品、技术文档、SuperMap、技术跟踪、计算机、</t>
  </si>
  <si>
    <t>CPA、数据分析、医学、能力出众、数据、</t>
  </si>
  <si>
    <t>用户增长、直播产品、陌陌直播、推荐算法、直播产品经理、</t>
  </si>
  <si>
    <t>产品迭代、直播产品经理、内容行业、产品方案、数据敏感、</t>
  </si>
  <si>
    <t>商业产品、数据产品、数据分析、结算、产品上线、</t>
  </si>
  <si>
    <t>项目管理、原型工具、产品需求文档、会员系统、开发测试、</t>
  </si>
  <si>
    <t>项目管理、数据分析、行业最佳实践、高级产品经理、内容行业、</t>
  </si>
  <si>
    <t>产品迭代、需求分析、项目管理、市场调研、工具服务、</t>
  </si>
  <si>
    <t>需求分析、产品演进、产品经验、计算机、高级产品经理、</t>
  </si>
  <si>
    <t>产品路线图、并行计算技术、出差、文档编写能力、需求调研、</t>
  </si>
  <si>
    <t>大数据、数据产品、梳理业务、提供数据服务、文档准备、</t>
  </si>
  <si>
    <t>数据资产、DMP、用户画像、用户增长、数据分析、</t>
  </si>
  <si>
    <t>大数据产品、详细功能、产品经验、数据产品经理、协调研发、</t>
  </si>
  <si>
    <t>数据产品经理、持续优化、本科以上学历、药学、知识图谱、</t>
  </si>
  <si>
    <t>需求分析、BI系统、数据产品经理、持续优化、本科及以上学历、</t>
  </si>
  <si>
    <t>指标口径、业务理解、内容标签、数据产品经理、计算机相关、</t>
  </si>
  <si>
    <t>数据分析、需求分析、产品设计文档、产品经验、数据产品经理、</t>
  </si>
  <si>
    <t>BI、平台产品、大数据、供应链、数据分析、</t>
  </si>
  <si>
    <t>中台产品、大数据产品、高级产品经理、平台产品、关注大数据、</t>
  </si>
  <si>
    <t>平台产品、数据分析、大规模数据处理、业务状态、数据产品经理、</t>
  </si>
  <si>
    <t>数据产品经理、SQL、数学相关专业、发现风险、文档输出、</t>
  </si>
  <si>
    <t>大规模数据处理、业务状态、数据产品经理、发现风险、技术者、</t>
  </si>
  <si>
    <t>五险一金，带薪年假，定期体检，补充医疗保险，节日福利，餐补，年终奖，员工旅游</t>
  </si>
  <si>
    <t>全勤奖，年终奖，员工旅游，五险一金，带薪年假，节日福利，交通补助，零食下午茶，加班补助</t>
  </si>
  <si>
    <t>餐补，节日福利，定期体检，交通补助，零食下午茶，补充医疗保险，带薪年假，员工旅游，年终奖，通讯补贴，股票期权，包吃，五险一金</t>
  </si>
  <si>
    <t>零食下午茶，定期体检，股票期权，补充医疗保险，五险一金，带薪年假，年终奖，节日福利，餐补</t>
  </si>
  <si>
    <t>交通补助，五险一金，年终奖，免费班车，零食下午茶，餐补，节日福利，定期体检，员工旅游，通讯补贴，带薪年假，补充医疗保险</t>
  </si>
  <si>
    <t>年终奖，餐补，五险一金，带薪年假，补充医疗保险，股票期权，工作居住证，定期体检，加班补助，员工旅游，节日福利，零食下午茶，通讯补贴</t>
  </si>
  <si>
    <t>五险一金，股票期权，交通补助，零食下午茶，年终奖，补充医疗保险，节日福利，免费班车，带薪年假，定期体检</t>
  </si>
  <si>
    <t>餐补，带薪年假，定期体检，加班补助，年终奖，住房补贴，五险一金，包吃，节日福利</t>
  </si>
  <si>
    <t>年终奖，带薪年假，定期体检，五险一金，股票期权，节日福利，包吃，员工旅游</t>
  </si>
  <si>
    <t>餐补，节日福利，零食下午茶，定期体检，补充医疗保险，五险一金，年终奖，交通补助</t>
  </si>
  <si>
    <t>五险一金，年终奖，带薪年假，零食下午茶，餐补，交通补助，节日福利</t>
  </si>
  <si>
    <t>股票期权，带薪年假，员工旅游，定期体检，补充医疗保险，五险一金</t>
  </si>
  <si>
    <t>加班补助，定期体检，员工旅游，五险一金，通讯补贴，年终奖，带薪年假</t>
  </si>
  <si>
    <t>带薪年假，年终奖，员工旅游，交通补助，股票期权，补充医疗保险，零食下午茶，节日福利，餐补，五险一金，定期体检，全勤奖</t>
  </si>
  <si>
    <t>带薪年假，餐补，股票期权，定期体检，补充医疗保险，节日福利，零食下午茶，员工旅游，通讯补贴，年终奖，五险一金</t>
  </si>
  <si>
    <t>加班补助，年终奖，五险一金，电脑补贴，股票期权，定期体检，带薪年假，餐补</t>
  </si>
  <si>
    <t>带薪年假，五险一金，免费班车，定期体检，补充医疗保险，餐补</t>
  </si>
  <si>
    <t>带薪年假，五险一金，年终奖，零食下午茶，股票期权，定期团建，节日福利，员工旅游，补充医疗保险</t>
  </si>
  <si>
    <t>五险一金，年终奖，股票期权</t>
  </si>
  <si>
    <t>股票期权，免费零食，带薪年假，五险一金，交通补助，节日福利，年终奖，补充医疗保险，零食下午茶，员工旅游，定期体检，餐补，商业保险</t>
  </si>
  <si>
    <t>节日福利，五险一金，股票期权，带薪年假，交通补助，健身房，补充医疗保险，年终奖，定期体检</t>
  </si>
  <si>
    <t>年终奖，交通补助，节日福利，零食下午茶，通讯补贴，五险一金，加班补助，员工旅游，包吃，定期体检</t>
  </si>
  <si>
    <t>股票期权，补充医疗保险，五险一金，餐补，定期体检，零食下午茶</t>
  </si>
  <si>
    <t>餐补，五险，交通补助，带薪年假，公积金，定期体检，节日福利，加班补助</t>
  </si>
  <si>
    <t>包吃，带薪年假，节日福利，零食下午茶，交通补助，补充医疗保险，五险一金，年终奖，定期体检</t>
  </si>
  <si>
    <t>包吃，零食下午茶，住房补贴，定期体检，年终奖，五险一金，节日福利，加班补助，股票期权，带薪年假，补充医疗保险</t>
  </si>
  <si>
    <t>节日福利，住房补贴，加班补助，零食下午茶，年终奖，带薪年假，全勤奖，定期体检，五险一金，餐补，员工旅游</t>
  </si>
  <si>
    <t>包吃，带薪年假，补充医疗保险，定期体检，年终奖，零食下午茶，加班补助，住房补贴，节日福利，股票期权，五险一金</t>
  </si>
  <si>
    <t>鲸准招聘</t>
  </si>
  <si>
    <t>VIPKID招聘</t>
  </si>
  <si>
    <t>今日头条招聘</t>
  </si>
  <si>
    <t>宇动源招聘</t>
  </si>
  <si>
    <t>明略科技招聘</t>
  </si>
  <si>
    <t>好未来招聘</t>
  </si>
  <si>
    <t>京东物流招聘</t>
  </si>
  <si>
    <t>更美app招聘</t>
  </si>
  <si>
    <t>CYCLONE RPA招聘</t>
  </si>
  <si>
    <t>美菜招聘</t>
  </si>
  <si>
    <t>滴滴招聘</t>
  </si>
  <si>
    <t>花香盛世体育招聘</t>
  </si>
  <si>
    <t>乐居招聘</t>
  </si>
  <si>
    <t>小米招聘</t>
  </si>
  <si>
    <t>精准沟通传媒招聘</t>
  </si>
  <si>
    <t>FunPlus招聘</t>
  </si>
  <si>
    <t>江西高创招聘</t>
  </si>
  <si>
    <t>锐捷网络招聘</t>
  </si>
  <si>
    <t>酷我音乐招聘</t>
  </si>
  <si>
    <t>京东集团招聘</t>
  </si>
  <si>
    <t>伴鱼招聘</t>
  </si>
  <si>
    <t>贝壳找房招聘</t>
  </si>
  <si>
    <t>高德地图招聘</t>
  </si>
  <si>
    <t>北京鑫方盛控股集团招聘</t>
  </si>
  <si>
    <t>腾讯招聘</t>
  </si>
  <si>
    <t>百度招聘</t>
  </si>
  <si>
    <t>时速云招聘</t>
  </si>
  <si>
    <t>微博招聘</t>
  </si>
  <si>
    <t>跟谁学招聘</t>
  </si>
  <si>
    <t>马蜂窝招聘</t>
  </si>
  <si>
    <t>物流/仓储</t>
  </si>
  <si>
    <t>游戏</t>
  </si>
  <si>
    <t>通信/网络设备</t>
  </si>
  <si>
    <t>批发/零售</t>
  </si>
  <si>
    <t>18-35K</t>
  </si>
  <si>
    <t>15-22K</t>
  </si>
  <si>
    <t>23-45K</t>
  </si>
  <si>
    <t>40-70K</t>
  </si>
  <si>
    <t>大数据产品、用户研究、大数据、金融产品、需求分析、</t>
  </si>
  <si>
    <t>直播、在线教育、产品经验、数据产品经理、提升产品性能、</t>
  </si>
  <si>
    <t>制定产品规划、企业财务分析、性能稳定、数据产品经理、报告编写、</t>
  </si>
  <si>
    <t>产品经理、制定产品规划、企业财务分析、性能稳定、数据产品经理、</t>
  </si>
  <si>
    <t>数据建模、数据挖掘、产品经验、产品设计者、行为预测、</t>
  </si>
  <si>
    <t>用户增长、产品经理、数据产品经理、体验改进、计算机、</t>
  </si>
  <si>
    <t>BI、物流产品、制定产品规划、数据产品经理、产品功能定义、</t>
  </si>
  <si>
    <t>BI系统、数据产品经理、产品功能完善、计算机相关、数仓、</t>
  </si>
  <si>
    <t>B端、数据产品经理、产品进度、使用sql、分析工具、</t>
  </si>
  <si>
    <t>平台产品、数据分析、数据可视化设计、数据产品经理、计算机相关、</t>
  </si>
  <si>
    <t>数据治理、大数据产品、数据分析、数据产品经理、服务端、</t>
  </si>
  <si>
    <t>BI、用户增长、用户研究、教育培训、数据分析、</t>
  </si>
  <si>
    <t>产品经验、数据产品经理、上线发布、竞品动态、深入发掘、</t>
  </si>
  <si>
    <t>SQL、数据分析、数据可视化设计、数据产品经理、数据体系建设、</t>
  </si>
  <si>
    <t>数据产品经理、建模、综合协调、HIVE、数据经理、</t>
  </si>
  <si>
    <t>用户标签、DMP、用户增长、数据科学家、人群标签、</t>
  </si>
  <si>
    <t>大数据、关注大数据、竞争战略、业务反馈、组织规划能力、</t>
  </si>
  <si>
    <t>大数据产品、平台产品、数据资源、价值判断、平台解决方案、</t>
  </si>
  <si>
    <t>音频、内容产品、产业生态、数据产品经理、系统平台建设、</t>
  </si>
  <si>
    <t>物流数据分析、B端产品、数据口径、建立分析模型、数据产品经理、</t>
  </si>
  <si>
    <t>大数据产品、平台产品、指标口径、数据准确性、数据产品经理、</t>
  </si>
  <si>
    <t>大数据产品、数据分析、需求场景、业务价值、数据产品经理、</t>
  </si>
  <si>
    <t>大数据、策略产品、路网数据、作业工艺、数据产品经理、</t>
  </si>
  <si>
    <t>制定产品规划、性能稳定、报告编写、bi产品、产品说明书、</t>
  </si>
  <si>
    <t>平台产品、协同推进、数据产品经理、本科及以上学历、抽象能力、</t>
  </si>
  <si>
    <t>用户增长、数据分析、常用脚本、合作协同、unix平台、</t>
  </si>
  <si>
    <t>数据中台、大数据、产品经理、数据价值、商业型、</t>
  </si>
  <si>
    <t>用户研究、数据分析、产品经理、数据消费、BI系统、</t>
  </si>
  <si>
    <t>大数据产品、用户增长、平台建设、数据准确性、数据产品经理、</t>
  </si>
  <si>
    <t>五险一金，带薪年假，定期体检，补充医疗保险</t>
  </si>
  <si>
    <t>住房补贴，补充医疗保险，交通补助，节日福利，免费班车，餐补，五险一金，六险一金，定期体检，带薪年假，通讯补贴</t>
  </si>
  <si>
    <t>补充医疗保险，股票期权，五险一金，年终奖，零食下午茶，餐补，带薪年假，员工旅游，定期体检，节日福利，交通补助，试用期同薪</t>
  </si>
  <si>
    <t>交通补助，餐补，带薪年假，年终奖，五险一金</t>
  </si>
  <si>
    <t>带薪年假，零食下午茶，交通补助，五险一金，补充医疗保险，定期体检，加班补助，年终奖</t>
  </si>
  <si>
    <t>补充医疗保险，带薪年假，全勤奖，购房福利，餐补，定期体检，年终奖，五险一金，不定期培训，节日福利，商业保险</t>
  </si>
  <si>
    <t>定期体检，股票期权，加班补助，节日福利，免费班车，交通补助，餐补，带薪年假，五险一金，餐补，年终奖，补充医疗保险</t>
  </si>
  <si>
    <t>带薪年假，定期体检，五险一金，员工旅游</t>
  </si>
  <si>
    <t>股票期权，带薪年假，员工旅游，年终奖，节日福利，零食下午茶，五险一金</t>
  </si>
  <si>
    <t>股票期权，交通补助，零食下午茶，五险一金，餐补，通讯补贴，带薪年假，节日福利</t>
  </si>
  <si>
    <t>定期体检，五险一金，补充医疗保险</t>
  </si>
  <si>
    <t>交通补助，通讯补贴，全勤奖，五险，节日福利，专业培训，晋升通道，年终奖，员工旅游</t>
  </si>
  <si>
    <t>免费班车，年终奖，定期体检，补充医疗保险，带薪年假，五险一金，餐补</t>
  </si>
  <si>
    <t>年终奖，节日福利，五险一金，餐补，带薪年假，交通补助，定期体检，补充医疗保险</t>
  </si>
  <si>
    <t>带薪年假，补充医疗保险，餐补，定期体检，零食下午茶，五险一金，股票期权，节日福利，员工旅游</t>
  </si>
  <si>
    <t>交通补助，定期体检，股票期权，年终奖，五险一金，加班补助，补充医疗保险，零食下午茶，节日福利，带薪年假，餐补，员工旅游</t>
  </si>
  <si>
    <t>五险一金，年终奖，带薪年假</t>
  </si>
  <si>
    <t>节日福利，爱心基金，股票期权，五险一金，通讯补贴，年终奖，补充医疗保险，交通补助，带薪年假，零食下午茶，员工旅游，定期体检</t>
  </si>
  <si>
    <t>带薪年假，住房补贴，交通补助，餐补，加班补助，补充医疗保险，员工旅游，股票期权，年终奖，五险一金，定期体检，零食下午茶</t>
  </si>
  <si>
    <t>股票期权，员工旅游，年终奖，免费班车，交通补助，补充医疗保险，定期体检，餐补，零食下午茶，带薪年假，包吃，五险一金，节日福利</t>
  </si>
  <si>
    <t>零食下午茶，定期体检，带薪年假，住房补贴，股票期权，年终奖，交通补助，节日福利，季度团建，补充医疗保险，餐补，五险一金</t>
  </si>
  <si>
    <t>补充医疗保险，节日福利，五险一金，带薪年假，年终奖</t>
  </si>
  <si>
    <t>节日福利，股票期权，定期体检，交通补助，员工旅游，餐补，带薪年假，免费班车，补充医疗保险，年终奖，五险一金</t>
  </si>
  <si>
    <t>交通补助，通讯补贴，住房补贴，包吃，节日福利</t>
  </si>
  <si>
    <t>餐补，交通补助，节日福利，员工旅游，股票期权，免费班车，带薪年假，补充医疗保险，零食下午茶，年终奖，五险一金，住房补贴，定期体检</t>
  </si>
  <si>
    <t>节日福利，补充医疗保险，五险一金，年终奖，零食下午茶，股票期权，老板Nice，员工旅游，团队氛围好，加班补助，通讯补贴，带薪年假，定期体检，交通补助，包吃，住房补贴，免费班车，餐补</t>
  </si>
  <si>
    <t>员工旅游，定期体检，零食下午茶，餐补，年终奖，加班补助，五险一金，带薪年假，全勤奖，股票期权，补充医疗保险</t>
  </si>
  <si>
    <t>节日福利，带薪年假，免费班车，五险一金，餐补，定期体检，补充医疗保险，年终奖</t>
  </si>
  <si>
    <t>交通补助，员工旅游，通讯补贴，年终奖，带薪年假，节日福利，免费班车，包吃，餐补，零食下午茶，补充医疗保险，五险一金，定期体检，股票期权</t>
  </si>
  <si>
    <t>高考圈招聘</t>
  </si>
  <si>
    <t>vcanbuy招聘</t>
  </si>
  <si>
    <t>Udesk招聘</t>
  </si>
  <si>
    <t>容猫科技招聘</t>
  </si>
  <si>
    <t>云捷传媒招聘</t>
  </si>
  <si>
    <t>海南新软招聘</t>
  </si>
  <si>
    <t>金山办公软件招聘</t>
  </si>
  <si>
    <t>中商惠民招聘</t>
  </si>
  <si>
    <t>中国平安招聘</t>
  </si>
  <si>
    <t>宏亚伟业招聘</t>
  </si>
  <si>
    <t>亿聘世纪招聘</t>
  </si>
  <si>
    <t>inmobi招聘</t>
  </si>
  <si>
    <t>亲家招聘</t>
  </si>
  <si>
    <t>海致BDP招聘</t>
  </si>
  <si>
    <t>微播易招聘</t>
  </si>
  <si>
    <t>东方优播招聘</t>
  </si>
  <si>
    <t>蜘点集团招聘</t>
  </si>
  <si>
    <t>学乐招聘</t>
  </si>
  <si>
    <t>酷旅数据营销招聘</t>
  </si>
  <si>
    <t>互联网金融</t>
  </si>
  <si>
    <t>人力资源服务</t>
  </si>
  <si>
    <t>广告营销</t>
  </si>
  <si>
    <t>35-65K</t>
  </si>
  <si>
    <t>20-25K</t>
  </si>
  <si>
    <t>24-30K</t>
  </si>
  <si>
    <t>17-27K</t>
  </si>
  <si>
    <t>28-50K</t>
  </si>
  <si>
    <t>25-35K</t>
  </si>
  <si>
    <t>18-25K</t>
  </si>
  <si>
    <t>10年以上</t>
  </si>
  <si>
    <t>需求说明书、数据产品经理、功能模块设计、产品设计原理、关注竞争对手、</t>
  </si>
  <si>
    <t>FineBI、梳理业务、数据产品经理、计算机相关、数仓、</t>
  </si>
  <si>
    <t>BI、用户增长、建立分析模型、数据产品经理、统计类、</t>
  </si>
  <si>
    <t>大数据产品、数据产品经理、建模、综合协调、HIVE、</t>
  </si>
  <si>
    <t>用户增长、平台产品、数据决策、数据产品经理、商户数据、</t>
  </si>
  <si>
    <t>数据中台、数据地图、业务理解、建立分析模型、产品经验、</t>
  </si>
  <si>
    <t>数据分析、业务理解、沟通工作、金融行业产品、用户行为分析、</t>
  </si>
  <si>
    <t>BI、后台产品、关注大数据、智能运营、数据产品经理、</t>
  </si>
  <si>
    <t>大数据产品、大数据、后台产品、BI系统、产品经验、</t>
  </si>
  <si>
    <t>数据分析、效果验收、数据产品经理、发现风险、计算机相关、</t>
  </si>
  <si>
    <t>大数据产品、平台产品、商业产品、数据分析、详细功能、</t>
  </si>
  <si>
    <t>数据产品经理、产品进度、图表设计、本科及以上学历、懂产品、</t>
  </si>
  <si>
    <t>数据产品经理、服务数据、数据产品开发、本科及以上学历、房产行业、</t>
  </si>
  <si>
    <t>大数据产品、Hadoop、在线教育、潜在缺陷、数据产品经理、</t>
  </si>
  <si>
    <t>高级产品经理、用户研究、移动端、商业产品、搜索产品、</t>
  </si>
  <si>
    <t>交易结构、指标体系设计、数据产品经理、产品上线、业务经营、</t>
  </si>
  <si>
    <t>大数据产品、大数据、后台产品、数据分析、产品经理、</t>
  </si>
  <si>
    <t>BI、BI系统、数据产品经理、持续优化、本科及以上学历、</t>
  </si>
  <si>
    <t>搜索产品、内容产品、搜索策略、数据产品经理、内容分发、</t>
  </si>
  <si>
    <t>平台产品、协同推进、数据产品经理、核心经营、业务战略、</t>
  </si>
  <si>
    <t>用户研究、产品迭代、数据产品经理、理工科、数据仓库、</t>
  </si>
  <si>
    <t>大数据产品、产品经理、产品经验、数据产品经理、需求评估、</t>
  </si>
  <si>
    <t>特征数据、数据产品经理、本科及以上学历、统计学基础、数据集市、</t>
  </si>
  <si>
    <t>BI、大数据、数据产品经理、海量数据处理分析、数据仓库建设、</t>
  </si>
  <si>
    <t>数据产品经理、数据体系建设、数据平台搭建、互联网数据分析、接业务、</t>
  </si>
  <si>
    <t>节日福利，定期体检，五险一金，全勤奖</t>
  </si>
  <si>
    <t>带薪年假，定期体检，五险一金，零食下午茶，年终奖，员工旅游</t>
  </si>
  <si>
    <t>全勤奖，通讯补贴，五险一金，餐补，交通补助，股票期权，加班补助，员工旅游，带薪年假，节日福利，年终奖</t>
  </si>
  <si>
    <t>补充医疗保险，节日福利，零食下午茶，五险一金，带薪年假，股票期权，餐补，员工旅游，定期体检</t>
  </si>
  <si>
    <t>五险一金，年终奖，节日福利，带薪年假，员工旅游</t>
  </si>
  <si>
    <t>年终奖，五险一金，节日福利，员工旅游，补充医疗保险，免费零食，零食下午茶，定期体检，餐补，商业保险，股票期权，带薪年假，交通补助</t>
  </si>
  <si>
    <t>年终奖，定期团建，节日福利，补充医疗保险，员工旅游，五险一金，股票期权，零食下午茶，带薪年假</t>
  </si>
  <si>
    <t>员工旅游，带薪年假，五险一金，餐补，零食下午茶，补充医疗保险，节日福利，定期体检，通讯补贴，年终奖，全勤奖</t>
  </si>
  <si>
    <t>股票期权，定期体检，零食下午茶，五险一金，补充医疗保险，餐补</t>
  </si>
  <si>
    <t>补充医疗保险，员工旅游，年终奖，节日福利，餐补，零食下午茶，定期体检，五险一金，带薪年假</t>
  </si>
  <si>
    <t>带薪年假，打车报销，节日福利，领导nice，包吃，餐补，团建，五险一金</t>
  </si>
  <si>
    <t>定期体检，补充医疗保险，终身免费培训，带薪年假，养老补贴，全勤奖，年终奖，员工旅游，长期服务奖，周末双休，节日福利，五险一金，养老公积金，商业保险</t>
  </si>
  <si>
    <t>零食下午茶，员工旅游，交通补助，节日福利，餐补，带薪年假，定期体检，通讯补贴，补充医疗保险，五险一金</t>
  </si>
  <si>
    <t>员工旅游，五险一金，带薪年假，年终奖，节日福利，定期体检</t>
  </si>
  <si>
    <t>补充医疗保险，加班补助，带薪年假，股票期权，定期体检，年终奖，节日福利，六险一金</t>
  </si>
  <si>
    <t>健身房，节日福利，带薪年假，股票期权，补充医疗保险，定期体检，五险一金，交通补助，年终奖</t>
  </si>
  <si>
    <t>零食下午茶，五险一金，节日福利</t>
  </si>
  <si>
    <t>餐补，定期体检，员工旅游，五险一金，节日福利，通讯补贴，带薪年假</t>
  </si>
  <si>
    <t>年终奖，五险一金，加班补助，餐补，带薪年假，节日福利，员工旅游，零食下午茶</t>
  </si>
  <si>
    <t>年终奖，五险一金，带薪年假，节日福利，补充医疗保险</t>
  </si>
  <si>
    <t>员工旅游，节日福利，零食下午茶，定期体检，五险一金，通讯补贴，年终奖，加班补助，交通补助，包吃</t>
  </si>
  <si>
    <t>定期体检，交通补助，包吃，年终奖，补充医疗保险，节日福利，五险一金，零食下午茶，带薪年假</t>
  </si>
  <si>
    <t>新兴视野招聘</t>
  </si>
  <si>
    <t>志诚泰和智能招聘</t>
  </si>
  <si>
    <t>数美招聘</t>
  </si>
  <si>
    <t>更广天地招聘</t>
  </si>
  <si>
    <t>君友三川招聘</t>
  </si>
  <si>
    <t>北京奥玩科技招聘</t>
  </si>
  <si>
    <t>北京新氧科技招聘</t>
  </si>
  <si>
    <t>光速斑马招聘</t>
  </si>
  <si>
    <t>运通时泰招聘</t>
  </si>
  <si>
    <t>聚云招聘</t>
  </si>
  <si>
    <t>宜信公司招聘</t>
  </si>
  <si>
    <t>SENSORO招聘</t>
  </si>
  <si>
    <t>悟空租车招聘</t>
  </si>
  <si>
    <t>峰鼎科技招聘</t>
  </si>
  <si>
    <t>朴新网校招聘</t>
  </si>
  <si>
    <t>酷皮科技招聘</t>
  </si>
  <si>
    <t>转型工场招聘</t>
  </si>
  <si>
    <t>中路智链招聘</t>
  </si>
  <si>
    <t>健新科技招聘</t>
  </si>
  <si>
    <t>高灯科技招聘</t>
  </si>
  <si>
    <t>北京节点数聚网络科技招聘</t>
  </si>
  <si>
    <t>正大集团招聘</t>
  </si>
  <si>
    <t>其他行业</t>
  </si>
  <si>
    <t>农/林/牧/渔</t>
  </si>
  <si>
    <t>16-30K</t>
  </si>
  <si>
    <t>13-22K</t>
  </si>
  <si>
    <t>18-30K</t>
  </si>
  <si>
    <t>18薪</t>
  </si>
  <si>
    <t>用户增长、数据分析、数据产品经理、数据可视化工具、数据仓库、</t>
  </si>
  <si>
    <t>数据平台搭建、Axure、大数据、Visio、需求分析、</t>
  </si>
  <si>
    <t>数据产品经理、平台类、团队有效沟通、系统化解决方案、整体质量、</t>
  </si>
  <si>
    <t>用户增长、社交、数据价值、数据产品经理、产品业务、</t>
  </si>
  <si>
    <t>产品经验、数据产品经理、本科及以上学历、用户标签、产品可视化、</t>
  </si>
  <si>
    <t>数据分析、需求分析、数据产品经理、数据来源、建模数据、</t>
  </si>
  <si>
    <t>BI、金融、保险、数据产品经理、计算机相关、</t>
  </si>
  <si>
    <t>大数据产品、大数据、产品迭代、产品经理、需求分析、</t>
  </si>
  <si>
    <t>大数据产品、大数据、MySQL、财务产品、数据分析、</t>
  </si>
  <si>
    <t>数据产品经理、数据驱动、数据需求、业务数据、协调内外、</t>
  </si>
  <si>
    <t>BI、用户研究、移动端、数据分析、管理系统、</t>
  </si>
  <si>
    <t>数据报表、数据分析、数据产品经理、运行分析、执行推进、</t>
  </si>
  <si>
    <t>SQL、数据分析、需求分析、金融、市场调研、</t>
  </si>
  <si>
    <t>高级产品经理、数据中台、BI、大数据、数据产品、</t>
  </si>
  <si>
    <t>数据定义、BI系统、协同推进、数据产品经理、业务节点、</t>
  </si>
  <si>
    <t>数据平台搭建、数据准确性、数据产品经理、需求开发、数据开发、</t>
  </si>
  <si>
    <t>数据可视化、SQL、数据分析、数据产品、大数据、</t>
  </si>
  <si>
    <t>分析决策、数据产品经理、数据梳理、日常监控、诊断分析、</t>
  </si>
  <si>
    <t>数据分析、社交、数据产品经理、迭代升级、社交类产品、</t>
  </si>
  <si>
    <t>大数据产品、BI、SQL、产品路线图、数据产品经理、</t>
  </si>
  <si>
    <t>大数据产品、Axure、大数据、Visio、数据分析、</t>
  </si>
  <si>
    <t>用户增长、高级产品经理、SQL、大数据、PC端、</t>
  </si>
  <si>
    <t>大数据产品、高级产品经理、墨刀、Axure、大数据、</t>
  </si>
  <si>
    <t>数据库、数据口径、仓库验收、大屏可视化、数据产品经理、</t>
  </si>
  <si>
    <t>数据供应、库表、辅助数据、数据产品经理、接业务、</t>
  </si>
  <si>
    <t>大数据产品、用户增长、高级产品经理、SQL、产品总监、</t>
  </si>
  <si>
    <t>大数据产品、BI、Axure、大数据、产品迭代、</t>
  </si>
  <si>
    <t>数据质量控制、BI系统、产品经验、数据产品经理、方案提出、</t>
  </si>
  <si>
    <t>定期体检，年终奖，零食下午茶，带薪年假，股票期权，五险一金，节日福利</t>
  </si>
  <si>
    <t>交通补助，带薪年假，员工旅游，定期体检，年终奖，股票期权，餐补，零食下午茶，节日福利，五险一金，补充医疗保险</t>
  </si>
  <si>
    <t>五险一金，年终奖，周年福利，旅游津贴，节日福利，生日福利，股票期权，带薪年假，午餐晚餐，带薪病假，员工旅游，搬家补贴</t>
  </si>
  <si>
    <t>加班补助，五险，公积金，定期体检，餐补，交通补助，带薪年假，节日福利</t>
  </si>
  <si>
    <t>五险一金，带薪年假，包吃，零食下午茶，年终奖</t>
  </si>
  <si>
    <t>通讯补贴，交通补助，股票期权，五险一金，零食下午茶，定期体检，带薪年假，节日福利，员工旅游，年终奖，餐补，加班补助</t>
  </si>
  <si>
    <t>补充医疗保险，加班补助，年终奖，零食下午茶，定期体检，节日福利，带薪年假，员工旅游，五险一金，通讯补贴</t>
  </si>
  <si>
    <t>定期体检，带薪年假，补充医疗保险，五险一金</t>
  </si>
  <si>
    <t>五险一金，带薪年假，交通补助，节日福利，定期体检</t>
  </si>
  <si>
    <t>交通补助，住房补贴，定期体检，五险一金，节日福利，餐补，免费班车，员工旅游，带薪年假，补充医疗保险，零食下午茶，年终奖，股票期权</t>
  </si>
  <si>
    <t>包吃，五险一金，节日福利，带薪年假，加班补助</t>
  </si>
  <si>
    <t>员工旅游，补充医疗保险，团队建设，餐补，带薪年假，年终奖，定期体检，节日福利，五险一金</t>
  </si>
  <si>
    <t>节日福利，员工旅游，股票期权，零食下午茶，定期体检，通讯补贴，带薪年假，年终奖，补充医疗保险</t>
  </si>
  <si>
    <t>13薪，补充医疗保险，五险一金，包吃，带薪年假，股票期权，住房补贴</t>
  </si>
  <si>
    <t>餐补，股票期权，试用期同薪，补充医疗保险，带薪年假，零食下午茶，交通补助，定期体检，节日福利，年终奖，员工旅游，五险一金</t>
  </si>
  <si>
    <t>带薪年假，交通补助，定期体检，节日福利，股票期权，年终奖，五险一金</t>
  </si>
  <si>
    <t>免费两餐，定期体检，零食下午茶，带薪年假，五险一金</t>
  </si>
  <si>
    <t>节日福利，五险一金，带薪年假</t>
  </si>
  <si>
    <t>带薪年假，节日福利，补充医疗保险，年终奖，股票期权，全勤奖，五险一金</t>
  </si>
  <si>
    <t>股票期权，住房补贴，五险一金，带薪年假，节日福利，零食下午茶，加班补助，补充医疗保险，年终奖，定期体检，包吃</t>
  </si>
  <si>
    <t>节日福利，包吃，定期体检，五险一金，带薪年假</t>
  </si>
  <si>
    <t>年终奖，零食下午茶，五险一金，带薪年假，定期体检，通讯补贴，餐补，员工旅游，节日福利，加班补助，交通补助</t>
  </si>
  <si>
    <t>通讯补贴，餐补，五险一金，节日福利，定期体检，带薪年假，员工旅游，年终奖，交通补助，补充医疗保险</t>
  </si>
  <si>
    <t>带薪年假，交通补助，员工旅游，五险一金，补充医疗保险，通讯补贴，定期体检，节日福利，零食下午茶，餐补</t>
  </si>
  <si>
    <t>德旭招聘</t>
  </si>
  <si>
    <t>客萌萌户外招聘</t>
  </si>
  <si>
    <t>玖富招聘</t>
  </si>
  <si>
    <t>美瑞达招聘</t>
  </si>
  <si>
    <t>廊坊楠兮旅游发展...招聘</t>
  </si>
  <si>
    <t>InnoTREE招聘</t>
  </si>
  <si>
    <t>易得碧计算机技术招聘</t>
  </si>
  <si>
    <t>海尔U+智慧生活平台招聘</t>
  </si>
  <si>
    <t>长地万方招聘</t>
  </si>
  <si>
    <t>天眼查招聘</t>
  </si>
  <si>
    <t>辰星科技招聘</t>
  </si>
  <si>
    <t>蛋壳公寓招聘</t>
  </si>
  <si>
    <t>文化艺术产权交易所招聘</t>
  </si>
  <si>
    <t>钜丰翔贸易有限公司招聘</t>
  </si>
  <si>
    <t>十荟团招聘</t>
  </si>
  <si>
    <t>北京福易得信息技...招聘</t>
  </si>
  <si>
    <t>外企科技招聘</t>
  </si>
  <si>
    <t>北京星图数网科技招聘</t>
  </si>
  <si>
    <t>旅游</t>
  </si>
  <si>
    <t>新零售</t>
  </si>
  <si>
    <t>50-80K</t>
  </si>
  <si>
    <t>35-60K</t>
  </si>
  <si>
    <t>14-22K</t>
  </si>
  <si>
    <t>40-60K</t>
  </si>
  <si>
    <t>35-45K</t>
  </si>
  <si>
    <t>用户增长、数据产品经理、优化空间、推动方案、D、</t>
  </si>
  <si>
    <t>用户研究、数据分析、研发跟进、梳理业务、数据产品经理、</t>
  </si>
  <si>
    <t>数据仓库、BI、产品建设、数据驱动营销、完善数据、</t>
  </si>
  <si>
    <t>地图要素、应用引擎、QGIS、数据产品经理、发布上线、</t>
  </si>
  <si>
    <t>大数据产品、高级产品经理、功能产品、平台产品、产品迭代、</t>
  </si>
  <si>
    <t>大数据产品、数据产品经理、业务效率、计算机相关、使用效率、</t>
  </si>
  <si>
    <t>SQL、数据分析、需求分析、数据供应、库表、</t>
  </si>
  <si>
    <t>数据分析、数据产品经理、导入功能、数据中台、批量导入、</t>
  </si>
  <si>
    <t>大数据产品、电子商务、产品建设、产品经验、数据产品经理、</t>
  </si>
  <si>
    <t>制定产品规划、企业财务分析、性能稳定、数据产品经理、数仓、</t>
  </si>
  <si>
    <t>用户增长、平台产品、商业产品、数据产品经理、流量分配、</t>
  </si>
  <si>
    <t>网络爬虫技术、SQL、数据分析、数据产品经理、获取渠道、</t>
  </si>
  <si>
    <t>SQL、MySQL、商业产品、数据分析、产品经理、</t>
  </si>
  <si>
    <t>大数据产品、数据可视化设计、FineBI、永洪、界面开发、</t>
  </si>
  <si>
    <t>高级产品经理、数据产品经理、平台方案、设计生产、本科以上学历、</t>
  </si>
  <si>
    <t>大数据产品、数据产品经理、计算机相关、天眼查、数据体系、</t>
  </si>
  <si>
    <t>SQL、数据管理、数学相关专业、数据产品经理、发现风险、</t>
  </si>
  <si>
    <t>大数据产品、产品经验、数据产品经理、产品需求调研、数据体系建设、</t>
  </si>
  <si>
    <t>用户增长、教育培训、数据分析、数据产品经理、波动分析、</t>
  </si>
  <si>
    <t>大数据产品、BI、SQL、数据能力、业务特征、</t>
  </si>
  <si>
    <t>信息充分、产品建设、产品经验、协同推进、数据产品经理、</t>
  </si>
  <si>
    <t>BI、用户增长、大数据、产品迭代、数据分析、</t>
  </si>
  <si>
    <t>产品迭代、数学相关专业、数据产品经理、视觉计算、智能交通、</t>
  </si>
  <si>
    <t>永洪、第三方数据、数据产品经理、分析结论、逻辑归纳、</t>
  </si>
  <si>
    <t>SQL、数据分析、指标体系设计、协同推进、数据产品经理、</t>
  </si>
  <si>
    <t>数据产品经理、产品上线、使用效率、接业务、产品方法论、</t>
  </si>
  <si>
    <t>制定产品规划、数据产品经理、业务感知、数据中台、数据体系、</t>
  </si>
  <si>
    <t>数据可视化、数据分析、数据价值、原型展示、数据产品经理、</t>
  </si>
  <si>
    <t>加班补助，交通补助，股票期权，五险一金，餐补，零食下午茶，带薪年假，节日福利，补充医疗保险，员工旅游，定期体检，年终奖</t>
  </si>
  <si>
    <t>节日福利，员工旅游，五险一金，年终奖，带薪年假，交通补助，零食下午茶</t>
  </si>
  <si>
    <t>年终奖，通讯补贴，节日福利，定期体检，五险一金，加班补助，员工旅游，带薪年假，餐补</t>
  </si>
  <si>
    <t>带薪年假，补充医疗保险，定期体检，五险一金，免费班车，年终奖，节日福利，零食下午茶</t>
  </si>
  <si>
    <t>包吃，五险一金，补充医疗保险，交通补助，通讯补贴，免费班车，节日福利，零食下午茶，员工旅游，带薪年假，年终奖，餐补，定期体检，股票期权</t>
  </si>
  <si>
    <t>零食下午茶，交通补助，五险一金，试用期同薪，餐补，年终奖，补充医疗保险，股票期权，员工旅游，节日福利，定期体检，带薪年假</t>
  </si>
  <si>
    <t>年终奖，带薪年假，股票期权，员工旅游，补充医疗保险，五险一金，零食下午茶，包吃，定期体检，节日福利</t>
  </si>
  <si>
    <t>五险一金，餐补，交通补助，年终奖，带薪年假</t>
  </si>
  <si>
    <t>通讯补贴，零食下午茶，带薪年假，餐补，五险一金，节日福利</t>
  </si>
  <si>
    <t>带薪年假，员工旅游，股票期权，零食下午茶，补充医疗保险，年终奖，五险一金，加班补助，餐补</t>
  </si>
  <si>
    <t>五险一金，节日福利，员工旅游，加班补助，年终奖，交通补助，带薪年假，零食下午茶，补充医疗保险，定期体检</t>
  </si>
  <si>
    <t>餐补，通讯补贴，定期体检，年终奖，补充医疗保险，节日福利，带薪年假，加班补助，五险一金</t>
  </si>
  <si>
    <t>加班补助，定期体检，餐补，年终奖，股票期权，五险一金，零食下午茶，免费班车，节日福利，带薪年假，补充医疗保险</t>
  </si>
  <si>
    <t>带薪年假，加班补助，餐补，年终奖，定期体检，五险一金，零食下午茶</t>
  </si>
  <si>
    <t>零食下午茶，五险一金，节日福利，员工旅游，定期体检，餐补，加班补助，全勤奖，住房补贴，带薪年假，年终奖</t>
  </si>
  <si>
    <t>零食下午茶，补充医疗保险，五险一金，员工旅游，带薪年假，年终奖，定期体检</t>
  </si>
  <si>
    <t>餐补，季度团建，五险一金，带薪年假，定期体检，零食下午茶，节日福利，住房补贴，股票期权，年终奖，补充医疗保险，交通补助</t>
  </si>
  <si>
    <t>定期体检，零食下午茶，带薪年假，补充医疗保险，员工旅游，五险一金，年终奖</t>
  </si>
  <si>
    <t>交通补助，股票期权，餐补，五险一金，通讯补贴，零食下午茶，带薪年假，节日福利</t>
  </si>
  <si>
    <t>节日福利，补充医疗保险，带薪年假，通讯补贴，员工旅游，五险一金，交通补助</t>
  </si>
  <si>
    <t>交通补助，带薪年假，五险一金，零食下午茶，餐补</t>
  </si>
  <si>
    <t>五险一金，通讯补贴，交通补助，定期体检，节日福利，补充医疗保险，六险一金，住房补贴，餐补，免费班车，带薪年假</t>
  </si>
  <si>
    <t>定期体检，带薪年假，五险一金，餐补，年终奖</t>
  </si>
  <si>
    <t>年终奖，零食下午茶，带薪年假，五险一金，全勤奖，在京居住证，员工旅游，股票期权，住房补贴，交通补助</t>
  </si>
  <si>
    <t>尚德机构招聘</t>
  </si>
  <si>
    <t>观安信息招聘</t>
  </si>
  <si>
    <t>搜狗招聘</t>
  </si>
  <si>
    <t>跟谁学-高途课堂招聘</t>
  </si>
  <si>
    <t>华体动势招聘</t>
  </si>
  <si>
    <t>北京字节跳动招聘</t>
  </si>
  <si>
    <t>北京泰豪招聘</t>
  </si>
  <si>
    <t>中科曙光招聘</t>
  </si>
  <si>
    <t>旷视MEGVII招聘</t>
  </si>
  <si>
    <t>自如网招聘</t>
  </si>
  <si>
    <t>中国知网招聘</t>
  </si>
  <si>
    <t>新众赢招聘</t>
  </si>
  <si>
    <t>顺丰科技招聘</t>
  </si>
  <si>
    <t>达达集团招聘</t>
  </si>
  <si>
    <t>震坤行招聘</t>
  </si>
  <si>
    <t>开普云招聘</t>
  </si>
  <si>
    <t>探探招聘</t>
  </si>
  <si>
    <t>万学教育集团招聘</t>
  </si>
  <si>
    <t>2OD轮及以上10000人以上</t>
  </si>
  <si>
    <t>2O已上市1000-9999人</t>
  </si>
  <si>
    <t>50-70K</t>
  </si>
  <si>
    <t>9-14K</t>
  </si>
  <si>
    <t>12-20K</t>
  </si>
  <si>
    <t>SQL、Axure、数据分析、数据产品经理、快速验证、</t>
  </si>
  <si>
    <t>大数据产品、智能决策、数据体系建设、大数据产品经理、数据类产品、</t>
  </si>
  <si>
    <t>高级产品经理、CRM、数据分析、需求分析、设计输出、</t>
  </si>
  <si>
    <t>大数据平台、联合建模、产业生态、数据产品经理、设计实现、</t>
  </si>
  <si>
    <t>数据安全、数据脱敏、审计系统、引擎设计、大数据分析平台、</t>
  </si>
  <si>
    <t>大数据产品、广告监测、商业大数据、能营销、大数据产品经理、</t>
  </si>
  <si>
    <t>大数据产品、功能产品、数据产品、需求分析、项目管理、</t>
  </si>
  <si>
    <t>产品建设、用户价值、快速交付、设计实验、评估效果、</t>
  </si>
  <si>
    <t>广告、SQL、商业产品、数据分析、策略产品、</t>
  </si>
  <si>
    <t>大数据产品、平台产品、数据挖掘、车联网、数据消费、</t>
  </si>
  <si>
    <t>数据治理、数据仓库、数据分析、数据产品经理、元数据管理、</t>
  </si>
  <si>
    <t>高级产品经理、策略产品、教育培训、业务理解、交互体验设计、</t>
  </si>
  <si>
    <t>BI、SQL、商业产品、数据分析、需求分析、</t>
  </si>
  <si>
    <t>BI、大数据、供应链、建立分析模型、数据产品经理、</t>
  </si>
  <si>
    <t>数据标注、使用效率、计算机、平台产品经理、数据类产品、</t>
  </si>
  <si>
    <t>大数据产品、需求分析、组织数据、技术原理、产品设计说明书、</t>
  </si>
  <si>
    <t>用户研究、产品迭代、需求分析、数据分析、市场调研、</t>
  </si>
  <si>
    <t>产品迭代、市场调研、产品上线、公司业务产品、熟练使用axure、</t>
  </si>
  <si>
    <t>用户增长、CRM、O2O、移动端、策略产品、</t>
  </si>
  <si>
    <t>用户研究、数据分析、需求分析、校验数据、计算机、</t>
  </si>
  <si>
    <t>海波龙、持续优化、本科及以上学历、平台部、数据平台建设、</t>
  </si>
  <si>
    <t>功能产品、产品迭代、ERP产品、人力资源服务、信息化、</t>
  </si>
  <si>
    <t>大数据、商业产品、数据分析、产品路线图、智能视频分析、</t>
  </si>
  <si>
    <t>数据产品、需求分析、数据分析、产品能力、需求管理、</t>
  </si>
  <si>
    <t>产品迭代、策略产品、产品经验、数据意识、产品矩阵、</t>
  </si>
  <si>
    <t>推荐产品、供应链规划、BI、SQL、商业产品、</t>
  </si>
  <si>
    <t>数据治理、政务系统、数据产品、内容产品、组织产品、</t>
  </si>
  <si>
    <t>推荐产品、产品价格管理、商业产品、社交、数据产品经理、</t>
  </si>
  <si>
    <t>产品迭代、需求分析、数据分析、系统对接、crm产品、</t>
  </si>
  <si>
    <t>加班补助，年终奖，包吃，五险一金，餐补，零食下午茶，补充医疗保险，交通补助，带薪年假，住房补贴，节日福利</t>
  </si>
  <si>
    <t>餐补，补充医疗保险，定期体检，五险一金，全勤奖，年终奖</t>
  </si>
  <si>
    <t>零食下午茶，年终奖，带薪年假，节日福利，员工旅游，五险一金，加班补助</t>
  </si>
  <si>
    <t>定期体检，免费班车，节日福利，住房补贴，股票期权，餐补，全勤奖，年终奖，带薪年假，补充医疗保险，五险一金</t>
  </si>
  <si>
    <t>定期体检，五险一金，零食下午茶，通讯补贴，带薪年假，年终奖，节日福利，员工旅游</t>
  </si>
  <si>
    <t>餐补，年终奖，加班补助，节日福利，五险一金，股票期权，带薪年假，补充医疗保险，定期体检</t>
  </si>
  <si>
    <t>带薪年假，补充医疗保险，五险一金，员工旅游，股票期权，年终奖，定期体检，加班补助，通讯补贴，交通补助，节日福利，零食下午茶</t>
  </si>
  <si>
    <t>定期体检，包吃，全勤奖，交通补助，补充医疗保险，节日福利，零食下午茶，餐补，住房补贴，员工旅游，五险一金，免费班车，加班补助，年终奖，带薪年假，股票期权</t>
  </si>
  <si>
    <t>带薪年假，员工旅游，节日福利，年终奖，零食下午茶，五险一金</t>
  </si>
  <si>
    <t>节日福利，五险一金，定期体检，补充医疗保险，通讯补贴，餐补，年终奖，带薪年假</t>
  </si>
  <si>
    <t>交通补助，带薪年假，定期体检，股票期权，节日福利，餐补，报班优惠，五险一金，零食下午茶，免费班车，补充医疗保险</t>
  </si>
  <si>
    <t>五险一金，定期体检，带薪年假，补充医疗保险，免费班车，餐补，节日福利</t>
  </si>
  <si>
    <t>免费班车，带薪年假，年终奖，员工旅游，零食下午茶，节日福利，定期体检，包吃，补充医疗保险，五险一金，餐补，股票期权</t>
  </si>
  <si>
    <t>补充医疗保险，加班补助，包吃，定期体检，餐补，带薪年假，年终奖，节日福利，员工旅游，住房补贴，交通补助，免费班车，股票期权，五险一金，通讯补贴，零食下午茶</t>
  </si>
  <si>
    <t>股票期权，带薪年假，员工旅游，五险一金，年终奖，节日福利，通讯补贴，餐补，定期体检</t>
  </si>
  <si>
    <t>免费班车，餐补，零食下午茶，带薪年假，五险一金，节日福利，员工旅游，补充医疗保险，包吃，交通补助，通讯补贴，定期体检</t>
  </si>
  <si>
    <t>五险一金，零食下午茶，餐补，定期体检，年终奖，带薪年假，股票期权，补充医疗保险</t>
  </si>
  <si>
    <t>节日福利，交通补助，六险一金，内购优惠，全勤奖，员工旅游，补充医疗保险，餐补，员工BYOD，定期体检，住房补贴，五险一金，带薪年假</t>
  </si>
  <si>
    <t>员工旅游，交通补助，股票期权，补充医疗保险，五险一金，伙食补贴，通讯补贴，免费班车，企业年金，年终奖，带薪年假，员工宿舍，定期体检，餐补，节日福利，包吃</t>
  </si>
  <si>
    <t>定期体检，五险一金，年终奖，股票期权，补充医疗保险，带薪年假，通讯补贴</t>
  </si>
  <si>
    <t>股票期权，带薪年假，零食下午茶，节日福利，包吃，五险一金，员工旅游，餐补，年终奖，定期体检，免费班车，通讯补贴，交通补助</t>
  </si>
  <si>
    <t>节日福利，员工旅游，加班补助，补充医疗保险，年终奖，通讯补贴，五险一金，餐补，带薪年假，零食下午茶，定期体检，交通补助</t>
  </si>
  <si>
    <t>员工旅游，零食下午茶，带薪年假，年终奖，定期体检，节日福利，五险一金，通讯补贴，免费班车</t>
  </si>
  <si>
    <t>餐补，带薪年假，股票期权，年终奖，员工旅游，零食下午茶，五险一金，节日福利，通讯补贴，交通补助，定期体检，补充医疗保险</t>
  </si>
  <si>
    <t>年终奖，带薪年假，通讯补贴，交通补助，加班补助，五险一金，股票期权，全勤奖，餐补，补充医疗保险，节日福利</t>
  </si>
  <si>
    <t>员工旅游，餐补，年终奖，零食下午茶，IMAC/Macbook，带薪年假，定期体检，加班补助，股票期权，包吃，交通补助，补充医疗保险，五险一金，节日福利</t>
  </si>
  <si>
    <t>带薪年假，股票期权，免费班车，年终奖，住房补贴，五险一金，通讯补贴，零食下午茶，员工旅游</t>
  </si>
  <si>
    <t>蓝标传媒招聘</t>
  </si>
  <si>
    <t>爱学习教育集团招聘</t>
  </si>
  <si>
    <t>第四范式招聘</t>
  </si>
  <si>
    <t>360数科招聘</t>
  </si>
  <si>
    <t>轻松集团招聘</t>
  </si>
  <si>
    <t>云捷亮数招聘</t>
  </si>
  <si>
    <t>e城e家招聘</t>
  </si>
  <si>
    <t>广州瀚信招聘</t>
  </si>
  <si>
    <t>GoFun出行招聘</t>
  </si>
  <si>
    <t>思源互联科技招聘</t>
  </si>
  <si>
    <t>北京用友政务招聘</t>
  </si>
  <si>
    <t>外研社招聘</t>
  </si>
  <si>
    <t>奇点控股招聘</t>
  </si>
  <si>
    <t>易车招聘</t>
  </si>
  <si>
    <t>米可世界招聘</t>
  </si>
  <si>
    <t>车好多集团招聘</t>
  </si>
  <si>
    <t>中译语通科技股份有限招聘</t>
  </si>
  <si>
    <t>捷通华声招聘</t>
  </si>
  <si>
    <t>嘀嗒出行招聘</t>
  </si>
  <si>
    <t>贝壳金服招聘</t>
  </si>
  <si>
    <t>凤凰学易招聘</t>
  </si>
  <si>
    <t>智慧互通招聘</t>
  </si>
  <si>
    <t>360数科</t>
  </si>
  <si>
    <t>25-30K</t>
  </si>
  <si>
    <t>8-11K</t>
  </si>
  <si>
    <t>14-28K</t>
  </si>
  <si>
    <t>用户增长、商业产品、数据产品经理、流量获取、信息流、</t>
  </si>
  <si>
    <t>SQL、数据订阅、运营效率、数据体系、本科及以上学历、</t>
  </si>
  <si>
    <t>数据能力、数据产品经理、规划落地、数仓、建模、</t>
  </si>
  <si>
    <t>大数据产品、人工智能产品、平台产品、产品迭代、计算机、</t>
  </si>
  <si>
    <t>数据采集流程、数据产品经理、产品上线、建模、采集数据、</t>
  </si>
  <si>
    <t>数据分析、市场调研、轻松互助、高级产品经理、调研、</t>
  </si>
  <si>
    <t>BI、SQL、平台产品、大数据、Access、</t>
  </si>
  <si>
    <t>大数据产品、产品经验、数据产品经理、业务发展趋势、线上化、</t>
  </si>
  <si>
    <t>大数据产品、数据产品经理、本科以上学历、采购招标文件、设计合理、</t>
  </si>
  <si>
    <t>大数据产品、商业智能、BI、大数据、数据分析、</t>
  </si>
  <si>
    <t>数据产品经理、数仓、建模、支持销售、DMP、</t>
  </si>
  <si>
    <t>市场调研、逻辑修改、迭代计划、产品经验、产品功能特性、</t>
  </si>
  <si>
    <t>数据产品经理、质量建设、本科及以上学历、导航地图、互联网地图、</t>
  </si>
  <si>
    <t>财务分析、数据分析、财务管理、产品经验、产品上线、</t>
  </si>
  <si>
    <t>超融合、渠道挖掘、调研、研发、it基础架构、</t>
  </si>
  <si>
    <t>车辆资产、效率评估、调研、体验思维、数据、</t>
  </si>
  <si>
    <t>标签库、产品经验、数据预警、数据生产、技术研发团队、</t>
  </si>
  <si>
    <t>舆情、数据中台、Axure、税务、详细功能、</t>
  </si>
  <si>
    <t>数据分析、定位业务、整体指标、数据产品经理、协调研发、</t>
  </si>
  <si>
    <t>大数据产品、大数据、数据分析、金融、业务特征、</t>
  </si>
  <si>
    <t>产品助理、数据产品经理、实验方法、协助产品经理、本科及以上学历、</t>
  </si>
  <si>
    <t>BI、平台产品、大数据、完善数据、数据产品经理、</t>
  </si>
  <si>
    <t>大数据产品、高级产品经理、大数据、产品经理、大数据产品经理、</t>
  </si>
  <si>
    <t>智能语音、大数据、产品经验、市场需求调研、功能完善、</t>
  </si>
  <si>
    <t>平台产品、QGIS、解释数据、软件程序设计、数据产品经理、</t>
  </si>
  <si>
    <t>大数据产品、数据产品经理、数据中台、理工科、数据体系、</t>
  </si>
  <si>
    <t>大数据产品、数据产品经理、分析结论、产品路线、建模、</t>
  </si>
  <si>
    <t>数据挖掘、海量数据挖掘、数据产品经理、linux开发环境、RANK、</t>
  </si>
  <si>
    <t>高级产品经理、需求分析、管理系统、产品经验、策划、</t>
  </si>
  <si>
    <t>定期体检，免费班车，零食下午茶，年终奖，餐补，通讯补贴，带薪年假，五险一金，补充医疗保险</t>
  </si>
  <si>
    <t>节日福利，员工旅游，交通补助，餐补，年终奖，五险一金，补充医疗保险，定期体检，带薪年假</t>
  </si>
  <si>
    <t>定期体检，交通补助，五险一金，年终奖，带薪年假，员工旅游，节日福利</t>
  </si>
  <si>
    <t>通讯补贴，节日福利，带薪年假，五险一金，交通补助，餐补，补充医疗保险，定期体检，年终奖，零食下午茶，加班补助，员工旅游</t>
  </si>
  <si>
    <t>五险一金，节日福利，补充医疗保险，带薪年假，定期体检，零食下午茶</t>
  </si>
  <si>
    <t>年终奖，补充医疗保险，节日福利，五险一金，带薪年假，定期体检</t>
  </si>
  <si>
    <t>年终奖，五险一金，员工旅游，节日福利，带薪年假，餐补，定期体检，加班补助，全勤奖</t>
  </si>
  <si>
    <t>年终奖，定期体检，补充医疗保险，节日福利，五险一金，带薪年假</t>
  </si>
  <si>
    <t>五险一金</t>
  </si>
  <si>
    <t>五险一金，定期体检，节日福利，通讯补贴，带薪年假，餐补，年终奖，补充医疗保险</t>
  </si>
  <si>
    <t>年终奖，免费班车，补充医疗保险，加班补助，带薪年假，定期体检，包吃，五险一金，节日福利</t>
  </si>
  <si>
    <t>节日福利，五险一金，定期体检，带薪年假，年终奖</t>
  </si>
  <si>
    <t>加班补助，定期体检，五险一金，通讯补贴，交通补助，包吃，老板Nice，零食下午茶，补充医疗保险，员工旅游，带薪年假，年终奖，餐补，股票期权，住房补贴，免费班车，团队氛围好，节日福利</t>
  </si>
  <si>
    <t>餐补，五险一金，免费班车，定期体检，带薪年假，交通补助，节日福利，通讯补贴，零食下午茶，补充医疗保险，年终奖，员工旅游</t>
  </si>
  <si>
    <t>员工旅游，包吃，节日福利，免费班车，通讯补贴，补充医疗保险，年终奖，股票期权，五险一金，带薪年假，免费健身房，交通补助，定期体检，零食下午茶</t>
  </si>
  <si>
    <t>年终奖，节日福利，餐补，带薪年假，免费班车，五险一金，加班补助</t>
  </si>
  <si>
    <t>补充医疗保险，定期体检，五险一金</t>
  </si>
  <si>
    <t>五险一金，年终奖，加班补助，带薪年假，补充医疗保险，定期团建，节日福利</t>
  </si>
  <si>
    <t>五险一金，补充医疗保险，带薪年假，零食下午茶，节日福利</t>
  </si>
  <si>
    <t>年终奖，餐补，免费班车，带薪年假，补充医疗保险，员工旅游，交通补助，加班补助，五险一金，定期体检，零食下午茶，节日福利，通讯补贴</t>
  </si>
  <si>
    <t>五险一金，节日福利，零食下午茶，年终奖，补充医疗保险，加班补助，带薪年假，餐补</t>
  </si>
  <si>
    <t>五险一金，定期体检，股票期权，带薪年假，补充医疗保险</t>
  </si>
  <si>
    <t>节日福利，年终奖，通讯补贴，全勤奖，零食下午茶，项目奖金，餐补，交通补助，五险一金，股票期权，带薪年假</t>
  </si>
  <si>
    <t>节日福利，定期体检，年终奖，通讯补贴，股票期权，餐补，零食下午茶，补充医疗保险，带薪年假，员工旅游，五险一金，交通补助</t>
  </si>
  <si>
    <t>带薪年假，定期体检，五险一金，补充医疗保险，零食下午茶，年终奖，餐补，节日福利，交通补助</t>
  </si>
  <si>
    <t>年终奖，五险一金，定期体检，补充医疗保险，带薪年假，带薪病假</t>
  </si>
  <si>
    <t>五险一金，交通补助，节日福利，全勤奖，零食下午茶，免费班车，餐补，带薪年假，定期体检</t>
  </si>
  <si>
    <t>带薪年假，交通补助，五险一金，通讯补贴，节日福利，餐补</t>
  </si>
  <si>
    <t>潮聚科技招聘</t>
  </si>
  <si>
    <t>中企动力招聘</t>
  </si>
  <si>
    <t>腾讯科技(北京)公司招聘</t>
  </si>
  <si>
    <t>美菜网招聘</t>
  </si>
  <si>
    <t>国美金控招聘</t>
  </si>
  <si>
    <t>数衍科技招聘</t>
  </si>
  <si>
    <t>毫末招聘</t>
  </si>
  <si>
    <t>三盟科技招聘</t>
  </si>
  <si>
    <t>世纪文都教育招聘</t>
  </si>
  <si>
    <t>文思海辉招聘</t>
  </si>
  <si>
    <t>方正璞华招聘</t>
  </si>
  <si>
    <t>泰迪熊移动科技招聘</t>
  </si>
  <si>
    <t>美图公司招聘</t>
  </si>
  <si>
    <t>特斯联招聘</t>
  </si>
  <si>
    <t>8-9K</t>
  </si>
  <si>
    <t>17-21K</t>
  </si>
  <si>
    <t>1年以内</t>
  </si>
  <si>
    <t>大数据产品、数据质量控制、数据产品经理、产品上线、计算机相关、</t>
  </si>
  <si>
    <t>大数据产品、平台产品、Axure、Visio、数据分析、</t>
  </si>
  <si>
    <t>数据地图、产品经验、数据产品经理、反馈渠道、需求评估、</t>
  </si>
  <si>
    <t>制定产品规划、数据产品经理、开发效率、竞争分析、开发平台、</t>
  </si>
  <si>
    <t>大数据、数据分析、数据产品经理、确保项目质量、计算机相关、</t>
  </si>
  <si>
    <t>数据可视化设计、BI、财务管理、产品经验、数据产品经理、</t>
  </si>
  <si>
    <t>大数据产品、数据分析、市场调研、数据产品经理、运营等部门、</t>
  </si>
  <si>
    <t>大数据产品、用户研究、大数据、数据分析、市场调研、</t>
  </si>
  <si>
    <t>大数据产品、大数据、数据分析、需求分析、市场调研、</t>
  </si>
  <si>
    <t>数据运营、数据分析、产品经理、数据产品经理、设计实验、</t>
  </si>
  <si>
    <t>SQL、Axure、Visio、关注大数据、设计可视化、</t>
  </si>
  <si>
    <t>大数据产品、平台产品、数据分析、BI系统、数据产品经理、</t>
  </si>
  <si>
    <t>平台产品、数据可视化设计、数据产品经理、计算机相关、设计业务、</t>
  </si>
  <si>
    <t>深度专题、客户端数据、数据产品经理、数据化、bi工具、</t>
  </si>
  <si>
    <t>大数据产品、BI、消费金融、大数据、产品经理、</t>
  </si>
  <si>
    <t>数据治理、零售、大数据产品、BI、高级产品经理、</t>
  </si>
  <si>
    <t>BI、大数据、产品迭代、数据分析、产品经理、</t>
  </si>
  <si>
    <t>数据分析、工具链、完善数据、数据中台、量化方法、</t>
  </si>
  <si>
    <t>数据分析、指标口径、业务理解、内容标签、数据产品经理、</t>
  </si>
  <si>
    <t>数据产品、行业态势、数据产品经理、场景分析、产品解决方案、</t>
  </si>
  <si>
    <t>大数据产品、大数据、需求分析、市场调研、本科学士、</t>
  </si>
  <si>
    <t>业务特征、数据产品经理、行业数据、建模、结构化信息、</t>
  </si>
  <si>
    <t>商业产品、分析型、数据产品经理、产品用户体验、驱动相关、</t>
  </si>
  <si>
    <t>广告、用户增长、平台产品、商业产品、投放、</t>
  </si>
  <si>
    <t>BI、平台产品、BI系统、业务理解、数据产品经理、</t>
  </si>
  <si>
    <t>大数据产品、BI、高级产品经理、大数据、数据分析、</t>
  </si>
  <si>
    <t>数据能力、产品经验、数据产品经理、确定数据、平台化、</t>
  </si>
  <si>
    <t>数据产品经理、本科及以上学历、HIVE、计算机、统计学相关、</t>
  </si>
  <si>
    <t>智慧城市产品、大数据产品、平台产品、可视化、产品经验、</t>
  </si>
  <si>
    <t>团建聚餐，定期体检，节日福利，五险一金，年终奖，带薪年假，交通补助，餐补</t>
  </si>
  <si>
    <t>交通补助，零食下午茶，五险一金，带薪年假，加班补助，年终奖，定期体检，补充医疗保险</t>
  </si>
  <si>
    <t>不定期培训，餐补，年终奖，补充医疗保险，商业保险，全勤奖，节日福利，带薪年假，五险一金，定期体检，购房福利</t>
  </si>
  <si>
    <t>五险一金，节日福利，定期体检，交通补助，年终奖，带薪年假，员工旅游，补充医疗保险，股票期权，免费班车，餐补</t>
  </si>
  <si>
    <t>员工旅游，补充医疗保险，五险一金，餐补，年终奖，节日福利，通讯补贴，带薪年假，交通补助，股票期权</t>
  </si>
  <si>
    <t>年终奖，补充医疗保险，包吃，免费班车，带薪年假，定期体检，交通补助，员工旅游，餐补，股票期权，零食下午茶，五险一金，节日福利</t>
  </si>
  <si>
    <t>五险一金，股票期权，补充医疗保险，通讯补贴，交通补助，年终奖，节日福利，员工旅游，带薪年假，爱心基金，定期体检，零食下午茶</t>
  </si>
  <si>
    <t>年终奖，员工旅游，加班补助，五险一金，带薪年假，全勤奖，零食下午茶，定期体检，补充医疗保险，股票期权，餐补</t>
  </si>
  <si>
    <t>免费班车，餐补，节日福利，零食下午茶</t>
  </si>
  <si>
    <t>五险一金，年终奖，餐补，免费班车，补充医疗保险，带薪年假，定期体检</t>
  </si>
  <si>
    <t>定期体检，带薪年假，员工旅游，五险一金</t>
  </si>
  <si>
    <t>股票期权，年终奖，带薪年假，补充医疗保险，节日福利，五险一金</t>
  </si>
  <si>
    <t>股票期权，全勤奖，年终奖，五险一金，零食下午茶，节日福利，通讯补贴，免费班车，带薪年假，交通补助，加班补助</t>
  </si>
  <si>
    <t>节日福利，补充医疗保险，五险一金，定期体检，年终奖，带薪年假</t>
  </si>
  <si>
    <t>带薪年假，年终奖，节日福利，餐补，五险一金</t>
  </si>
  <si>
    <t>补充医疗保险，带薪年假，节日福利，五险一金，股票期权，餐补，定期体检，年终奖</t>
  </si>
  <si>
    <t>六险一金，快速晋升，股票期权，年度体检</t>
  </si>
  <si>
    <t>零食下午茶，加班补助，节日福利，员工旅游，通讯补贴，年终奖，交通补助，五险一金，定期体检，包吃</t>
  </si>
  <si>
    <t>带薪年假，餐补，补充医疗保险，定期体检，节日福利，年终奖，五险一金，股票期权</t>
  </si>
  <si>
    <t>带薪年假，定期体检，节日福利，五险一金，零食下午茶，补充医疗保险，员工旅游</t>
  </si>
  <si>
    <t>带薪年假，节日福利，五险一金，年终奖</t>
  </si>
  <si>
    <t>交通补助，节日福利，带薪年假，加班补助，年终奖，五险一金，员工旅游，优惠券，定期体检</t>
  </si>
  <si>
    <t>包吃，补充医疗保险，零食下午茶，定期体检，节日福利，带薪年假，五险一金</t>
  </si>
  <si>
    <t>晋升通道，年终奖，通讯补贴，节日福利，五险，全勤奖，员工旅游，交通补助，专业培训</t>
  </si>
  <si>
    <t>加班补助，五险一金，带薪年假，餐补，股票期权，餐补，节日福利，定期体检，补充医疗保险，交通补助，免费班车，年终奖</t>
  </si>
  <si>
    <t>节日福利，零食下午茶，五险一金，带薪年假，年终奖，包吃，全勤奖，定期体检，免费班车</t>
  </si>
  <si>
    <t>零食下午茶，交通补助，免费班车，餐补，定期体检，节日福利，带薪年假，五险一金，年终奖，全勤奖</t>
  </si>
  <si>
    <t>逸驾智能招聘</t>
  </si>
  <si>
    <t>乐信圣文招聘</t>
  </si>
  <si>
    <t>熙诚紫光招聘</t>
  </si>
  <si>
    <t>美团网招聘</t>
  </si>
  <si>
    <t>亚洲创新集团招聘</t>
  </si>
  <si>
    <t>北京中科大洋招聘</t>
  </si>
  <si>
    <t>网易招聘</t>
  </si>
  <si>
    <t>中国电信电渠中心招聘</t>
  </si>
  <si>
    <t>中数智汇招聘</t>
  </si>
  <si>
    <t>金色财经招聘</t>
  </si>
  <si>
    <t>北京时空幻境招聘</t>
  </si>
  <si>
    <t>顺丰同城招聘</t>
  </si>
  <si>
    <t>音娱时光招聘</t>
  </si>
  <si>
    <t>什么值得买招聘</t>
  </si>
  <si>
    <t>聚力传媒PPTV招聘</t>
  </si>
  <si>
    <t>新浪网招聘</t>
  </si>
  <si>
    <t>美篇招聘</t>
  </si>
  <si>
    <t>广联达招聘</t>
  </si>
  <si>
    <t>君乐宝乳业招聘</t>
  </si>
  <si>
    <t>交通/运输</t>
  </si>
  <si>
    <t>20-21K</t>
  </si>
  <si>
    <t>29-45K</t>
  </si>
  <si>
    <t>12-18K</t>
  </si>
  <si>
    <t>13-25K</t>
  </si>
  <si>
    <t>3-5K</t>
  </si>
  <si>
    <t>数据产品经理、市场竞争态势、Algorithm、工程师团队、Prototype、</t>
  </si>
  <si>
    <t>数据质量问题、完善数据、数据产品经理、数据治理、数据仓库、</t>
  </si>
  <si>
    <t>B端产品、平台产品、数据产品经理、产品进度、使用sql、</t>
  </si>
  <si>
    <t>用户增长、分析决策、数据一致性、数据产品经理、数据体系建设、</t>
  </si>
  <si>
    <t>后台产品、数据产品经理、群管理、工作场景、数据拆分、</t>
  </si>
  <si>
    <t>产品经理、项目实施计划、按时交付、政府医疗、项目运营部、</t>
  </si>
  <si>
    <t>食材供应链、大数据、产品建设、效果验收、配置化、</t>
  </si>
  <si>
    <t>产品迭代、社交、市场调研、互联网产品设计、视频社交、</t>
  </si>
  <si>
    <t>大数据产品、平台产品、云计算、数据分析、数据价值、</t>
  </si>
  <si>
    <t>指标口径、产品建设、效果验收、数据产品经理、产品上线、</t>
  </si>
  <si>
    <t>零售、大数据产品、高级产品经理、数据分析、产品经理、</t>
  </si>
  <si>
    <t>大数据产品、平台产品、算法平台、需求说明书、产品经验、</t>
  </si>
  <si>
    <t>迭代计划、数据产品经理、协调研发、产品业务、改善用户体验、</t>
  </si>
  <si>
    <t>大数据、金融、产品设计文档、应用分发、产品上线、</t>
  </si>
  <si>
    <t>标签系统、英语、产品演进、数据智能化、采集数据、</t>
  </si>
  <si>
    <t>产品设计文档、数据产品经理、计算机相关、行为模式、bi工具、</t>
  </si>
  <si>
    <t>商业产品、产品经验、数据产品经理、建表、负责微博、</t>
  </si>
  <si>
    <t>大数据产品、用户研究、数据产品经理、Algorithm、Analytics、</t>
  </si>
  <si>
    <t>用户增长、平台产品、优化方向、图书购买、常规功能、</t>
  </si>
  <si>
    <t>大数据产品、指标口径、数据可视化设计、效果验收、业务分析人员、</t>
  </si>
  <si>
    <t>ABtest、SQL、Python、输出数据、数据产品经理、</t>
  </si>
  <si>
    <t>电商产品、商品库、数据产品、产品经验、后台产品经理、</t>
  </si>
  <si>
    <t>智慧城市产品、大数据产品、大数据、业务反馈、组织规划能力、</t>
  </si>
  <si>
    <t>数据运营、数据分析、数据产品经理、数仓、数据中台、</t>
  </si>
  <si>
    <t>BI系统、数据产品经理、推进研发、挖掘平台、平台化、</t>
  </si>
  <si>
    <t>数据分析、产品经理、产品经验、数据产品经理、紧密协作、</t>
  </si>
  <si>
    <t>产品经验、梳理业务、数据产品经理、服务端、计算机相关、</t>
  </si>
  <si>
    <t>后台产品、关注大数据、产品经验、数据管理体系、竞争战略、</t>
  </si>
  <si>
    <t>平台产品、产品演进、数据智能化、采集数据、抽象能力、</t>
  </si>
  <si>
    <t>年终奖，补充医疗保险，带薪年假，免费班车，通讯补贴，五险一金，餐补，节日福利，定期体检</t>
  </si>
  <si>
    <t>包吃，年终奖，补充医疗保险，五险一金，零食下午茶，节日福利，带薪年假，定期体检，员工旅游</t>
  </si>
  <si>
    <t>股票期权，节日福利，员工旅游，年终奖，带薪年假，五险一金，零食下午茶</t>
  </si>
  <si>
    <t>免费班车，股票期权，定期体检，五险一金，餐补，节日福利，员工旅游，带薪年假，年终奖</t>
  </si>
  <si>
    <t>定期体检，年终奖，五一9天假，餐补，节日福利，股票期权，零食下午茶，员工旅游，五险一金，带薪年假，补充医疗保险</t>
  </si>
  <si>
    <t>零食下午茶，交通补助，五险一金，节日福利，定期体检，带薪年假</t>
  </si>
  <si>
    <t>员工旅游，五险一金，带薪年假，年终奖，节日福利，补充医疗保险，定期体检，交通补助，通讯补贴</t>
  </si>
  <si>
    <t>定期体检，补充医疗保险，节日福利，股票期权，交通补助，年终奖，餐补，五险一金，快速晋升，带薪年假，员工旅游，零食下午茶</t>
  </si>
  <si>
    <t>补充医疗保险，免费班车，通讯补贴，年终奖，定期体检，五险一金，餐补，带薪年假</t>
  </si>
  <si>
    <t>节日福利，补充医疗保险，定期体检，年终奖，包吃，带薪年假，全勤奖，五险一金，免费班车</t>
  </si>
  <si>
    <t>节日福利，餐补，补充医疗保险，定期体检，五险一金，年终奖，交通补助，带薪年假</t>
  </si>
  <si>
    <t>年终奖，定期体检，交通补助，加班补助，餐补，带薪年假，通讯补贴，节日福利，五险一金，补充医疗保险</t>
  </si>
  <si>
    <t>带薪年假，交通补助，节日福利，定期体检，五险一金，通讯补贴，补充医疗保险，年终奖，餐补，员工旅游</t>
  </si>
  <si>
    <t>带薪年假，零食下午茶，通讯补贴，定期体检，补充医疗保险，五险一金，节日福利，交通补助，餐补，年终奖</t>
  </si>
  <si>
    <t>年终奖，五险一金，带薪年假，节日福利，补充医疗保险，员工旅游，定期体检</t>
  </si>
  <si>
    <t>节日福利，免费班车，五险一金，定期体检，餐补，带薪年假，年终奖，补充医疗保险</t>
  </si>
  <si>
    <t>补充医疗保险，节日福利，年终奖，五险一金，定期体检，带薪年假，通讯补贴，餐补，免费班车</t>
  </si>
  <si>
    <t>定期体检，节日福利，补充医疗保险，包吃，五险一金，带薪年假，零食下午茶，远程办公，年终奖，交通补助</t>
  </si>
  <si>
    <t>带薪年假，员工旅游，五险一金，餐补，交通补助</t>
  </si>
  <si>
    <t>带薪年假，补充医疗保险，年终奖，节日福利，员工旅游，五险一金，股票期权</t>
  </si>
  <si>
    <t>节日福利，餐补，补充医疗保险，带薪年假，零食下午茶，五险一金，年终奖，定期体检</t>
  </si>
  <si>
    <t>带薪年假，五险一金，年终奖</t>
  </si>
  <si>
    <t>五险一金，通讯补贴，带薪年假，交通补助，节日福利，零食下午茶，餐补，年终奖</t>
  </si>
  <si>
    <t>餐补，免费班车，补充医疗保险，定期体检，五险一金</t>
  </si>
  <si>
    <t>住房补贴，免费晚餐，股票期权，定期体检，补充医疗保险，零食下午茶，带薪年假，年终奖，员工旅游，五险一金，无息贷款，加班补助，节日福利</t>
  </si>
  <si>
    <t>住房补贴，通讯补贴，交通补助，包吃，节日福利</t>
  </si>
  <si>
    <t>餐补，带薪年假，免费班车，定期体检，通讯补贴，补充医疗保险，五险一金，节日福利，交通补助</t>
  </si>
  <si>
    <t>通讯补贴，带薪年假，节日福利，免费班车，年终奖，定期体检，五险一金，交通补助，补充医疗保险，餐补，员工旅游</t>
  </si>
  <si>
    <t>岗位职责：
1、负责面向国美集团内部客户的大数据平台产品的设计、规划和落地（包括但不限于数据采集，治理、分析挖掘、数据应用等）；
2、参与国美大数据运营平台、用户行为分析、运营推广工具、用户画像等数据应用类产品的迭代优化、项目交付及运营推广等产品全生命周期的管理，打造业内领先的数据分析平台；
3、分析数据行业头部产品特点、优势，持续优化、增强自己产品能力，为各业务线提供数据支撑；
4、与业务部门保持良好沟通，收集、分析大数据平台产品的用户反馈，把握业务需求与技术需求的平衡，促进大数据产品的良性迭代；
任职要求：
1、本科及以上学历，扎实的ToB领域产品设计基础，5年以上数据平台产品相关经验，对市场上各类数据产品有深入的了解；
2、熟悉数据、数据相关技术及大数据开发工具，对数据采集及集成、数据建模、数据开发、数据资产管理、数据分析等大数据领域有一定认知；
3、熟悉敏捷开发模式，具备快速迭代思维，对大数据平台与数据库有较强的认知，有大数据系统架构经验者优先；
4、具备优秀的需求管理和产品策划能力，能够产出高质量原型和需求文档，有效推进研发团队落地实施；
5、具备优秀缜密的逻辑与思维能力，较强的数据分析能力、沟通表达能力，能够有效整合团队资源推动业务发展；
6、具有较强的产品Owner意识，良好的自我管理能力；热爱数据，心态开放，积极主动，喜欢迎接挑战，能够承担责任，具有较强的抗压能力以及高效出色的执行能力。</t>
    <phoneticPr fontId="3" type="noConversion"/>
  </si>
  <si>
    <t>工作职责
1，负责系统化地建立本部门业务数据指标监控体系
2，根据业务实际场景，通过数据分析发现业务运营中的优势和问题，通过数据分析产出对业务有指导性的周报、月报为运营提供数据支撑
3，根据业务的不断变化，建立分析预测模型，并针对相关项目进行专题跟踪分析并输出分析报告
4，推动数据产品化
岗位要求
1，本科及以上学历，数学、统计及上课相关专业优先，2-3年相关工作经验
2，逻辑性强，具备结构化思维方式和较好的理解力，良好的沟通能力，表达能力和执行力
3，熟练使用SQL，擅长EXCEL PPT，了解SPSS等统计分析工具/ python等为加分项
4，互联网公司工作经验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</si>
</sst>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charset val="1"/>
    </font>
    <font>
      <sz val="10"/>
      <name val="Arial"/>
      <charset val="1"/>
    </font>
    <font>
      <u/>
      <sz val="10"/>
      <color theme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4" fillId="0" borderId="0" xfId="0" applyFont="1" applyAlignment="1">
      <alignment vertical="center" wrapText="1"/>
    </xf>
    <xf numFmtId="0" fontId="2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92"/>
  <sheetViews>
    <sheetView tabSelected="1" workbookViewId="0">
      <selection activeCell="K15" sqref="K15"/>
    </sheetView>
  </sheetViews>
  <sheetFormatPr baseColWidth="10" defaultRowHeight="13"/>
  <cols>
    <col min="11" max="11" width="108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96">
      <c r="A2" s="1" t="s">
        <v>10</v>
      </c>
      <c r="B2" s="1" t="s">
        <v>40</v>
      </c>
      <c r="C2" s="1" t="s">
        <v>47</v>
      </c>
      <c r="D2" s="1" t="s">
        <v>57</v>
      </c>
      <c r="E2" s="1" t="s">
        <v>73</v>
      </c>
      <c r="F2" s="1" t="s">
        <v>77</v>
      </c>
      <c r="G2" s="1" t="s">
        <v>82</v>
      </c>
      <c r="H2" s="1" t="s">
        <v>85</v>
      </c>
      <c r="I2" s="1" t="s">
        <v>114</v>
      </c>
      <c r="J2" s="1" t="str">
        <f>HYPERLINK("https://www.zhipin.com/job_detail/09a0ac1fcf4c55383nJz2tq6FlY~.html","详情")</f>
        <v>详情</v>
      </c>
      <c r="K2" s="2" t="s">
        <v>885</v>
      </c>
    </row>
    <row r="3" spans="1:11" ht="140">
      <c r="A3" s="1" t="s">
        <v>11</v>
      </c>
      <c r="B3" s="1" t="s">
        <v>41</v>
      </c>
      <c r="C3" s="1" t="s">
        <v>47</v>
      </c>
      <c r="D3" s="1" t="s">
        <v>58</v>
      </c>
      <c r="E3" s="1"/>
      <c r="F3" s="1" t="s">
        <v>77</v>
      </c>
      <c r="G3" s="1" t="s">
        <v>82</v>
      </c>
      <c r="H3" s="1" t="s">
        <v>86</v>
      </c>
      <c r="I3" s="1"/>
      <c r="J3" s="3" t="str">
        <f>HYPERLINK("https://www.zhipin.com/job_detail/0d3e5eff1e470d7a33V709y6GFU~.html","详情")</f>
        <v>详情</v>
      </c>
      <c r="K3" s="2" t="s">
        <v>886</v>
      </c>
    </row>
    <row r="4" spans="1:11">
      <c r="A4" s="1" t="s">
        <v>12</v>
      </c>
      <c r="B4" s="1" t="s">
        <v>42</v>
      </c>
      <c r="C4" s="1" t="s">
        <v>47</v>
      </c>
      <c r="D4" s="1" t="s">
        <v>59</v>
      </c>
      <c r="E4" s="1"/>
      <c r="F4" s="1" t="s">
        <v>78</v>
      </c>
      <c r="G4" s="1" t="s">
        <v>82</v>
      </c>
      <c r="H4" s="1" t="s">
        <v>87</v>
      </c>
      <c r="I4" s="1" t="s">
        <v>115</v>
      </c>
      <c r="J4" s="1" t="str">
        <f>HYPERLINK("https://www.zhipin.com/job_detail/88fe84364883e8313nJ52ti-ElU~.html","详情")</f>
        <v>详情</v>
      </c>
    </row>
    <row r="5" spans="1:11">
      <c r="A5" s="1" t="s">
        <v>13</v>
      </c>
      <c r="B5" s="1" t="s">
        <v>43</v>
      </c>
      <c r="C5" s="1" t="s">
        <v>48</v>
      </c>
      <c r="D5" s="1" t="s">
        <v>57</v>
      </c>
      <c r="E5" s="1" t="s">
        <v>74</v>
      </c>
      <c r="F5" s="1" t="s">
        <v>77</v>
      </c>
      <c r="G5" s="1" t="s">
        <v>82</v>
      </c>
      <c r="H5" s="1" t="s">
        <v>88</v>
      </c>
      <c r="I5" s="1" t="s">
        <v>116</v>
      </c>
      <c r="J5" s="1" t="str">
        <f>HYPERLINK("https://www.zhipin.com/job_detail/2d3782c92cbf700f3nB-29-7ElM~.html","详情")</f>
        <v>详情</v>
      </c>
    </row>
    <row r="6" spans="1:11">
      <c r="A6" s="1" t="s">
        <v>14</v>
      </c>
      <c r="B6" s="1" t="s">
        <v>42</v>
      </c>
      <c r="C6" s="1" t="s">
        <v>47</v>
      </c>
      <c r="D6" s="1" t="s">
        <v>60</v>
      </c>
      <c r="E6" s="1"/>
      <c r="F6" s="1" t="s">
        <v>79</v>
      </c>
      <c r="G6" s="1" t="s">
        <v>82</v>
      </c>
      <c r="H6" s="1" t="s">
        <v>89</v>
      </c>
      <c r="I6" s="1" t="s">
        <v>117</v>
      </c>
      <c r="J6" s="1" t="str">
        <f>HYPERLINK("https://www.zhipin.com/job_detail/96de63f31f29a01f1HB-3d61E1E~.html","详情")</f>
        <v>详情</v>
      </c>
    </row>
    <row r="7" spans="1:11">
      <c r="A7" s="1" t="s">
        <v>15</v>
      </c>
      <c r="B7" s="1" t="s">
        <v>44</v>
      </c>
      <c r="C7" s="1" t="s">
        <v>47</v>
      </c>
      <c r="D7" s="1" t="s">
        <v>61</v>
      </c>
      <c r="E7" s="1"/>
      <c r="F7" s="1" t="s">
        <v>79</v>
      </c>
      <c r="G7" s="1" t="s">
        <v>83</v>
      </c>
      <c r="H7" s="1" t="s">
        <v>90</v>
      </c>
      <c r="I7" s="1" t="s">
        <v>118</v>
      </c>
      <c r="J7" s="1" t="str">
        <f>HYPERLINK("https://www.zhipin.com/job_detail/7e660eb1e92aba443nB63924FlU~.html","详情")</f>
        <v>详情</v>
      </c>
    </row>
    <row r="8" spans="1:11">
      <c r="A8" s="1" t="s">
        <v>16</v>
      </c>
      <c r="B8" s="1" t="s">
        <v>40</v>
      </c>
      <c r="C8" s="1" t="s">
        <v>49</v>
      </c>
      <c r="D8" s="1" t="s">
        <v>58</v>
      </c>
      <c r="E8" s="1"/>
      <c r="F8" s="1" t="s">
        <v>78</v>
      </c>
      <c r="G8" s="1" t="s">
        <v>83</v>
      </c>
      <c r="H8" s="1" t="s">
        <v>91</v>
      </c>
      <c r="I8" s="1" t="s">
        <v>119</v>
      </c>
      <c r="J8" s="1" t="str">
        <f>HYPERLINK("https://www.zhipin.com/job_detail/727b000da1c8d51b3nJ63Nm_F1A~.html","详情")</f>
        <v>详情</v>
      </c>
    </row>
    <row r="9" spans="1:11">
      <c r="A9" s="1" t="s">
        <v>17</v>
      </c>
      <c r="B9" s="1" t="s">
        <v>41</v>
      </c>
      <c r="C9" s="1" t="s">
        <v>47</v>
      </c>
      <c r="D9" s="1" t="s">
        <v>62</v>
      </c>
      <c r="E9" s="1" t="s">
        <v>75</v>
      </c>
      <c r="F9" s="1" t="s">
        <v>78</v>
      </c>
      <c r="G9" s="1" t="s">
        <v>82</v>
      </c>
      <c r="H9" s="1" t="s">
        <v>92</v>
      </c>
      <c r="I9" s="1" t="s">
        <v>120</v>
      </c>
      <c r="J9" s="1" t="str">
        <f>HYPERLINK("https://www.zhipin.com/job_detail/883b5e9ddd5b861833Ny096_GFE~.html","详情")</f>
        <v>详情</v>
      </c>
    </row>
    <row r="10" spans="1:11">
      <c r="A10" s="1" t="s">
        <v>18</v>
      </c>
      <c r="B10" s="1" t="s">
        <v>40</v>
      </c>
      <c r="C10" s="1" t="s">
        <v>47</v>
      </c>
      <c r="D10" s="1" t="s">
        <v>63</v>
      </c>
      <c r="E10" s="1"/>
      <c r="F10" s="1" t="s">
        <v>78</v>
      </c>
      <c r="G10" s="1" t="s">
        <v>82</v>
      </c>
      <c r="H10" s="1" t="s">
        <v>93</v>
      </c>
      <c r="I10" s="1" t="s">
        <v>121</v>
      </c>
      <c r="J10" s="1" t="str">
        <f>HYPERLINK("https://www.zhipin.com/job_detail/7b36d535505dad633ndz3Ni1GFc~.html","详情")</f>
        <v>详情</v>
      </c>
    </row>
    <row r="11" spans="1:11">
      <c r="A11" s="1" t="s">
        <v>19</v>
      </c>
      <c r="B11" s="1" t="s">
        <v>41</v>
      </c>
      <c r="C11" s="1" t="s">
        <v>47</v>
      </c>
      <c r="D11" s="1" t="s">
        <v>64</v>
      </c>
      <c r="E11" s="1" t="s">
        <v>75</v>
      </c>
      <c r="F11" s="1" t="s">
        <v>78</v>
      </c>
      <c r="G11" s="1" t="s">
        <v>84</v>
      </c>
      <c r="H11" s="1" t="s">
        <v>94</v>
      </c>
      <c r="I11" s="1" t="s">
        <v>122</v>
      </c>
      <c r="J11" s="1" t="str">
        <f>HYPERLINK("https://www.zhipin.com/job_detail/899b1cef1262f5d83nVy3Nq4GVc~.html","详情")</f>
        <v>详情</v>
      </c>
    </row>
    <row r="12" spans="1:11">
      <c r="A12" s="1" t="s">
        <v>20</v>
      </c>
      <c r="B12" s="1" t="s">
        <v>41</v>
      </c>
      <c r="C12" s="1" t="s">
        <v>50</v>
      </c>
      <c r="D12" s="1" t="s">
        <v>65</v>
      </c>
      <c r="E12" s="1" t="s">
        <v>76</v>
      </c>
      <c r="F12" s="1" t="s">
        <v>78</v>
      </c>
      <c r="G12" s="1" t="s">
        <v>82</v>
      </c>
      <c r="H12" s="1" t="s">
        <v>95</v>
      </c>
      <c r="I12" s="1" t="s">
        <v>123</v>
      </c>
      <c r="J12" s="1" t="str">
        <f>HYPERLINK("https://www.zhipin.com/job_detail/f21bc322d4a80a9f3ndz3dy0EVs~.html","详情")</f>
        <v>详情</v>
      </c>
    </row>
    <row r="13" spans="1:11">
      <c r="A13" s="1" t="s">
        <v>21</v>
      </c>
      <c r="B13" s="1" t="s">
        <v>41</v>
      </c>
      <c r="C13" s="1" t="s">
        <v>47</v>
      </c>
      <c r="D13" s="1" t="s">
        <v>66</v>
      </c>
      <c r="E13" s="1" t="s">
        <v>74</v>
      </c>
      <c r="F13" s="1" t="s">
        <v>77</v>
      </c>
      <c r="G13" s="1" t="s">
        <v>82</v>
      </c>
      <c r="H13" s="1" t="s">
        <v>96</v>
      </c>
      <c r="I13" s="1" t="s">
        <v>124</v>
      </c>
      <c r="J13" s="1" t="str">
        <f>HYPERLINK("https://www.zhipin.com/job_detail/3b8b29ba0819be3e3nB-2NS8FFU~.html","详情")</f>
        <v>详情</v>
      </c>
    </row>
    <row r="14" spans="1:11">
      <c r="A14" s="1" t="s">
        <v>22</v>
      </c>
      <c r="B14" s="1" t="s">
        <v>41</v>
      </c>
      <c r="C14" s="1" t="s">
        <v>51</v>
      </c>
      <c r="D14" s="1" t="s">
        <v>67</v>
      </c>
      <c r="E14" s="1" t="s">
        <v>74</v>
      </c>
      <c r="F14" s="1" t="s">
        <v>80</v>
      </c>
      <c r="G14" s="1" t="s">
        <v>82</v>
      </c>
      <c r="H14" s="1" t="s">
        <v>97</v>
      </c>
      <c r="I14" s="1" t="s">
        <v>125</v>
      </c>
      <c r="J14" s="1" t="str">
        <f>HYPERLINK("https://www.zhipin.com/job_detail/888a343d18206cb60HN93t6_FVE~.html","详情")</f>
        <v>详情</v>
      </c>
    </row>
    <row r="15" spans="1:11">
      <c r="A15" s="1" t="s">
        <v>23</v>
      </c>
      <c r="B15" s="1" t="s">
        <v>44</v>
      </c>
      <c r="C15" s="1" t="s">
        <v>52</v>
      </c>
      <c r="D15" s="1" t="s">
        <v>57</v>
      </c>
      <c r="E15" s="1" t="s">
        <v>75</v>
      </c>
      <c r="F15" s="1" t="s">
        <v>78</v>
      </c>
      <c r="G15" s="1" t="s">
        <v>83</v>
      </c>
      <c r="H15" s="1" t="s">
        <v>98</v>
      </c>
      <c r="I15" s="1" t="s">
        <v>126</v>
      </c>
      <c r="J15" s="1" t="str">
        <f>HYPERLINK("https://www.zhipin.com/job_detail/7d1d3441f64a13583nBz0tW5FFI~.html","详情")</f>
        <v>详情</v>
      </c>
    </row>
    <row r="16" spans="1:11">
      <c r="A16" s="1" t="s">
        <v>24</v>
      </c>
      <c r="B16" s="1" t="s">
        <v>41</v>
      </c>
      <c r="C16" s="1" t="s">
        <v>47</v>
      </c>
      <c r="D16" s="1" t="s">
        <v>68</v>
      </c>
      <c r="E16" s="1" t="s">
        <v>73</v>
      </c>
      <c r="F16" s="1" t="s">
        <v>79</v>
      </c>
      <c r="G16" s="1" t="s">
        <v>82</v>
      </c>
      <c r="H16" s="1" t="s">
        <v>99</v>
      </c>
      <c r="I16" s="1" t="s">
        <v>127</v>
      </c>
      <c r="J16" s="1" t="str">
        <f>HYPERLINK("https://www.zhipin.com/job_detail/d6cb353f6e5ba7f53nV829S7Els~.html","详情")</f>
        <v>详情</v>
      </c>
    </row>
    <row r="17" spans="1:10">
      <c r="A17" s="1" t="s">
        <v>25</v>
      </c>
      <c r="B17" s="1" t="s">
        <v>44</v>
      </c>
      <c r="C17" s="1" t="s">
        <v>50</v>
      </c>
      <c r="D17" s="1" t="s">
        <v>64</v>
      </c>
      <c r="E17" s="1" t="s">
        <v>75</v>
      </c>
      <c r="F17" s="1" t="s">
        <v>78</v>
      </c>
      <c r="G17" s="1" t="s">
        <v>83</v>
      </c>
      <c r="H17" s="1" t="s">
        <v>100</v>
      </c>
      <c r="I17" s="1" t="s">
        <v>128</v>
      </c>
      <c r="J17" s="1" t="str">
        <f>HYPERLINK("https://www.zhipin.com/job_detail/a1e2f0ecb371fc5c3nZy3t24E1o~.html","详情")</f>
        <v>详情</v>
      </c>
    </row>
    <row r="18" spans="1:10">
      <c r="A18" s="1" t="s">
        <v>26</v>
      </c>
      <c r="B18" s="1" t="s">
        <v>40</v>
      </c>
      <c r="C18" s="1" t="s">
        <v>50</v>
      </c>
      <c r="D18" s="1" t="s">
        <v>61</v>
      </c>
      <c r="E18" s="1" t="s">
        <v>75</v>
      </c>
      <c r="F18" s="1" t="s">
        <v>81</v>
      </c>
      <c r="G18" s="1" t="s">
        <v>84</v>
      </c>
      <c r="H18" s="1" t="s">
        <v>101</v>
      </c>
      <c r="I18" s="1" t="s">
        <v>129</v>
      </c>
      <c r="J18" s="1" t="str">
        <f>HYPERLINK("https://www.zhipin.com/job_detail/2060c62ecf953a463ndz39W1E1U~.html","详情")</f>
        <v>详情</v>
      </c>
    </row>
    <row r="19" spans="1:10">
      <c r="A19" s="1" t="s">
        <v>27</v>
      </c>
      <c r="B19" s="1" t="s">
        <v>40</v>
      </c>
      <c r="C19" s="1" t="s">
        <v>47</v>
      </c>
      <c r="D19" s="1" t="s">
        <v>69</v>
      </c>
      <c r="E19" s="1" t="s">
        <v>76</v>
      </c>
      <c r="F19" s="1" t="s">
        <v>78</v>
      </c>
      <c r="G19" s="1" t="s">
        <v>82</v>
      </c>
      <c r="H19" s="1" t="s">
        <v>102</v>
      </c>
      <c r="I19" s="1" t="s">
        <v>130</v>
      </c>
      <c r="J19" s="1" t="str">
        <f>HYPERLINK("https://www.zhipin.com/job_detail/a1afe2554b4e2e5d0nN53du_FVQ~.html","详情")</f>
        <v>详情</v>
      </c>
    </row>
    <row r="20" spans="1:10">
      <c r="A20" s="1" t="s">
        <v>28</v>
      </c>
      <c r="B20" s="1" t="s">
        <v>45</v>
      </c>
      <c r="C20" s="1" t="s">
        <v>51</v>
      </c>
      <c r="D20" s="1" t="s">
        <v>59</v>
      </c>
      <c r="E20" s="1"/>
      <c r="F20" s="1" t="s">
        <v>78</v>
      </c>
      <c r="G20" s="1" t="s">
        <v>82</v>
      </c>
      <c r="H20" s="1" t="s">
        <v>103</v>
      </c>
      <c r="I20" s="1" t="s">
        <v>131</v>
      </c>
      <c r="J20" s="1" t="str">
        <f>HYPERLINK("https://www.zhipin.com/job_detail/8ac16eee1e1bed9b3nd_2N-4EVM~.html","详情")</f>
        <v>详情</v>
      </c>
    </row>
    <row r="21" spans="1:10">
      <c r="A21" s="1" t="s">
        <v>29</v>
      </c>
      <c r="B21" s="1" t="s">
        <v>41</v>
      </c>
      <c r="C21" s="1" t="s">
        <v>47</v>
      </c>
      <c r="D21" s="1" t="s">
        <v>70</v>
      </c>
      <c r="E21" s="1"/>
      <c r="F21" s="1" t="s">
        <v>80</v>
      </c>
      <c r="G21" s="1" t="s">
        <v>83</v>
      </c>
      <c r="H21" s="1" t="s">
        <v>104</v>
      </c>
      <c r="I21" s="1" t="s">
        <v>132</v>
      </c>
      <c r="J21" s="1" t="str">
        <f>HYPERLINK("https://www.zhipin.com/job_detail/91abb0591c126e9d3nN63dq5FFI~.html","详情")</f>
        <v>详情</v>
      </c>
    </row>
    <row r="22" spans="1:10">
      <c r="A22" s="1" t="s">
        <v>30</v>
      </c>
      <c r="B22" s="1" t="s">
        <v>41</v>
      </c>
      <c r="C22" s="1" t="s">
        <v>47</v>
      </c>
      <c r="D22" s="1" t="s">
        <v>64</v>
      </c>
      <c r="E22" s="1"/>
      <c r="F22" s="1" t="s">
        <v>78</v>
      </c>
      <c r="G22" s="1" t="s">
        <v>82</v>
      </c>
      <c r="H22" s="1" t="s">
        <v>105</v>
      </c>
      <c r="I22" s="1" t="s">
        <v>133</v>
      </c>
      <c r="J22" s="1" t="str">
        <f>HYPERLINK("https://www.zhipin.com/job_detail/275beb0a18d554d733x83N-1GFM~.html","详情")</f>
        <v>详情</v>
      </c>
    </row>
    <row r="23" spans="1:10">
      <c r="A23" s="1" t="s">
        <v>31</v>
      </c>
      <c r="B23" s="1" t="s">
        <v>44</v>
      </c>
      <c r="C23" s="1" t="s">
        <v>53</v>
      </c>
      <c r="D23" s="1" t="s">
        <v>61</v>
      </c>
      <c r="E23" s="1"/>
      <c r="F23" s="1" t="s">
        <v>77</v>
      </c>
      <c r="G23" s="1" t="s">
        <v>83</v>
      </c>
      <c r="H23" s="1" t="s">
        <v>106</v>
      </c>
      <c r="I23" s="1" t="s">
        <v>134</v>
      </c>
      <c r="J23" s="1" t="str">
        <f>HYPERLINK("https://www.zhipin.com/job_detail/ff128f655baead7333V-39W8FFE~.html","详情")</f>
        <v>详情</v>
      </c>
    </row>
    <row r="24" spans="1:10">
      <c r="A24" s="1" t="s">
        <v>32</v>
      </c>
      <c r="B24" s="1" t="s">
        <v>41</v>
      </c>
      <c r="C24" s="1" t="s">
        <v>47</v>
      </c>
      <c r="D24" s="1" t="s">
        <v>58</v>
      </c>
      <c r="E24" s="1" t="s">
        <v>74</v>
      </c>
      <c r="F24" s="1" t="s">
        <v>79</v>
      </c>
      <c r="G24" s="1" t="s">
        <v>82</v>
      </c>
      <c r="H24" s="1" t="s">
        <v>107</v>
      </c>
      <c r="I24" s="1" t="s">
        <v>135</v>
      </c>
      <c r="J24" s="1" t="str">
        <f>HYPERLINK("https://www.zhipin.com/job_detail/e5ba79332061f0153nJ60965FFM~.html","详情")</f>
        <v>详情</v>
      </c>
    </row>
    <row r="25" spans="1:10">
      <c r="A25" s="1" t="s">
        <v>33</v>
      </c>
      <c r="B25" s="1" t="s">
        <v>41</v>
      </c>
      <c r="C25" s="1" t="s">
        <v>52</v>
      </c>
      <c r="D25" s="1" t="s">
        <v>57</v>
      </c>
      <c r="E25" s="1" t="s">
        <v>75</v>
      </c>
      <c r="F25" s="1" t="s">
        <v>77</v>
      </c>
      <c r="G25" s="1" t="s">
        <v>83</v>
      </c>
      <c r="H25" s="1" t="s">
        <v>108</v>
      </c>
      <c r="I25" s="1" t="s">
        <v>136</v>
      </c>
      <c r="J25" s="1" t="str">
        <f>HYPERLINK("https://www.zhipin.com/job_detail/5e62f6eeb09d36e63nJ73tS4GFQ~.html","详情")</f>
        <v>详情</v>
      </c>
    </row>
    <row r="26" spans="1:10">
      <c r="A26" s="1" t="s">
        <v>34</v>
      </c>
      <c r="B26" s="1" t="s">
        <v>44</v>
      </c>
      <c r="C26" s="1" t="s">
        <v>54</v>
      </c>
      <c r="D26" s="1" t="s">
        <v>71</v>
      </c>
      <c r="E26" s="1" t="s">
        <v>73</v>
      </c>
      <c r="F26" s="1" t="s">
        <v>77</v>
      </c>
      <c r="G26" s="1" t="s">
        <v>82</v>
      </c>
      <c r="H26" s="1" t="s">
        <v>109</v>
      </c>
      <c r="I26" s="1" t="s">
        <v>137</v>
      </c>
      <c r="J26" s="1" t="str">
        <f>HYPERLINK("https://www.zhipin.com/job_detail/4e07ee4dc03a999a3nN729q0EFc~.html","详情")</f>
        <v>详情</v>
      </c>
    </row>
    <row r="27" spans="1:10">
      <c r="A27" s="1" t="s">
        <v>35</v>
      </c>
      <c r="B27" s="1" t="s">
        <v>40</v>
      </c>
      <c r="C27" s="1" t="s">
        <v>47</v>
      </c>
      <c r="D27" s="1" t="s">
        <v>57</v>
      </c>
      <c r="E27" s="1" t="s">
        <v>74</v>
      </c>
      <c r="F27" s="1" t="s">
        <v>77</v>
      </c>
      <c r="G27" s="1" t="s">
        <v>82</v>
      </c>
      <c r="H27" s="1" t="s">
        <v>110</v>
      </c>
      <c r="I27" s="1" t="s">
        <v>138</v>
      </c>
      <c r="J27" s="1" t="str">
        <f>HYPERLINK("https://www.zhipin.com/job_detail/cd869f25a890b73b3nV729-0GFQ~.html","详情")</f>
        <v>详情</v>
      </c>
    </row>
    <row r="28" spans="1:10">
      <c r="A28" s="1" t="s">
        <v>36</v>
      </c>
      <c r="B28" s="1" t="s">
        <v>41</v>
      </c>
      <c r="C28" s="1" t="s">
        <v>51</v>
      </c>
      <c r="D28" s="1" t="s">
        <v>72</v>
      </c>
      <c r="E28" s="1" t="s">
        <v>76</v>
      </c>
      <c r="F28" s="1" t="s">
        <v>78</v>
      </c>
      <c r="G28" s="1" t="s">
        <v>82</v>
      </c>
      <c r="H28" s="1" t="s">
        <v>111</v>
      </c>
      <c r="I28" s="1" t="s">
        <v>139</v>
      </c>
      <c r="J28" s="1" t="str">
        <f>HYPERLINK("https://www.zhipin.com/job_detail/f7609f48d839026a0XJ83tq9FlA~.html","详情")</f>
        <v>详情</v>
      </c>
    </row>
    <row r="29" spans="1:10">
      <c r="A29" s="1" t="s">
        <v>37</v>
      </c>
      <c r="B29" s="1" t="s">
        <v>40</v>
      </c>
      <c r="C29" s="1" t="s">
        <v>55</v>
      </c>
      <c r="D29" s="1" t="s">
        <v>61</v>
      </c>
      <c r="E29" s="1"/>
      <c r="F29" s="1" t="s">
        <v>77</v>
      </c>
      <c r="G29" s="1" t="s">
        <v>82</v>
      </c>
      <c r="H29" s="1" t="s">
        <v>112</v>
      </c>
      <c r="I29" s="1" t="s">
        <v>140</v>
      </c>
      <c r="J29" s="1" t="str">
        <f>HYPERLINK("https://www.zhipin.com/job_detail/35eb0e22487ed21b3nZ_2dW7EVA~.html","详情")</f>
        <v>详情</v>
      </c>
    </row>
    <row r="30" spans="1:10">
      <c r="A30" s="1" t="s">
        <v>38</v>
      </c>
      <c r="B30" s="1" t="s">
        <v>40</v>
      </c>
      <c r="C30" s="1" t="s">
        <v>47</v>
      </c>
      <c r="D30" s="1" t="s">
        <v>57</v>
      </c>
      <c r="E30" s="1" t="s">
        <v>75</v>
      </c>
      <c r="F30" s="1" t="s">
        <v>77</v>
      </c>
      <c r="G30" s="1" t="s">
        <v>82</v>
      </c>
      <c r="H30" s="1" t="s">
        <v>113</v>
      </c>
      <c r="I30" s="1" t="s">
        <v>141</v>
      </c>
      <c r="J30" s="1" t="str">
        <f>HYPERLINK("https://www.zhipin.com/job_detail/b62d3c6edf7eb83a3nB42t--ElY~.html","详情")</f>
        <v>详情</v>
      </c>
    </row>
    <row r="31" spans="1:10">
      <c r="A31" s="1" t="s">
        <v>31</v>
      </c>
      <c r="B31" s="1" t="s">
        <v>44</v>
      </c>
      <c r="C31" s="1" t="s">
        <v>53</v>
      </c>
      <c r="D31" s="1" t="s">
        <v>71</v>
      </c>
      <c r="E31" s="1"/>
      <c r="F31" s="1" t="s">
        <v>78</v>
      </c>
      <c r="G31" s="1" t="s">
        <v>83</v>
      </c>
      <c r="H31" s="1" t="s">
        <v>181</v>
      </c>
      <c r="I31" s="1" t="s">
        <v>210</v>
      </c>
      <c r="J31" s="1" t="str">
        <f>HYPERLINK("https://www.zhipin.com/job_detail/9cbd71c10d1ef4703nV_09u4GVM~.html","详情")</f>
        <v>详情</v>
      </c>
    </row>
    <row r="32" spans="1:10">
      <c r="A32" s="1" t="s">
        <v>142</v>
      </c>
      <c r="B32" s="1" t="s">
        <v>42</v>
      </c>
      <c r="C32" s="1" t="s">
        <v>168</v>
      </c>
      <c r="D32" s="1" t="s">
        <v>58</v>
      </c>
      <c r="E32" s="1"/>
      <c r="F32" s="1" t="s">
        <v>77</v>
      </c>
      <c r="G32" s="1" t="s">
        <v>82</v>
      </c>
      <c r="H32" s="1" t="s">
        <v>182</v>
      </c>
      <c r="I32" s="1" t="s">
        <v>211</v>
      </c>
      <c r="J32" s="1" t="str">
        <f>HYPERLINK("https://www.zhipin.com/job_detail/da3a3f6c1e9c975633N50tS-FlA~.html","详情")</f>
        <v>详情</v>
      </c>
    </row>
    <row r="33" spans="1:10">
      <c r="A33" s="1" t="s">
        <v>143</v>
      </c>
      <c r="B33" s="1" t="s">
        <v>40</v>
      </c>
      <c r="C33" s="1" t="s">
        <v>52</v>
      </c>
      <c r="D33" s="1" t="s">
        <v>61</v>
      </c>
      <c r="E33" s="1" t="s">
        <v>76</v>
      </c>
      <c r="F33" s="1" t="s">
        <v>79</v>
      </c>
      <c r="G33" s="1" t="s">
        <v>82</v>
      </c>
      <c r="H33" s="1" t="s">
        <v>183</v>
      </c>
      <c r="I33" s="1" t="s">
        <v>212</v>
      </c>
      <c r="J33" s="1" t="str">
        <f>HYPERLINK("https://www.zhipin.com/job_detail/a6f8e670562246310Hd63d66FFM~.html","详情")</f>
        <v>详情</v>
      </c>
    </row>
    <row r="34" spans="1:10">
      <c r="A34" s="1" t="s">
        <v>144</v>
      </c>
      <c r="B34" s="1" t="s">
        <v>41</v>
      </c>
      <c r="C34" s="1" t="s">
        <v>47</v>
      </c>
      <c r="D34" s="1" t="s">
        <v>62</v>
      </c>
      <c r="E34" s="1" t="s">
        <v>74</v>
      </c>
      <c r="F34" s="1" t="s">
        <v>78</v>
      </c>
      <c r="G34" s="1" t="s">
        <v>83</v>
      </c>
      <c r="H34" s="1" t="s">
        <v>184</v>
      </c>
      <c r="I34" s="1" t="s">
        <v>213</v>
      </c>
      <c r="J34" s="1" t="str">
        <f>HYPERLINK("https://www.zhipin.com/job_detail/33c7fcc9aff6cab433153ti4E1E~.html","详情")</f>
        <v>详情</v>
      </c>
    </row>
    <row r="35" spans="1:10">
      <c r="A35" s="1" t="s">
        <v>145</v>
      </c>
      <c r="B35" s="1" t="s">
        <v>41</v>
      </c>
      <c r="C35" s="1" t="s">
        <v>55</v>
      </c>
      <c r="D35" s="1" t="s">
        <v>174</v>
      </c>
      <c r="E35" s="1" t="s">
        <v>74</v>
      </c>
      <c r="F35" s="1" t="s">
        <v>78</v>
      </c>
      <c r="G35" s="1" t="s">
        <v>82</v>
      </c>
      <c r="H35" s="1" t="s">
        <v>185</v>
      </c>
      <c r="I35" s="1" t="s">
        <v>214</v>
      </c>
      <c r="J35" s="1" t="str">
        <f>HYPERLINK("https://www.zhipin.com/job_detail/af20adec01cf176e33Bz3ti-E1M~.html","详情")</f>
        <v>详情</v>
      </c>
    </row>
    <row r="36" spans="1:10">
      <c r="A36" s="1" t="s">
        <v>146</v>
      </c>
      <c r="B36" s="1" t="s">
        <v>44</v>
      </c>
      <c r="C36" s="1" t="s">
        <v>51</v>
      </c>
      <c r="D36" s="1" t="s">
        <v>61</v>
      </c>
      <c r="E36" s="1" t="s">
        <v>75</v>
      </c>
      <c r="F36" s="1" t="s">
        <v>80</v>
      </c>
      <c r="G36" s="1" t="s">
        <v>82</v>
      </c>
      <c r="H36" s="1" t="s">
        <v>186</v>
      </c>
      <c r="I36" s="1" t="s">
        <v>215</v>
      </c>
      <c r="J36" s="1" t="str">
        <f>HYPERLINK("https://www.zhipin.com/job_detail/beb8dd4a4268b1823nV72di_F1Q~.html","详情")</f>
        <v>详情</v>
      </c>
    </row>
    <row r="37" spans="1:10">
      <c r="A37" s="1" t="s">
        <v>36</v>
      </c>
      <c r="B37" s="1" t="s">
        <v>41</v>
      </c>
      <c r="C37" s="1" t="s">
        <v>51</v>
      </c>
      <c r="D37" s="1" t="s">
        <v>64</v>
      </c>
      <c r="E37" s="1"/>
      <c r="F37" s="1" t="s">
        <v>77</v>
      </c>
      <c r="G37" s="1" t="s">
        <v>82</v>
      </c>
      <c r="H37" s="1" t="s">
        <v>187</v>
      </c>
      <c r="I37" s="1" t="s">
        <v>216</v>
      </c>
      <c r="J37" s="1" t="str">
        <f>HYPERLINK("https://www.zhipin.com/job_detail/cd5731ffed06c5963nB_292-F1c~.html","详情")</f>
        <v>详情</v>
      </c>
    </row>
    <row r="38" spans="1:10">
      <c r="A38" s="1" t="s">
        <v>147</v>
      </c>
      <c r="B38" s="1" t="s">
        <v>40</v>
      </c>
      <c r="C38" s="1" t="s">
        <v>169</v>
      </c>
      <c r="D38" s="1" t="s">
        <v>57</v>
      </c>
      <c r="E38" s="1"/>
      <c r="F38" s="1" t="s">
        <v>77</v>
      </c>
      <c r="G38" s="1" t="s">
        <v>82</v>
      </c>
      <c r="H38" s="1" t="s">
        <v>188</v>
      </c>
      <c r="I38" s="1" t="s">
        <v>217</v>
      </c>
      <c r="J38" s="1" t="str">
        <f>HYPERLINK("https://www.zhipin.com/job_detail/ad13134e6c7501dd33d-09q9Elo~.html","详情")</f>
        <v>详情</v>
      </c>
    </row>
    <row r="39" spans="1:10">
      <c r="A39" s="1" t="s">
        <v>148</v>
      </c>
      <c r="B39" s="1" t="s">
        <v>44</v>
      </c>
      <c r="C39" s="1" t="s">
        <v>170</v>
      </c>
      <c r="D39" s="1" t="s">
        <v>175</v>
      </c>
      <c r="E39" s="1"/>
      <c r="F39" s="1" t="s">
        <v>77</v>
      </c>
      <c r="G39" s="1" t="s">
        <v>82</v>
      </c>
      <c r="H39" s="1" t="s">
        <v>189</v>
      </c>
      <c r="I39" s="1" t="s">
        <v>218</v>
      </c>
      <c r="J39" s="1" t="str">
        <f>HYPERLINK("https://www.zhipin.com/job_detail/06c5e7e6dd82a64e3nN43N66FVY~.html","详情")</f>
        <v>详情</v>
      </c>
    </row>
    <row r="40" spans="1:10">
      <c r="A40" s="1" t="s">
        <v>149</v>
      </c>
      <c r="B40" s="1" t="s">
        <v>41</v>
      </c>
      <c r="C40" s="1" t="s">
        <v>51</v>
      </c>
      <c r="D40" s="1" t="s">
        <v>71</v>
      </c>
      <c r="E40" s="1" t="s">
        <v>76</v>
      </c>
      <c r="F40" s="1" t="s">
        <v>79</v>
      </c>
      <c r="G40" s="1" t="s">
        <v>83</v>
      </c>
      <c r="H40" s="1" t="s">
        <v>190</v>
      </c>
      <c r="I40" s="1" t="s">
        <v>219</v>
      </c>
      <c r="J40" s="1" t="str">
        <f>HYPERLINK("https://www.zhipin.com/job_detail/243e50d49b6668e73nB-29-5FlY~.html","详情")</f>
        <v>详情</v>
      </c>
    </row>
    <row r="41" spans="1:10">
      <c r="A41" s="1" t="s">
        <v>150</v>
      </c>
      <c r="B41" s="1" t="s">
        <v>44</v>
      </c>
      <c r="C41" s="1" t="s">
        <v>47</v>
      </c>
      <c r="D41" s="1" t="s">
        <v>58</v>
      </c>
      <c r="E41" s="1" t="s">
        <v>75</v>
      </c>
      <c r="F41" s="1" t="s">
        <v>77</v>
      </c>
      <c r="G41" s="1" t="s">
        <v>83</v>
      </c>
      <c r="H41" s="1" t="s">
        <v>191</v>
      </c>
      <c r="I41" s="1" t="s">
        <v>220</v>
      </c>
      <c r="J41" s="1" t="str">
        <f>HYPERLINK("https://www.zhipin.com/job_detail/92ba0554c00809b60HB-09S5FVs~.html","详情")</f>
        <v>详情</v>
      </c>
    </row>
    <row r="42" spans="1:10">
      <c r="A42" s="1" t="s">
        <v>151</v>
      </c>
      <c r="B42" s="1" t="s">
        <v>44</v>
      </c>
      <c r="C42" s="1" t="s">
        <v>51</v>
      </c>
      <c r="D42" s="1" t="s">
        <v>57</v>
      </c>
      <c r="E42" s="1" t="s">
        <v>75</v>
      </c>
      <c r="F42" s="1" t="s">
        <v>79</v>
      </c>
      <c r="G42" s="1" t="s">
        <v>82</v>
      </c>
      <c r="H42" s="1" t="s">
        <v>192</v>
      </c>
      <c r="I42" s="1" t="s">
        <v>221</v>
      </c>
      <c r="J42" s="1" t="str">
        <f>HYPERLINK("https://www.zhipin.com/job_detail/eb3454698df034003nVy29u-FVI~.html","详情")</f>
        <v>详情</v>
      </c>
    </row>
    <row r="43" spans="1:10">
      <c r="A43" s="1" t="s">
        <v>152</v>
      </c>
      <c r="B43" s="1" t="s">
        <v>41</v>
      </c>
      <c r="C43" s="1" t="s">
        <v>47</v>
      </c>
      <c r="D43" s="1" t="s">
        <v>176</v>
      </c>
      <c r="E43" s="1"/>
      <c r="F43" s="1" t="s">
        <v>77</v>
      </c>
      <c r="G43" s="1" t="s">
        <v>83</v>
      </c>
      <c r="H43" s="1" t="s">
        <v>193</v>
      </c>
      <c r="I43" s="1" t="s">
        <v>222</v>
      </c>
      <c r="J43" s="1" t="str">
        <f>HYPERLINK("https://www.zhipin.com/job_detail/e55c35df9ddca6431HN92t69GVE~.html","详情")</f>
        <v>详情</v>
      </c>
    </row>
    <row r="44" spans="1:10">
      <c r="A44" s="1" t="s">
        <v>153</v>
      </c>
      <c r="B44" s="1" t="s">
        <v>41</v>
      </c>
      <c r="C44" s="1" t="s">
        <v>47</v>
      </c>
      <c r="D44" s="1" t="s">
        <v>58</v>
      </c>
      <c r="E44" s="1" t="s">
        <v>76</v>
      </c>
      <c r="F44" s="1" t="s">
        <v>77</v>
      </c>
      <c r="G44" s="1" t="s">
        <v>83</v>
      </c>
      <c r="H44" s="1" t="s">
        <v>194</v>
      </c>
      <c r="I44" s="1" t="s">
        <v>223</v>
      </c>
      <c r="J44" s="1" t="str">
        <f>HYPERLINK("https://www.zhipin.com/job_detail/e45dc7937b2263303nV_3di8EVA~.html","详情")</f>
        <v>详情</v>
      </c>
    </row>
    <row r="45" spans="1:10">
      <c r="A45" s="1" t="s">
        <v>154</v>
      </c>
      <c r="B45" s="1" t="s">
        <v>42</v>
      </c>
      <c r="C45" s="1" t="s">
        <v>51</v>
      </c>
      <c r="D45" s="1" t="s">
        <v>57</v>
      </c>
      <c r="E45" s="1" t="s">
        <v>75</v>
      </c>
      <c r="F45" s="1" t="s">
        <v>78</v>
      </c>
      <c r="G45" s="1" t="s">
        <v>82</v>
      </c>
      <c r="H45" s="1" t="s">
        <v>195</v>
      </c>
      <c r="I45" s="1" t="s">
        <v>224</v>
      </c>
      <c r="J45" s="1" t="str">
        <f>HYPERLINK("https://www.zhipin.com/job_detail/257320568ac82d1833Jz3Nu0FFE~.html","详情")</f>
        <v>详情</v>
      </c>
    </row>
    <row r="46" spans="1:10">
      <c r="A46" s="1" t="s">
        <v>155</v>
      </c>
      <c r="B46" s="1" t="s">
        <v>167</v>
      </c>
      <c r="C46" s="1" t="s">
        <v>168</v>
      </c>
      <c r="D46" s="1" t="s">
        <v>177</v>
      </c>
      <c r="E46" s="1"/>
      <c r="F46" s="1" t="s">
        <v>79</v>
      </c>
      <c r="G46" s="1" t="s">
        <v>82</v>
      </c>
      <c r="H46" s="1" t="s">
        <v>196</v>
      </c>
      <c r="I46" s="1"/>
      <c r="J46" s="1" t="str">
        <f>HYPERLINK("https://www.zhipin.com/job_detail/ea1ea80ae5bea8b903Vz0ty1EVM~.html","详情")</f>
        <v>详情</v>
      </c>
    </row>
    <row r="47" spans="1:10">
      <c r="A47" s="1" t="s">
        <v>156</v>
      </c>
      <c r="B47" s="1" t="s">
        <v>41</v>
      </c>
      <c r="C47" s="1" t="s">
        <v>55</v>
      </c>
      <c r="D47" s="1" t="s">
        <v>178</v>
      </c>
      <c r="E47" s="1" t="s">
        <v>73</v>
      </c>
      <c r="F47" s="1" t="s">
        <v>80</v>
      </c>
      <c r="G47" s="1" t="s">
        <v>82</v>
      </c>
      <c r="H47" s="1" t="s">
        <v>197</v>
      </c>
      <c r="I47" s="1" t="s">
        <v>225</v>
      </c>
      <c r="J47" s="1" t="str">
        <f>HYPERLINK("https://www.zhipin.com/job_detail/c3966e700c0e1dd93nJ42du6GFA~.html","详情")</f>
        <v>详情</v>
      </c>
    </row>
    <row r="48" spans="1:10">
      <c r="A48" s="1" t="s">
        <v>157</v>
      </c>
      <c r="B48" s="1" t="s">
        <v>40</v>
      </c>
      <c r="C48" s="1" t="s">
        <v>47</v>
      </c>
      <c r="D48" s="1" t="s">
        <v>57</v>
      </c>
      <c r="E48" s="1"/>
      <c r="F48" s="1" t="s">
        <v>78</v>
      </c>
      <c r="G48" s="1" t="s">
        <v>82</v>
      </c>
      <c r="H48" s="1" t="s">
        <v>198</v>
      </c>
      <c r="I48" s="1" t="s">
        <v>226</v>
      </c>
      <c r="J48" s="1" t="str">
        <f>HYPERLINK("https://www.zhipin.com/job_detail/0171a6382900112f0nx5292-Elc~.html","详情")</f>
        <v>详情</v>
      </c>
    </row>
    <row r="49" spans="1:10">
      <c r="A49" s="1" t="s">
        <v>158</v>
      </c>
      <c r="B49" s="1" t="s">
        <v>41</v>
      </c>
      <c r="C49" s="1" t="s">
        <v>47</v>
      </c>
      <c r="D49" s="1" t="s">
        <v>57</v>
      </c>
      <c r="E49" s="1"/>
      <c r="F49" s="1" t="s">
        <v>78</v>
      </c>
      <c r="G49" s="1" t="s">
        <v>82</v>
      </c>
      <c r="H49" s="1" t="s">
        <v>199</v>
      </c>
      <c r="I49" s="1" t="s">
        <v>227</v>
      </c>
      <c r="J49" s="1" t="str">
        <f>HYPERLINK("https://www.zhipin.com/job_detail/68e6f06401fc1c37331y3N2_EFA~.html","详情")</f>
        <v>详情</v>
      </c>
    </row>
    <row r="50" spans="1:10">
      <c r="A50" s="1" t="s">
        <v>39</v>
      </c>
      <c r="B50" s="1" t="s">
        <v>46</v>
      </c>
      <c r="C50" s="1" t="s">
        <v>56</v>
      </c>
      <c r="D50" s="1" t="s">
        <v>57</v>
      </c>
      <c r="E50" s="1" t="s">
        <v>75</v>
      </c>
      <c r="F50" s="1" t="s">
        <v>77</v>
      </c>
      <c r="G50" s="1" t="s">
        <v>82</v>
      </c>
      <c r="H50" s="1" t="s">
        <v>200</v>
      </c>
      <c r="I50" s="1" t="s">
        <v>228</v>
      </c>
      <c r="J50" s="1" t="str">
        <f>HYPERLINK("https://www.zhipin.com/job_detail/02aad75694ab63853ndz29i0E1U~.html","详情")</f>
        <v>详情</v>
      </c>
    </row>
    <row r="51" spans="1:10">
      <c r="A51" s="1" t="s">
        <v>159</v>
      </c>
      <c r="B51" s="1" t="s">
        <v>46</v>
      </c>
      <c r="C51" s="1" t="s">
        <v>47</v>
      </c>
      <c r="D51" s="1" t="s">
        <v>61</v>
      </c>
      <c r="E51" s="1" t="s">
        <v>75</v>
      </c>
      <c r="F51" s="1" t="s">
        <v>79</v>
      </c>
      <c r="G51" s="1" t="s">
        <v>82</v>
      </c>
      <c r="H51" s="1" t="s">
        <v>201</v>
      </c>
      <c r="I51" s="1" t="s">
        <v>229</v>
      </c>
      <c r="J51" s="1" t="str">
        <f>HYPERLINK("https://www.zhipin.com/job_detail/6ab146cf7046e2dd3nZz0t--FVY~.html","详情")</f>
        <v>详情</v>
      </c>
    </row>
    <row r="52" spans="1:10">
      <c r="A52" s="1" t="s">
        <v>160</v>
      </c>
      <c r="B52" s="1" t="s">
        <v>41</v>
      </c>
      <c r="C52" s="1" t="s">
        <v>47</v>
      </c>
      <c r="D52" s="1" t="s">
        <v>58</v>
      </c>
      <c r="E52" s="1" t="s">
        <v>74</v>
      </c>
      <c r="F52" s="1" t="s">
        <v>77</v>
      </c>
      <c r="G52" s="1" t="s">
        <v>82</v>
      </c>
      <c r="H52" s="1" t="s">
        <v>202</v>
      </c>
      <c r="I52" s="1" t="s">
        <v>230</v>
      </c>
      <c r="J52" s="1" t="str">
        <f>HYPERLINK("https://www.zhipin.com/job_detail/ff86085e99cc04573nN_2tu5EVo~.html","详情")</f>
        <v>详情</v>
      </c>
    </row>
    <row r="53" spans="1:10">
      <c r="A53" s="1" t="s">
        <v>161</v>
      </c>
      <c r="B53" s="1" t="s">
        <v>42</v>
      </c>
      <c r="C53" s="1" t="s">
        <v>47</v>
      </c>
      <c r="D53" s="1" t="s">
        <v>58</v>
      </c>
      <c r="E53" s="1" t="s">
        <v>73</v>
      </c>
      <c r="F53" s="1" t="s">
        <v>77</v>
      </c>
      <c r="G53" s="1" t="s">
        <v>82</v>
      </c>
      <c r="H53" s="1" t="s">
        <v>203</v>
      </c>
      <c r="I53" s="1" t="s">
        <v>231</v>
      </c>
      <c r="J53" s="1" t="str">
        <f>HYPERLINK("https://www.zhipin.com/job_detail/55bfe15ae253cf273nJ72du5EFo~.html","详情")</f>
        <v>详情</v>
      </c>
    </row>
    <row r="54" spans="1:10">
      <c r="A54" s="1" t="s">
        <v>162</v>
      </c>
      <c r="B54" s="1" t="s">
        <v>44</v>
      </c>
      <c r="C54" s="1" t="s">
        <v>171</v>
      </c>
      <c r="D54" s="1" t="s">
        <v>179</v>
      </c>
      <c r="E54" s="1" t="s">
        <v>75</v>
      </c>
      <c r="F54" s="1" t="s">
        <v>77</v>
      </c>
      <c r="G54" s="1" t="s">
        <v>82</v>
      </c>
      <c r="H54" s="1" t="s">
        <v>204</v>
      </c>
      <c r="I54" s="1" t="s">
        <v>232</v>
      </c>
      <c r="J54" s="1" t="str">
        <f>HYPERLINK("https://www.zhipin.com/job_detail/2da38bc46f6b23e50X1709S9EFA~.html","详情")</f>
        <v>详情</v>
      </c>
    </row>
    <row r="55" spans="1:10">
      <c r="A55" s="1" t="s">
        <v>163</v>
      </c>
      <c r="B55" s="1" t="s">
        <v>41</v>
      </c>
      <c r="C55" s="1" t="s">
        <v>172</v>
      </c>
      <c r="D55" s="1" t="s">
        <v>57</v>
      </c>
      <c r="E55" s="1" t="s">
        <v>74</v>
      </c>
      <c r="F55" s="1" t="s">
        <v>78</v>
      </c>
      <c r="G55" s="1" t="s">
        <v>82</v>
      </c>
      <c r="H55" s="1" t="s">
        <v>205</v>
      </c>
      <c r="I55" s="1" t="s">
        <v>233</v>
      </c>
      <c r="J55" s="1" t="str">
        <f>HYPERLINK("https://www.zhipin.com/job_detail/c919cd0b255df5283nB-0t29EVA~.html","详情")</f>
        <v>详情</v>
      </c>
    </row>
    <row r="56" spans="1:10">
      <c r="A56" s="1" t="s">
        <v>164</v>
      </c>
      <c r="B56" s="1" t="s">
        <v>41</v>
      </c>
      <c r="C56" s="1" t="s">
        <v>47</v>
      </c>
      <c r="D56" s="1" t="s">
        <v>70</v>
      </c>
      <c r="E56" s="1" t="s">
        <v>75</v>
      </c>
      <c r="F56" s="1" t="s">
        <v>78</v>
      </c>
      <c r="G56" s="1" t="s">
        <v>82</v>
      </c>
      <c r="H56" s="1" t="s">
        <v>206</v>
      </c>
      <c r="I56" s="1" t="s">
        <v>234</v>
      </c>
      <c r="J56" s="1" t="str">
        <f>HYPERLINK("https://www.zhipin.com/job_detail/5481722d19e5afed3nJz0tu-FVI~.html","详情")</f>
        <v>详情</v>
      </c>
    </row>
    <row r="57" spans="1:10">
      <c r="A57" s="1" t="s">
        <v>165</v>
      </c>
      <c r="B57" s="1" t="s">
        <v>41</v>
      </c>
      <c r="C57" s="1" t="s">
        <v>173</v>
      </c>
      <c r="D57" s="1" t="s">
        <v>180</v>
      </c>
      <c r="E57" s="1" t="s">
        <v>76</v>
      </c>
      <c r="F57" s="1" t="s">
        <v>78</v>
      </c>
      <c r="G57" s="1" t="s">
        <v>82</v>
      </c>
      <c r="H57" s="1" t="s">
        <v>207</v>
      </c>
      <c r="I57" s="1" t="s">
        <v>235</v>
      </c>
      <c r="J57" s="1" t="str">
        <f>HYPERLINK("https://www.zhipin.com/job_detail/5b49ad09e3e3a4353nR809-6GVI~.html","详情")</f>
        <v>详情</v>
      </c>
    </row>
    <row r="58" spans="1:10">
      <c r="A58" s="1" t="s">
        <v>166</v>
      </c>
      <c r="B58" s="1" t="s">
        <v>41</v>
      </c>
      <c r="C58" s="1" t="s">
        <v>47</v>
      </c>
      <c r="D58" s="1" t="s">
        <v>175</v>
      </c>
      <c r="E58" s="1" t="s">
        <v>75</v>
      </c>
      <c r="F58" s="1" t="s">
        <v>77</v>
      </c>
      <c r="G58" s="1" t="s">
        <v>82</v>
      </c>
      <c r="H58" s="1" t="s">
        <v>208</v>
      </c>
      <c r="I58" s="1" t="s">
        <v>236</v>
      </c>
      <c r="J58" s="1" t="str">
        <f>HYPERLINK("https://www.zhipin.com/job_detail/4980ff5b58efa5053nJ72tu4E1c~.html","详情")</f>
        <v>详情</v>
      </c>
    </row>
    <row r="59" spans="1:10">
      <c r="A59" s="1" t="s">
        <v>165</v>
      </c>
      <c r="B59" s="1" t="s">
        <v>41</v>
      </c>
      <c r="C59" s="1" t="s">
        <v>173</v>
      </c>
      <c r="D59" s="1" t="s">
        <v>65</v>
      </c>
      <c r="E59" s="1" t="s">
        <v>76</v>
      </c>
      <c r="F59" s="1" t="s">
        <v>78</v>
      </c>
      <c r="G59" s="1" t="s">
        <v>82</v>
      </c>
      <c r="H59" s="1" t="s">
        <v>209</v>
      </c>
      <c r="I59" s="1" t="s">
        <v>237</v>
      </c>
      <c r="J59" s="1" t="str">
        <f>HYPERLINK("https://www.zhipin.com/job_detail/6509d63a107b2e163nB4092-GFI~.html","详情")</f>
        <v>详情</v>
      </c>
    </row>
    <row r="60" spans="1:10">
      <c r="A60" s="1" t="s">
        <v>238</v>
      </c>
      <c r="B60" s="1" t="s">
        <v>42</v>
      </c>
      <c r="C60" s="1" t="s">
        <v>51</v>
      </c>
      <c r="D60" s="1" t="s">
        <v>61</v>
      </c>
      <c r="E60" s="1"/>
      <c r="F60" s="1" t="s">
        <v>77</v>
      </c>
      <c r="G60" s="1" t="s">
        <v>82</v>
      </c>
      <c r="H60" s="1" t="s">
        <v>276</v>
      </c>
      <c r="I60" s="1" t="s">
        <v>305</v>
      </c>
      <c r="J60" s="1" t="str">
        <f>HYPERLINK("https://www.zhipin.com/job_detail/14bedc4485c5e5b43nZ-092-E1I~.html","详情")</f>
        <v>详情</v>
      </c>
    </row>
    <row r="61" spans="1:10">
      <c r="A61" s="1" t="s">
        <v>239</v>
      </c>
      <c r="B61" s="1" t="s">
        <v>40</v>
      </c>
      <c r="C61" s="1" t="s">
        <v>51</v>
      </c>
      <c r="D61" s="1" t="s">
        <v>70</v>
      </c>
      <c r="E61" s="1" t="s">
        <v>75</v>
      </c>
      <c r="F61" s="1" t="s">
        <v>77</v>
      </c>
      <c r="G61" s="1" t="s">
        <v>82</v>
      </c>
      <c r="H61" s="1" t="s">
        <v>277</v>
      </c>
      <c r="I61" s="1" t="s">
        <v>306</v>
      </c>
      <c r="J61" s="1" t="str">
        <f>HYPERLINK("https://www.zhipin.com/job_detail/c7c3b7720a6e4a9d3nFy09-9FFQ~.html","详情")</f>
        <v>详情</v>
      </c>
    </row>
    <row r="62" spans="1:10">
      <c r="A62" s="1" t="s">
        <v>240</v>
      </c>
      <c r="B62" s="1" t="s">
        <v>40</v>
      </c>
      <c r="C62" s="1" t="s">
        <v>51</v>
      </c>
      <c r="D62" s="1" t="s">
        <v>57</v>
      </c>
      <c r="E62" s="1"/>
      <c r="F62" s="1" t="s">
        <v>77</v>
      </c>
      <c r="G62" s="1" t="s">
        <v>82</v>
      </c>
      <c r="H62" s="1" t="s">
        <v>278</v>
      </c>
      <c r="I62" s="1" t="s">
        <v>307</v>
      </c>
      <c r="J62" s="1" t="str">
        <f>HYPERLINK("https://www.zhipin.com/job_detail/111407c9d83747563nVz2Nu-FlE~.html","详情")</f>
        <v>详情</v>
      </c>
    </row>
    <row r="63" spans="1:10">
      <c r="A63" s="1" t="s">
        <v>241</v>
      </c>
      <c r="B63" s="1" t="s">
        <v>42</v>
      </c>
      <c r="C63" s="1" t="s">
        <v>55</v>
      </c>
      <c r="D63" s="1" t="s">
        <v>176</v>
      </c>
      <c r="E63" s="1" t="s">
        <v>75</v>
      </c>
      <c r="F63" s="1" t="s">
        <v>79</v>
      </c>
      <c r="G63" s="1" t="s">
        <v>82</v>
      </c>
      <c r="H63" s="1" t="s">
        <v>279</v>
      </c>
      <c r="I63" s="1" t="s">
        <v>308</v>
      </c>
      <c r="J63" s="1" t="str">
        <f>HYPERLINK("https://www.zhipin.com/job_detail/7cb1bba5e58fec393nZ62di5GVI~.html","详情")</f>
        <v>详情</v>
      </c>
    </row>
    <row r="64" spans="1:10">
      <c r="A64" s="1" t="s">
        <v>242</v>
      </c>
      <c r="B64" s="1" t="s">
        <v>41</v>
      </c>
      <c r="C64" s="1" t="s">
        <v>47</v>
      </c>
      <c r="D64" s="1" t="s">
        <v>70</v>
      </c>
      <c r="E64" s="1" t="s">
        <v>74</v>
      </c>
      <c r="F64" s="1" t="s">
        <v>80</v>
      </c>
      <c r="G64" s="1" t="s">
        <v>82</v>
      </c>
      <c r="H64" s="1" t="s">
        <v>280</v>
      </c>
      <c r="I64" s="1" t="s">
        <v>309</v>
      </c>
      <c r="J64" s="1" t="str">
        <f>HYPERLINK("https://www.zhipin.com/job_detail/a4701c110bdae3590nJ-3ti8GVI~.html","详情")</f>
        <v>详情</v>
      </c>
    </row>
    <row r="65" spans="1:10">
      <c r="A65" s="1" t="s">
        <v>243</v>
      </c>
      <c r="B65" s="1" t="s">
        <v>40</v>
      </c>
      <c r="C65" s="1" t="s">
        <v>47</v>
      </c>
      <c r="D65" s="1" t="s">
        <v>71</v>
      </c>
      <c r="E65" s="1" t="s">
        <v>75</v>
      </c>
      <c r="F65" s="1" t="s">
        <v>77</v>
      </c>
      <c r="G65" s="1" t="s">
        <v>84</v>
      </c>
      <c r="H65" s="1" t="s">
        <v>281</v>
      </c>
      <c r="I65" s="1" t="s">
        <v>310</v>
      </c>
      <c r="J65" s="1" t="str">
        <f>HYPERLINK("https://www.zhipin.com/job_detail/c61bee0e6e9a671d3nBz0tW5ElM~.html","详情")</f>
        <v>详情</v>
      </c>
    </row>
    <row r="66" spans="1:10">
      <c r="A66" s="1" t="s">
        <v>244</v>
      </c>
      <c r="B66" s="1" t="s">
        <v>40</v>
      </c>
      <c r="C66" s="1" t="s">
        <v>268</v>
      </c>
      <c r="D66" s="1" t="s">
        <v>57</v>
      </c>
      <c r="E66" s="1" t="s">
        <v>75</v>
      </c>
      <c r="F66" s="1" t="s">
        <v>78</v>
      </c>
      <c r="G66" s="1" t="s">
        <v>82</v>
      </c>
      <c r="H66" s="1" t="s">
        <v>282</v>
      </c>
      <c r="I66" s="1" t="s">
        <v>311</v>
      </c>
      <c r="J66" s="1" t="str">
        <f>HYPERLINK("https://www.zhipin.com/job_detail/dd108ff7067d012a0nB-2926EVs~.html","详情")</f>
        <v>详情</v>
      </c>
    </row>
    <row r="67" spans="1:10">
      <c r="A67" s="1" t="s">
        <v>245</v>
      </c>
      <c r="B67" s="1" t="s">
        <v>42</v>
      </c>
      <c r="C67" s="1" t="s">
        <v>47</v>
      </c>
      <c r="D67" s="1" t="s">
        <v>61</v>
      </c>
      <c r="E67" s="1" t="s">
        <v>75</v>
      </c>
      <c r="F67" s="1" t="s">
        <v>79</v>
      </c>
      <c r="G67" s="1" t="s">
        <v>82</v>
      </c>
      <c r="H67" s="1" t="s">
        <v>283</v>
      </c>
      <c r="I67" s="1" t="s">
        <v>312</v>
      </c>
      <c r="J67" s="1" t="str">
        <f>HYPERLINK("https://www.zhipin.com/job_detail/8dec759c9261d5f13nB93dW_GFc~.html","详情")</f>
        <v>详情</v>
      </c>
    </row>
    <row r="68" spans="1:10">
      <c r="A68" s="1" t="s">
        <v>246</v>
      </c>
      <c r="B68" s="1" t="s">
        <v>42</v>
      </c>
      <c r="C68" s="1" t="s">
        <v>55</v>
      </c>
      <c r="D68" s="1" t="s">
        <v>66</v>
      </c>
      <c r="E68" s="1" t="s">
        <v>73</v>
      </c>
      <c r="F68" s="1" t="s">
        <v>78</v>
      </c>
      <c r="G68" s="1" t="s">
        <v>82</v>
      </c>
      <c r="H68" s="1" t="s">
        <v>284</v>
      </c>
      <c r="I68" s="1" t="s">
        <v>313</v>
      </c>
      <c r="J68" s="1" t="str">
        <f>HYPERLINK("https://www.zhipin.com/job_detail/6db33007c241d9b63nB-39y7FVQ~.html","详情")</f>
        <v>详情</v>
      </c>
    </row>
    <row r="69" spans="1:10">
      <c r="A69" s="1" t="s">
        <v>247</v>
      </c>
      <c r="B69" s="1" t="s">
        <v>41</v>
      </c>
      <c r="C69" s="1" t="s">
        <v>50</v>
      </c>
      <c r="D69" s="1" t="s">
        <v>180</v>
      </c>
      <c r="E69" s="1" t="s">
        <v>76</v>
      </c>
      <c r="F69" s="1" t="s">
        <v>78</v>
      </c>
      <c r="G69" s="1" t="s">
        <v>82</v>
      </c>
      <c r="H69" s="1" t="s">
        <v>285</v>
      </c>
      <c r="I69" s="1" t="s">
        <v>314</v>
      </c>
      <c r="J69" s="1" t="str">
        <f>HYPERLINK("https://www.zhipin.com/job_detail/f480e12cc8f75a85331y29i9Elo~.html","详情")</f>
        <v>详情</v>
      </c>
    </row>
    <row r="70" spans="1:10">
      <c r="A70" s="1" t="s">
        <v>248</v>
      </c>
      <c r="B70" s="1" t="s">
        <v>41</v>
      </c>
      <c r="C70" s="1" t="s">
        <v>51</v>
      </c>
      <c r="D70" s="1" t="s">
        <v>57</v>
      </c>
      <c r="E70" s="1" t="s">
        <v>74</v>
      </c>
      <c r="F70" s="1" t="s">
        <v>77</v>
      </c>
      <c r="G70" s="1" t="s">
        <v>82</v>
      </c>
      <c r="H70" s="1" t="s">
        <v>286</v>
      </c>
      <c r="I70" s="1" t="s">
        <v>315</v>
      </c>
      <c r="J70" s="1" t="str">
        <f>HYPERLINK("https://www.zhipin.com/job_detail/d25c72e0a20c82963nF509m6GVM~.html","详情")</f>
        <v>详情</v>
      </c>
    </row>
    <row r="71" spans="1:10">
      <c r="A71" s="1" t="s">
        <v>249</v>
      </c>
      <c r="B71" s="1" t="s">
        <v>41</v>
      </c>
      <c r="C71" s="1" t="s">
        <v>52</v>
      </c>
      <c r="D71" s="1" t="s">
        <v>178</v>
      </c>
      <c r="E71" s="1"/>
      <c r="F71" s="1" t="s">
        <v>77</v>
      </c>
      <c r="G71" s="1" t="s">
        <v>82</v>
      </c>
      <c r="H71" s="1" t="s">
        <v>287</v>
      </c>
      <c r="I71" s="1" t="s">
        <v>316</v>
      </c>
      <c r="J71" s="1" t="str">
        <f>HYPERLINK("https://www.zhipin.com/job_detail/dbdd9e6dab691d503nB53ty5GVY~.html","详情")</f>
        <v>详情</v>
      </c>
    </row>
    <row r="72" spans="1:10">
      <c r="A72" s="1" t="s">
        <v>250</v>
      </c>
      <c r="B72" s="1" t="s">
        <v>44</v>
      </c>
      <c r="C72" s="1" t="s">
        <v>47</v>
      </c>
      <c r="D72" s="1" t="s">
        <v>175</v>
      </c>
      <c r="E72" s="1" t="s">
        <v>75</v>
      </c>
      <c r="F72" s="1" t="s">
        <v>79</v>
      </c>
      <c r="G72" s="1" t="s">
        <v>82</v>
      </c>
      <c r="H72" s="1" t="s">
        <v>288</v>
      </c>
      <c r="I72" s="1" t="s">
        <v>317</v>
      </c>
      <c r="J72" s="1" t="str">
        <f>HYPERLINK("https://www.zhipin.com/job_detail/cd5ce602016590210XF93d-_F1o~.html","详情")</f>
        <v>详情</v>
      </c>
    </row>
    <row r="73" spans="1:10">
      <c r="A73" s="1" t="s">
        <v>251</v>
      </c>
      <c r="B73" s="1" t="s">
        <v>40</v>
      </c>
      <c r="C73" s="1" t="s">
        <v>47</v>
      </c>
      <c r="D73" s="1" t="s">
        <v>272</v>
      </c>
      <c r="E73" s="1"/>
      <c r="F73" s="1" t="s">
        <v>77</v>
      </c>
      <c r="G73" s="1" t="s">
        <v>82</v>
      </c>
      <c r="H73" s="1" t="s">
        <v>289</v>
      </c>
      <c r="I73" s="1" t="s">
        <v>318</v>
      </c>
      <c r="J73" s="1" t="str">
        <f>HYPERLINK("https://www.zhipin.com/job_detail/505a33093e89dba633B72d-8EFo~.html","详情")</f>
        <v>详情</v>
      </c>
    </row>
    <row r="74" spans="1:10">
      <c r="A74" s="1" t="s">
        <v>252</v>
      </c>
      <c r="B74" s="1" t="s">
        <v>42</v>
      </c>
      <c r="C74" s="1" t="s">
        <v>51</v>
      </c>
      <c r="D74" s="1" t="s">
        <v>273</v>
      </c>
      <c r="E74" s="1"/>
      <c r="F74" s="1" t="s">
        <v>79</v>
      </c>
      <c r="G74" s="1" t="s">
        <v>82</v>
      </c>
      <c r="H74" s="1" t="s">
        <v>290</v>
      </c>
      <c r="I74" s="1" t="s">
        <v>319</v>
      </c>
      <c r="J74" s="1" t="str">
        <f>HYPERLINK("https://www.zhipin.com/job_detail/43ca6f5f7b77c9293nJ939S1FVY~.html","详情")</f>
        <v>详情</v>
      </c>
    </row>
    <row r="75" spans="1:10">
      <c r="A75" s="1" t="s">
        <v>253</v>
      </c>
      <c r="B75" s="1" t="s">
        <v>41</v>
      </c>
      <c r="C75" s="1" t="s">
        <v>269</v>
      </c>
      <c r="D75" s="1" t="s">
        <v>66</v>
      </c>
      <c r="E75" s="1"/>
      <c r="F75" s="1" t="s">
        <v>77</v>
      </c>
      <c r="G75" s="1" t="s">
        <v>82</v>
      </c>
      <c r="H75" s="1" t="s">
        <v>291</v>
      </c>
      <c r="I75" s="1" t="s">
        <v>320</v>
      </c>
      <c r="J75" s="1" t="str">
        <f>HYPERLINK("https://www.zhipin.com/job_detail/65e6cdb32926e8d033Vy3tS9E1E~.html","详情")</f>
        <v>详情</v>
      </c>
    </row>
    <row r="76" spans="1:10">
      <c r="A76" s="1" t="s">
        <v>254</v>
      </c>
      <c r="B76" s="1" t="s">
        <v>41</v>
      </c>
      <c r="C76" s="1" t="s">
        <v>270</v>
      </c>
      <c r="D76" s="1" t="s">
        <v>175</v>
      </c>
      <c r="E76" s="1" t="s">
        <v>73</v>
      </c>
      <c r="F76" s="1" t="s">
        <v>79</v>
      </c>
      <c r="G76" s="1" t="s">
        <v>82</v>
      </c>
      <c r="H76" s="1" t="s">
        <v>292</v>
      </c>
      <c r="I76" s="1" t="s">
        <v>321</v>
      </c>
      <c r="J76" s="1" t="str">
        <f>HYPERLINK("https://www.zhipin.com/job_detail/fde78739f7a07e413ndz2965EFo~.html","详情")</f>
        <v>详情</v>
      </c>
    </row>
    <row r="77" spans="1:10">
      <c r="A77" s="1" t="s">
        <v>255</v>
      </c>
      <c r="B77" s="1" t="s">
        <v>41</v>
      </c>
      <c r="C77" s="1" t="s">
        <v>270</v>
      </c>
      <c r="D77" s="1" t="s">
        <v>66</v>
      </c>
      <c r="E77" s="1" t="s">
        <v>73</v>
      </c>
      <c r="F77" s="1" t="s">
        <v>78</v>
      </c>
      <c r="G77" s="1" t="s">
        <v>82</v>
      </c>
      <c r="H77" s="1" t="s">
        <v>293</v>
      </c>
      <c r="I77" s="1" t="s">
        <v>322</v>
      </c>
      <c r="J77" s="1" t="str">
        <f>HYPERLINK("https://www.zhipin.com/job_detail/cd45dd62847c2d833nVy29-0ElA~.html","详情")</f>
        <v>详情</v>
      </c>
    </row>
    <row r="78" spans="1:10">
      <c r="A78" s="1" t="s">
        <v>256</v>
      </c>
      <c r="B78" s="1" t="s">
        <v>44</v>
      </c>
      <c r="C78" s="1" t="s">
        <v>47</v>
      </c>
      <c r="D78" s="1" t="s">
        <v>58</v>
      </c>
      <c r="E78" s="1"/>
      <c r="F78" s="1" t="s">
        <v>78</v>
      </c>
      <c r="G78" s="1" t="s">
        <v>82</v>
      </c>
      <c r="H78" s="1" t="s">
        <v>294</v>
      </c>
      <c r="I78" s="1" t="s">
        <v>323</v>
      </c>
      <c r="J78" s="1" t="str">
        <f>HYPERLINK("https://www.zhipin.com/job_detail/a550acbb6bd9136d3nVz29-7EVA~.html","详情")</f>
        <v>详情</v>
      </c>
    </row>
    <row r="79" spans="1:10">
      <c r="A79" s="1" t="s">
        <v>257</v>
      </c>
      <c r="B79" s="1" t="s">
        <v>40</v>
      </c>
      <c r="C79" s="1" t="s">
        <v>50</v>
      </c>
      <c r="D79" s="1" t="s">
        <v>57</v>
      </c>
      <c r="E79" s="1" t="s">
        <v>75</v>
      </c>
      <c r="F79" s="1" t="s">
        <v>77</v>
      </c>
      <c r="G79" s="1" t="s">
        <v>82</v>
      </c>
      <c r="H79" s="1" t="s">
        <v>295</v>
      </c>
      <c r="I79" s="1" t="s">
        <v>324</v>
      </c>
      <c r="J79" s="1" t="str">
        <f>HYPERLINK("https://www.zhipin.com/job_detail/0145a9c415ccbcf203150tS6FVM~.html","详情")</f>
        <v>详情</v>
      </c>
    </row>
    <row r="80" spans="1:10">
      <c r="A80" s="1" t="s">
        <v>258</v>
      </c>
      <c r="B80" s="1" t="s">
        <v>41</v>
      </c>
      <c r="C80" s="1" t="s">
        <v>51</v>
      </c>
      <c r="D80" s="1" t="s">
        <v>274</v>
      </c>
      <c r="E80" s="1"/>
      <c r="F80" s="1" t="s">
        <v>77</v>
      </c>
      <c r="G80" s="1" t="s">
        <v>82</v>
      </c>
      <c r="H80" s="1" t="s">
        <v>296</v>
      </c>
      <c r="I80" s="1" t="s">
        <v>325</v>
      </c>
      <c r="J80" s="1" t="str">
        <f>HYPERLINK("https://www.zhipin.com/job_detail/a5c2659af987a1753nN-3NW-GVM~.html","详情")</f>
        <v>详情</v>
      </c>
    </row>
    <row r="81" spans="1:10">
      <c r="A81" s="1" t="s">
        <v>259</v>
      </c>
      <c r="B81" s="1" t="s">
        <v>40</v>
      </c>
      <c r="C81" s="1" t="s">
        <v>47</v>
      </c>
      <c r="D81" s="1" t="s">
        <v>66</v>
      </c>
      <c r="E81" s="1" t="s">
        <v>76</v>
      </c>
      <c r="F81" s="1" t="s">
        <v>78</v>
      </c>
      <c r="G81" s="1" t="s">
        <v>82</v>
      </c>
      <c r="H81" s="1" t="s">
        <v>297</v>
      </c>
      <c r="I81" s="1" t="s">
        <v>326</v>
      </c>
      <c r="J81" s="1" t="str">
        <f>HYPERLINK("https://www.zhipin.com/job_detail/067620d146ab52133ndz0tS8FFE~.html","详情")</f>
        <v>详情</v>
      </c>
    </row>
    <row r="82" spans="1:10">
      <c r="A82" s="1" t="s">
        <v>260</v>
      </c>
      <c r="B82" s="1" t="s">
        <v>41</v>
      </c>
      <c r="C82" s="1" t="s">
        <v>47</v>
      </c>
      <c r="D82" s="1" t="s">
        <v>71</v>
      </c>
      <c r="E82" s="1" t="s">
        <v>76</v>
      </c>
      <c r="F82" s="1" t="s">
        <v>78</v>
      </c>
      <c r="G82" s="1" t="s">
        <v>82</v>
      </c>
      <c r="H82" s="1" t="s">
        <v>298</v>
      </c>
      <c r="I82" s="1" t="s">
        <v>327</v>
      </c>
      <c r="J82" s="1" t="str">
        <f>HYPERLINK("https://www.zhipin.com/job_detail/b0bb3b2287e7838c0Xd_2920F1M~.html","详情")</f>
        <v>详情</v>
      </c>
    </row>
    <row r="83" spans="1:10">
      <c r="A83" s="1" t="s">
        <v>261</v>
      </c>
      <c r="B83" s="1" t="s">
        <v>41</v>
      </c>
      <c r="C83" s="1" t="s">
        <v>271</v>
      </c>
      <c r="D83" s="1" t="s">
        <v>275</v>
      </c>
      <c r="E83" s="1"/>
      <c r="F83" s="1" t="s">
        <v>78</v>
      </c>
      <c r="G83" s="1" t="s">
        <v>82</v>
      </c>
      <c r="H83" s="1" t="s">
        <v>299</v>
      </c>
      <c r="I83" s="1" t="s">
        <v>328</v>
      </c>
      <c r="J83" s="1" t="str">
        <f>HYPERLINK("https://www.zhipin.com/job_detail/3110844d81750c803nJy0925GVQ~.html","详情")</f>
        <v>详情</v>
      </c>
    </row>
    <row r="84" spans="1:10">
      <c r="A84" s="1" t="s">
        <v>262</v>
      </c>
      <c r="B84" s="1" t="s">
        <v>40</v>
      </c>
      <c r="C84" s="1" t="s">
        <v>47</v>
      </c>
      <c r="D84" s="1" t="s">
        <v>57</v>
      </c>
      <c r="E84" s="1"/>
      <c r="F84" s="1" t="s">
        <v>77</v>
      </c>
      <c r="G84" s="1" t="s">
        <v>82</v>
      </c>
      <c r="H84" s="1" t="s">
        <v>300</v>
      </c>
      <c r="I84" s="1" t="s">
        <v>329</v>
      </c>
      <c r="J84" s="1" t="str">
        <f>HYPERLINK("https://www.zhipin.com/job_detail/863aa4f039ba8fcd3nJ929W1GVs~.html","详情")</f>
        <v>详情</v>
      </c>
    </row>
    <row r="85" spans="1:10">
      <c r="A85" s="1" t="s">
        <v>263</v>
      </c>
      <c r="B85" s="1" t="s">
        <v>40</v>
      </c>
      <c r="C85" s="1" t="s">
        <v>47</v>
      </c>
      <c r="D85" s="1" t="s">
        <v>70</v>
      </c>
      <c r="E85" s="1" t="s">
        <v>74</v>
      </c>
      <c r="F85" s="1" t="s">
        <v>77</v>
      </c>
      <c r="G85" s="1" t="s">
        <v>82</v>
      </c>
      <c r="H85" s="1" t="s">
        <v>301</v>
      </c>
      <c r="I85" s="1" t="s">
        <v>330</v>
      </c>
      <c r="J85" s="1" t="str">
        <f>HYPERLINK("https://www.zhipin.com/job_detail/b12eb9506cdf19d40HN83tu_F1Q~.html","详情")</f>
        <v>详情</v>
      </c>
    </row>
    <row r="86" spans="1:10">
      <c r="A86" s="1" t="s">
        <v>264</v>
      </c>
      <c r="B86" s="1" t="s">
        <v>42</v>
      </c>
      <c r="C86" s="1" t="s">
        <v>47</v>
      </c>
      <c r="D86" s="1" t="s">
        <v>57</v>
      </c>
      <c r="E86" s="1"/>
      <c r="F86" s="1" t="s">
        <v>77</v>
      </c>
      <c r="G86" s="1" t="s">
        <v>82</v>
      </c>
      <c r="H86" s="1" t="s">
        <v>302</v>
      </c>
      <c r="I86" s="1" t="s">
        <v>331</v>
      </c>
      <c r="J86" s="1" t="str">
        <f>HYPERLINK("https://www.zhipin.com/job_detail/9ea4ddf93869f47a0HJ53d-1F1o~.html","详情")</f>
        <v>详情</v>
      </c>
    </row>
    <row r="87" spans="1:10">
      <c r="A87" s="1" t="s">
        <v>265</v>
      </c>
      <c r="B87" s="1" t="s">
        <v>41</v>
      </c>
      <c r="C87" s="1" t="s">
        <v>47</v>
      </c>
      <c r="D87" s="1" t="s">
        <v>71</v>
      </c>
      <c r="E87" s="1"/>
      <c r="F87" s="1" t="s">
        <v>79</v>
      </c>
      <c r="G87" s="1" t="s">
        <v>84</v>
      </c>
      <c r="H87" s="1" t="s">
        <v>303</v>
      </c>
      <c r="I87" s="1" t="s">
        <v>332</v>
      </c>
      <c r="J87" s="1" t="str">
        <f>HYPERLINK("https://www.zhipin.com/job_detail/a7a8dc1dc716b6821Xd829m-FVI~.html","详情")</f>
        <v>详情</v>
      </c>
    </row>
    <row r="88" spans="1:10">
      <c r="A88" s="1" t="s">
        <v>266</v>
      </c>
      <c r="B88" s="1" t="s">
        <v>40</v>
      </c>
      <c r="C88" s="1" t="s">
        <v>47</v>
      </c>
      <c r="D88" s="1" t="s">
        <v>59</v>
      </c>
      <c r="E88" s="1"/>
      <c r="F88" s="1" t="s">
        <v>77</v>
      </c>
      <c r="G88" s="1" t="s">
        <v>82</v>
      </c>
      <c r="H88" s="1" t="s">
        <v>304</v>
      </c>
      <c r="I88" s="1" t="s">
        <v>333</v>
      </c>
      <c r="J88" s="1" t="str">
        <f>HYPERLINK("https://www.zhipin.com/job_detail/07ab4d902db86809331z3tW-EFA~.html","详情")</f>
        <v>详情</v>
      </c>
    </row>
    <row r="89" spans="1:10">
      <c r="A89" s="1" t="s">
        <v>334</v>
      </c>
      <c r="B89" s="1" t="s">
        <v>46</v>
      </c>
      <c r="C89" s="1" t="s">
        <v>51</v>
      </c>
      <c r="D89" s="1" t="s">
        <v>58</v>
      </c>
      <c r="E89" s="1"/>
      <c r="F89" s="1" t="s">
        <v>77</v>
      </c>
      <c r="G89" s="1" t="s">
        <v>82</v>
      </c>
      <c r="H89" s="1" t="s">
        <v>364</v>
      </c>
      <c r="I89" s="1" t="s">
        <v>389</v>
      </c>
      <c r="J89" s="1" t="str">
        <f>HYPERLINK("https://www.zhipin.com/job_detail/18dcf4bdf62d8b753nJy3NW7GVE~.html","详情")</f>
        <v>详情</v>
      </c>
    </row>
    <row r="90" spans="1:10">
      <c r="A90" s="1" t="s">
        <v>335</v>
      </c>
      <c r="B90" s="1" t="s">
        <v>42</v>
      </c>
      <c r="C90" s="1" t="s">
        <v>50</v>
      </c>
      <c r="D90" s="1" t="s">
        <v>356</v>
      </c>
      <c r="E90" s="1"/>
      <c r="F90" s="1" t="s">
        <v>78</v>
      </c>
      <c r="G90" s="1" t="s">
        <v>82</v>
      </c>
      <c r="H90" s="1" t="s">
        <v>365</v>
      </c>
      <c r="I90" s="1" t="s">
        <v>390</v>
      </c>
      <c r="J90" s="1" t="str">
        <f>HYPERLINK("https://www.zhipin.com/job_detail/4cdc58d3d00104a83nR40926EVY~.html","详情")</f>
        <v>详情</v>
      </c>
    </row>
    <row r="91" spans="1:10">
      <c r="A91" s="1" t="s">
        <v>336</v>
      </c>
      <c r="B91" s="1" t="s">
        <v>44</v>
      </c>
      <c r="C91" s="1" t="s">
        <v>47</v>
      </c>
      <c r="D91" s="1" t="s">
        <v>70</v>
      </c>
      <c r="E91" s="1" t="s">
        <v>73</v>
      </c>
      <c r="F91" s="1" t="s">
        <v>77</v>
      </c>
      <c r="G91" s="1" t="s">
        <v>82</v>
      </c>
      <c r="H91" s="1" t="s">
        <v>366</v>
      </c>
      <c r="I91" s="1" t="s">
        <v>391</v>
      </c>
      <c r="J91" s="1" t="str">
        <f>HYPERLINK("https://www.zhipin.com/job_detail/2fbe0b50fe37cafb0HJ529i7EVQ~.html","详情")</f>
        <v>详情</v>
      </c>
    </row>
    <row r="92" spans="1:10">
      <c r="A92" s="1" t="s">
        <v>252</v>
      </c>
      <c r="B92" s="1" t="s">
        <v>42</v>
      </c>
      <c r="C92" s="1" t="s">
        <v>51</v>
      </c>
      <c r="D92" s="1" t="s">
        <v>71</v>
      </c>
      <c r="E92" s="1"/>
      <c r="F92" s="1" t="s">
        <v>79</v>
      </c>
      <c r="G92" s="1" t="s">
        <v>82</v>
      </c>
      <c r="H92" s="1" t="s">
        <v>367</v>
      </c>
      <c r="I92" s="1" t="s">
        <v>392</v>
      </c>
      <c r="J92" s="1" t="str">
        <f>HYPERLINK("https://www.zhipin.com/job_detail/91a531f05695aa73331z39W9FVc~.html","详情")</f>
        <v>详情</v>
      </c>
    </row>
    <row r="93" spans="1:10">
      <c r="A93" s="1" t="s">
        <v>337</v>
      </c>
      <c r="B93" s="1" t="s">
        <v>42</v>
      </c>
      <c r="C93" s="1" t="s">
        <v>47</v>
      </c>
      <c r="D93" s="1" t="s">
        <v>357</v>
      </c>
      <c r="E93" s="1"/>
      <c r="F93" s="1" t="s">
        <v>77</v>
      </c>
      <c r="G93" s="1" t="s">
        <v>82</v>
      </c>
      <c r="H93" s="1" t="s">
        <v>368</v>
      </c>
      <c r="I93" s="1" t="s">
        <v>393</v>
      </c>
      <c r="J93" s="1" t="str">
        <f>HYPERLINK("https://www.zhipin.com/job_detail/4feedef0ebf0dd033ndz2N6_Elc~.html","详情")</f>
        <v>详情</v>
      </c>
    </row>
    <row r="94" spans="1:10">
      <c r="A94" s="1" t="s">
        <v>159</v>
      </c>
      <c r="B94" s="1" t="s">
        <v>46</v>
      </c>
      <c r="C94" s="1" t="s">
        <v>47</v>
      </c>
      <c r="D94" s="1" t="s">
        <v>58</v>
      </c>
      <c r="E94" s="1" t="s">
        <v>75</v>
      </c>
      <c r="F94" s="1" t="s">
        <v>79</v>
      </c>
      <c r="G94" s="1" t="s">
        <v>82</v>
      </c>
      <c r="H94" s="1" t="s">
        <v>201</v>
      </c>
      <c r="I94" s="1" t="s">
        <v>394</v>
      </c>
      <c r="J94" s="1" t="str">
        <f>HYPERLINK("https://www.zhipin.com/job_detail/64c1f978bcefd80633143Nm1FVA~.html","详情")</f>
        <v>详情</v>
      </c>
    </row>
    <row r="95" spans="1:10">
      <c r="A95" s="1" t="s">
        <v>338</v>
      </c>
      <c r="B95" s="1" t="s">
        <v>42</v>
      </c>
      <c r="C95" s="1" t="s">
        <v>47</v>
      </c>
      <c r="D95" s="1" t="s">
        <v>71</v>
      </c>
      <c r="E95" s="1"/>
      <c r="F95" s="1" t="s">
        <v>77</v>
      </c>
      <c r="G95" s="1" t="s">
        <v>82</v>
      </c>
      <c r="H95" s="1" t="s">
        <v>368</v>
      </c>
      <c r="I95" s="1"/>
      <c r="J95" s="1" t="str">
        <f>HYPERLINK("https://www.zhipin.com/job_detail/773d1de8b5c487e63nB729m0GVI~.html","详情")</f>
        <v>详情</v>
      </c>
    </row>
    <row r="96" spans="1:10">
      <c r="A96" s="1" t="s">
        <v>158</v>
      </c>
      <c r="B96" s="1" t="s">
        <v>41</v>
      </c>
      <c r="C96" s="1" t="s">
        <v>47</v>
      </c>
      <c r="D96" s="1" t="s">
        <v>180</v>
      </c>
      <c r="E96" s="1" t="s">
        <v>75</v>
      </c>
      <c r="F96" s="1" t="s">
        <v>363</v>
      </c>
      <c r="G96" s="1" t="s">
        <v>82</v>
      </c>
      <c r="H96" s="1" t="s">
        <v>369</v>
      </c>
      <c r="I96" s="1" t="s">
        <v>395</v>
      </c>
      <c r="J96" s="1" t="str">
        <f>HYPERLINK("https://www.zhipin.com/job_detail/9281771234a085f30Hd83924F1U~.html","详情")</f>
        <v>详情</v>
      </c>
    </row>
    <row r="97" spans="1:10">
      <c r="A97" s="1" t="s">
        <v>339</v>
      </c>
      <c r="B97" s="1" t="s">
        <v>41</v>
      </c>
      <c r="C97" s="1" t="s">
        <v>51</v>
      </c>
      <c r="D97" s="1" t="s">
        <v>272</v>
      </c>
      <c r="E97" s="1"/>
      <c r="F97" s="1" t="s">
        <v>77</v>
      </c>
      <c r="G97" s="1" t="s">
        <v>83</v>
      </c>
      <c r="H97" s="1" t="s">
        <v>370</v>
      </c>
      <c r="I97" s="1" t="s">
        <v>396</v>
      </c>
      <c r="J97" s="1" t="str">
        <f>HYPERLINK("https://www.zhipin.com/job_detail/2a9cf7d2cf60a5603nZ82925Fls~.html","详情")</f>
        <v>详情</v>
      </c>
    </row>
    <row r="98" spans="1:10">
      <c r="A98" s="1" t="s">
        <v>162</v>
      </c>
      <c r="B98" s="1" t="s">
        <v>44</v>
      </c>
      <c r="C98" s="1" t="s">
        <v>171</v>
      </c>
      <c r="D98" s="1" t="s">
        <v>57</v>
      </c>
      <c r="E98" s="1" t="s">
        <v>75</v>
      </c>
      <c r="F98" s="1" t="s">
        <v>77</v>
      </c>
      <c r="G98" s="1" t="s">
        <v>83</v>
      </c>
      <c r="H98" s="1" t="s">
        <v>371</v>
      </c>
      <c r="I98" s="1" t="s">
        <v>397</v>
      </c>
      <c r="J98" s="1" t="str">
        <f>HYPERLINK("https://www.zhipin.com/job_detail/3311759af92f7c773nJy2Nu1GFY~.html","详情")</f>
        <v>详情</v>
      </c>
    </row>
    <row r="99" spans="1:10">
      <c r="A99" s="1" t="s">
        <v>340</v>
      </c>
      <c r="B99" s="1" t="s">
        <v>41</v>
      </c>
      <c r="C99" s="1" t="s">
        <v>51</v>
      </c>
      <c r="D99" s="1" t="s">
        <v>70</v>
      </c>
      <c r="E99" s="1"/>
      <c r="F99" s="1" t="s">
        <v>77</v>
      </c>
      <c r="G99" s="1" t="s">
        <v>82</v>
      </c>
      <c r="H99" s="1" t="s">
        <v>372</v>
      </c>
      <c r="I99" s="1" t="s">
        <v>398</v>
      </c>
      <c r="J99" s="1" t="str">
        <f>HYPERLINK("https://www.zhipin.com/job_detail/743ddf308d26992a3nB62dq_GVM~.html","详情")</f>
        <v>详情</v>
      </c>
    </row>
    <row r="100" spans="1:10">
      <c r="A100" s="1" t="s">
        <v>341</v>
      </c>
      <c r="B100" s="1" t="s">
        <v>41</v>
      </c>
      <c r="C100" s="1" t="s">
        <v>50</v>
      </c>
      <c r="D100" s="1" t="s">
        <v>358</v>
      </c>
      <c r="E100" s="1" t="s">
        <v>75</v>
      </c>
      <c r="F100" s="1" t="s">
        <v>78</v>
      </c>
      <c r="G100" s="1" t="s">
        <v>82</v>
      </c>
      <c r="H100" s="1" t="s">
        <v>373</v>
      </c>
      <c r="I100" s="1" t="s">
        <v>399</v>
      </c>
      <c r="J100" s="1" t="str">
        <f>HYPERLINK("https://www.zhipin.com/job_detail/4f3990413c4b68623nFz0ti7GFo~.html","详情")</f>
        <v>详情</v>
      </c>
    </row>
    <row r="101" spans="1:10">
      <c r="A101" s="1" t="s">
        <v>39</v>
      </c>
      <c r="B101" s="1" t="s">
        <v>46</v>
      </c>
      <c r="C101" s="1" t="s">
        <v>56</v>
      </c>
      <c r="D101" s="1" t="s">
        <v>64</v>
      </c>
      <c r="E101" s="1" t="s">
        <v>75</v>
      </c>
      <c r="F101" s="1" t="s">
        <v>80</v>
      </c>
      <c r="G101" s="1" t="s">
        <v>82</v>
      </c>
      <c r="H101" s="1" t="s">
        <v>374</v>
      </c>
      <c r="I101" s="1" t="s">
        <v>228</v>
      </c>
      <c r="J101" s="1" t="str">
        <f>HYPERLINK("https://www.zhipin.com/job_detail/8f10ef4cc463dc823nd92Nq1EVM~.html","详情")</f>
        <v>详情</v>
      </c>
    </row>
    <row r="102" spans="1:10">
      <c r="A102" s="1" t="s">
        <v>342</v>
      </c>
      <c r="B102" s="1" t="s">
        <v>40</v>
      </c>
      <c r="C102" s="1" t="s">
        <v>353</v>
      </c>
      <c r="D102" s="1" t="s">
        <v>359</v>
      </c>
      <c r="E102" s="1"/>
      <c r="F102" s="1" t="s">
        <v>78</v>
      </c>
      <c r="G102" s="1" t="s">
        <v>82</v>
      </c>
      <c r="H102" s="1" t="s">
        <v>375</v>
      </c>
      <c r="I102" s="1" t="s">
        <v>400</v>
      </c>
      <c r="J102" s="1" t="str">
        <f>HYPERLINK("https://www.zhipin.com/job_detail/0926cd3ad8defc773nN529q_F1o~.html","详情")</f>
        <v>详情</v>
      </c>
    </row>
    <row r="103" spans="1:10">
      <c r="A103" s="1" t="s">
        <v>343</v>
      </c>
      <c r="B103" s="1" t="s">
        <v>46</v>
      </c>
      <c r="C103" s="1" t="s">
        <v>55</v>
      </c>
      <c r="D103" s="1" t="s">
        <v>57</v>
      </c>
      <c r="E103" s="1"/>
      <c r="F103" s="1" t="s">
        <v>77</v>
      </c>
      <c r="G103" s="1" t="s">
        <v>82</v>
      </c>
      <c r="H103" s="1" t="s">
        <v>376</v>
      </c>
      <c r="I103" s="1"/>
      <c r="J103" s="1" t="str">
        <f>HYPERLINK("https://www.zhipin.com/job_detail/03929b8fedc496c83ndy0ty7FFA~.html","详情")</f>
        <v>详情</v>
      </c>
    </row>
    <row r="104" spans="1:10">
      <c r="A104" s="1" t="s">
        <v>344</v>
      </c>
      <c r="B104" s="1" t="s">
        <v>42</v>
      </c>
      <c r="C104" s="1" t="s">
        <v>354</v>
      </c>
      <c r="D104" s="1" t="s">
        <v>360</v>
      </c>
      <c r="E104" s="1" t="s">
        <v>75</v>
      </c>
      <c r="F104" s="1" t="s">
        <v>78</v>
      </c>
      <c r="G104" s="1" t="s">
        <v>82</v>
      </c>
      <c r="H104" s="1" t="s">
        <v>377</v>
      </c>
      <c r="I104" s="1"/>
      <c r="J104" s="1" t="str">
        <f>HYPERLINK("https://www.zhipin.com/job_detail/3fa2e06f8ebde2d03nd73tm9F1Q~.html","详情")</f>
        <v>详情</v>
      </c>
    </row>
    <row r="105" spans="1:10">
      <c r="A105" s="1" t="s">
        <v>345</v>
      </c>
      <c r="B105" s="1" t="s">
        <v>42</v>
      </c>
      <c r="C105" s="1" t="s">
        <v>47</v>
      </c>
      <c r="D105" s="1" t="s">
        <v>361</v>
      </c>
      <c r="E105" s="1" t="s">
        <v>75</v>
      </c>
      <c r="F105" s="1" t="s">
        <v>77</v>
      </c>
      <c r="G105" s="1" t="s">
        <v>82</v>
      </c>
      <c r="H105" s="1" t="s">
        <v>378</v>
      </c>
      <c r="I105" s="1" t="s">
        <v>401</v>
      </c>
      <c r="J105" s="1" t="str">
        <f>HYPERLINK("https://www.zhipin.com/job_detail/89c0484c47d8e87133Bz39W8FlY~.html","详情")</f>
        <v>详情</v>
      </c>
    </row>
    <row r="106" spans="1:10">
      <c r="A106" s="1" t="s">
        <v>346</v>
      </c>
      <c r="B106" s="1" t="s">
        <v>42</v>
      </c>
      <c r="C106" s="1" t="s">
        <v>353</v>
      </c>
      <c r="D106" s="1" t="s">
        <v>362</v>
      </c>
      <c r="E106" s="1" t="s">
        <v>75</v>
      </c>
      <c r="F106" s="1" t="s">
        <v>77</v>
      </c>
      <c r="G106" s="1" t="s">
        <v>82</v>
      </c>
      <c r="H106" s="1" t="s">
        <v>379</v>
      </c>
      <c r="I106" s="1" t="s">
        <v>402</v>
      </c>
      <c r="J106" s="1" t="str">
        <f>HYPERLINK("https://www.zhipin.com/job_detail/4d4f1e5b259f73490H172ti7FlA~.html","详情")</f>
        <v>详情</v>
      </c>
    </row>
    <row r="107" spans="1:10">
      <c r="A107" s="1" t="s">
        <v>347</v>
      </c>
      <c r="B107" s="1" t="s">
        <v>42</v>
      </c>
      <c r="C107" s="1" t="s">
        <v>56</v>
      </c>
      <c r="D107" s="1" t="s">
        <v>57</v>
      </c>
      <c r="E107" s="1" t="s">
        <v>74</v>
      </c>
      <c r="F107" s="1" t="s">
        <v>77</v>
      </c>
      <c r="G107" s="1" t="s">
        <v>82</v>
      </c>
      <c r="H107" s="1" t="s">
        <v>380</v>
      </c>
      <c r="I107" s="1" t="s">
        <v>403</v>
      </c>
      <c r="J107" s="1" t="str">
        <f>HYPERLINK("https://www.zhipin.com/job_detail/90e9cefee6450f113nF82NW_F1c~.html","详情")</f>
        <v>详情</v>
      </c>
    </row>
    <row r="108" spans="1:10">
      <c r="A108" s="1" t="s">
        <v>160</v>
      </c>
      <c r="B108" s="1" t="s">
        <v>41</v>
      </c>
      <c r="C108" s="1" t="s">
        <v>47</v>
      </c>
      <c r="D108" s="1" t="s">
        <v>58</v>
      </c>
      <c r="E108" s="1" t="s">
        <v>74</v>
      </c>
      <c r="F108" s="1" t="s">
        <v>79</v>
      </c>
      <c r="G108" s="1" t="s">
        <v>82</v>
      </c>
      <c r="H108" s="1" t="s">
        <v>381</v>
      </c>
      <c r="I108" s="1" t="s">
        <v>404</v>
      </c>
      <c r="J108" s="1" t="str">
        <f>HYPERLINK("https://www.zhipin.com/job_detail/da0a840b2eccbdf13nN-3N67GFo~.html","详情")</f>
        <v>详情</v>
      </c>
    </row>
    <row r="109" spans="1:10">
      <c r="A109" s="1" t="s">
        <v>348</v>
      </c>
      <c r="B109" s="1" t="s">
        <v>44</v>
      </c>
      <c r="C109" s="1" t="s">
        <v>47</v>
      </c>
      <c r="D109" s="1" t="s">
        <v>61</v>
      </c>
      <c r="E109" s="1"/>
      <c r="F109" s="1" t="s">
        <v>77</v>
      </c>
      <c r="G109" s="1" t="s">
        <v>82</v>
      </c>
      <c r="H109" s="1" t="s">
        <v>382</v>
      </c>
      <c r="I109" s="1" t="s">
        <v>405</v>
      </c>
      <c r="J109" s="1" t="str">
        <f>HYPERLINK("https://www.zhipin.com/job_detail/5c904b7d486a98cd3nB-3dq-Fls~.html","详情")</f>
        <v>详情</v>
      </c>
    </row>
    <row r="110" spans="1:10">
      <c r="A110" s="1" t="s">
        <v>349</v>
      </c>
      <c r="B110" s="1" t="s">
        <v>41</v>
      </c>
      <c r="C110" s="1" t="s">
        <v>52</v>
      </c>
      <c r="D110" s="1" t="s">
        <v>57</v>
      </c>
      <c r="E110" s="1"/>
      <c r="F110" s="1" t="s">
        <v>78</v>
      </c>
      <c r="G110" s="1" t="s">
        <v>82</v>
      </c>
      <c r="H110" s="1" t="s">
        <v>383</v>
      </c>
      <c r="I110" s="1" t="s">
        <v>406</v>
      </c>
      <c r="J110" s="1" t="str">
        <f>HYPERLINK("https://www.zhipin.com/job_detail/77b22e4748ab7b043nR_09y7EVA~.html","详情")</f>
        <v>详情</v>
      </c>
    </row>
    <row r="111" spans="1:10">
      <c r="A111" s="1" t="s">
        <v>350</v>
      </c>
      <c r="B111" s="1" t="s">
        <v>42</v>
      </c>
      <c r="C111" s="1" t="s">
        <v>50</v>
      </c>
      <c r="D111" s="1" t="s">
        <v>58</v>
      </c>
      <c r="E111" s="1"/>
      <c r="F111" s="1" t="s">
        <v>78</v>
      </c>
      <c r="G111" s="1" t="s">
        <v>82</v>
      </c>
      <c r="H111" s="1" t="s">
        <v>384</v>
      </c>
      <c r="I111" s="1"/>
      <c r="J111" s="1" t="str">
        <f>HYPERLINK("https://www.zhipin.com/job_detail/600f28648b14ca1c33x42tm9FFo~.html","详情")</f>
        <v>详情</v>
      </c>
    </row>
    <row r="112" spans="1:10">
      <c r="A112" s="1" t="s">
        <v>351</v>
      </c>
      <c r="B112" s="1" t="s">
        <v>44</v>
      </c>
      <c r="C112" s="1" t="s">
        <v>47</v>
      </c>
      <c r="D112" s="1" t="s">
        <v>57</v>
      </c>
      <c r="E112" s="1"/>
      <c r="F112" s="1" t="s">
        <v>77</v>
      </c>
      <c r="G112" s="1" t="s">
        <v>82</v>
      </c>
      <c r="H112" s="1" t="s">
        <v>385</v>
      </c>
      <c r="I112" s="1" t="s">
        <v>407</v>
      </c>
      <c r="J112" s="1" t="str">
        <f>HYPERLINK("https://www.zhipin.com/job_detail/c80a55701a96959b1nN53NS_GVM~.html","详情")</f>
        <v>详情</v>
      </c>
    </row>
    <row r="113" spans="1:10">
      <c r="A113" s="1" t="s">
        <v>259</v>
      </c>
      <c r="B113" s="1" t="s">
        <v>40</v>
      </c>
      <c r="C113" s="1" t="s">
        <v>47</v>
      </c>
      <c r="D113" s="1" t="s">
        <v>357</v>
      </c>
      <c r="E113" s="1"/>
      <c r="F113" s="1" t="s">
        <v>79</v>
      </c>
      <c r="G113" s="1" t="s">
        <v>82</v>
      </c>
      <c r="H113" s="1" t="s">
        <v>386</v>
      </c>
      <c r="I113" s="1" t="s">
        <v>408</v>
      </c>
      <c r="J113" s="1" t="str">
        <f>HYPERLINK("https://www.zhipin.com/job_detail/ab93b2134581aa673nJz3N64FlY~.html","详情")</f>
        <v>详情</v>
      </c>
    </row>
    <row r="114" spans="1:10">
      <c r="A114" s="1" t="s">
        <v>344</v>
      </c>
      <c r="B114" s="1" t="s">
        <v>42</v>
      </c>
      <c r="C114" s="1" t="s">
        <v>354</v>
      </c>
      <c r="D114" s="1" t="s">
        <v>57</v>
      </c>
      <c r="E114" s="1" t="s">
        <v>73</v>
      </c>
      <c r="F114" s="1" t="s">
        <v>78</v>
      </c>
      <c r="G114" s="1" t="s">
        <v>82</v>
      </c>
      <c r="H114" s="1" t="s">
        <v>203</v>
      </c>
      <c r="I114" s="1"/>
      <c r="J114" s="1" t="str">
        <f>HYPERLINK("https://www.zhipin.com/job_detail/520c51751aeb16c13nJ43di1FFI~.html","详情")</f>
        <v>详情</v>
      </c>
    </row>
    <row r="115" spans="1:10">
      <c r="A115" s="1" t="s">
        <v>161</v>
      </c>
      <c r="B115" s="1" t="s">
        <v>42</v>
      </c>
      <c r="C115" s="1" t="s">
        <v>47</v>
      </c>
      <c r="D115" s="1" t="s">
        <v>58</v>
      </c>
      <c r="E115" s="1" t="s">
        <v>73</v>
      </c>
      <c r="F115" s="1" t="s">
        <v>78</v>
      </c>
      <c r="G115" s="1" t="s">
        <v>82</v>
      </c>
      <c r="H115" s="1" t="s">
        <v>203</v>
      </c>
      <c r="I115" s="1" t="s">
        <v>409</v>
      </c>
      <c r="J115" s="1" t="str">
        <f>HYPERLINK("https://www.zhipin.com/job_detail/3f9b953737c014a73nJ72du6F1M~.html","详情")</f>
        <v>详情</v>
      </c>
    </row>
    <row r="116" spans="1:10">
      <c r="A116" s="1" t="s">
        <v>352</v>
      </c>
      <c r="B116" s="1" t="s">
        <v>46</v>
      </c>
      <c r="C116" s="1" t="s">
        <v>355</v>
      </c>
      <c r="D116" s="1" t="s">
        <v>58</v>
      </c>
      <c r="E116" s="1"/>
      <c r="F116" s="1" t="s">
        <v>78</v>
      </c>
      <c r="G116" s="1" t="s">
        <v>82</v>
      </c>
      <c r="H116" s="1" t="s">
        <v>387</v>
      </c>
      <c r="I116" s="1"/>
      <c r="J116" s="1" t="str">
        <f>HYPERLINK("https://www.zhipin.com/job_detail/18700d8b2ca50e243nVz2dy-FFU~.html","详情")</f>
        <v>详情</v>
      </c>
    </row>
    <row r="117" spans="1:10">
      <c r="A117" s="1" t="s">
        <v>164</v>
      </c>
      <c r="B117" s="1" t="s">
        <v>41</v>
      </c>
      <c r="C117" s="1" t="s">
        <v>47</v>
      </c>
      <c r="D117" s="1" t="s">
        <v>70</v>
      </c>
      <c r="E117" s="1" t="s">
        <v>75</v>
      </c>
      <c r="F117" s="1" t="s">
        <v>79</v>
      </c>
      <c r="G117" s="1" t="s">
        <v>82</v>
      </c>
      <c r="H117" s="1" t="s">
        <v>388</v>
      </c>
      <c r="I117" s="1" t="s">
        <v>410</v>
      </c>
      <c r="J117" s="1" t="str">
        <f>HYPERLINK("https://www.zhipin.com/job_detail/6e8942b3fee17f013nF-09y5ElU~.html","详情")</f>
        <v>详情</v>
      </c>
    </row>
    <row r="118" spans="1:10">
      <c r="A118" s="1" t="s">
        <v>411</v>
      </c>
      <c r="B118" s="1" t="s">
        <v>46</v>
      </c>
      <c r="C118" s="1" t="s">
        <v>173</v>
      </c>
      <c r="D118" s="1" t="s">
        <v>57</v>
      </c>
      <c r="E118" s="1" t="s">
        <v>76</v>
      </c>
      <c r="F118" s="1" t="s">
        <v>80</v>
      </c>
      <c r="G118" s="1" t="s">
        <v>82</v>
      </c>
      <c r="H118" s="1" t="s">
        <v>439</v>
      </c>
      <c r="I118" s="1" t="s">
        <v>467</v>
      </c>
      <c r="J118" s="1" t="str">
        <f>HYPERLINK("https://www.zhipin.com/job_detail/31c8ecf3d6bdf1343nd83tq-E1o~.html","详情")</f>
        <v>详情</v>
      </c>
    </row>
    <row r="119" spans="1:10">
      <c r="A119" s="1" t="s">
        <v>412</v>
      </c>
      <c r="B119" s="1" t="s">
        <v>46</v>
      </c>
      <c r="C119" s="1" t="s">
        <v>55</v>
      </c>
      <c r="D119" s="1" t="s">
        <v>58</v>
      </c>
      <c r="E119" s="1"/>
      <c r="F119" s="1" t="s">
        <v>77</v>
      </c>
      <c r="G119" s="1" t="s">
        <v>82</v>
      </c>
      <c r="H119" s="1" t="s">
        <v>440</v>
      </c>
      <c r="I119" s="1"/>
      <c r="J119" s="1" t="str">
        <f>HYPERLINK("https://www.zhipin.com/job_detail/3949eb6b858b705133x-2t-_EFU~.html","详情")</f>
        <v>详情</v>
      </c>
    </row>
    <row r="120" spans="1:10">
      <c r="A120" s="1" t="s">
        <v>413</v>
      </c>
      <c r="B120" s="1" t="s">
        <v>42</v>
      </c>
      <c r="C120" s="1" t="s">
        <v>47</v>
      </c>
      <c r="D120" s="1" t="s">
        <v>71</v>
      </c>
      <c r="E120" s="1" t="s">
        <v>75</v>
      </c>
      <c r="F120" s="1" t="s">
        <v>79</v>
      </c>
      <c r="G120" s="1" t="s">
        <v>82</v>
      </c>
      <c r="H120" s="1" t="s">
        <v>441</v>
      </c>
      <c r="I120" s="1" t="s">
        <v>468</v>
      </c>
      <c r="J120" s="1" t="str">
        <f>HYPERLINK("https://www.zhipin.com/job_detail/ea6cf14c51efbd833nJ709q_ElE~.html","详情")</f>
        <v>详情</v>
      </c>
    </row>
    <row r="121" spans="1:10">
      <c r="A121" s="1" t="s">
        <v>414</v>
      </c>
      <c r="B121" s="1" t="s">
        <v>42</v>
      </c>
      <c r="C121" s="1" t="s">
        <v>47</v>
      </c>
      <c r="D121" s="1" t="s">
        <v>61</v>
      </c>
      <c r="E121" s="1"/>
      <c r="F121" s="1" t="s">
        <v>79</v>
      </c>
      <c r="G121" s="1" t="s">
        <v>82</v>
      </c>
      <c r="H121" s="1" t="s">
        <v>442</v>
      </c>
      <c r="I121" s="1" t="s">
        <v>469</v>
      </c>
      <c r="J121" s="1" t="str">
        <f>HYPERLINK("https://www.zhipin.com/job_detail/4ca0f1a8c11d2c9d3nF53Nq1GFI~.html","详情")</f>
        <v>详情</v>
      </c>
    </row>
    <row r="122" spans="1:10">
      <c r="A122" s="1" t="s">
        <v>163</v>
      </c>
      <c r="B122" s="1" t="s">
        <v>41</v>
      </c>
      <c r="C122" s="1" t="s">
        <v>172</v>
      </c>
      <c r="D122" s="1" t="s">
        <v>71</v>
      </c>
      <c r="E122" s="1" t="s">
        <v>74</v>
      </c>
      <c r="F122" s="1" t="s">
        <v>77</v>
      </c>
      <c r="G122" s="1" t="s">
        <v>82</v>
      </c>
      <c r="H122" s="1" t="s">
        <v>443</v>
      </c>
      <c r="I122" s="1" t="s">
        <v>470</v>
      </c>
      <c r="J122" s="1" t="str">
        <f>HYPERLINK("https://www.zhipin.com/job_detail/b4109dc695edda893nB439y-FFI~.html","详情")</f>
        <v>详情</v>
      </c>
    </row>
    <row r="123" spans="1:10">
      <c r="A123" s="1" t="s">
        <v>415</v>
      </c>
      <c r="B123" s="1" t="s">
        <v>42</v>
      </c>
      <c r="C123" s="1" t="s">
        <v>47</v>
      </c>
      <c r="D123" s="1" t="s">
        <v>435</v>
      </c>
      <c r="E123" s="1"/>
      <c r="F123" s="1" t="s">
        <v>80</v>
      </c>
      <c r="G123" s="1" t="s">
        <v>82</v>
      </c>
      <c r="H123" s="1" t="s">
        <v>376</v>
      </c>
      <c r="I123" s="1"/>
      <c r="J123" s="1" t="str">
        <f>HYPERLINK("https://www.zhipin.com/job_detail/97da60cff75446f63nVz29y_FlE~.html","详情")</f>
        <v>详情</v>
      </c>
    </row>
    <row r="124" spans="1:10">
      <c r="A124" s="1" t="s">
        <v>416</v>
      </c>
      <c r="B124" s="1" t="s">
        <v>46</v>
      </c>
      <c r="C124" s="1" t="s">
        <v>171</v>
      </c>
      <c r="D124" s="1" t="s">
        <v>362</v>
      </c>
      <c r="E124" s="1"/>
      <c r="F124" s="1" t="s">
        <v>77</v>
      </c>
      <c r="G124" s="1" t="s">
        <v>82</v>
      </c>
      <c r="H124" s="1" t="s">
        <v>444</v>
      </c>
      <c r="I124" s="1" t="s">
        <v>471</v>
      </c>
      <c r="J124" s="1" t="str">
        <f>HYPERLINK("https://www.zhipin.com/job_detail/c8e5f9818f17818a3nd53tS0F1o~.html","详情")</f>
        <v>详情</v>
      </c>
    </row>
    <row r="125" spans="1:10">
      <c r="A125" s="1" t="s">
        <v>417</v>
      </c>
      <c r="B125" s="1" t="s">
        <v>41</v>
      </c>
      <c r="C125" s="1" t="s">
        <v>47</v>
      </c>
      <c r="D125" s="1" t="s">
        <v>436</v>
      </c>
      <c r="E125" s="1" t="s">
        <v>75</v>
      </c>
      <c r="F125" s="1" t="s">
        <v>80</v>
      </c>
      <c r="G125" s="1" t="s">
        <v>82</v>
      </c>
      <c r="H125" s="1" t="s">
        <v>445</v>
      </c>
      <c r="I125" s="1" t="s">
        <v>472</v>
      </c>
      <c r="J125" s="1" t="str">
        <f>HYPERLINK("https://www.zhipin.com/job_detail/b6dd6e4a719f21213nR_29u6E1c~.html","详情")</f>
        <v>详情</v>
      </c>
    </row>
    <row r="126" spans="1:10">
      <c r="A126" s="1" t="s">
        <v>418</v>
      </c>
      <c r="B126" s="1" t="s">
        <v>46</v>
      </c>
      <c r="C126" s="1" t="s">
        <v>47</v>
      </c>
      <c r="D126" s="1" t="s">
        <v>65</v>
      </c>
      <c r="E126" s="1" t="s">
        <v>75</v>
      </c>
      <c r="F126" s="1" t="s">
        <v>79</v>
      </c>
      <c r="G126" s="1" t="s">
        <v>82</v>
      </c>
      <c r="H126" s="1" t="s">
        <v>446</v>
      </c>
      <c r="I126" s="1" t="s">
        <v>473</v>
      </c>
      <c r="J126" s="1" t="str">
        <f>HYPERLINK("https://www.zhipin.com/job_detail/a5415f184e33532e3nR909y9FVs~.html","详情")</f>
        <v>详情</v>
      </c>
    </row>
    <row r="127" spans="1:10">
      <c r="A127" s="1" t="s">
        <v>238</v>
      </c>
      <c r="B127" s="1" t="s">
        <v>42</v>
      </c>
      <c r="C127" s="1" t="s">
        <v>51</v>
      </c>
      <c r="D127" s="1" t="s">
        <v>71</v>
      </c>
      <c r="E127" s="1"/>
      <c r="F127" s="1" t="s">
        <v>77</v>
      </c>
      <c r="G127" s="1" t="s">
        <v>82</v>
      </c>
      <c r="H127" s="1" t="s">
        <v>447</v>
      </c>
      <c r="I127" s="1" t="s">
        <v>474</v>
      </c>
      <c r="J127" s="1" t="str">
        <f>HYPERLINK("https://www.zhipin.com/job_detail/d9398b2bae9af0743nB-3ti0FVI~.html","详情")</f>
        <v>详情</v>
      </c>
    </row>
    <row r="128" spans="1:10">
      <c r="A128" s="1" t="s">
        <v>419</v>
      </c>
      <c r="B128" s="1" t="s">
        <v>42</v>
      </c>
      <c r="C128" s="1" t="s">
        <v>271</v>
      </c>
      <c r="D128" s="1" t="s">
        <v>71</v>
      </c>
      <c r="E128" s="1"/>
      <c r="F128" s="1" t="s">
        <v>80</v>
      </c>
      <c r="G128" s="1" t="s">
        <v>82</v>
      </c>
      <c r="H128" s="1" t="s">
        <v>448</v>
      </c>
      <c r="I128" s="1" t="s">
        <v>475</v>
      </c>
      <c r="J128" s="1" t="str">
        <f>HYPERLINK("https://www.zhipin.com/job_detail/62c43e2a5db7608b3nd50tS7FlM~.html","详情")</f>
        <v>详情</v>
      </c>
    </row>
    <row r="129" spans="1:10">
      <c r="A129" s="1" t="s">
        <v>262</v>
      </c>
      <c r="B129" s="1" t="s">
        <v>40</v>
      </c>
      <c r="C129" s="1" t="s">
        <v>47</v>
      </c>
      <c r="D129" s="1" t="s">
        <v>361</v>
      </c>
      <c r="E129" s="1" t="s">
        <v>438</v>
      </c>
      <c r="F129" s="1" t="s">
        <v>77</v>
      </c>
      <c r="G129" s="1" t="s">
        <v>82</v>
      </c>
      <c r="H129" s="1" t="s">
        <v>449</v>
      </c>
      <c r="I129" s="1" t="s">
        <v>476</v>
      </c>
      <c r="J129" s="1" t="str">
        <f>HYPERLINK("https://www.zhipin.com/job_detail/b341a15f34b0e4503nB73tu5FlE~.html","详情")</f>
        <v>详情</v>
      </c>
    </row>
    <row r="130" spans="1:10">
      <c r="A130" s="1" t="s">
        <v>420</v>
      </c>
      <c r="B130" s="1" t="s">
        <v>46</v>
      </c>
      <c r="C130" s="1" t="s">
        <v>51</v>
      </c>
      <c r="D130" s="1" t="s">
        <v>71</v>
      </c>
      <c r="E130" s="1"/>
      <c r="F130" s="1" t="s">
        <v>77</v>
      </c>
      <c r="G130" s="1" t="s">
        <v>82</v>
      </c>
      <c r="H130" s="1" t="s">
        <v>450</v>
      </c>
      <c r="I130" s="1" t="s">
        <v>477</v>
      </c>
      <c r="J130" s="1" t="str">
        <f>HYPERLINK("https://www.zhipin.com/job_detail/17400a99898965ff3nN739q0ElM~.html","详情")</f>
        <v>详情</v>
      </c>
    </row>
    <row r="131" spans="1:10">
      <c r="A131" s="1" t="s">
        <v>421</v>
      </c>
      <c r="B131" s="1" t="s">
        <v>40</v>
      </c>
      <c r="C131" s="1" t="s">
        <v>353</v>
      </c>
      <c r="D131" s="1" t="s">
        <v>71</v>
      </c>
      <c r="E131" s="1"/>
      <c r="F131" s="1" t="s">
        <v>77</v>
      </c>
      <c r="G131" s="1" t="s">
        <v>82</v>
      </c>
      <c r="H131" s="1" t="s">
        <v>451</v>
      </c>
      <c r="I131" s="1" t="s">
        <v>478</v>
      </c>
      <c r="J131" s="1" t="str">
        <f>HYPERLINK("https://www.zhipin.com/job_detail/2a855f0ea58788e63nJ_3N60GVo~.html","详情")</f>
        <v>详情</v>
      </c>
    </row>
    <row r="132" spans="1:10">
      <c r="A132" s="1" t="s">
        <v>422</v>
      </c>
      <c r="B132" s="1" t="s">
        <v>42</v>
      </c>
      <c r="C132" s="1" t="s">
        <v>47</v>
      </c>
      <c r="D132" s="1" t="s">
        <v>57</v>
      </c>
      <c r="E132" s="1"/>
      <c r="F132" s="1" t="s">
        <v>77</v>
      </c>
      <c r="G132" s="1" t="s">
        <v>82</v>
      </c>
      <c r="H132" s="1" t="s">
        <v>452</v>
      </c>
      <c r="I132" s="1" t="s">
        <v>479</v>
      </c>
      <c r="J132" s="1" t="str">
        <f>HYPERLINK("https://www.zhipin.com/job_detail/bb6bab4d9967df873nN43d6_EFM~.html","详情")</f>
        <v>详情</v>
      </c>
    </row>
    <row r="133" spans="1:10">
      <c r="A133" s="1" t="s">
        <v>423</v>
      </c>
      <c r="B133" s="1" t="s">
        <v>42</v>
      </c>
      <c r="C133" s="1" t="s">
        <v>50</v>
      </c>
      <c r="D133" s="1" t="s">
        <v>70</v>
      </c>
      <c r="E133" s="1" t="s">
        <v>73</v>
      </c>
      <c r="F133" s="1" t="s">
        <v>77</v>
      </c>
      <c r="G133" s="1" t="s">
        <v>82</v>
      </c>
      <c r="H133" s="1" t="s">
        <v>453</v>
      </c>
      <c r="I133" s="1" t="s">
        <v>480</v>
      </c>
      <c r="J133" s="1" t="str">
        <f>HYPERLINK("https://www.zhipin.com/job_detail/9b3b20523a3009c33nZ62Ny7ElU~.html","详情")</f>
        <v>详情</v>
      </c>
    </row>
    <row r="134" spans="1:10">
      <c r="A134" s="1" t="s">
        <v>424</v>
      </c>
      <c r="B134" s="1" t="s">
        <v>44</v>
      </c>
      <c r="C134" s="1" t="s">
        <v>47</v>
      </c>
      <c r="D134" s="1" t="s">
        <v>65</v>
      </c>
      <c r="E134" s="1" t="s">
        <v>74</v>
      </c>
      <c r="F134" s="1" t="s">
        <v>78</v>
      </c>
      <c r="G134" s="1" t="s">
        <v>82</v>
      </c>
      <c r="H134" s="1" t="s">
        <v>454</v>
      </c>
      <c r="I134" s="1"/>
      <c r="J134" s="1" t="str">
        <f>HYPERLINK("https://www.zhipin.com/job_detail/9f1ccc58b3024de003N639y5FFQ~.html","详情")</f>
        <v>详情</v>
      </c>
    </row>
    <row r="135" spans="1:10">
      <c r="A135" s="1" t="s">
        <v>240</v>
      </c>
      <c r="B135" s="1" t="s">
        <v>40</v>
      </c>
      <c r="C135" s="1" t="s">
        <v>51</v>
      </c>
      <c r="D135" s="1" t="s">
        <v>66</v>
      </c>
      <c r="E135" s="1" t="s">
        <v>74</v>
      </c>
      <c r="F135" s="1" t="s">
        <v>79</v>
      </c>
      <c r="G135" s="1" t="s">
        <v>82</v>
      </c>
      <c r="H135" s="1" t="s">
        <v>455</v>
      </c>
      <c r="I135" s="1" t="s">
        <v>481</v>
      </c>
      <c r="J135" s="1" t="str">
        <f>HYPERLINK("https://www.zhipin.com/job_detail/db5f3e24180d2d783nZ72NW1F1o~.html","详情")</f>
        <v>详情</v>
      </c>
    </row>
    <row r="136" spans="1:10">
      <c r="A136" s="1" t="s">
        <v>425</v>
      </c>
      <c r="B136" s="1" t="s">
        <v>44</v>
      </c>
      <c r="C136" s="1" t="s">
        <v>52</v>
      </c>
      <c r="D136" s="1" t="s">
        <v>64</v>
      </c>
      <c r="E136" s="1" t="s">
        <v>75</v>
      </c>
      <c r="F136" s="1" t="s">
        <v>77</v>
      </c>
      <c r="G136" s="1" t="s">
        <v>82</v>
      </c>
      <c r="H136" s="1" t="s">
        <v>456</v>
      </c>
      <c r="I136" s="1" t="s">
        <v>482</v>
      </c>
      <c r="J136" s="1" t="str">
        <f>HYPERLINK("https://www.zhipin.com/job_detail/d543abf0d2efd8cf3nV43t27GFM~.html","详情")</f>
        <v>详情</v>
      </c>
    </row>
    <row r="137" spans="1:10">
      <c r="A137" s="1" t="s">
        <v>426</v>
      </c>
      <c r="B137" s="1" t="s">
        <v>46</v>
      </c>
      <c r="C137" s="1" t="s">
        <v>47</v>
      </c>
      <c r="D137" s="1" t="s">
        <v>437</v>
      </c>
      <c r="E137" s="1"/>
      <c r="F137" s="1" t="s">
        <v>77</v>
      </c>
      <c r="G137" s="1" t="s">
        <v>82</v>
      </c>
      <c r="H137" s="1" t="s">
        <v>457</v>
      </c>
      <c r="I137" s="1" t="s">
        <v>483</v>
      </c>
      <c r="J137" s="1" t="str">
        <f>HYPERLINK("https://www.zhipin.com/job_detail/ebf9f35952b7e1173nR50t-7GFE~.html","详情")</f>
        <v>详情</v>
      </c>
    </row>
    <row r="138" spans="1:10">
      <c r="A138" s="1" t="s">
        <v>427</v>
      </c>
      <c r="B138" s="1" t="s">
        <v>167</v>
      </c>
      <c r="C138" s="1" t="s">
        <v>433</v>
      </c>
      <c r="D138" s="1" t="s">
        <v>175</v>
      </c>
      <c r="E138" s="1"/>
      <c r="F138" s="1" t="s">
        <v>79</v>
      </c>
      <c r="G138" s="1" t="s">
        <v>82</v>
      </c>
      <c r="H138" s="1" t="s">
        <v>458</v>
      </c>
      <c r="I138" s="1" t="s">
        <v>484</v>
      </c>
      <c r="J138" s="1" t="str">
        <f>HYPERLINK("https://www.zhipin.com/job_detail/770a96a431e134cd3nZy29W9FFA~.html","详情")</f>
        <v>详情</v>
      </c>
    </row>
    <row r="139" spans="1:10">
      <c r="A139" s="1" t="s">
        <v>428</v>
      </c>
      <c r="B139" s="1" t="s">
        <v>46</v>
      </c>
      <c r="C139" s="1" t="s">
        <v>171</v>
      </c>
      <c r="D139" s="1" t="s">
        <v>58</v>
      </c>
      <c r="E139" s="1"/>
      <c r="F139" s="1" t="s">
        <v>78</v>
      </c>
      <c r="G139" s="1" t="s">
        <v>82</v>
      </c>
      <c r="H139" s="1" t="s">
        <v>459</v>
      </c>
      <c r="I139" s="1" t="s">
        <v>485</v>
      </c>
      <c r="J139" s="1" t="str">
        <f>HYPERLINK("https://www.zhipin.com/job_detail/a7ccbe5d246855b733x-2dy5EFM~.html","详情")</f>
        <v>详情</v>
      </c>
    </row>
    <row r="140" spans="1:10">
      <c r="A140" s="1" t="s">
        <v>165</v>
      </c>
      <c r="B140" s="1" t="s">
        <v>41</v>
      </c>
      <c r="C140" s="1" t="s">
        <v>173</v>
      </c>
      <c r="D140" s="1" t="s">
        <v>57</v>
      </c>
      <c r="E140" s="1" t="s">
        <v>76</v>
      </c>
      <c r="F140" s="1" t="s">
        <v>80</v>
      </c>
      <c r="G140" s="1" t="s">
        <v>82</v>
      </c>
      <c r="H140" s="1" t="s">
        <v>460</v>
      </c>
      <c r="I140" s="1" t="s">
        <v>486</v>
      </c>
      <c r="J140" s="1" t="str">
        <f>HYPERLINK("https://www.zhipin.com/job_detail/3defa3f528cad9493nJ73929Elc~.html","详情")</f>
        <v>详情</v>
      </c>
    </row>
    <row r="141" spans="1:10">
      <c r="A141" s="1" t="s">
        <v>429</v>
      </c>
      <c r="B141" s="1" t="s">
        <v>42</v>
      </c>
      <c r="C141" s="1" t="s">
        <v>55</v>
      </c>
      <c r="D141" s="1" t="s">
        <v>61</v>
      </c>
      <c r="E141" s="1" t="s">
        <v>73</v>
      </c>
      <c r="F141" s="1" t="s">
        <v>77</v>
      </c>
      <c r="G141" s="1" t="s">
        <v>82</v>
      </c>
      <c r="H141" s="1" t="s">
        <v>461</v>
      </c>
      <c r="I141" s="1" t="s">
        <v>487</v>
      </c>
      <c r="J141" s="1" t="str">
        <f>HYPERLINK("https://www.zhipin.com/job_detail/dd22f0bf66ed6c733nR42d24GVM~.html","详情")</f>
        <v>详情</v>
      </c>
    </row>
    <row r="142" spans="1:10">
      <c r="A142" s="1" t="s">
        <v>430</v>
      </c>
      <c r="B142" s="1" t="s">
        <v>44</v>
      </c>
      <c r="C142" s="1" t="s">
        <v>47</v>
      </c>
      <c r="D142" s="1" t="s">
        <v>70</v>
      </c>
      <c r="E142" s="1"/>
      <c r="F142" s="1" t="s">
        <v>77</v>
      </c>
      <c r="G142" s="1" t="s">
        <v>82</v>
      </c>
      <c r="H142" s="1" t="s">
        <v>462</v>
      </c>
      <c r="I142" s="1" t="s">
        <v>488</v>
      </c>
      <c r="J142" s="1" t="str">
        <f>HYPERLINK("https://www.zhipin.com/job_detail/a9e702931d3804743nd-0tS5GFU~.html","详情")</f>
        <v>详情</v>
      </c>
    </row>
    <row r="143" spans="1:10">
      <c r="A143" s="1" t="s">
        <v>344</v>
      </c>
      <c r="B143" s="1" t="s">
        <v>42</v>
      </c>
      <c r="C143" s="1" t="s">
        <v>354</v>
      </c>
      <c r="D143" s="1" t="s">
        <v>57</v>
      </c>
      <c r="E143" s="1"/>
      <c r="F143" s="1" t="s">
        <v>78</v>
      </c>
      <c r="G143" s="1" t="s">
        <v>82</v>
      </c>
      <c r="H143" s="1" t="s">
        <v>463</v>
      </c>
      <c r="I143" s="1"/>
      <c r="J143" s="1" t="str">
        <f>HYPERLINK("https://www.zhipin.com/job_detail/9d6fc1f35010f8f13nd609i_F1I~.html","详情")</f>
        <v>详情</v>
      </c>
    </row>
    <row r="144" spans="1:10">
      <c r="A144" s="1" t="s">
        <v>431</v>
      </c>
      <c r="B144" s="1" t="s">
        <v>167</v>
      </c>
      <c r="C144" s="1" t="s">
        <v>171</v>
      </c>
      <c r="D144" s="1" t="s">
        <v>66</v>
      </c>
      <c r="E144" s="1"/>
      <c r="F144" s="1" t="s">
        <v>77</v>
      </c>
      <c r="G144" s="1" t="s">
        <v>82</v>
      </c>
      <c r="H144" s="1" t="s">
        <v>464</v>
      </c>
      <c r="I144" s="1"/>
      <c r="J144" s="1" t="str">
        <f>HYPERLINK("https://www.zhipin.com/job_detail/37f37af0b2824c293nd42t-_EVA~.html","详情")</f>
        <v>详情</v>
      </c>
    </row>
    <row r="145" spans="1:10">
      <c r="A145" s="1" t="s">
        <v>432</v>
      </c>
      <c r="B145" s="1" t="s">
        <v>40</v>
      </c>
      <c r="C145" s="1" t="s">
        <v>434</v>
      </c>
      <c r="D145" s="1" t="s">
        <v>175</v>
      </c>
      <c r="E145" s="1"/>
      <c r="F145" s="1" t="s">
        <v>77</v>
      </c>
      <c r="G145" s="1" t="s">
        <v>82</v>
      </c>
      <c r="H145" s="1" t="s">
        <v>465</v>
      </c>
      <c r="I145" s="1" t="s">
        <v>489</v>
      </c>
      <c r="J145" s="1" t="str">
        <f>HYPERLINK("https://www.zhipin.com/job_detail/97d77752d6f5e2923nd92Nu_FVs~.html","详情")</f>
        <v>详情</v>
      </c>
    </row>
    <row r="146" spans="1:10">
      <c r="A146" s="1" t="s">
        <v>345</v>
      </c>
      <c r="B146" s="1" t="s">
        <v>42</v>
      </c>
      <c r="C146" s="1" t="s">
        <v>47</v>
      </c>
      <c r="D146" s="1" t="s">
        <v>65</v>
      </c>
      <c r="E146" s="1" t="s">
        <v>76</v>
      </c>
      <c r="F146" s="1" t="s">
        <v>78</v>
      </c>
      <c r="G146" s="1" t="s">
        <v>82</v>
      </c>
      <c r="H146" s="1" t="s">
        <v>466</v>
      </c>
      <c r="I146" s="1" t="s">
        <v>490</v>
      </c>
      <c r="J146" s="1" t="str">
        <f>HYPERLINK("https://www.zhipin.com/job_detail/358523637aec975e3nJy2ti0EVc~.html","详情")</f>
        <v>详情</v>
      </c>
    </row>
    <row r="147" spans="1:10">
      <c r="A147" s="1" t="s">
        <v>491</v>
      </c>
      <c r="B147" s="1" t="s">
        <v>42</v>
      </c>
      <c r="C147" s="1" t="s">
        <v>51</v>
      </c>
      <c r="D147" s="1" t="s">
        <v>511</v>
      </c>
      <c r="E147" s="1"/>
      <c r="F147" s="1" t="s">
        <v>77</v>
      </c>
      <c r="G147" s="1" t="s">
        <v>82</v>
      </c>
      <c r="H147" s="1" t="s">
        <v>516</v>
      </c>
      <c r="I147" s="1"/>
      <c r="J147" s="1" t="str">
        <f>HYPERLINK("https://www.zhipin.com/job_detail/16e7a85701b213c53nJ43929Elc~.html","详情")</f>
        <v>详情</v>
      </c>
    </row>
    <row r="148" spans="1:10">
      <c r="A148" s="1" t="s">
        <v>492</v>
      </c>
      <c r="B148" s="1" t="s">
        <v>167</v>
      </c>
      <c r="C148" s="1" t="s">
        <v>509</v>
      </c>
      <c r="D148" s="1" t="s">
        <v>57</v>
      </c>
      <c r="E148" s="1" t="s">
        <v>76</v>
      </c>
      <c r="F148" s="1" t="s">
        <v>80</v>
      </c>
      <c r="G148" s="1" t="s">
        <v>82</v>
      </c>
      <c r="H148" s="1" t="s">
        <v>517</v>
      </c>
      <c r="I148" s="1"/>
      <c r="J148" s="1" t="str">
        <f>HYPERLINK("https://www.zhipin.com/job_detail/324cd50532c7f1373nJ53du7EVc~.html","详情")</f>
        <v>详情</v>
      </c>
    </row>
    <row r="149" spans="1:10">
      <c r="A149" s="1" t="s">
        <v>253</v>
      </c>
      <c r="B149" s="1" t="s">
        <v>41</v>
      </c>
      <c r="C149" s="1" t="s">
        <v>269</v>
      </c>
      <c r="D149" s="1" t="s">
        <v>512</v>
      </c>
      <c r="E149" s="1"/>
      <c r="F149" s="1" t="s">
        <v>80</v>
      </c>
      <c r="G149" s="1" t="s">
        <v>82</v>
      </c>
      <c r="H149" s="1" t="s">
        <v>518</v>
      </c>
      <c r="I149" s="1" t="s">
        <v>544</v>
      </c>
      <c r="J149" s="1" t="str">
        <f>HYPERLINK("https://www.zhipin.com/job_detail/f4c3310f220378a13nR53dS9GFU~.html","详情")</f>
        <v>详情</v>
      </c>
    </row>
    <row r="150" spans="1:10">
      <c r="A150" s="1" t="s">
        <v>32</v>
      </c>
      <c r="B150" s="1" t="s">
        <v>41</v>
      </c>
      <c r="C150" s="1" t="s">
        <v>47</v>
      </c>
      <c r="D150" s="1" t="s">
        <v>66</v>
      </c>
      <c r="E150" s="1"/>
      <c r="F150" s="1" t="s">
        <v>77</v>
      </c>
      <c r="G150" s="1" t="s">
        <v>82</v>
      </c>
      <c r="H150" s="1" t="s">
        <v>519</v>
      </c>
      <c r="I150" s="1" t="s">
        <v>545</v>
      </c>
      <c r="J150" s="1" t="str">
        <f>HYPERLINK("https://www.zhipin.com/job_detail/4bed21192a30f4373nFz2t-9GFM~.html","详情")</f>
        <v>详情</v>
      </c>
    </row>
    <row r="151" spans="1:10">
      <c r="A151" s="1" t="s">
        <v>10</v>
      </c>
      <c r="B151" s="1" t="s">
        <v>40</v>
      </c>
      <c r="C151" s="1" t="s">
        <v>47</v>
      </c>
      <c r="D151" s="1" t="s">
        <v>58</v>
      </c>
      <c r="E151" s="1" t="s">
        <v>73</v>
      </c>
      <c r="F151" s="1" t="s">
        <v>77</v>
      </c>
      <c r="G151" s="1" t="s">
        <v>82</v>
      </c>
      <c r="H151" s="1" t="s">
        <v>520</v>
      </c>
      <c r="I151" s="1" t="s">
        <v>546</v>
      </c>
      <c r="J151" s="1" t="str">
        <f>HYPERLINK("https://www.zhipin.com/job_detail/95557669646ee8383nJz2tu_GFE~.html","详情")</f>
        <v>详情</v>
      </c>
    </row>
    <row r="152" spans="1:10">
      <c r="A152" s="1" t="s">
        <v>493</v>
      </c>
      <c r="B152" s="1" t="s">
        <v>41</v>
      </c>
      <c r="C152" s="1" t="s">
        <v>353</v>
      </c>
      <c r="D152" s="1" t="s">
        <v>58</v>
      </c>
      <c r="E152" s="1"/>
      <c r="F152" s="1" t="s">
        <v>77</v>
      </c>
      <c r="G152" s="1" t="s">
        <v>82</v>
      </c>
      <c r="H152" s="1" t="s">
        <v>521</v>
      </c>
      <c r="I152" s="1" t="s">
        <v>547</v>
      </c>
      <c r="J152" s="1" t="str">
        <f>HYPERLINK("https://www.zhipin.com/job_detail/6a14348b6be072fb3nF539S0GFc~.html","详情")</f>
        <v>详情</v>
      </c>
    </row>
    <row r="153" spans="1:10">
      <c r="A153" s="1" t="s">
        <v>266</v>
      </c>
      <c r="B153" s="1" t="s">
        <v>40</v>
      </c>
      <c r="C153" s="1" t="s">
        <v>47</v>
      </c>
      <c r="D153" s="1" t="s">
        <v>66</v>
      </c>
      <c r="E153" s="1" t="s">
        <v>75</v>
      </c>
      <c r="F153" s="1" t="s">
        <v>78</v>
      </c>
      <c r="G153" s="1" t="s">
        <v>82</v>
      </c>
      <c r="H153" s="1" t="s">
        <v>522</v>
      </c>
      <c r="I153" s="1" t="s">
        <v>548</v>
      </c>
      <c r="J153" s="1" t="str">
        <f>HYPERLINK("https://www.zhipin.com/job_detail/36d813cdc19aa7cf3nN60967E1s~.html","详情")</f>
        <v>详情</v>
      </c>
    </row>
    <row r="154" spans="1:10">
      <c r="A154" s="1" t="s">
        <v>240</v>
      </c>
      <c r="B154" s="1" t="s">
        <v>40</v>
      </c>
      <c r="C154" s="1" t="s">
        <v>51</v>
      </c>
      <c r="D154" s="1" t="s">
        <v>57</v>
      </c>
      <c r="E154" s="1" t="s">
        <v>438</v>
      </c>
      <c r="F154" s="1" t="s">
        <v>77</v>
      </c>
      <c r="G154" s="1" t="s">
        <v>82</v>
      </c>
      <c r="H154" s="1" t="s">
        <v>523</v>
      </c>
      <c r="I154" s="1" t="s">
        <v>549</v>
      </c>
      <c r="J154" s="1" t="str">
        <f>HYPERLINK("https://www.zhipin.com/job_detail/05fef06f806e473e0XF62tu4FFU~.html","详情")</f>
        <v>详情</v>
      </c>
    </row>
    <row r="155" spans="1:10">
      <c r="A155" s="1" t="s">
        <v>494</v>
      </c>
      <c r="B155" s="1" t="s">
        <v>42</v>
      </c>
      <c r="C155" s="1" t="s">
        <v>50</v>
      </c>
      <c r="D155" s="1" t="s">
        <v>70</v>
      </c>
      <c r="E155" s="1" t="s">
        <v>73</v>
      </c>
      <c r="F155" s="1" t="s">
        <v>77</v>
      </c>
      <c r="G155" s="1" t="s">
        <v>82</v>
      </c>
      <c r="H155" s="1" t="s">
        <v>524</v>
      </c>
      <c r="I155" s="1" t="s">
        <v>550</v>
      </c>
      <c r="J155" s="1" t="str">
        <f>HYPERLINK("https://www.zhipin.com/job_detail/5c654e2affd8ec6133x92967GFA~.html","详情")</f>
        <v>详情</v>
      </c>
    </row>
    <row r="156" spans="1:10">
      <c r="A156" s="1" t="s">
        <v>241</v>
      </c>
      <c r="B156" s="1" t="s">
        <v>42</v>
      </c>
      <c r="C156" s="1" t="s">
        <v>55</v>
      </c>
      <c r="D156" s="1" t="s">
        <v>513</v>
      </c>
      <c r="E156" s="1" t="s">
        <v>75</v>
      </c>
      <c r="F156" s="1" t="s">
        <v>77</v>
      </c>
      <c r="G156" s="1" t="s">
        <v>82</v>
      </c>
      <c r="H156" s="1" t="s">
        <v>525</v>
      </c>
      <c r="I156" s="1" t="s">
        <v>551</v>
      </c>
      <c r="J156" s="1" t="str">
        <f>HYPERLINK("https://www.zhipin.com/job_detail/9ebb224aa00de4703nJ80ti_F1o~.html","详情")</f>
        <v>详情</v>
      </c>
    </row>
    <row r="157" spans="1:10">
      <c r="A157" s="1" t="s">
        <v>495</v>
      </c>
      <c r="B157" s="1" t="s">
        <v>46</v>
      </c>
      <c r="C157" s="1" t="s">
        <v>55</v>
      </c>
      <c r="D157" s="1" t="s">
        <v>514</v>
      </c>
      <c r="E157" s="1"/>
      <c r="F157" s="1" t="s">
        <v>363</v>
      </c>
      <c r="G157" s="1" t="s">
        <v>82</v>
      </c>
      <c r="H157" s="1" t="s">
        <v>526</v>
      </c>
      <c r="I157" s="1" t="s">
        <v>552</v>
      </c>
      <c r="J157" s="1" t="str">
        <f>HYPERLINK("https://www.zhipin.com/job_detail/5951b8ff9987622f3nJy29W8E1s~.html","详情")</f>
        <v>详情</v>
      </c>
    </row>
    <row r="158" spans="1:10">
      <c r="A158" s="1" t="s">
        <v>496</v>
      </c>
      <c r="B158" s="1" t="s">
        <v>46</v>
      </c>
      <c r="C158" s="1" t="s">
        <v>47</v>
      </c>
      <c r="D158" s="1" t="s">
        <v>57</v>
      </c>
      <c r="E158" s="1" t="s">
        <v>75</v>
      </c>
      <c r="F158" s="1" t="s">
        <v>77</v>
      </c>
      <c r="G158" s="1" t="s">
        <v>84</v>
      </c>
      <c r="H158" s="1" t="s">
        <v>527</v>
      </c>
      <c r="I158" s="1" t="s">
        <v>553</v>
      </c>
      <c r="J158" s="1" t="str">
        <f>HYPERLINK("https://www.zhipin.com/job_detail/abf37d4f7cad54c83nJy2928Flo~.html","详情")</f>
        <v>详情</v>
      </c>
    </row>
    <row r="159" spans="1:10">
      <c r="A159" s="1" t="s">
        <v>497</v>
      </c>
      <c r="B159" s="1" t="s">
        <v>42</v>
      </c>
      <c r="C159" s="1" t="s">
        <v>47</v>
      </c>
      <c r="D159" s="1" t="s">
        <v>71</v>
      </c>
      <c r="E159" s="1"/>
      <c r="F159" s="1" t="s">
        <v>77</v>
      </c>
      <c r="G159" s="1" t="s">
        <v>82</v>
      </c>
      <c r="H159" s="1" t="s">
        <v>528</v>
      </c>
      <c r="I159" s="1" t="s">
        <v>554</v>
      </c>
      <c r="J159" s="1" t="str">
        <f>HYPERLINK("https://www.zhipin.com/job_detail/adfa5efe42bac8843nd_2t25FFU~.html","详情")</f>
        <v>详情</v>
      </c>
    </row>
    <row r="160" spans="1:10">
      <c r="A160" s="1" t="s">
        <v>498</v>
      </c>
      <c r="B160" s="1" t="s">
        <v>44</v>
      </c>
      <c r="C160" s="1" t="s">
        <v>47</v>
      </c>
      <c r="D160" s="1" t="s">
        <v>58</v>
      </c>
      <c r="E160" s="1"/>
      <c r="F160" s="1" t="s">
        <v>77</v>
      </c>
      <c r="G160" s="1" t="s">
        <v>82</v>
      </c>
      <c r="H160" s="1" t="s">
        <v>529</v>
      </c>
      <c r="I160" s="1" t="s">
        <v>555</v>
      </c>
      <c r="J160" s="1" t="str">
        <f>HYPERLINK("https://www.zhipin.com/job_detail/4072f85d2b5348c63nJz0ty5GVQ~.html","详情")</f>
        <v>详情</v>
      </c>
    </row>
    <row r="161" spans="1:10">
      <c r="A161" s="1" t="s">
        <v>499</v>
      </c>
      <c r="B161" s="1" t="s">
        <v>44</v>
      </c>
      <c r="C161" s="1" t="s">
        <v>47</v>
      </c>
      <c r="D161" s="1" t="s">
        <v>57</v>
      </c>
      <c r="E161" s="1" t="s">
        <v>74</v>
      </c>
      <c r="F161" s="1" t="s">
        <v>77</v>
      </c>
      <c r="G161" s="1" t="s">
        <v>82</v>
      </c>
      <c r="H161" s="1" t="s">
        <v>530</v>
      </c>
      <c r="I161" s="1" t="s">
        <v>556</v>
      </c>
      <c r="J161" s="1" t="str">
        <f>HYPERLINK("https://www.zhipin.com/job_detail/5cafd45b720f59a93nZ42dy_E1c~.html","详情")</f>
        <v>详情</v>
      </c>
    </row>
    <row r="162" spans="1:10">
      <c r="A162" s="1" t="s">
        <v>500</v>
      </c>
      <c r="B162" s="1" t="s">
        <v>44</v>
      </c>
      <c r="C162" s="1" t="s">
        <v>47</v>
      </c>
      <c r="D162" s="1" t="s">
        <v>71</v>
      </c>
      <c r="E162" s="1" t="s">
        <v>73</v>
      </c>
      <c r="F162" s="1" t="s">
        <v>80</v>
      </c>
      <c r="G162" s="1" t="s">
        <v>82</v>
      </c>
      <c r="H162" s="1" t="s">
        <v>531</v>
      </c>
      <c r="I162" s="1" t="s">
        <v>557</v>
      </c>
      <c r="J162" s="1" t="str">
        <f>HYPERLINK("https://www.zhipin.com/job_detail/1f279cce2b505a283nd92N61EFY~.html","详情")</f>
        <v>详情</v>
      </c>
    </row>
    <row r="163" spans="1:10">
      <c r="A163" s="1" t="s">
        <v>166</v>
      </c>
      <c r="B163" s="1" t="s">
        <v>41</v>
      </c>
      <c r="C163" s="1" t="s">
        <v>47</v>
      </c>
      <c r="D163" s="1" t="s">
        <v>175</v>
      </c>
      <c r="E163" s="1" t="s">
        <v>75</v>
      </c>
      <c r="F163" s="1" t="s">
        <v>79</v>
      </c>
      <c r="G163" s="1" t="s">
        <v>82</v>
      </c>
      <c r="H163" s="1" t="s">
        <v>532</v>
      </c>
      <c r="I163" s="1" t="s">
        <v>558</v>
      </c>
      <c r="J163" s="1" t="str">
        <f>HYPERLINK("https://www.zhipin.com/job_detail/0c5c5c38323cdafa3nF82dS8E1E~.html","详情")</f>
        <v>详情</v>
      </c>
    </row>
    <row r="164" spans="1:10">
      <c r="A164" s="1" t="s">
        <v>501</v>
      </c>
      <c r="B164" s="1" t="s">
        <v>42</v>
      </c>
      <c r="C164" s="1" t="s">
        <v>47</v>
      </c>
      <c r="D164" s="1" t="s">
        <v>70</v>
      </c>
      <c r="E164" s="1"/>
      <c r="F164" s="1" t="s">
        <v>78</v>
      </c>
      <c r="G164" s="1" t="s">
        <v>82</v>
      </c>
      <c r="H164" s="1" t="s">
        <v>533</v>
      </c>
      <c r="I164" s="1" t="s">
        <v>559</v>
      </c>
      <c r="J164" s="1" t="str">
        <f>HYPERLINK("https://www.zhipin.com/job_detail/b2536c8c137339963nJz2tW0Fls~.html","详情")</f>
        <v>详情</v>
      </c>
    </row>
    <row r="165" spans="1:10">
      <c r="A165" s="1" t="s">
        <v>258</v>
      </c>
      <c r="B165" s="1" t="s">
        <v>41</v>
      </c>
      <c r="C165" s="1" t="s">
        <v>51</v>
      </c>
      <c r="D165" s="1" t="s">
        <v>71</v>
      </c>
      <c r="E165" s="1" t="s">
        <v>75</v>
      </c>
      <c r="F165" s="1" t="s">
        <v>77</v>
      </c>
      <c r="G165" s="1" t="s">
        <v>82</v>
      </c>
      <c r="H165" s="1" t="s">
        <v>534</v>
      </c>
      <c r="I165" s="1" t="s">
        <v>560</v>
      </c>
      <c r="J165" s="1" t="str">
        <f>HYPERLINK("https://www.zhipin.com/job_detail/3cf987024642d0f93nJz2d64FFQ~.html","详情")</f>
        <v>详情</v>
      </c>
    </row>
    <row r="166" spans="1:10">
      <c r="A166" s="1" t="s">
        <v>501</v>
      </c>
      <c r="B166" s="1" t="s">
        <v>42</v>
      </c>
      <c r="C166" s="1" t="s">
        <v>47</v>
      </c>
      <c r="D166" s="1" t="s">
        <v>70</v>
      </c>
      <c r="E166" s="1" t="s">
        <v>74</v>
      </c>
      <c r="F166" s="1" t="s">
        <v>78</v>
      </c>
      <c r="G166" s="1" t="s">
        <v>82</v>
      </c>
      <c r="H166" s="1" t="s">
        <v>533</v>
      </c>
      <c r="I166" s="1" t="s">
        <v>561</v>
      </c>
      <c r="J166" s="1" t="str">
        <f>HYPERLINK("https://www.zhipin.com/job_detail/c7cc9bddb386bcd93nN509S8FlQ~.html","详情")</f>
        <v>详情</v>
      </c>
    </row>
    <row r="167" spans="1:10">
      <c r="A167" s="1" t="s">
        <v>247</v>
      </c>
      <c r="B167" s="1" t="s">
        <v>41</v>
      </c>
      <c r="C167" s="1" t="s">
        <v>50</v>
      </c>
      <c r="D167" s="1" t="s">
        <v>57</v>
      </c>
      <c r="E167" s="1"/>
      <c r="F167" s="1" t="s">
        <v>77</v>
      </c>
      <c r="G167" s="1" t="s">
        <v>82</v>
      </c>
      <c r="H167" s="1" t="s">
        <v>535</v>
      </c>
      <c r="I167" s="1" t="s">
        <v>562</v>
      </c>
      <c r="J167" s="1" t="str">
        <f>HYPERLINK("https://www.zhipin.com/job_detail/b4fda214d1398b290nR43t68ElQ~.html","详情")</f>
        <v>详情</v>
      </c>
    </row>
    <row r="168" spans="1:10">
      <c r="A168" s="1" t="s">
        <v>502</v>
      </c>
      <c r="B168" s="1" t="s">
        <v>40</v>
      </c>
      <c r="C168" s="1" t="s">
        <v>47</v>
      </c>
      <c r="D168" s="1" t="s">
        <v>57</v>
      </c>
      <c r="E168" s="1"/>
      <c r="F168" s="1" t="s">
        <v>77</v>
      </c>
      <c r="G168" s="1" t="s">
        <v>82</v>
      </c>
      <c r="H168" s="1" t="s">
        <v>536</v>
      </c>
      <c r="I168" s="1" t="s">
        <v>563</v>
      </c>
      <c r="J168" s="1" t="str">
        <f>HYPERLINK("https://www.zhipin.com/job_detail/ec9ea579ce0b805a3nB_2t60EVc~.html","详情")</f>
        <v>详情</v>
      </c>
    </row>
    <row r="169" spans="1:10">
      <c r="A169" s="1" t="s">
        <v>503</v>
      </c>
      <c r="B169" s="1" t="s">
        <v>46</v>
      </c>
      <c r="C169" s="1" t="s">
        <v>354</v>
      </c>
      <c r="D169" s="1" t="s">
        <v>66</v>
      </c>
      <c r="E169" s="1" t="s">
        <v>75</v>
      </c>
      <c r="F169" s="1" t="s">
        <v>80</v>
      </c>
      <c r="G169" s="1" t="s">
        <v>82</v>
      </c>
      <c r="H169" s="1" t="s">
        <v>537</v>
      </c>
      <c r="I169" s="1"/>
      <c r="J169" s="1" t="str">
        <f>HYPERLINK("https://www.zhipin.com/job_detail/cc83d04fd69764f83nF52tS4GFM~.html","详情")</f>
        <v>详情</v>
      </c>
    </row>
    <row r="170" spans="1:10">
      <c r="A170" s="1" t="s">
        <v>504</v>
      </c>
      <c r="B170" s="1" t="s">
        <v>46</v>
      </c>
      <c r="C170" s="1" t="s">
        <v>510</v>
      </c>
      <c r="D170" s="1" t="s">
        <v>175</v>
      </c>
      <c r="E170" s="1" t="s">
        <v>75</v>
      </c>
      <c r="F170" s="1" t="s">
        <v>77</v>
      </c>
      <c r="G170" s="1" t="s">
        <v>82</v>
      </c>
      <c r="H170" s="1" t="s">
        <v>538</v>
      </c>
      <c r="I170" s="1"/>
      <c r="J170" s="1" t="str">
        <f>HYPERLINK("https://www.zhipin.com/job_detail/69ad69e938e4d5f93nJ53tu1ElY~.html","详情")</f>
        <v>详情</v>
      </c>
    </row>
    <row r="171" spans="1:10">
      <c r="A171" s="1" t="s">
        <v>505</v>
      </c>
      <c r="B171" s="1" t="s">
        <v>41</v>
      </c>
      <c r="C171" s="1" t="s">
        <v>510</v>
      </c>
      <c r="D171" s="1" t="s">
        <v>515</v>
      </c>
      <c r="E171" s="1"/>
      <c r="F171" s="1" t="s">
        <v>77</v>
      </c>
      <c r="G171" s="1" t="s">
        <v>82</v>
      </c>
      <c r="H171" s="1" t="s">
        <v>539</v>
      </c>
      <c r="I171" s="1" t="s">
        <v>564</v>
      </c>
      <c r="J171" s="1" t="str">
        <f>HYPERLINK("https://www.zhipin.com/job_detail/a14cd0114f1323b43nd429u-E1s~.html","详情")</f>
        <v>详情</v>
      </c>
    </row>
    <row r="172" spans="1:10">
      <c r="A172" s="1" t="s">
        <v>239</v>
      </c>
      <c r="B172" s="1" t="s">
        <v>40</v>
      </c>
      <c r="C172" s="1" t="s">
        <v>51</v>
      </c>
      <c r="D172" s="1" t="s">
        <v>57</v>
      </c>
      <c r="E172" s="1" t="s">
        <v>75</v>
      </c>
      <c r="F172" s="1" t="s">
        <v>78</v>
      </c>
      <c r="G172" s="1" t="s">
        <v>82</v>
      </c>
      <c r="H172" s="1" t="s">
        <v>540</v>
      </c>
      <c r="I172" s="1" t="s">
        <v>565</v>
      </c>
      <c r="J172" s="1" t="str">
        <f>HYPERLINK("https://www.zhipin.com/job_detail/59419702c6ccb1170nZz29S_Elc~.html","详情")</f>
        <v>详情</v>
      </c>
    </row>
    <row r="173" spans="1:10">
      <c r="A173" s="1" t="s">
        <v>506</v>
      </c>
      <c r="B173" s="1" t="s">
        <v>46</v>
      </c>
      <c r="C173" s="1" t="s">
        <v>47</v>
      </c>
      <c r="D173" s="1" t="s">
        <v>59</v>
      </c>
      <c r="E173" s="1" t="s">
        <v>75</v>
      </c>
      <c r="F173" s="1" t="s">
        <v>77</v>
      </c>
      <c r="G173" s="1" t="s">
        <v>82</v>
      </c>
      <c r="H173" s="1" t="s">
        <v>541</v>
      </c>
      <c r="I173" s="1"/>
      <c r="J173" s="1" t="str">
        <f>HYPERLINK("https://www.zhipin.com/job_detail/5421b7b9b92154623nd_3t-5EFs~.html","详情")</f>
        <v>详情</v>
      </c>
    </row>
    <row r="174" spans="1:10">
      <c r="A174" s="1" t="s">
        <v>507</v>
      </c>
      <c r="B174" s="1" t="s">
        <v>42</v>
      </c>
      <c r="C174" s="1" t="s">
        <v>56</v>
      </c>
      <c r="D174" s="1" t="s">
        <v>61</v>
      </c>
      <c r="E174" s="1"/>
      <c r="F174" s="1" t="s">
        <v>78</v>
      </c>
      <c r="G174" s="1" t="s">
        <v>82</v>
      </c>
      <c r="H174" s="1" t="s">
        <v>542</v>
      </c>
      <c r="I174" s="1" t="s">
        <v>566</v>
      </c>
      <c r="J174" s="1" t="str">
        <f>HYPERLINK("https://www.zhipin.com/job_detail/6f33b5e2446593133nd-3d68EFQ~.html","详情")</f>
        <v>详情</v>
      </c>
    </row>
    <row r="175" spans="1:10">
      <c r="A175" s="1" t="s">
        <v>508</v>
      </c>
      <c r="B175" s="1" t="s">
        <v>46</v>
      </c>
      <c r="C175" s="1" t="s">
        <v>47</v>
      </c>
      <c r="D175" s="1" t="s">
        <v>61</v>
      </c>
      <c r="E175" s="1"/>
      <c r="F175" s="1" t="s">
        <v>77</v>
      </c>
      <c r="G175" s="1" t="s">
        <v>82</v>
      </c>
      <c r="H175" s="1" t="s">
        <v>543</v>
      </c>
      <c r="I175" s="1" t="s">
        <v>567</v>
      </c>
      <c r="J175" s="1" t="str">
        <f>HYPERLINK("https://www.zhipin.com/job_detail/fff68c94f8bdae2a1X173t-1EFs~.html","详情")</f>
        <v>详情</v>
      </c>
    </row>
    <row r="176" spans="1:10">
      <c r="A176" s="1" t="s">
        <v>165</v>
      </c>
      <c r="B176" s="1" t="s">
        <v>41</v>
      </c>
      <c r="C176" s="1" t="s">
        <v>47</v>
      </c>
      <c r="D176" s="1" t="s">
        <v>64</v>
      </c>
      <c r="E176" s="1"/>
      <c r="F176" s="1" t="s">
        <v>77</v>
      </c>
      <c r="G176" s="1" t="s">
        <v>82</v>
      </c>
      <c r="H176" s="1" t="s">
        <v>591</v>
      </c>
      <c r="I176" s="1" t="s">
        <v>620</v>
      </c>
      <c r="J176" s="1" t="str">
        <f>HYPERLINK("https://www.zhipin.com/job_detail/1d7cdac0d0f25ab60HJ72N-4EFo~.html","详情")</f>
        <v>详情</v>
      </c>
    </row>
    <row r="177" spans="1:10">
      <c r="A177" s="1" t="s">
        <v>18</v>
      </c>
      <c r="B177" s="1" t="s">
        <v>40</v>
      </c>
      <c r="C177" s="1" t="s">
        <v>47</v>
      </c>
      <c r="D177" s="1" t="s">
        <v>58</v>
      </c>
      <c r="E177" s="1" t="s">
        <v>75</v>
      </c>
      <c r="F177" s="1" t="s">
        <v>77</v>
      </c>
      <c r="G177" s="1" t="s">
        <v>82</v>
      </c>
      <c r="H177" s="1" t="s">
        <v>592</v>
      </c>
      <c r="I177" s="1" t="s">
        <v>621</v>
      </c>
      <c r="J177" s="1" t="str">
        <f>HYPERLINK("https://www.zhipin.com/job_detail/e76aa273858ed11f3nF42NS-GFo~.html","详情")</f>
        <v>详情</v>
      </c>
    </row>
    <row r="178" spans="1:10">
      <c r="A178" s="1" t="s">
        <v>568</v>
      </c>
      <c r="B178" s="1" t="s">
        <v>40</v>
      </c>
      <c r="C178" s="1" t="s">
        <v>52</v>
      </c>
      <c r="D178" s="1" t="s">
        <v>61</v>
      </c>
      <c r="E178" s="1"/>
      <c r="F178" s="1" t="s">
        <v>78</v>
      </c>
      <c r="G178" s="1" t="s">
        <v>82</v>
      </c>
      <c r="H178" s="1" t="s">
        <v>593</v>
      </c>
      <c r="I178" s="1" t="s">
        <v>622</v>
      </c>
      <c r="J178" s="1" t="str">
        <f>HYPERLINK("https://www.zhipin.com/job_detail/6c9ce851c48b239e3nJz2tS5EFE~.html","详情")</f>
        <v>详情</v>
      </c>
    </row>
    <row r="179" spans="1:10">
      <c r="A179" s="1" t="s">
        <v>19</v>
      </c>
      <c r="B179" s="1" t="s">
        <v>41</v>
      </c>
      <c r="C179" s="1" t="s">
        <v>47</v>
      </c>
      <c r="D179" s="1" t="s">
        <v>66</v>
      </c>
      <c r="E179" s="1" t="s">
        <v>75</v>
      </c>
      <c r="F179" s="1" t="s">
        <v>78</v>
      </c>
      <c r="G179" s="1" t="s">
        <v>82</v>
      </c>
      <c r="H179" s="1" t="s">
        <v>594</v>
      </c>
      <c r="I179" s="1" t="s">
        <v>623</v>
      </c>
      <c r="J179" s="1" t="str">
        <f>HYPERLINK("https://www.zhipin.com/job_detail/ef1c04450a80bed033V53tu7EVQ~.html","详情")</f>
        <v>详情</v>
      </c>
    </row>
    <row r="180" spans="1:10">
      <c r="A180" s="1" t="s">
        <v>569</v>
      </c>
      <c r="B180" s="1" t="s">
        <v>44</v>
      </c>
      <c r="C180" s="1" t="s">
        <v>53</v>
      </c>
      <c r="D180" s="1" t="s">
        <v>361</v>
      </c>
      <c r="E180" s="1"/>
      <c r="F180" s="1" t="s">
        <v>77</v>
      </c>
      <c r="G180" s="1" t="s">
        <v>82</v>
      </c>
      <c r="H180" s="1" t="s">
        <v>595</v>
      </c>
      <c r="I180" s="1" t="s">
        <v>624</v>
      </c>
      <c r="J180" s="1" t="str">
        <f>HYPERLINK("https://www.zhipin.com/job_detail/4706617d1037d3da3nBz3967FVA~.html","详情")</f>
        <v>详情</v>
      </c>
    </row>
    <row r="181" spans="1:10">
      <c r="A181" s="1" t="s">
        <v>570</v>
      </c>
      <c r="B181" s="1" t="s">
        <v>41</v>
      </c>
      <c r="C181" s="1" t="s">
        <v>47</v>
      </c>
      <c r="D181" s="1" t="s">
        <v>57</v>
      </c>
      <c r="E181" s="1" t="s">
        <v>74</v>
      </c>
      <c r="F181" s="1" t="s">
        <v>77</v>
      </c>
      <c r="G181" s="1" t="s">
        <v>82</v>
      </c>
      <c r="H181" s="1" t="s">
        <v>596</v>
      </c>
      <c r="I181" s="1" t="s">
        <v>625</v>
      </c>
      <c r="J181" s="1" t="str">
        <f>HYPERLINK("https://www.zhipin.com/job_detail/7ee72184d9ceff870HB-2968EFA~.html","详情")</f>
        <v>详情</v>
      </c>
    </row>
    <row r="182" spans="1:10">
      <c r="A182" s="1" t="s">
        <v>37</v>
      </c>
      <c r="B182" s="1" t="s">
        <v>40</v>
      </c>
      <c r="C182" s="1" t="s">
        <v>55</v>
      </c>
      <c r="D182" s="1" t="s">
        <v>61</v>
      </c>
      <c r="E182" s="1"/>
      <c r="F182" s="1" t="s">
        <v>78</v>
      </c>
      <c r="G182" s="1" t="s">
        <v>82</v>
      </c>
      <c r="H182" s="1" t="s">
        <v>597</v>
      </c>
      <c r="I182" s="1" t="s">
        <v>626</v>
      </c>
      <c r="J182" s="1" t="str">
        <f>HYPERLINK("https://www.zhipin.com/job_detail/3e4d18a6d3c0e4e53nF809q6FVU~.html","详情")</f>
        <v>详情</v>
      </c>
    </row>
    <row r="183" spans="1:10">
      <c r="A183" s="1" t="s">
        <v>26</v>
      </c>
      <c r="B183" s="1" t="s">
        <v>40</v>
      </c>
      <c r="C183" s="1" t="s">
        <v>50</v>
      </c>
      <c r="D183" s="1" t="s">
        <v>361</v>
      </c>
      <c r="E183" s="1" t="s">
        <v>75</v>
      </c>
      <c r="F183" s="1" t="s">
        <v>77</v>
      </c>
      <c r="G183" s="1" t="s">
        <v>84</v>
      </c>
      <c r="H183" s="1" t="s">
        <v>598</v>
      </c>
      <c r="I183" s="1" t="s">
        <v>627</v>
      </c>
      <c r="J183" s="1" t="str">
        <f>HYPERLINK("https://www.zhipin.com/job_detail/6f99e4a923a277583nN-2tW_E1s~.html","详情")</f>
        <v>详情</v>
      </c>
    </row>
    <row r="184" spans="1:10">
      <c r="A184" s="1" t="s">
        <v>24</v>
      </c>
      <c r="B184" s="1" t="s">
        <v>41</v>
      </c>
      <c r="C184" s="1" t="s">
        <v>47</v>
      </c>
      <c r="D184" s="1" t="s">
        <v>68</v>
      </c>
      <c r="E184" s="1" t="s">
        <v>73</v>
      </c>
      <c r="F184" s="1" t="s">
        <v>79</v>
      </c>
      <c r="G184" s="1" t="s">
        <v>82</v>
      </c>
      <c r="H184" s="1" t="s">
        <v>599</v>
      </c>
      <c r="I184" s="1" t="s">
        <v>628</v>
      </c>
      <c r="J184" s="1" t="str">
        <f>HYPERLINK("https://www.zhipin.com/job_detail/7ce383f2794eae9a3nZy2Ni0FVA~.html","详情")</f>
        <v>详情</v>
      </c>
    </row>
    <row r="185" spans="1:10">
      <c r="A185" s="1" t="s">
        <v>21</v>
      </c>
      <c r="B185" s="1" t="s">
        <v>41</v>
      </c>
      <c r="C185" s="1" t="s">
        <v>47</v>
      </c>
      <c r="D185" s="1" t="s">
        <v>70</v>
      </c>
      <c r="E185" s="1"/>
      <c r="F185" s="1" t="s">
        <v>77</v>
      </c>
      <c r="G185" s="1" t="s">
        <v>82</v>
      </c>
      <c r="H185" s="1" t="s">
        <v>600</v>
      </c>
      <c r="I185" s="1" t="s">
        <v>629</v>
      </c>
      <c r="J185" s="1" t="str">
        <f>HYPERLINK("https://www.zhipin.com/job_detail/5f93e9d720e88c403nV83NS0E1E~.html","详情")</f>
        <v>详情</v>
      </c>
    </row>
    <row r="186" spans="1:10">
      <c r="A186" s="1" t="s">
        <v>571</v>
      </c>
      <c r="B186" s="1" t="s">
        <v>41</v>
      </c>
      <c r="C186" s="1" t="s">
        <v>52</v>
      </c>
      <c r="D186" s="1" t="s">
        <v>588</v>
      </c>
      <c r="E186" s="1" t="s">
        <v>75</v>
      </c>
      <c r="F186" s="1" t="s">
        <v>78</v>
      </c>
      <c r="G186" s="1" t="s">
        <v>82</v>
      </c>
      <c r="H186" s="1" t="s">
        <v>601</v>
      </c>
      <c r="I186" s="1" t="s">
        <v>630</v>
      </c>
      <c r="J186" s="1" t="str">
        <f>HYPERLINK("https://www.zhipin.com/job_detail/5b90dbbf000fd2103nZy3ty8Els~.html","详情")</f>
        <v>详情</v>
      </c>
    </row>
    <row r="187" spans="1:10">
      <c r="A187" s="1" t="s">
        <v>572</v>
      </c>
      <c r="B187" s="1" t="s">
        <v>167</v>
      </c>
      <c r="C187" s="1" t="s">
        <v>433</v>
      </c>
      <c r="D187" s="1" t="s">
        <v>57</v>
      </c>
      <c r="E187" s="1"/>
      <c r="F187" s="1" t="s">
        <v>78</v>
      </c>
      <c r="G187" s="1" t="s">
        <v>82</v>
      </c>
      <c r="H187" s="1" t="s">
        <v>602</v>
      </c>
      <c r="I187" s="1"/>
      <c r="J187" s="1" t="str">
        <f>HYPERLINK("https://www.zhipin.com/job_detail/9c3c9467eada90ad3nB62ty4GVI~.html","详情")</f>
        <v>详情</v>
      </c>
    </row>
    <row r="188" spans="1:10">
      <c r="A188" s="1" t="s">
        <v>28</v>
      </c>
      <c r="B188" s="1" t="s">
        <v>45</v>
      </c>
      <c r="C188" s="1" t="s">
        <v>51</v>
      </c>
      <c r="D188" s="1" t="s">
        <v>64</v>
      </c>
      <c r="E188" s="1" t="s">
        <v>74</v>
      </c>
      <c r="F188" s="1" t="s">
        <v>77</v>
      </c>
      <c r="G188" s="1" t="s">
        <v>82</v>
      </c>
      <c r="H188" s="1" t="s">
        <v>603</v>
      </c>
      <c r="I188" s="1" t="s">
        <v>631</v>
      </c>
      <c r="J188" s="1" t="str">
        <f>HYPERLINK("https://www.zhipin.com/job_detail/ba824a6f561063ba3nV839q4E1s~.html","详情")</f>
        <v>详情</v>
      </c>
    </row>
    <row r="189" spans="1:10">
      <c r="A189" s="1" t="s">
        <v>38</v>
      </c>
      <c r="B189" s="1" t="s">
        <v>40</v>
      </c>
      <c r="C189" s="1" t="s">
        <v>47</v>
      </c>
      <c r="D189" s="1" t="s">
        <v>57</v>
      </c>
      <c r="E189" s="1" t="s">
        <v>75</v>
      </c>
      <c r="F189" s="1" t="s">
        <v>77</v>
      </c>
      <c r="G189" s="1" t="s">
        <v>82</v>
      </c>
      <c r="H189" s="1" t="s">
        <v>604</v>
      </c>
      <c r="I189" s="1" t="s">
        <v>632</v>
      </c>
      <c r="J189" s="1" t="str">
        <f>HYPERLINK("https://www.zhipin.com/job_detail/3a44beae322188923nF62N25EVI~.html","详情")</f>
        <v>详情</v>
      </c>
    </row>
    <row r="190" spans="1:10">
      <c r="A190" s="1" t="s">
        <v>573</v>
      </c>
      <c r="B190" s="1" t="s">
        <v>40</v>
      </c>
      <c r="C190" s="1" t="s">
        <v>51</v>
      </c>
      <c r="D190" s="1" t="s">
        <v>70</v>
      </c>
      <c r="E190" s="1"/>
      <c r="F190" s="1" t="s">
        <v>77</v>
      </c>
      <c r="G190" s="1" t="s">
        <v>82</v>
      </c>
      <c r="H190" s="1" t="s">
        <v>605</v>
      </c>
      <c r="I190" s="1" t="s">
        <v>633</v>
      </c>
      <c r="J190" s="1" t="str">
        <f>HYPERLINK("https://www.zhipin.com/job_detail/d4fc3da3bb7fcd9d3nZ52di6GFA~.html","详情")</f>
        <v>详情</v>
      </c>
    </row>
    <row r="191" spans="1:10">
      <c r="A191" s="1" t="s">
        <v>574</v>
      </c>
      <c r="B191" s="1" t="s">
        <v>44</v>
      </c>
      <c r="C191" s="1" t="s">
        <v>55</v>
      </c>
      <c r="D191" s="1" t="s">
        <v>71</v>
      </c>
      <c r="E191" s="1"/>
      <c r="F191" s="1" t="s">
        <v>77</v>
      </c>
      <c r="G191" s="1" t="s">
        <v>84</v>
      </c>
      <c r="H191" s="1" t="s">
        <v>606</v>
      </c>
      <c r="I191" s="1" t="s">
        <v>634</v>
      </c>
      <c r="J191" s="1" t="str">
        <f>HYPERLINK("https://www.zhipin.com/job_detail/f3359a232f6799633nJ42N65FVE~.html","详情")</f>
        <v>详情</v>
      </c>
    </row>
    <row r="192" spans="1:10">
      <c r="A192" s="1" t="s">
        <v>575</v>
      </c>
      <c r="B192" s="1" t="s">
        <v>41</v>
      </c>
      <c r="C192" s="1" t="s">
        <v>47</v>
      </c>
      <c r="D192" s="1" t="s">
        <v>57</v>
      </c>
      <c r="E192" s="1" t="s">
        <v>74</v>
      </c>
      <c r="F192" s="1" t="s">
        <v>80</v>
      </c>
      <c r="G192" s="1" t="s">
        <v>83</v>
      </c>
      <c r="H192" s="1" t="s">
        <v>607</v>
      </c>
      <c r="I192" s="1" t="s">
        <v>635</v>
      </c>
      <c r="J192" s="1" t="str">
        <f>HYPERLINK("https://www.zhipin.com/job_detail/ea2e46eb0b2150753nB50t60GVQ~.html","详情")</f>
        <v>详情</v>
      </c>
    </row>
    <row r="193" spans="1:10">
      <c r="A193" s="1" t="s">
        <v>576</v>
      </c>
      <c r="B193" s="1" t="s">
        <v>41</v>
      </c>
      <c r="C193" s="1" t="s">
        <v>168</v>
      </c>
      <c r="D193" s="1" t="s">
        <v>58</v>
      </c>
      <c r="E193" s="1" t="s">
        <v>75</v>
      </c>
      <c r="F193" s="1" t="s">
        <v>77</v>
      </c>
      <c r="G193" s="1" t="s">
        <v>82</v>
      </c>
      <c r="H193" s="1" t="s">
        <v>608</v>
      </c>
      <c r="I193" s="1" t="s">
        <v>636</v>
      </c>
      <c r="J193" s="1" t="str">
        <f>HYPERLINK("https://www.zhipin.com/job_detail/40f697cfcd09339a331_29S6GVM~.html","详情")</f>
        <v>详情</v>
      </c>
    </row>
    <row r="194" spans="1:10">
      <c r="A194" s="1" t="s">
        <v>577</v>
      </c>
      <c r="B194" s="1" t="s">
        <v>586</v>
      </c>
      <c r="C194" s="1" t="s">
        <v>48</v>
      </c>
      <c r="D194" s="1" t="s">
        <v>72</v>
      </c>
      <c r="E194" s="1" t="s">
        <v>76</v>
      </c>
      <c r="F194" s="1" t="s">
        <v>80</v>
      </c>
      <c r="G194" s="1" t="s">
        <v>82</v>
      </c>
      <c r="H194" s="1" t="s">
        <v>609</v>
      </c>
      <c r="I194" s="1" t="s">
        <v>637</v>
      </c>
      <c r="J194" s="1" t="str">
        <f>HYPERLINK("https://www.zhipin.com/job_detail/3e2e46237ca229530XR-2d20EVY~.html","详情")</f>
        <v>详情</v>
      </c>
    </row>
    <row r="195" spans="1:10">
      <c r="A195" s="1" t="s">
        <v>578</v>
      </c>
      <c r="B195" s="1" t="s">
        <v>41</v>
      </c>
      <c r="C195" s="1" t="s">
        <v>47</v>
      </c>
      <c r="D195" s="1" t="s">
        <v>589</v>
      </c>
      <c r="E195" s="1"/>
      <c r="F195" s="1" t="s">
        <v>79</v>
      </c>
      <c r="G195" s="1" t="s">
        <v>84</v>
      </c>
      <c r="H195" s="1" t="s">
        <v>610</v>
      </c>
      <c r="I195" s="1" t="s">
        <v>638</v>
      </c>
      <c r="J195" s="1" t="str">
        <f>HYPERLINK("https://www.zhipin.com/job_detail/8ef1ae7d7b013acb33F93tu-Els~.html","详情")</f>
        <v>详情</v>
      </c>
    </row>
    <row r="196" spans="1:10">
      <c r="A196" s="1" t="s">
        <v>35</v>
      </c>
      <c r="B196" s="1" t="s">
        <v>40</v>
      </c>
      <c r="C196" s="1" t="s">
        <v>47</v>
      </c>
      <c r="D196" s="1" t="s">
        <v>180</v>
      </c>
      <c r="E196" s="1" t="s">
        <v>74</v>
      </c>
      <c r="F196" s="1" t="s">
        <v>77</v>
      </c>
      <c r="G196" s="1" t="s">
        <v>82</v>
      </c>
      <c r="H196" s="1" t="s">
        <v>611</v>
      </c>
      <c r="I196" s="1" t="s">
        <v>639</v>
      </c>
      <c r="J196" s="1" t="str">
        <f>HYPERLINK("https://www.zhipin.com/job_detail/d7de80d3f93d2be73nF70tu4GVI~.html","详情")</f>
        <v>详情</v>
      </c>
    </row>
    <row r="197" spans="1:10">
      <c r="A197" s="1" t="s">
        <v>579</v>
      </c>
      <c r="B197" s="1" t="s">
        <v>167</v>
      </c>
      <c r="C197" s="1" t="s">
        <v>270</v>
      </c>
      <c r="D197" s="1" t="s">
        <v>512</v>
      </c>
      <c r="E197" s="1" t="s">
        <v>76</v>
      </c>
      <c r="F197" s="1" t="s">
        <v>77</v>
      </c>
      <c r="G197" s="1" t="s">
        <v>82</v>
      </c>
      <c r="H197" s="1" t="s">
        <v>612</v>
      </c>
      <c r="I197" s="1"/>
      <c r="J197" s="1" t="str">
        <f>HYPERLINK("https://www.zhipin.com/job_detail/0f7c701a78dd41c73nd829q_EVA~.html","详情")</f>
        <v>详情</v>
      </c>
    </row>
    <row r="198" spans="1:10">
      <c r="A198" s="1" t="s">
        <v>580</v>
      </c>
      <c r="B198" s="1" t="s">
        <v>41</v>
      </c>
      <c r="C198" s="1" t="s">
        <v>47</v>
      </c>
      <c r="D198" s="1" t="s">
        <v>66</v>
      </c>
      <c r="E198" s="1" t="s">
        <v>76</v>
      </c>
      <c r="F198" s="1" t="s">
        <v>77</v>
      </c>
      <c r="G198" s="1" t="s">
        <v>82</v>
      </c>
      <c r="H198" s="1" t="s">
        <v>613</v>
      </c>
      <c r="I198" s="1" t="s">
        <v>640</v>
      </c>
      <c r="J198" s="1" t="str">
        <f>HYPERLINK("https://www.zhipin.com/job_detail/926c057ab73912903nF92Ni9GFo~.html","详情")</f>
        <v>详情</v>
      </c>
    </row>
    <row r="199" spans="1:10">
      <c r="A199" s="1" t="s">
        <v>34</v>
      </c>
      <c r="B199" s="1" t="s">
        <v>44</v>
      </c>
      <c r="C199" s="1" t="s">
        <v>54</v>
      </c>
      <c r="D199" s="1" t="s">
        <v>71</v>
      </c>
      <c r="E199" s="1" t="s">
        <v>73</v>
      </c>
      <c r="F199" s="1" t="s">
        <v>77</v>
      </c>
      <c r="G199" s="1" t="s">
        <v>82</v>
      </c>
      <c r="H199" s="1" t="s">
        <v>614</v>
      </c>
      <c r="I199" s="1" t="s">
        <v>641</v>
      </c>
      <c r="J199" s="1" t="str">
        <f>HYPERLINK("https://www.zhipin.com/job_detail/5694c536476632563nJy09i1GVU~.html","详情")</f>
        <v>详情</v>
      </c>
    </row>
    <row r="200" spans="1:10">
      <c r="A200" s="1" t="s">
        <v>581</v>
      </c>
      <c r="B200" s="1" t="s">
        <v>587</v>
      </c>
      <c r="C200" s="1" t="s">
        <v>48</v>
      </c>
      <c r="D200" s="1" t="s">
        <v>361</v>
      </c>
      <c r="E200" s="1"/>
      <c r="F200" s="1" t="s">
        <v>77</v>
      </c>
      <c r="G200" s="1" t="s">
        <v>83</v>
      </c>
      <c r="H200" s="1" t="s">
        <v>615</v>
      </c>
      <c r="I200" s="1" t="s">
        <v>642</v>
      </c>
      <c r="J200" s="1" t="str">
        <f>HYPERLINK("https://www.zhipin.com/job_detail/44cfd62ff7d26dd53nd-2tq-E1M~.html","详情")</f>
        <v>详情</v>
      </c>
    </row>
    <row r="201" spans="1:10">
      <c r="A201" s="1" t="s">
        <v>582</v>
      </c>
      <c r="B201" s="1" t="s">
        <v>41</v>
      </c>
      <c r="C201" s="1" t="s">
        <v>47</v>
      </c>
      <c r="D201" s="1" t="s">
        <v>65</v>
      </c>
      <c r="E201" s="1" t="s">
        <v>76</v>
      </c>
      <c r="F201" s="1" t="s">
        <v>78</v>
      </c>
      <c r="G201" s="1" t="s">
        <v>84</v>
      </c>
      <c r="H201" s="1" t="s">
        <v>616</v>
      </c>
      <c r="I201" s="1" t="s">
        <v>643</v>
      </c>
      <c r="J201" s="1" t="str">
        <f>HYPERLINK("https://www.zhipin.com/job_detail/9004cf7672a7e8f53nJ629y-E1A~.html","详情")</f>
        <v>详情</v>
      </c>
    </row>
    <row r="202" spans="1:10">
      <c r="A202" s="1" t="s">
        <v>583</v>
      </c>
      <c r="B202" s="1" t="s">
        <v>44</v>
      </c>
      <c r="C202" s="1" t="s">
        <v>47</v>
      </c>
      <c r="D202" s="1" t="s">
        <v>590</v>
      </c>
      <c r="E202" s="1"/>
      <c r="F202" s="1" t="s">
        <v>78</v>
      </c>
      <c r="G202" s="1" t="s">
        <v>82</v>
      </c>
      <c r="H202" s="1" t="s">
        <v>617</v>
      </c>
      <c r="I202" s="1" t="s">
        <v>644</v>
      </c>
      <c r="J202" s="1" t="str">
        <f>HYPERLINK("https://www.zhipin.com/job_detail/d22d328481c23efe3nB90ti7FFA~.html","详情")</f>
        <v>详情</v>
      </c>
    </row>
    <row r="203" spans="1:10">
      <c r="A203" s="1" t="s">
        <v>584</v>
      </c>
      <c r="B203" s="1" t="s">
        <v>44</v>
      </c>
      <c r="C203" s="1" t="s">
        <v>47</v>
      </c>
      <c r="D203" s="1" t="s">
        <v>65</v>
      </c>
      <c r="E203" s="1"/>
      <c r="F203" s="1" t="s">
        <v>77</v>
      </c>
      <c r="G203" s="1" t="s">
        <v>82</v>
      </c>
      <c r="H203" s="1" t="s">
        <v>618</v>
      </c>
      <c r="I203" s="1" t="s">
        <v>645</v>
      </c>
      <c r="J203" s="1" t="str">
        <f>HYPERLINK("https://www.zhipin.com/job_detail/a4b662f55ffd313a3nVz2961E1c~.html","详情")</f>
        <v>详情</v>
      </c>
    </row>
    <row r="204" spans="1:10">
      <c r="A204" s="1" t="s">
        <v>585</v>
      </c>
      <c r="B204" s="1" t="s">
        <v>41</v>
      </c>
      <c r="C204" s="1" t="s">
        <v>52</v>
      </c>
      <c r="D204" s="1" t="s">
        <v>176</v>
      </c>
      <c r="E204" s="1"/>
      <c r="F204" s="1" t="s">
        <v>77</v>
      </c>
      <c r="G204" s="1" t="s">
        <v>82</v>
      </c>
      <c r="H204" s="1" t="s">
        <v>619</v>
      </c>
      <c r="I204" s="1" t="s">
        <v>646</v>
      </c>
      <c r="J204" s="1" t="str">
        <f>HYPERLINK("https://www.zhipin.com/job_detail/fc430d6d50293f7f3nd729-9FFU~.html","详情")</f>
        <v>详情</v>
      </c>
    </row>
    <row r="205" spans="1:10">
      <c r="A205" s="1" t="s">
        <v>647</v>
      </c>
      <c r="B205" s="1" t="s">
        <v>44</v>
      </c>
      <c r="C205" s="1" t="s">
        <v>355</v>
      </c>
      <c r="D205" s="1" t="s">
        <v>70</v>
      </c>
      <c r="E205" s="1"/>
      <c r="F205" s="1" t="s">
        <v>79</v>
      </c>
      <c r="G205" s="1" t="s">
        <v>82</v>
      </c>
      <c r="H205" s="1" t="s">
        <v>673</v>
      </c>
      <c r="I205" s="1" t="s">
        <v>702</v>
      </c>
      <c r="J205" s="1" t="str">
        <f>HYPERLINK("https://www.zhipin.com/job_detail/412823cb46532d303nJ52928FFM~.html","详情")</f>
        <v>详情</v>
      </c>
    </row>
    <row r="206" spans="1:10">
      <c r="A206" s="1" t="s">
        <v>648</v>
      </c>
      <c r="B206" s="1" t="s">
        <v>41</v>
      </c>
      <c r="C206" s="1" t="s">
        <v>52</v>
      </c>
      <c r="D206" s="1" t="s">
        <v>180</v>
      </c>
      <c r="E206" s="1" t="s">
        <v>75</v>
      </c>
      <c r="F206" s="1" t="s">
        <v>77</v>
      </c>
      <c r="G206" s="1" t="s">
        <v>82</v>
      </c>
      <c r="H206" s="1" t="s">
        <v>674</v>
      </c>
      <c r="I206" s="1" t="s">
        <v>703</v>
      </c>
      <c r="J206" s="1" t="str">
        <f>HYPERLINK("https://www.zhipin.com/job_detail/0e517b26449aa0663nN609W9ElA~.html","详情")</f>
        <v>详情</v>
      </c>
    </row>
    <row r="207" spans="1:10">
      <c r="A207" s="1" t="s">
        <v>29</v>
      </c>
      <c r="B207" s="1" t="s">
        <v>41</v>
      </c>
      <c r="C207" s="1" t="s">
        <v>47</v>
      </c>
      <c r="D207" s="1" t="s">
        <v>71</v>
      </c>
      <c r="E207" s="1" t="s">
        <v>76</v>
      </c>
      <c r="F207" s="1" t="s">
        <v>80</v>
      </c>
      <c r="G207" s="1" t="s">
        <v>82</v>
      </c>
      <c r="H207" s="1" t="s">
        <v>675</v>
      </c>
      <c r="I207" s="1" t="s">
        <v>704</v>
      </c>
      <c r="J207" s="1" t="str">
        <f>HYPERLINK("https://www.zhipin.com/job_detail/61b98f082e81c94b3nN63dq-EFM~.html","详情")</f>
        <v>详情</v>
      </c>
    </row>
    <row r="208" spans="1:10">
      <c r="A208" s="1" t="s">
        <v>649</v>
      </c>
      <c r="B208" s="1" t="s">
        <v>44</v>
      </c>
      <c r="C208" s="1" t="s">
        <v>55</v>
      </c>
      <c r="D208" s="1" t="s">
        <v>66</v>
      </c>
      <c r="E208" s="1" t="s">
        <v>75</v>
      </c>
      <c r="F208" s="1" t="s">
        <v>77</v>
      </c>
      <c r="G208" s="1" t="s">
        <v>82</v>
      </c>
      <c r="H208" s="1" t="s">
        <v>676</v>
      </c>
      <c r="I208" s="1" t="s">
        <v>705</v>
      </c>
      <c r="J208" s="1" t="str">
        <f>HYPERLINK("https://www.zhipin.com/job_detail/b2f28f4c3718f4f033d50t-6F1A~.html","详情")</f>
        <v>详情</v>
      </c>
    </row>
    <row r="209" spans="1:10">
      <c r="A209" s="1" t="s">
        <v>650</v>
      </c>
      <c r="B209" s="1" t="s">
        <v>669</v>
      </c>
      <c r="C209" s="1" t="s">
        <v>47</v>
      </c>
      <c r="D209" s="1" t="s">
        <v>670</v>
      </c>
      <c r="E209" s="1"/>
      <c r="F209" s="1" t="s">
        <v>77</v>
      </c>
      <c r="G209" s="1" t="s">
        <v>82</v>
      </c>
      <c r="H209" s="1" t="s">
        <v>677</v>
      </c>
      <c r="I209" s="1" t="s">
        <v>706</v>
      </c>
      <c r="J209" s="1" t="str">
        <f>HYPERLINK("https://www.zhipin.com/job_detail/c3eea31cdfb848ec3ndz3NW8GVI~.html","详情")</f>
        <v>详情</v>
      </c>
    </row>
    <row r="210" spans="1:10">
      <c r="A210" s="1" t="s">
        <v>651</v>
      </c>
      <c r="B210" s="1" t="s">
        <v>41</v>
      </c>
      <c r="C210" s="1" t="s">
        <v>47</v>
      </c>
      <c r="D210" s="1" t="s">
        <v>58</v>
      </c>
      <c r="E210" s="1" t="s">
        <v>75</v>
      </c>
      <c r="F210" s="1" t="s">
        <v>77</v>
      </c>
      <c r="G210" s="1" t="s">
        <v>83</v>
      </c>
      <c r="H210" s="1" t="s">
        <v>678</v>
      </c>
      <c r="I210" s="1" t="s">
        <v>707</v>
      </c>
      <c r="J210" s="1" t="str">
        <f>HYPERLINK("https://www.zhipin.com/job_detail/fd28a6203dff650d3nB43dm_FFU~.html","详情")</f>
        <v>详情</v>
      </c>
    </row>
    <row r="211" spans="1:10">
      <c r="A211" s="1" t="s">
        <v>652</v>
      </c>
      <c r="B211" s="1" t="s">
        <v>46</v>
      </c>
      <c r="C211" s="1" t="s">
        <v>47</v>
      </c>
      <c r="D211" s="1" t="s">
        <v>671</v>
      </c>
      <c r="E211" s="1" t="s">
        <v>73</v>
      </c>
      <c r="F211" s="1" t="s">
        <v>77</v>
      </c>
      <c r="G211" s="1" t="s">
        <v>82</v>
      </c>
      <c r="H211" s="1" t="s">
        <v>679</v>
      </c>
      <c r="I211" s="1" t="s">
        <v>708</v>
      </c>
      <c r="J211" s="1" t="str">
        <f>HYPERLINK("https://www.zhipin.com/job_detail/d3cbcf2b774042423nR90tu5GFA~.html","详情")</f>
        <v>详情</v>
      </c>
    </row>
    <row r="212" spans="1:10">
      <c r="A212" s="1" t="s">
        <v>653</v>
      </c>
      <c r="B212" s="1" t="s">
        <v>41</v>
      </c>
      <c r="C212" s="1" t="s">
        <v>51</v>
      </c>
      <c r="D212" s="1" t="s">
        <v>64</v>
      </c>
      <c r="E212" s="1"/>
      <c r="F212" s="1" t="s">
        <v>80</v>
      </c>
      <c r="G212" s="1" t="s">
        <v>82</v>
      </c>
      <c r="H212" s="1" t="s">
        <v>680</v>
      </c>
      <c r="I212" s="1" t="s">
        <v>709</v>
      </c>
      <c r="J212" s="1" t="str">
        <f>HYPERLINK("https://www.zhipin.com/job_detail/79e77d590828a8f53nN42dm9FlM~.html","详情")</f>
        <v>详情</v>
      </c>
    </row>
    <row r="213" spans="1:10">
      <c r="A213" s="1" t="s">
        <v>654</v>
      </c>
      <c r="B213" s="1" t="s">
        <v>44</v>
      </c>
      <c r="C213" s="1" t="s">
        <v>270</v>
      </c>
      <c r="D213" s="1" t="s">
        <v>590</v>
      </c>
      <c r="E213" s="1"/>
      <c r="F213" s="1" t="s">
        <v>77</v>
      </c>
      <c r="G213" s="1" t="s">
        <v>82</v>
      </c>
      <c r="H213" s="1" t="s">
        <v>681</v>
      </c>
      <c r="I213" s="1" t="s">
        <v>710</v>
      </c>
      <c r="J213" s="1" t="str">
        <f>HYPERLINK("https://www.zhipin.com/job_detail/6484629ff60d04dd3nB72Ny9Flc~.html","详情")</f>
        <v>详情</v>
      </c>
    </row>
    <row r="214" spans="1:10">
      <c r="A214" s="1" t="s">
        <v>655</v>
      </c>
      <c r="B214" s="1" t="s">
        <v>41</v>
      </c>
      <c r="C214" s="1" t="s">
        <v>51</v>
      </c>
      <c r="D214" s="1" t="s">
        <v>58</v>
      </c>
      <c r="E214" s="1"/>
      <c r="F214" s="1" t="s">
        <v>78</v>
      </c>
      <c r="G214" s="1" t="s">
        <v>82</v>
      </c>
      <c r="H214" s="1" t="s">
        <v>682</v>
      </c>
      <c r="I214" s="1" t="s">
        <v>711</v>
      </c>
      <c r="J214" s="1" t="str">
        <f>HYPERLINK("https://www.zhipin.com/job_detail/1da18badb8c6d2b10XN-3tW6FlQ~.html","详情")</f>
        <v>详情</v>
      </c>
    </row>
    <row r="215" spans="1:10">
      <c r="A215" s="1" t="s">
        <v>267</v>
      </c>
      <c r="B215" s="1" t="s">
        <v>41</v>
      </c>
      <c r="C215" s="1" t="s">
        <v>47</v>
      </c>
      <c r="D215" s="1" t="s">
        <v>58</v>
      </c>
      <c r="E215" s="1" t="s">
        <v>74</v>
      </c>
      <c r="F215" s="1" t="s">
        <v>77</v>
      </c>
      <c r="G215" s="1" t="s">
        <v>82</v>
      </c>
      <c r="H215" s="1" t="s">
        <v>683</v>
      </c>
      <c r="I215" s="1" t="s">
        <v>712</v>
      </c>
      <c r="J215" s="1" t="str">
        <f>HYPERLINK("https://www.zhipin.com/job_detail/d36baeadcbd04d473nZ739-1FFM~.html","详情")</f>
        <v>详情</v>
      </c>
    </row>
    <row r="216" spans="1:10">
      <c r="A216" s="1" t="s">
        <v>656</v>
      </c>
      <c r="B216" s="1" t="s">
        <v>41</v>
      </c>
      <c r="C216" s="1" t="s">
        <v>51</v>
      </c>
      <c r="D216" s="1" t="s">
        <v>58</v>
      </c>
      <c r="E216" s="1"/>
      <c r="F216" s="1" t="s">
        <v>77</v>
      </c>
      <c r="G216" s="1" t="s">
        <v>82</v>
      </c>
      <c r="H216" s="1" t="s">
        <v>684</v>
      </c>
      <c r="I216" s="1" t="s">
        <v>713</v>
      </c>
      <c r="J216" s="1" t="str">
        <f>HYPERLINK("https://www.zhipin.com/job_detail/994a1682f775b6c433x62t24FVI~.html","详情")</f>
        <v>详情</v>
      </c>
    </row>
    <row r="217" spans="1:10">
      <c r="A217" s="1" t="s">
        <v>263</v>
      </c>
      <c r="B217" s="1" t="s">
        <v>40</v>
      </c>
      <c r="C217" s="1" t="s">
        <v>47</v>
      </c>
      <c r="D217" s="1" t="s">
        <v>176</v>
      </c>
      <c r="E217" s="1" t="s">
        <v>74</v>
      </c>
      <c r="F217" s="1" t="s">
        <v>79</v>
      </c>
      <c r="G217" s="1" t="s">
        <v>82</v>
      </c>
      <c r="H217" s="1" t="s">
        <v>685</v>
      </c>
      <c r="I217" s="1" t="s">
        <v>714</v>
      </c>
      <c r="J217" s="1" t="str">
        <f>HYPERLINK("https://www.zhipin.com/job_detail/36e55bd13d48b86b0H1839q6GFQ~.html","详情")</f>
        <v>详情</v>
      </c>
    </row>
    <row r="218" spans="1:10">
      <c r="A218" s="1" t="s">
        <v>657</v>
      </c>
      <c r="B218" s="1" t="s">
        <v>41</v>
      </c>
      <c r="C218" s="1" t="s">
        <v>55</v>
      </c>
      <c r="D218" s="1" t="s">
        <v>672</v>
      </c>
      <c r="E218" s="1"/>
      <c r="F218" s="1" t="s">
        <v>77</v>
      </c>
      <c r="G218" s="1" t="s">
        <v>82</v>
      </c>
      <c r="H218" s="1" t="s">
        <v>686</v>
      </c>
      <c r="I218" s="1" t="s">
        <v>715</v>
      </c>
      <c r="J218" s="1" t="str">
        <f>HYPERLINK("https://www.zhipin.com/job_detail/acc19bcefa3bd64f0XF609S5FVc~.html","详情")</f>
        <v>详情</v>
      </c>
    </row>
    <row r="219" spans="1:10">
      <c r="A219" s="1" t="s">
        <v>30</v>
      </c>
      <c r="B219" s="1" t="s">
        <v>41</v>
      </c>
      <c r="C219" s="1" t="s">
        <v>47</v>
      </c>
      <c r="D219" s="1" t="s">
        <v>64</v>
      </c>
      <c r="E219" s="1" t="s">
        <v>75</v>
      </c>
      <c r="F219" s="1" t="s">
        <v>80</v>
      </c>
      <c r="G219" s="1" t="s">
        <v>83</v>
      </c>
      <c r="H219" s="1" t="s">
        <v>687</v>
      </c>
      <c r="I219" s="1" t="s">
        <v>716</v>
      </c>
      <c r="J219" s="1" t="str">
        <f>HYPERLINK("https://www.zhipin.com/job_detail/f49e42ed57023c853nJy2d-6FVA~.html","详情")</f>
        <v>详情</v>
      </c>
    </row>
    <row r="220" spans="1:10">
      <c r="A220" s="1" t="s">
        <v>16</v>
      </c>
      <c r="B220" s="1" t="s">
        <v>40</v>
      </c>
      <c r="C220" s="1" t="s">
        <v>49</v>
      </c>
      <c r="D220" s="1" t="s">
        <v>57</v>
      </c>
      <c r="E220" s="1"/>
      <c r="F220" s="1" t="s">
        <v>80</v>
      </c>
      <c r="G220" s="1" t="s">
        <v>83</v>
      </c>
      <c r="H220" s="1" t="s">
        <v>688</v>
      </c>
      <c r="I220" s="1" t="s">
        <v>717</v>
      </c>
      <c r="J220" s="1" t="str">
        <f>HYPERLINK("https://www.zhipin.com/job_detail/5dc3029405013d993nJ63Nq1F1Y~.html","详情")</f>
        <v>详情</v>
      </c>
    </row>
    <row r="221" spans="1:10">
      <c r="A221" s="1" t="s">
        <v>658</v>
      </c>
      <c r="B221" s="1" t="s">
        <v>41</v>
      </c>
      <c r="C221" s="1" t="s">
        <v>52</v>
      </c>
      <c r="D221" s="1" t="s">
        <v>71</v>
      </c>
      <c r="E221" s="1"/>
      <c r="F221" s="1" t="s">
        <v>77</v>
      </c>
      <c r="G221" s="1" t="s">
        <v>82</v>
      </c>
      <c r="H221" s="1" t="s">
        <v>689</v>
      </c>
      <c r="I221" s="1" t="s">
        <v>718</v>
      </c>
      <c r="J221" s="1" t="str">
        <f>HYPERLINK("https://www.zhipin.com/job_detail/35e770003182038a33B729i8FFs~.html","详情")</f>
        <v>详情</v>
      </c>
    </row>
    <row r="222" spans="1:10">
      <c r="A222" s="1" t="s">
        <v>659</v>
      </c>
      <c r="B222" s="1" t="s">
        <v>42</v>
      </c>
      <c r="C222" s="1" t="s">
        <v>353</v>
      </c>
      <c r="D222" s="1" t="s">
        <v>362</v>
      </c>
      <c r="E222" s="1"/>
      <c r="F222" s="1" t="s">
        <v>77</v>
      </c>
      <c r="G222" s="1" t="s">
        <v>82</v>
      </c>
      <c r="H222" s="1" t="s">
        <v>690</v>
      </c>
      <c r="I222" s="1" t="s">
        <v>719</v>
      </c>
      <c r="J222" s="1" t="str">
        <f>HYPERLINK("https://www.zhipin.com/job_detail/6e10cb0523a8c71c33B53d2-EFE~.html","详情")</f>
        <v>详情</v>
      </c>
    </row>
    <row r="223" spans="1:10">
      <c r="A223" s="1" t="s">
        <v>23</v>
      </c>
      <c r="B223" s="1" t="s">
        <v>44</v>
      </c>
      <c r="C223" s="1" t="s">
        <v>52</v>
      </c>
      <c r="D223" s="1" t="s">
        <v>65</v>
      </c>
      <c r="E223" s="1"/>
      <c r="F223" s="1" t="s">
        <v>78</v>
      </c>
      <c r="G223" s="1" t="s">
        <v>82</v>
      </c>
      <c r="H223" s="1" t="s">
        <v>691</v>
      </c>
      <c r="I223" s="1" t="s">
        <v>720</v>
      </c>
      <c r="J223" s="1" t="str">
        <f>HYPERLINK("https://www.zhipin.com/job_detail/c9234f692ef56adf3nN63tS4GFM~.html","详情")</f>
        <v>详情</v>
      </c>
    </row>
    <row r="224" spans="1:10">
      <c r="A224" s="1" t="s">
        <v>660</v>
      </c>
      <c r="B224" s="1" t="s">
        <v>41</v>
      </c>
      <c r="C224" s="1" t="s">
        <v>47</v>
      </c>
      <c r="D224" s="1" t="s">
        <v>66</v>
      </c>
      <c r="E224" s="1" t="s">
        <v>76</v>
      </c>
      <c r="F224" s="1" t="s">
        <v>77</v>
      </c>
      <c r="G224" s="1" t="s">
        <v>82</v>
      </c>
      <c r="H224" s="1" t="s">
        <v>692</v>
      </c>
      <c r="I224" s="1" t="s">
        <v>721</v>
      </c>
      <c r="J224" s="1" t="str">
        <f>HYPERLINK("https://www.zhipin.com/job_detail/e2db6f1a1dd28e9133d_3t27ElI~.html","详情")</f>
        <v>详情</v>
      </c>
    </row>
    <row r="225" spans="1:10">
      <c r="A225" s="1" t="s">
        <v>661</v>
      </c>
      <c r="B225" s="1" t="s">
        <v>42</v>
      </c>
      <c r="C225" s="1" t="s">
        <v>47</v>
      </c>
      <c r="D225" s="1" t="s">
        <v>178</v>
      </c>
      <c r="E225" s="1" t="s">
        <v>75</v>
      </c>
      <c r="F225" s="1" t="s">
        <v>80</v>
      </c>
      <c r="G225" s="1" t="s">
        <v>82</v>
      </c>
      <c r="H225" s="1" t="s">
        <v>693</v>
      </c>
      <c r="I225" s="1" t="s">
        <v>722</v>
      </c>
      <c r="J225" s="1" t="str">
        <f>HYPERLINK("https://www.zhipin.com/job_detail/e3473af7cb3ecacd3nBz2du9EVQ~.html","详情")</f>
        <v>详情</v>
      </c>
    </row>
    <row r="226" spans="1:10">
      <c r="A226" s="1" t="s">
        <v>662</v>
      </c>
      <c r="B226" s="1" t="s">
        <v>40</v>
      </c>
      <c r="C226" s="1" t="s">
        <v>47</v>
      </c>
      <c r="D226" s="1" t="s">
        <v>66</v>
      </c>
      <c r="E226" s="1" t="s">
        <v>74</v>
      </c>
      <c r="F226" s="1" t="s">
        <v>78</v>
      </c>
      <c r="G226" s="1" t="s">
        <v>82</v>
      </c>
      <c r="H226" s="1" t="s">
        <v>694</v>
      </c>
      <c r="I226" s="1" t="s">
        <v>723</v>
      </c>
      <c r="J226" s="1" t="str">
        <f>HYPERLINK("https://www.zhipin.com/job_detail/98a574023f734ae13nVy3NS8FVM~.html","详情")</f>
        <v>详情</v>
      </c>
    </row>
    <row r="227" spans="1:10">
      <c r="A227" s="1" t="s">
        <v>663</v>
      </c>
      <c r="B227" s="1" t="s">
        <v>44</v>
      </c>
      <c r="C227" s="1" t="s">
        <v>171</v>
      </c>
      <c r="D227" s="1" t="s">
        <v>71</v>
      </c>
      <c r="E227" s="1"/>
      <c r="F227" s="1" t="s">
        <v>78</v>
      </c>
      <c r="G227" s="1" t="s">
        <v>82</v>
      </c>
      <c r="H227" s="1" t="s">
        <v>695</v>
      </c>
      <c r="I227" s="1"/>
      <c r="J227" s="1" t="str">
        <f>HYPERLINK("https://www.zhipin.com/job_detail/540dc3e167241dcc3nZ82di6EVI~.html","详情")</f>
        <v>详情</v>
      </c>
    </row>
    <row r="228" spans="1:10">
      <c r="A228" s="1" t="s">
        <v>664</v>
      </c>
      <c r="B228" s="1" t="s">
        <v>42</v>
      </c>
      <c r="C228" s="1" t="s">
        <v>47</v>
      </c>
      <c r="D228" s="1" t="s">
        <v>71</v>
      </c>
      <c r="E228" s="1"/>
      <c r="F228" s="1" t="s">
        <v>79</v>
      </c>
      <c r="G228" s="1" t="s">
        <v>82</v>
      </c>
      <c r="H228" s="1" t="s">
        <v>696</v>
      </c>
      <c r="I228" s="1" t="s">
        <v>724</v>
      </c>
      <c r="J228" s="1" t="str">
        <f>HYPERLINK("https://www.zhipin.com/job_detail/e819ed9633014ea63nF82928F1U~.html","详情")</f>
        <v>详情</v>
      </c>
    </row>
    <row r="229" spans="1:10">
      <c r="A229" s="1" t="s">
        <v>665</v>
      </c>
      <c r="B229" s="1" t="s">
        <v>42</v>
      </c>
      <c r="C229" s="1" t="s">
        <v>51</v>
      </c>
      <c r="D229" s="1" t="s">
        <v>57</v>
      </c>
      <c r="E229" s="1" t="s">
        <v>73</v>
      </c>
      <c r="F229" s="1" t="s">
        <v>77</v>
      </c>
      <c r="G229" s="1" t="s">
        <v>82</v>
      </c>
      <c r="H229" s="1" t="s">
        <v>697</v>
      </c>
      <c r="I229" s="1" t="s">
        <v>725</v>
      </c>
      <c r="J229" s="1" t="str">
        <f>HYPERLINK("https://www.zhipin.com/job_detail/f2e3f2b7800159c83nR_2tq6EVA~.html","详情")</f>
        <v>详情</v>
      </c>
    </row>
    <row r="230" spans="1:10">
      <c r="A230" s="1" t="s">
        <v>22</v>
      </c>
      <c r="B230" s="1" t="s">
        <v>41</v>
      </c>
      <c r="C230" s="1" t="s">
        <v>51</v>
      </c>
      <c r="D230" s="1" t="s">
        <v>66</v>
      </c>
      <c r="E230" s="1" t="s">
        <v>75</v>
      </c>
      <c r="F230" s="1" t="s">
        <v>78</v>
      </c>
      <c r="G230" s="1" t="s">
        <v>82</v>
      </c>
      <c r="H230" s="1" t="s">
        <v>698</v>
      </c>
      <c r="I230" s="1" t="s">
        <v>726</v>
      </c>
      <c r="J230" s="1" t="str">
        <f>HYPERLINK("https://www.zhipin.com/job_detail/ea1b6713cc89e8c30nZy3tW9FVY~.html","详情")</f>
        <v>详情</v>
      </c>
    </row>
    <row r="231" spans="1:10">
      <c r="A231" s="1" t="s">
        <v>666</v>
      </c>
      <c r="B231" s="1" t="s">
        <v>41</v>
      </c>
      <c r="C231" s="1" t="s">
        <v>353</v>
      </c>
      <c r="D231" s="1" t="s">
        <v>65</v>
      </c>
      <c r="E231" s="1"/>
      <c r="F231" s="1" t="s">
        <v>78</v>
      </c>
      <c r="G231" s="1" t="s">
        <v>82</v>
      </c>
      <c r="H231" s="1" t="s">
        <v>699</v>
      </c>
      <c r="I231" s="1" t="s">
        <v>727</v>
      </c>
      <c r="J231" s="1" t="str">
        <f>HYPERLINK("https://www.zhipin.com/job_detail/1d2daa86fbf796153nZ809u4EVQ~.html","详情")</f>
        <v>详情</v>
      </c>
    </row>
    <row r="232" spans="1:10">
      <c r="A232" s="1" t="s">
        <v>667</v>
      </c>
      <c r="B232" s="1" t="s">
        <v>44</v>
      </c>
      <c r="C232" s="1" t="s">
        <v>52</v>
      </c>
      <c r="D232" s="1" t="s">
        <v>361</v>
      </c>
      <c r="E232" s="1"/>
      <c r="F232" s="1" t="s">
        <v>78</v>
      </c>
      <c r="G232" s="1" t="s">
        <v>82</v>
      </c>
      <c r="H232" s="1" t="s">
        <v>700</v>
      </c>
      <c r="I232" s="1" t="s">
        <v>728</v>
      </c>
      <c r="J232" s="1" t="str">
        <f>HYPERLINK("https://www.zhipin.com/job_detail/a24a1f22bb510d423nV80969FVI~.html","详情")</f>
        <v>详情</v>
      </c>
    </row>
    <row r="233" spans="1:10">
      <c r="A233" s="1" t="s">
        <v>668</v>
      </c>
      <c r="B233" s="1" t="s">
        <v>44</v>
      </c>
      <c r="C233" s="1" t="s">
        <v>47</v>
      </c>
      <c r="D233" s="1" t="s">
        <v>71</v>
      </c>
      <c r="E233" s="1"/>
      <c r="F233" s="1" t="s">
        <v>80</v>
      </c>
      <c r="G233" s="1" t="s">
        <v>83</v>
      </c>
      <c r="H233" s="1" t="s">
        <v>701</v>
      </c>
      <c r="I233" s="1" t="s">
        <v>729</v>
      </c>
      <c r="J233" s="1" t="str">
        <f>HYPERLINK("https://www.zhipin.com/job_detail/a59cbdf90b3011203nF-0t-6EVQ~.html","详情")</f>
        <v>详情</v>
      </c>
    </row>
    <row r="234" spans="1:10">
      <c r="A234" s="1" t="s">
        <v>13</v>
      </c>
      <c r="B234" s="1" t="s">
        <v>43</v>
      </c>
      <c r="C234" s="1" t="s">
        <v>48</v>
      </c>
      <c r="D234" s="1" t="s">
        <v>66</v>
      </c>
      <c r="E234" s="1"/>
      <c r="F234" s="1" t="s">
        <v>77</v>
      </c>
      <c r="G234" s="1" t="s">
        <v>82</v>
      </c>
      <c r="H234" s="1" t="s">
        <v>747</v>
      </c>
      <c r="I234" s="1" t="s">
        <v>776</v>
      </c>
      <c r="J234" s="1" t="str">
        <f>HYPERLINK("https://www.zhipin.com/job_detail/2396214ada71e22b3nJz09u7F1I~.html","详情")</f>
        <v>详情</v>
      </c>
    </row>
    <row r="235" spans="1:10">
      <c r="A235" s="1" t="s">
        <v>730</v>
      </c>
      <c r="B235" s="1" t="s">
        <v>167</v>
      </c>
      <c r="C235" s="1" t="s">
        <v>47</v>
      </c>
      <c r="D235" s="1" t="s">
        <v>178</v>
      </c>
      <c r="E235" s="1"/>
      <c r="F235" s="1" t="s">
        <v>77</v>
      </c>
      <c r="G235" s="1" t="s">
        <v>82</v>
      </c>
      <c r="H235" s="1" t="s">
        <v>748</v>
      </c>
      <c r="I235" s="1"/>
      <c r="J235" s="1" t="str">
        <f>HYPERLINK("https://www.zhipin.com/job_detail/3fa89e5306d2fa253nd63ty4GVs~.html","详情")</f>
        <v>详情</v>
      </c>
    </row>
    <row r="236" spans="1:10">
      <c r="A236" s="1" t="s">
        <v>242</v>
      </c>
      <c r="B236" s="1" t="s">
        <v>41</v>
      </c>
      <c r="C236" s="1" t="s">
        <v>47</v>
      </c>
      <c r="D236" s="1" t="s">
        <v>58</v>
      </c>
      <c r="E236" s="1" t="s">
        <v>74</v>
      </c>
      <c r="F236" s="1" t="s">
        <v>77</v>
      </c>
      <c r="G236" s="1" t="s">
        <v>82</v>
      </c>
      <c r="H236" s="1" t="s">
        <v>749</v>
      </c>
      <c r="I236" s="1" t="s">
        <v>777</v>
      </c>
      <c r="J236" s="1" t="str">
        <f>HYPERLINK("https://www.zhipin.com/job_detail/9a59cd30610862dc3nB709u7E1Q~.html","详情")</f>
        <v>详情</v>
      </c>
    </row>
    <row r="237" spans="1:10">
      <c r="A237" s="1" t="s">
        <v>243</v>
      </c>
      <c r="B237" s="1" t="s">
        <v>40</v>
      </c>
      <c r="C237" s="1" t="s">
        <v>47</v>
      </c>
      <c r="D237" s="1" t="s">
        <v>70</v>
      </c>
      <c r="E237" s="1" t="s">
        <v>75</v>
      </c>
      <c r="F237" s="1" t="s">
        <v>77</v>
      </c>
      <c r="G237" s="1" t="s">
        <v>82</v>
      </c>
      <c r="H237" s="1" t="s">
        <v>750</v>
      </c>
      <c r="I237" s="1" t="s">
        <v>778</v>
      </c>
      <c r="J237" s="1" t="str">
        <f>HYPERLINK("https://www.zhipin.com/job_detail/d544dc11e6aff50f3nN63Nm1EFI~.html","详情")</f>
        <v>详情</v>
      </c>
    </row>
    <row r="238" spans="1:10">
      <c r="A238" s="1" t="s">
        <v>260</v>
      </c>
      <c r="B238" s="1" t="s">
        <v>41</v>
      </c>
      <c r="C238" s="1" t="s">
        <v>47</v>
      </c>
      <c r="D238" s="1" t="s">
        <v>57</v>
      </c>
      <c r="E238" s="1" t="s">
        <v>76</v>
      </c>
      <c r="F238" s="1" t="s">
        <v>77</v>
      </c>
      <c r="G238" s="1" t="s">
        <v>82</v>
      </c>
      <c r="H238" s="1" t="s">
        <v>751</v>
      </c>
      <c r="I238" s="1" t="s">
        <v>779</v>
      </c>
      <c r="J238" s="1" t="str">
        <f>HYPERLINK("https://www.zhipin.com/job_detail/39b0f0024393e0533nB-2Nq5FVc~.html","详情")</f>
        <v>详情</v>
      </c>
    </row>
    <row r="239" spans="1:10">
      <c r="A239" s="1" t="s">
        <v>731</v>
      </c>
      <c r="B239" s="1" t="s">
        <v>41</v>
      </c>
      <c r="C239" s="1" t="s">
        <v>47</v>
      </c>
      <c r="D239" s="1" t="s">
        <v>362</v>
      </c>
      <c r="E239" s="1"/>
      <c r="F239" s="1" t="s">
        <v>77</v>
      </c>
      <c r="G239" s="1" t="s">
        <v>82</v>
      </c>
      <c r="H239" s="1" t="s">
        <v>752</v>
      </c>
      <c r="I239" s="1" t="s">
        <v>780</v>
      </c>
      <c r="J239" s="1" t="str">
        <f>HYPERLINK("https://www.zhipin.com/job_detail/f20a738f4c91dcd10HFy29u0FVE~.html","详情")</f>
        <v>详情</v>
      </c>
    </row>
    <row r="240" spans="1:10">
      <c r="A240" s="1" t="s">
        <v>257</v>
      </c>
      <c r="B240" s="1" t="s">
        <v>40</v>
      </c>
      <c r="C240" s="1" t="s">
        <v>50</v>
      </c>
      <c r="D240" s="1" t="s">
        <v>71</v>
      </c>
      <c r="E240" s="1" t="s">
        <v>75</v>
      </c>
      <c r="F240" s="1" t="s">
        <v>77</v>
      </c>
      <c r="G240" s="1" t="s">
        <v>82</v>
      </c>
      <c r="H240" s="1" t="s">
        <v>753</v>
      </c>
      <c r="I240" s="1" t="s">
        <v>781</v>
      </c>
      <c r="J240" s="1" t="str">
        <f>HYPERLINK("https://www.zhipin.com/job_detail/87d1c58db0c133d13nJ70ti0EVU~.html","详情")</f>
        <v>详情</v>
      </c>
    </row>
    <row r="241" spans="1:10">
      <c r="A241" s="1" t="s">
        <v>255</v>
      </c>
      <c r="B241" s="1" t="s">
        <v>41</v>
      </c>
      <c r="C241" s="1" t="s">
        <v>270</v>
      </c>
      <c r="D241" s="1" t="s">
        <v>65</v>
      </c>
      <c r="E241" s="1" t="s">
        <v>73</v>
      </c>
      <c r="F241" s="1" t="s">
        <v>78</v>
      </c>
      <c r="G241" s="1" t="s">
        <v>82</v>
      </c>
      <c r="H241" s="1" t="s">
        <v>754</v>
      </c>
      <c r="I241" s="1" t="s">
        <v>782</v>
      </c>
      <c r="J241" s="1" t="str">
        <f>HYPERLINK("https://www.zhipin.com/job_detail/22273ffd6696eb603nVz3ty8EFM~.html","详情")</f>
        <v>详情</v>
      </c>
    </row>
    <row r="242" spans="1:10">
      <c r="A242" s="1" t="s">
        <v>264</v>
      </c>
      <c r="B242" s="1" t="s">
        <v>42</v>
      </c>
      <c r="C242" s="1" t="s">
        <v>47</v>
      </c>
      <c r="D242" s="1" t="s">
        <v>71</v>
      </c>
      <c r="E242" s="1" t="s">
        <v>73</v>
      </c>
      <c r="F242" s="1" t="s">
        <v>77</v>
      </c>
      <c r="G242" s="1" t="s">
        <v>82</v>
      </c>
      <c r="H242" s="1" t="s">
        <v>755</v>
      </c>
      <c r="I242" s="1" t="s">
        <v>783</v>
      </c>
      <c r="J242" s="1" t="str">
        <f>HYPERLINK("https://www.zhipin.com/job_detail/bea1a2d97ba8f0be3nJz3tS0FVQ~.html","详情")</f>
        <v>详情</v>
      </c>
    </row>
    <row r="243" spans="1:10">
      <c r="A243" s="1" t="s">
        <v>732</v>
      </c>
      <c r="B243" s="1" t="s">
        <v>40</v>
      </c>
      <c r="C243" s="1" t="s">
        <v>51</v>
      </c>
      <c r="D243" s="1" t="s">
        <v>71</v>
      </c>
      <c r="E243" s="1"/>
      <c r="F243" s="1" t="s">
        <v>77</v>
      </c>
      <c r="G243" s="1" t="s">
        <v>82</v>
      </c>
      <c r="H243" s="1" t="s">
        <v>756</v>
      </c>
      <c r="I243" s="1" t="s">
        <v>784</v>
      </c>
      <c r="J243" s="1" t="str">
        <f>HYPERLINK("https://www.zhipin.com/job_detail/57022575e51f2b331n183Ny-GVE~.html","详情")</f>
        <v>详情</v>
      </c>
    </row>
    <row r="244" spans="1:10">
      <c r="A244" s="1" t="s">
        <v>250</v>
      </c>
      <c r="B244" s="1" t="s">
        <v>44</v>
      </c>
      <c r="C244" s="1" t="s">
        <v>47</v>
      </c>
      <c r="D244" s="1" t="s">
        <v>361</v>
      </c>
      <c r="E244" s="1"/>
      <c r="F244" s="1" t="s">
        <v>77</v>
      </c>
      <c r="G244" s="1" t="s">
        <v>82</v>
      </c>
      <c r="H244" s="1" t="s">
        <v>757</v>
      </c>
      <c r="I244" s="1" t="s">
        <v>785</v>
      </c>
      <c r="J244" s="1" t="str">
        <f>HYPERLINK("https://www.zhipin.com/job_detail/8aef43c9946dd11b3nZy2NS1F1Q~.html","详情")</f>
        <v>详情</v>
      </c>
    </row>
    <row r="245" spans="1:10">
      <c r="A245" s="1" t="s">
        <v>245</v>
      </c>
      <c r="B245" s="1" t="s">
        <v>42</v>
      </c>
      <c r="C245" s="1" t="s">
        <v>47</v>
      </c>
      <c r="D245" s="1" t="s">
        <v>61</v>
      </c>
      <c r="E245" s="1" t="s">
        <v>75</v>
      </c>
      <c r="F245" s="1" t="s">
        <v>80</v>
      </c>
      <c r="G245" s="1" t="s">
        <v>82</v>
      </c>
      <c r="H245" s="1" t="s">
        <v>758</v>
      </c>
      <c r="I245" s="1" t="s">
        <v>786</v>
      </c>
      <c r="J245" s="1" t="str">
        <f>HYPERLINK("https://www.zhipin.com/job_detail/046770188f02f9103ndz3NS7EFA~.html","详情")</f>
        <v>详情</v>
      </c>
    </row>
    <row r="246" spans="1:10">
      <c r="A246" s="1" t="s">
        <v>733</v>
      </c>
      <c r="B246" s="1" t="s">
        <v>40</v>
      </c>
      <c r="C246" s="1" t="s">
        <v>50</v>
      </c>
      <c r="D246" s="1" t="s">
        <v>57</v>
      </c>
      <c r="E246" s="1" t="s">
        <v>76</v>
      </c>
      <c r="F246" s="1" t="s">
        <v>77</v>
      </c>
      <c r="G246" s="1" t="s">
        <v>82</v>
      </c>
      <c r="H246" s="1" t="s">
        <v>759</v>
      </c>
      <c r="I246" s="1" t="s">
        <v>787</v>
      </c>
      <c r="J246" s="1" t="str">
        <f>HYPERLINK("https://www.zhipin.com/job_detail/712ebcc6c6ea0fba3nZ-39-0FFQ~.html","详情")</f>
        <v>详情</v>
      </c>
    </row>
    <row r="247" spans="1:10">
      <c r="A247" s="1" t="s">
        <v>14</v>
      </c>
      <c r="B247" s="1" t="s">
        <v>42</v>
      </c>
      <c r="C247" s="1" t="s">
        <v>47</v>
      </c>
      <c r="D247" s="1" t="s">
        <v>58</v>
      </c>
      <c r="E247" s="1"/>
      <c r="F247" s="1" t="s">
        <v>77</v>
      </c>
      <c r="G247" s="1" t="s">
        <v>82</v>
      </c>
      <c r="H247" s="1" t="s">
        <v>760</v>
      </c>
      <c r="I247" s="1" t="s">
        <v>788</v>
      </c>
      <c r="J247" s="1" t="str">
        <f>HYPERLINK("https://www.zhipin.com/job_detail/f2b13989d06d7cc53nR_0tu8EFU~.html","详情")</f>
        <v>详情</v>
      </c>
    </row>
    <row r="248" spans="1:10">
      <c r="A248" s="1" t="s">
        <v>734</v>
      </c>
      <c r="B248" s="1" t="s">
        <v>40</v>
      </c>
      <c r="C248" s="1" t="s">
        <v>353</v>
      </c>
      <c r="D248" s="1" t="s">
        <v>361</v>
      </c>
      <c r="E248" s="1" t="s">
        <v>75</v>
      </c>
      <c r="F248" s="1" t="s">
        <v>78</v>
      </c>
      <c r="G248" s="1" t="s">
        <v>82</v>
      </c>
      <c r="H248" s="1" t="s">
        <v>761</v>
      </c>
      <c r="I248" s="1" t="s">
        <v>789</v>
      </c>
      <c r="J248" s="1" t="str">
        <f>HYPERLINK("https://www.zhipin.com/job_detail/529ae33d80002eb633N92Ni6FFQ~.html","详情")</f>
        <v>详情</v>
      </c>
    </row>
    <row r="249" spans="1:10">
      <c r="A249" s="1" t="s">
        <v>735</v>
      </c>
      <c r="B249" s="1" t="s">
        <v>42</v>
      </c>
      <c r="C249" s="1" t="s">
        <v>47</v>
      </c>
      <c r="D249" s="1" t="s">
        <v>58</v>
      </c>
      <c r="E249" s="1"/>
      <c r="F249" s="1" t="s">
        <v>77</v>
      </c>
      <c r="G249" s="1" t="s">
        <v>82</v>
      </c>
      <c r="H249" s="1" t="s">
        <v>762</v>
      </c>
      <c r="I249" s="1" t="s">
        <v>790</v>
      </c>
      <c r="J249" s="1" t="str">
        <f>HYPERLINK("https://www.zhipin.com/job_detail/e0dc7bfcc53696f83nF43N6-FlE~.html","详情")</f>
        <v>详情</v>
      </c>
    </row>
    <row r="250" spans="1:10">
      <c r="A250" s="1" t="s">
        <v>15</v>
      </c>
      <c r="B250" s="1" t="s">
        <v>44</v>
      </c>
      <c r="C250" s="1" t="s">
        <v>47</v>
      </c>
      <c r="D250" s="1" t="s">
        <v>71</v>
      </c>
      <c r="E250" s="1" t="s">
        <v>75</v>
      </c>
      <c r="F250" s="1" t="s">
        <v>77</v>
      </c>
      <c r="G250" s="1" t="s">
        <v>82</v>
      </c>
      <c r="H250" s="1" t="s">
        <v>763</v>
      </c>
      <c r="I250" s="1" t="s">
        <v>791</v>
      </c>
      <c r="J250" s="1" t="str">
        <f>HYPERLINK("https://www.zhipin.com/job_detail/0fffb1a569ea00f43nVz2t-4F1M~.html","详情")</f>
        <v>详情</v>
      </c>
    </row>
    <row r="251" spans="1:10">
      <c r="A251" s="1" t="s">
        <v>20</v>
      </c>
      <c r="B251" s="1" t="s">
        <v>41</v>
      </c>
      <c r="C251" s="1" t="s">
        <v>50</v>
      </c>
      <c r="D251" s="1" t="s">
        <v>59</v>
      </c>
      <c r="E251" s="1" t="s">
        <v>76</v>
      </c>
      <c r="F251" s="1" t="s">
        <v>78</v>
      </c>
      <c r="G251" s="1" t="s">
        <v>82</v>
      </c>
      <c r="H251" s="1" t="s">
        <v>764</v>
      </c>
      <c r="I251" s="1" t="s">
        <v>792</v>
      </c>
      <c r="J251" s="1" t="str">
        <f>HYPERLINK("https://www.zhipin.com/job_detail/5401c8dff6257c110nRy09u_GVA~.html","详情")</f>
        <v>详情</v>
      </c>
    </row>
    <row r="252" spans="1:10">
      <c r="A252" s="1" t="s">
        <v>161</v>
      </c>
      <c r="B252" s="1" t="s">
        <v>42</v>
      </c>
      <c r="C252" s="1" t="s">
        <v>47</v>
      </c>
      <c r="D252" s="1" t="s">
        <v>57</v>
      </c>
      <c r="E252" s="1"/>
      <c r="F252" s="1" t="s">
        <v>77</v>
      </c>
      <c r="G252" s="1" t="s">
        <v>82</v>
      </c>
      <c r="H252" s="1" t="s">
        <v>765</v>
      </c>
      <c r="I252" s="1" t="s">
        <v>793</v>
      </c>
      <c r="J252" s="1" t="str">
        <f>HYPERLINK("https://www.zhipin.com/job_detail/f49a6ebc859bd6270Hxy2Ny1E1Q~.html","详情")</f>
        <v>详情</v>
      </c>
    </row>
    <row r="253" spans="1:10">
      <c r="A253" s="1" t="s">
        <v>736</v>
      </c>
      <c r="B253" s="1" t="s">
        <v>42</v>
      </c>
      <c r="C253" s="1" t="s">
        <v>47</v>
      </c>
      <c r="D253" s="1" t="s">
        <v>71</v>
      </c>
      <c r="E253" s="1" t="s">
        <v>74</v>
      </c>
      <c r="F253" s="1" t="s">
        <v>77</v>
      </c>
      <c r="G253" s="1" t="s">
        <v>82</v>
      </c>
      <c r="H253" s="1" t="s">
        <v>766</v>
      </c>
      <c r="I253" s="1" t="s">
        <v>794</v>
      </c>
      <c r="J253" s="1" t="str">
        <f>HYPERLINK("https://www.zhipin.com/job_detail/0faf963d3e609e903nN_2tS4FVc~.html","详情")</f>
        <v>详情</v>
      </c>
    </row>
    <row r="254" spans="1:10">
      <c r="A254" s="1" t="s">
        <v>737</v>
      </c>
      <c r="B254" s="1" t="s">
        <v>44</v>
      </c>
      <c r="C254" s="1" t="s">
        <v>55</v>
      </c>
      <c r="D254" s="1" t="s">
        <v>590</v>
      </c>
      <c r="E254" s="1"/>
      <c r="F254" s="1" t="s">
        <v>77</v>
      </c>
      <c r="G254" s="1" t="s">
        <v>82</v>
      </c>
      <c r="H254" s="1" t="s">
        <v>767</v>
      </c>
      <c r="I254" s="1" t="s">
        <v>795</v>
      </c>
      <c r="J254" s="1" t="str">
        <f>HYPERLINK("https://www.zhipin.com/job_detail/a0ed6b52ab6810b43nd93d64GFU~.html","详情")</f>
        <v>详情</v>
      </c>
    </row>
    <row r="255" spans="1:10">
      <c r="A255" s="1" t="s">
        <v>738</v>
      </c>
      <c r="B255" s="1" t="s">
        <v>41</v>
      </c>
      <c r="C255" s="1" t="s">
        <v>52</v>
      </c>
      <c r="D255" s="1" t="s">
        <v>176</v>
      </c>
      <c r="E255" s="1"/>
      <c r="F255" s="1" t="s">
        <v>79</v>
      </c>
      <c r="G255" s="1" t="s">
        <v>82</v>
      </c>
      <c r="H255" s="1" t="s">
        <v>768</v>
      </c>
      <c r="I255" s="1" t="s">
        <v>796</v>
      </c>
      <c r="J255" s="1" t="str">
        <f>HYPERLINK("https://www.zhipin.com/job_detail/b08b3c8fa1ce4f3b3nBz0tu9E1E~.html","详情")</f>
        <v>详情</v>
      </c>
    </row>
    <row r="256" spans="1:10">
      <c r="A256" s="1" t="s">
        <v>739</v>
      </c>
      <c r="B256" s="1" t="s">
        <v>40</v>
      </c>
      <c r="C256" s="1" t="s">
        <v>55</v>
      </c>
      <c r="D256" s="1" t="s">
        <v>744</v>
      </c>
      <c r="E256" s="1"/>
      <c r="F256" s="1" t="s">
        <v>746</v>
      </c>
      <c r="G256" s="1" t="s">
        <v>82</v>
      </c>
      <c r="H256" s="1" t="s">
        <v>769</v>
      </c>
      <c r="I256" s="1" t="s">
        <v>797</v>
      </c>
      <c r="J256" s="1" t="str">
        <f>HYPERLINK("https://www.zhipin.com/job_detail/6d4771b0e612c3323nN_2Nq-E1M~.html","详情")</f>
        <v>详情</v>
      </c>
    </row>
    <row r="257" spans="1:10">
      <c r="A257" s="1" t="s">
        <v>740</v>
      </c>
      <c r="B257" s="1" t="s">
        <v>44</v>
      </c>
      <c r="C257" s="1" t="s">
        <v>55</v>
      </c>
      <c r="D257" s="1" t="s">
        <v>745</v>
      </c>
      <c r="E257" s="1"/>
      <c r="F257" s="1" t="s">
        <v>78</v>
      </c>
      <c r="G257" s="1" t="s">
        <v>83</v>
      </c>
      <c r="H257" s="1" t="s">
        <v>770</v>
      </c>
      <c r="I257" s="1" t="s">
        <v>798</v>
      </c>
      <c r="J257" s="1" t="str">
        <f>HYPERLINK("https://www.zhipin.com/job_detail/59a41471db96ae043nF82t-4EVU~.html","详情")</f>
        <v>详情</v>
      </c>
    </row>
    <row r="258" spans="1:10">
      <c r="A258" s="1" t="s">
        <v>249</v>
      </c>
      <c r="B258" s="1" t="s">
        <v>41</v>
      </c>
      <c r="C258" s="1" t="s">
        <v>52</v>
      </c>
      <c r="D258" s="1" t="s">
        <v>176</v>
      </c>
      <c r="E258" s="1"/>
      <c r="F258" s="1" t="s">
        <v>77</v>
      </c>
      <c r="G258" s="1" t="s">
        <v>82</v>
      </c>
      <c r="H258" s="1" t="s">
        <v>771</v>
      </c>
      <c r="I258" s="1" t="s">
        <v>799</v>
      </c>
      <c r="J258" s="1" t="str">
        <f>HYPERLINK("https://www.zhipin.com/job_detail/fa3faa06b2d1c71f3nJ-0tm1E1s~.html","详情")</f>
        <v>详情</v>
      </c>
    </row>
    <row r="259" spans="1:10">
      <c r="A259" s="1" t="s">
        <v>244</v>
      </c>
      <c r="B259" s="1" t="s">
        <v>40</v>
      </c>
      <c r="C259" s="1" t="s">
        <v>268</v>
      </c>
      <c r="D259" s="1" t="s">
        <v>71</v>
      </c>
      <c r="E259" s="1" t="s">
        <v>75</v>
      </c>
      <c r="F259" s="1" t="s">
        <v>78</v>
      </c>
      <c r="G259" s="1" t="s">
        <v>82</v>
      </c>
      <c r="H259" s="1" t="s">
        <v>772</v>
      </c>
      <c r="I259" s="1" t="s">
        <v>800</v>
      </c>
      <c r="J259" s="1" t="str">
        <f>HYPERLINK("https://www.zhipin.com/job_detail/86ddaae29acd44e43nN62t27F1U~.html","详情")</f>
        <v>详情</v>
      </c>
    </row>
    <row r="260" spans="1:10">
      <c r="A260" s="1" t="s">
        <v>741</v>
      </c>
      <c r="B260" s="1" t="s">
        <v>42</v>
      </c>
      <c r="C260" s="1" t="s">
        <v>171</v>
      </c>
      <c r="D260" s="1" t="s">
        <v>176</v>
      </c>
      <c r="E260" s="1" t="s">
        <v>76</v>
      </c>
      <c r="F260" s="1" t="s">
        <v>79</v>
      </c>
      <c r="G260" s="1" t="s">
        <v>82</v>
      </c>
      <c r="H260" s="1" t="s">
        <v>773</v>
      </c>
      <c r="I260" s="1" t="s">
        <v>801</v>
      </c>
      <c r="J260" s="1" t="str">
        <f>HYPERLINK("https://www.zhipin.com/job_detail/d45ad5044864e4113nZ83NS4EVY~.html","详情")</f>
        <v>详情</v>
      </c>
    </row>
    <row r="261" spans="1:10">
      <c r="A261" s="1" t="s">
        <v>742</v>
      </c>
      <c r="B261" s="1" t="s">
        <v>41</v>
      </c>
      <c r="C261" s="1" t="s">
        <v>47</v>
      </c>
      <c r="D261" s="1" t="s">
        <v>71</v>
      </c>
      <c r="E261" s="1" t="s">
        <v>74</v>
      </c>
      <c r="F261" s="1" t="s">
        <v>77</v>
      </c>
      <c r="G261" s="1" t="s">
        <v>82</v>
      </c>
      <c r="H261" s="1" t="s">
        <v>774</v>
      </c>
      <c r="I261" s="1" t="s">
        <v>802</v>
      </c>
      <c r="J261" s="1" t="str">
        <f>HYPERLINK("https://www.zhipin.com/job_detail/c9e635ef6010c57e3nFy39W8ElQ~.html","详情")</f>
        <v>详情</v>
      </c>
    </row>
    <row r="262" spans="1:10">
      <c r="A262" s="1" t="s">
        <v>743</v>
      </c>
      <c r="B262" s="1" t="s">
        <v>44</v>
      </c>
      <c r="C262" s="1" t="s">
        <v>171</v>
      </c>
      <c r="D262" s="1" t="s">
        <v>70</v>
      </c>
      <c r="E262" s="1"/>
      <c r="F262" s="1" t="s">
        <v>77</v>
      </c>
      <c r="G262" s="1" t="s">
        <v>82</v>
      </c>
      <c r="H262" s="1" t="s">
        <v>775</v>
      </c>
      <c r="I262" s="1"/>
      <c r="J262" s="1" t="str">
        <f>HYPERLINK("https://www.zhipin.com/job_detail/e56a1bb2315d0aa03nd43t68FVQ~.html","详情")</f>
        <v>详情</v>
      </c>
    </row>
    <row r="263" spans="1:10">
      <c r="A263" s="1" t="s">
        <v>803</v>
      </c>
      <c r="B263" s="1" t="s">
        <v>42</v>
      </c>
      <c r="C263" s="1" t="s">
        <v>47</v>
      </c>
      <c r="D263" s="1" t="s">
        <v>57</v>
      </c>
      <c r="E263" s="1" t="s">
        <v>75</v>
      </c>
      <c r="F263" s="1" t="s">
        <v>78</v>
      </c>
      <c r="G263" s="1" t="s">
        <v>82</v>
      </c>
      <c r="H263" s="1" t="s">
        <v>828</v>
      </c>
      <c r="I263" s="1" t="s">
        <v>857</v>
      </c>
      <c r="J263" s="1" t="str">
        <f>HYPERLINK("https://www.zhipin.com/job_detail/7d21306d3cfc061a3ndz2tW6E1o~.html","详情")</f>
        <v>详情</v>
      </c>
    </row>
    <row r="264" spans="1:10">
      <c r="A264" s="1" t="s">
        <v>804</v>
      </c>
      <c r="B264" s="1" t="s">
        <v>42</v>
      </c>
      <c r="C264" s="1" t="s">
        <v>47</v>
      </c>
      <c r="D264" s="1" t="s">
        <v>64</v>
      </c>
      <c r="E264" s="1" t="s">
        <v>75</v>
      </c>
      <c r="F264" s="1" t="s">
        <v>77</v>
      </c>
      <c r="G264" s="1" t="s">
        <v>82</v>
      </c>
      <c r="H264" s="1" t="s">
        <v>829</v>
      </c>
      <c r="I264" s="1" t="s">
        <v>858</v>
      </c>
      <c r="J264" s="1" t="str">
        <f>HYPERLINK("https://www.zhipin.com/job_detail/7521733c7c1c6ed43nZy3ti_F1o~.html","详情")</f>
        <v>详情</v>
      </c>
    </row>
    <row r="265" spans="1:10">
      <c r="A265" s="1" t="s">
        <v>246</v>
      </c>
      <c r="B265" s="1" t="s">
        <v>42</v>
      </c>
      <c r="C265" s="1" t="s">
        <v>55</v>
      </c>
      <c r="D265" s="1" t="s">
        <v>66</v>
      </c>
      <c r="E265" s="1" t="s">
        <v>73</v>
      </c>
      <c r="F265" s="1" t="s">
        <v>77</v>
      </c>
      <c r="G265" s="1" t="s">
        <v>82</v>
      </c>
      <c r="H265" s="1" t="s">
        <v>830</v>
      </c>
      <c r="I265" s="1" t="s">
        <v>859</v>
      </c>
      <c r="J265" s="1" t="str">
        <f>HYPERLINK("https://www.zhipin.com/job_detail/0a2e45b2dc3a73460HF409y0EFs~.html","详情")</f>
        <v>详情</v>
      </c>
    </row>
    <row r="266" spans="1:10">
      <c r="A266" s="1" t="s">
        <v>17</v>
      </c>
      <c r="B266" s="1" t="s">
        <v>41</v>
      </c>
      <c r="C266" s="1" t="s">
        <v>47</v>
      </c>
      <c r="D266" s="1" t="s">
        <v>823</v>
      </c>
      <c r="E266" s="1"/>
      <c r="F266" s="1" t="s">
        <v>77</v>
      </c>
      <c r="G266" s="1" t="s">
        <v>82</v>
      </c>
      <c r="H266" s="1" t="s">
        <v>831</v>
      </c>
      <c r="I266" s="1" t="s">
        <v>860</v>
      </c>
      <c r="J266" s="1" t="str">
        <f>HYPERLINK("https://www.zhipin.com/job_detail/fc47b2a489d90d6933Z_09-9EFM~.html","详情")</f>
        <v>详情</v>
      </c>
    </row>
    <row r="267" spans="1:10">
      <c r="A267" s="1" t="s">
        <v>33</v>
      </c>
      <c r="B267" s="1" t="s">
        <v>41</v>
      </c>
      <c r="C267" s="1" t="s">
        <v>52</v>
      </c>
      <c r="D267" s="1" t="s">
        <v>437</v>
      </c>
      <c r="E267" s="1" t="s">
        <v>75</v>
      </c>
      <c r="F267" s="1" t="s">
        <v>79</v>
      </c>
      <c r="G267" s="1" t="s">
        <v>82</v>
      </c>
      <c r="H267" s="1" t="s">
        <v>832</v>
      </c>
      <c r="I267" s="1" t="s">
        <v>861</v>
      </c>
      <c r="J267" s="1" t="str">
        <f>HYPERLINK("https://www.zhipin.com/job_detail/b0e1d00ad31791f03nJz0tu9FVQ~.html","详情")</f>
        <v>详情</v>
      </c>
    </row>
    <row r="268" spans="1:10">
      <c r="A268" s="1" t="s">
        <v>805</v>
      </c>
      <c r="B268" s="1" t="s">
        <v>42</v>
      </c>
      <c r="C268" s="1" t="s">
        <v>55</v>
      </c>
      <c r="D268" s="1" t="s">
        <v>58</v>
      </c>
      <c r="E268" s="1"/>
      <c r="F268" s="1" t="s">
        <v>77</v>
      </c>
      <c r="G268" s="1" t="s">
        <v>82</v>
      </c>
      <c r="H268" s="1" t="s">
        <v>833</v>
      </c>
      <c r="I268" s="1" t="s">
        <v>862</v>
      </c>
      <c r="J268" s="1" t="str">
        <f>HYPERLINK("https://www.zhipin.com/job_detail/c90fe554556d80703nF93Ny1E1Y~.html","详情")</f>
        <v>详情</v>
      </c>
    </row>
    <row r="269" spans="1:10">
      <c r="A269" s="1" t="s">
        <v>806</v>
      </c>
      <c r="B269" s="1" t="s">
        <v>43</v>
      </c>
      <c r="C269" s="1" t="s">
        <v>48</v>
      </c>
      <c r="D269" s="1" t="s">
        <v>824</v>
      </c>
      <c r="E269" s="1" t="s">
        <v>74</v>
      </c>
      <c r="F269" s="1" t="s">
        <v>78</v>
      </c>
      <c r="G269" s="1" t="s">
        <v>82</v>
      </c>
      <c r="H269" s="1" t="s">
        <v>834</v>
      </c>
      <c r="I269" s="1" t="s">
        <v>863</v>
      </c>
      <c r="J269" s="1" t="str">
        <f>HYPERLINK("https://www.zhipin.com/job_detail/3a8e4d4c6bd745330Xd839i-E1s~.html","详情")</f>
        <v>详情</v>
      </c>
    </row>
    <row r="270" spans="1:10">
      <c r="A270" s="1" t="s">
        <v>807</v>
      </c>
      <c r="B270" s="1" t="s">
        <v>44</v>
      </c>
      <c r="C270" s="1" t="s">
        <v>47</v>
      </c>
      <c r="D270" s="1" t="s">
        <v>71</v>
      </c>
      <c r="E270" s="1"/>
      <c r="F270" s="1" t="s">
        <v>77</v>
      </c>
      <c r="G270" s="1" t="s">
        <v>83</v>
      </c>
      <c r="H270" s="1" t="s">
        <v>835</v>
      </c>
      <c r="I270" s="1" t="s">
        <v>864</v>
      </c>
      <c r="J270" s="1" t="str">
        <f>HYPERLINK("https://www.zhipin.com/job_detail/39016392a6f565aa3nB72Ny9E1o~.html","详情")</f>
        <v>详情</v>
      </c>
    </row>
    <row r="271" spans="1:10">
      <c r="A271" s="1" t="s">
        <v>808</v>
      </c>
      <c r="B271" s="1" t="s">
        <v>41</v>
      </c>
      <c r="C271" s="1" t="s">
        <v>55</v>
      </c>
      <c r="D271" s="1" t="s">
        <v>357</v>
      </c>
      <c r="E271" s="1" t="s">
        <v>73</v>
      </c>
      <c r="F271" s="1" t="s">
        <v>77</v>
      </c>
      <c r="G271" s="1" t="s">
        <v>82</v>
      </c>
      <c r="H271" s="1" t="s">
        <v>836</v>
      </c>
      <c r="I271" s="1" t="s">
        <v>865</v>
      </c>
      <c r="J271" s="1" t="str">
        <f>HYPERLINK("https://www.zhipin.com/job_detail/1e73885385512aa43nJy3dW6FVI~.html","详情")</f>
        <v>详情</v>
      </c>
    </row>
    <row r="272" spans="1:10">
      <c r="A272" s="1" t="s">
        <v>809</v>
      </c>
      <c r="B272" s="1" t="s">
        <v>40</v>
      </c>
      <c r="C272" s="1" t="s">
        <v>51</v>
      </c>
      <c r="D272" s="1" t="s">
        <v>57</v>
      </c>
      <c r="E272" s="1" t="s">
        <v>75</v>
      </c>
      <c r="F272" s="1" t="s">
        <v>77</v>
      </c>
      <c r="G272" s="1" t="s">
        <v>82</v>
      </c>
      <c r="H272" s="1" t="s">
        <v>837</v>
      </c>
      <c r="I272" s="1" t="s">
        <v>866</v>
      </c>
      <c r="J272" s="1" t="str">
        <f>HYPERLINK("https://www.zhipin.com/job_detail/4357f4bb2d38b4a63nZy396_FFo~.html","详情")</f>
        <v>详情</v>
      </c>
    </row>
    <row r="273" spans="1:10">
      <c r="A273" s="1" t="s">
        <v>251</v>
      </c>
      <c r="B273" s="1" t="s">
        <v>40</v>
      </c>
      <c r="C273" s="1" t="s">
        <v>47</v>
      </c>
      <c r="D273" s="1" t="s">
        <v>58</v>
      </c>
      <c r="E273" s="1" t="s">
        <v>75</v>
      </c>
      <c r="F273" s="1" t="s">
        <v>78</v>
      </c>
      <c r="G273" s="1" t="s">
        <v>82</v>
      </c>
      <c r="H273" s="1" t="s">
        <v>838</v>
      </c>
      <c r="I273" s="1" t="s">
        <v>867</v>
      </c>
      <c r="J273" s="1" t="str">
        <f>HYPERLINK("https://www.zhipin.com/job_detail/992c2583be2c32033nN72dW9E1M~.html","详情")</f>
        <v>详情</v>
      </c>
    </row>
    <row r="274" spans="1:10">
      <c r="A274" s="1" t="s">
        <v>12</v>
      </c>
      <c r="B274" s="1" t="s">
        <v>42</v>
      </c>
      <c r="C274" s="1" t="s">
        <v>47</v>
      </c>
      <c r="D274" s="1" t="s">
        <v>59</v>
      </c>
      <c r="E274" s="1" t="s">
        <v>75</v>
      </c>
      <c r="F274" s="1" t="s">
        <v>80</v>
      </c>
      <c r="G274" s="1" t="s">
        <v>82</v>
      </c>
      <c r="H274" s="1" t="s">
        <v>839</v>
      </c>
      <c r="I274" s="1" t="s">
        <v>868</v>
      </c>
      <c r="J274" s="1" t="str">
        <f>HYPERLINK("https://www.zhipin.com/job_detail/971442e5d1b803433nd43di7GFY~.html","详情")</f>
        <v>详情</v>
      </c>
    </row>
    <row r="275" spans="1:10">
      <c r="A275" s="1" t="s">
        <v>810</v>
      </c>
      <c r="B275" s="1" t="s">
        <v>42</v>
      </c>
      <c r="C275" s="1" t="s">
        <v>270</v>
      </c>
      <c r="D275" s="1" t="s">
        <v>825</v>
      </c>
      <c r="E275" s="1"/>
      <c r="F275" s="1" t="s">
        <v>79</v>
      </c>
      <c r="G275" s="1" t="s">
        <v>82</v>
      </c>
      <c r="H275" s="1" t="s">
        <v>840</v>
      </c>
      <c r="I275" s="1" t="s">
        <v>869</v>
      </c>
      <c r="J275" s="1" t="str">
        <f>HYPERLINK("https://www.zhipin.com/job_detail/c9eadb616a3e18543nJ72dy6F1c~.html","详情")</f>
        <v>详情</v>
      </c>
    </row>
    <row r="276" spans="1:10">
      <c r="A276" s="1" t="s">
        <v>811</v>
      </c>
      <c r="B276" s="1" t="s">
        <v>42</v>
      </c>
      <c r="C276" s="1" t="s">
        <v>55</v>
      </c>
      <c r="D276" s="1" t="s">
        <v>70</v>
      </c>
      <c r="E276" s="1" t="s">
        <v>73</v>
      </c>
      <c r="F276" s="1" t="s">
        <v>78</v>
      </c>
      <c r="G276" s="1" t="s">
        <v>82</v>
      </c>
      <c r="H276" s="1" t="s">
        <v>841</v>
      </c>
      <c r="I276" s="1" t="s">
        <v>870</v>
      </c>
      <c r="J276" s="1" t="str">
        <f>HYPERLINK("https://www.zhipin.com/job_detail/26a24d5d1e6ba79b3ndz3tS-FFY~.html","详情")</f>
        <v>详情</v>
      </c>
    </row>
    <row r="277" spans="1:10">
      <c r="A277" s="1" t="s">
        <v>248</v>
      </c>
      <c r="B277" s="1" t="s">
        <v>41</v>
      </c>
      <c r="C277" s="1" t="s">
        <v>51</v>
      </c>
      <c r="D277" s="1" t="s">
        <v>66</v>
      </c>
      <c r="E277" s="1" t="s">
        <v>74</v>
      </c>
      <c r="F277" s="1" t="s">
        <v>77</v>
      </c>
      <c r="G277" s="1" t="s">
        <v>82</v>
      </c>
      <c r="H277" s="1" t="s">
        <v>842</v>
      </c>
      <c r="I277" s="1" t="s">
        <v>718</v>
      </c>
      <c r="J277" s="1" t="str">
        <f>HYPERLINK("https://www.zhipin.com/job_detail/9f30aa98125350f53nB80t65FlA~.html","详情")</f>
        <v>详情</v>
      </c>
    </row>
    <row r="278" spans="1:10">
      <c r="A278" s="1" t="s">
        <v>812</v>
      </c>
      <c r="B278" s="1" t="s">
        <v>42</v>
      </c>
      <c r="C278" s="1" t="s">
        <v>353</v>
      </c>
      <c r="D278" s="1" t="s">
        <v>57</v>
      </c>
      <c r="E278" s="1"/>
      <c r="F278" s="1" t="s">
        <v>78</v>
      </c>
      <c r="G278" s="1" t="s">
        <v>82</v>
      </c>
      <c r="H278" s="1" t="s">
        <v>843</v>
      </c>
      <c r="I278" s="1" t="s">
        <v>871</v>
      </c>
      <c r="J278" s="1" t="str">
        <f>HYPERLINK("https://www.zhipin.com/job_detail/2dbc7fbf3ae64b513nB_2NW8FFQ~.html","详情")</f>
        <v>详情</v>
      </c>
    </row>
    <row r="279" spans="1:10">
      <c r="A279" s="1" t="s">
        <v>265</v>
      </c>
      <c r="B279" s="1" t="s">
        <v>41</v>
      </c>
      <c r="C279" s="1" t="s">
        <v>47</v>
      </c>
      <c r="D279" s="1" t="s">
        <v>826</v>
      </c>
      <c r="E279" s="1" t="s">
        <v>75</v>
      </c>
      <c r="F279" s="1" t="s">
        <v>77</v>
      </c>
      <c r="G279" s="1" t="s">
        <v>82</v>
      </c>
      <c r="H279" s="1" t="s">
        <v>844</v>
      </c>
      <c r="I279" s="1" t="s">
        <v>872</v>
      </c>
      <c r="J279" s="1" t="str">
        <f>HYPERLINK("https://www.zhipin.com/job_detail/96775de868afe91c3nR93dW0EVU~.html","详情")</f>
        <v>详情</v>
      </c>
    </row>
    <row r="280" spans="1:10">
      <c r="A280" s="1" t="s">
        <v>803</v>
      </c>
      <c r="B280" s="1" t="s">
        <v>42</v>
      </c>
      <c r="C280" s="1" t="s">
        <v>47</v>
      </c>
      <c r="D280" s="1" t="s">
        <v>827</v>
      </c>
      <c r="E280" s="1" t="s">
        <v>73</v>
      </c>
      <c r="F280" s="1" t="s">
        <v>80</v>
      </c>
      <c r="G280" s="1" t="s">
        <v>82</v>
      </c>
      <c r="H280" s="1" t="s">
        <v>845</v>
      </c>
      <c r="I280" s="1" t="s">
        <v>873</v>
      </c>
      <c r="J280" s="1" t="str">
        <f>HYPERLINK("https://www.zhipin.com/job_detail/5c9366504740c8513nd43ti5FFU~.html","详情")</f>
        <v>详情</v>
      </c>
    </row>
    <row r="281" spans="1:10">
      <c r="A281" s="1" t="s">
        <v>813</v>
      </c>
      <c r="B281" s="1" t="s">
        <v>42</v>
      </c>
      <c r="C281" s="1" t="s">
        <v>269</v>
      </c>
      <c r="D281" s="1" t="s">
        <v>57</v>
      </c>
      <c r="E281" s="1" t="s">
        <v>73</v>
      </c>
      <c r="F281" s="1" t="s">
        <v>78</v>
      </c>
      <c r="G281" s="1" t="s">
        <v>82</v>
      </c>
      <c r="H281" s="1" t="s">
        <v>846</v>
      </c>
      <c r="I281" s="1" t="s">
        <v>874</v>
      </c>
      <c r="J281" s="1" t="str">
        <f>HYPERLINK("https://www.zhipin.com/job_detail/9e94c0ddb37c1c6133Z42d61EFE~.html","详情")</f>
        <v>详情</v>
      </c>
    </row>
    <row r="282" spans="1:10">
      <c r="A282" s="1" t="s">
        <v>814</v>
      </c>
      <c r="B282" s="1" t="s">
        <v>40</v>
      </c>
      <c r="C282" s="1" t="s">
        <v>822</v>
      </c>
      <c r="D282" s="1" t="s">
        <v>66</v>
      </c>
      <c r="E282" s="1" t="s">
        <v>74</v>
      </c>
      <c r="F282" s="1" t="s">
        <v>80</v>
      </c>
      <c r="G282" s="1" t="s">
        <v>82</v>
      </c>
      <c r="H282" s="1" t="s">
        <v>847</v>
      </c>
      <c r="I282" s="1" t="s">
        <v>875</v>
      </c>
      <c r="J282" s="1" t="str">
        <f>HYPERLINK("https://www.zhipin.com/job_detail/22e24b578f6cf69f3nB80928GVA~.html","详情")</f>
        <v>详情</v>
      </c>
    </row>
    <row r="283" spans="1:10">
      <c r="A283" s="1" t="s">
        <v>815</v>
      </c>
      <c r="B283" s="1" t="s">
        <v>42</v>
      </c>
      <c r="C283" s="1" t="s">
        <v>51</v>
      </c>
      <c r="D283" s="1" t="s">
        <v>175</v>
      </c>
      <c r="E283" s="1" t="s">
        <v>75</v>
      </c>
      <c r="F283" s="1" t="s">
        <v>79</v>
      </c>
      <c r="G283" s="1" t="s">
        <v>82</v>
      </c>
      <c r="H283" s="1" t="s">
        <v>848</v>
      </c>
      <c r="I283" s="1" t="s">
        <v>876</v>
      </c>
      <c r="J283" s="1" t="str">
        <f>HYPERLINK("https://www.zhipin.com/job_detail/741490a3c58a49e50XV639m8GVY~.html","详情")</f>
        <v>详情</v>
      </c>
    </row>
    <row r="284" spans="1:10">
      <c r="A284" s="1" t="s">
        <v>816</v>
      </c>
      <c r="B284" s="1" t="s">
        <v>41</v>
      </c>
      <c r="C284" s="1" t="s">
        <v>47</v>
      </c>
      <c r="D284" s="1" t="s">
        <v>361</v>
      </c>
      <c r="E284" s="1"/>
      <c r="F284" s="1" t="s">
        <v>78</v>
      </c>
      <c r="G284" s="1" t="s">
        <v>82</v>
      </c>
      <c r="H284" s="1" t="s">
        <v>849</v>
      </c>
      <c r="I284" s="1" t="s">
        <v>877</v>
      </c>
      <c r="J284" s="1" t="str">
        <f>HYPERLINK("https://www.zhipin.com/job_detail/778887c661c7c15533x_2N-_EFU~.html","详情")</f>
        <v>详情</v>
      </c>
    </row>
    <row r="285" spans="1:10">
      <c r="A285" s="1" t="s">
        <v>254</v>
      </c>
      <c r="B285" s="1" t="s">
        <v>41</v>
      </c>
      <c r="C285" s="1" t="s">
        <v>270</v>
      </c>
      <c r="D285" s="1" t="s">
        <v>176</v>
      </c>
      <c r="E285" s="1" t="s">
        <v>73</v>
      </c>
      <c r="F285" s="1" t="s">
        <v>79</v>
      </c>
      <c r="G285" s="1" t="s">
        <v>82</v>
      </c>
      <c r="H285" s="1" t="s">
        <v>850</v>
      </c>
      <c r="I285" s="1" t="s">
        <v>878</v>
      </c>
      <c r="J285" s="1" t="str">
        <f>HYPERLINK("https://www.zhipin.com/job_detail/54105eecd6aa274d3ndz2969FVI~.html","详情")</f>
        <v>详情</v>
      </c>
    </row>
    <row r="286" spans="1:10">
      <c r="A286" s="1" t="s">
        <v>817</v>
      </c>
      <c r="B286" s="1" t="s">
        <v>41</v>
      </c>
      <c r="C286" s="1" t="s">
        <v>51</v>
      </c>
      <c r="D286" s="1" t="s">
        <v>272</v>
      </c>
      <c r="E286" s="1" t="s">
        <v>75</v>
      </c>
      <c r="F286" s="1" t="s">
        <v>78</v>
      </c>
      <c r="G286" s="1" t="s">
        <v>82</v>
      </c>
      <c r="H286" s="1" t="s">
        <v>851</v>
      </c>
      <c r="I286" s="1" t="s">
        <v>879</v>
      </c>
      <c r="J286" s="1" t="str">
        <f>HYPERLINK("https://www.zhipin.com/job_detail/9db0e0e2714660451Hd82NW_FFY~.html","详情")</f>
        <v>详情</v>
      </c>
    </row>
    <row r="287" spans="1:10">
      <c r="A287" s="1" t="s">
        <v>818</v>
      </c>
      <c r="B287" s="1" t="s">
        <v>41</v>
      </c>
      <c r="C287" s="1" t="s">
        <v>47</v>
      </c>
      <c r="D287" s="1" t="s">
        <v>273</v>
      </c>
      <c r="E287" s="1" t="s">
        <v>75</v>
      </c>
      <c r="F287" s="1" t="s">
        <v>79</v>
      </c>
      <c r="G287" s="1" t="s">
        <v>82</v>
      </c>
      <c r="H287" s="1" t="s">
        <v>852</v>
      </c>
      <c r="I287" s="1" t="s">
        <v>880</v>
      </c>
      <c r="J287" s="1" t="str">
        <f>HYPERLINK("https://www.zhipin.com/job_detail/d8a15884e468e0ae3nJz3tq6F1A~.html","详情")</f>
        <v>详情</v>
      </c>
    </row>
    <row r="288" spans="1:10">
      <c r="A288" s="1" t="s">
        <v>11</v>
      </c>
      <c r="B288" s="1" t="s">
        <v>41</v>
      </c>
      <c r="C288" s="1" t="s">
        <v>47</v>
      </c>
      <c r="D288" s="1" t="s">
        <v>57</v>
      </c>
      <c r="E288" s="1"/>
      <c r="F288" s="1" t="s">
        <v>77</v>
      </c>
      <c r="G288" s="1" t="s">
        <v>82</v>
      </c>
      <c r="H288" s="1" t="s">
        <v>853</v>
      </c>
      <c r="I288" s="1"/>
      <c r="J288" s="1" t="str">
        <f>HYPERLINK("https://www.zhipin.com/job_detail/fb6cdd7cc7680e9f1XR70tq-ElI~.html","详情")</f>
        <v>详情</v>
      </c>
    </row>
    <row r="289" spans="1:10">
      <c r="A289" s="1" t="s">
        <v>819</v>
      </c>
      <c r="B289" s="1" t="s">
        <v>42</v>
      </c>
      <c r="C289" s="1" t="s">
        <v>173</v>
      </c>
      <c r="D289" s="1" t="s">
        <v>362</v>
      </c>
      <c r="E289" s="1" t="s">
        <v>75</v>
      </c>
      <c r="F289" s="1" t="s">
        <v>79</v>
      </c>
      <c r="G289" s="1" t="s">
        <v>82</v>
      </c>
      <c r="H289" s="1" t="s">
        <v>854</v>
      </c>
      <c r="I289" s="1" t="s">
        <v>881</v>
      </c>
      <c r="J289" s="1" t="str">
        <f>HYPERLINK("https://www.zhipin.com/job_detail/e5bdf1bfab0f55743nF-39m7EFo~.html","详情")</f>
        <v>详情</v>
      </c>
    </row>
    <row r="290" spans="1:10">
      <c r="A290" s="1" t="s">
        <v>261</v>
      </c>
      <c r="B290" s="1" t="s">
        <v>41</v>
      </c>
      <c r="C290" s="1" t="s">
        <v>271</v>
      </c>
      <c r="D290" s="1" t="s">
        <v>275</v>
      </c>
      <c r="E290" s="1"/>
      <c r="F290" s="1" t="s">
        <v>78</v>
      </c>
      <c r="G290" s="1" t="s">
        <v>82</v>
      </c>
      <c r="H290" s="1" t="s">
        <v>299</v>
      </c>
      <c r="I290" s="1" t="s">
        <v>882</v>
      </c>
      <c r="J290" s="1" t="str">
        <f>HYPERLINK("https://www.zhipin.com/job_detail/45529f7ae7a066623nJy3NW7FFA~.html","详情")</f>
        <v>详情</v>
      </c>
    </row>
    <row r="291" spans="1:10">
      <c r="A291" s="1" t="s">
        <v>820</v>
      </c>
      <c r="B291" s="1" t="s">
        <v>41</v>
      </c>
      <c r="C291" s="1" t="s">
        <v>55</v>
      </c>
      <c r="D291" s="1" t="s">
        <v>180</v>
      </c>
      <c r="E291" s="1" t="s">
        <v>75</v>
      </c>
      <c r="F291" s="1" t="s">
        <v>78</v>
      </c>
      <c r="G291" s="1" t="s">
        <v>82</v>
      </c>
      <c r="H291" s="1" t="s">
        <v>855</v>
      </c>
      <c r="I291" s="1" t="s">
        <v>883</v>
      </c>
      <c r="J291" s="1" t="str">
        <f>HYPERLINK("https://www.zhipin.com/job_detail/d5f235dfb12c149e3nF53di4GVM~.html","详情")</f>
        <v>详情</v>
      </c>
    </row>
    <row r="292" spans="1:10">
      <c r="A292" s="1" t="s">
        <v>821</v>
      </c>
      <c r="B292" s="1" t="s">
        <v>41</v>
      </c>
      <c r="C292" s="1" t="s">
        <v>50</v>
      </c>
      <c r="D292" s="1" t="s">
        <v>59</v>
      </c>
      <c r="E292" s="1" t="s">
        <v>75</v>
      </c>
      <c r="F292" s="1" t="s">
        <v>77</v>
      </c>
      <c r="G292" s="1" t="s">
        <v>82</v>
      </c>
      <c r="H292" s="1" t="s">
        <v>856</v>
      </c>
      <c r="I292" s="1" t="s">
        <v>884</v>
      </c>
      <c r="J292" s="1" t="str">
        <f>HYPERLINK("https://www.zhipin.com/job_detail/fdc71466d7b1db063nN72Nm_GVE~.html","详情")</f>
        <v>详情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数据产品经理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2020-09-03T15:37:09Z</dcterms:created>
  <dcterms:modified xsi:type="dcterms:W3CDTF">2020-09-03T15:37:09Z</dcterms:modified>
</cp:coreProperties>
</file>