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and\OneDrive\active\Projects\Meta_analysis_diversity+disease\Manuscript\Submission1_EvolutionLetters\"/>
    </mc:Choice>
  </mc:AlternateContent>
  <bookViews>
    <workbookView xWindow="0" yWindow="0" windowWidth="28800" windowHeight="10632"/>
  </bookViews>
  <sheets>
    <sheet name="Guide" sheetId="1" r:id="rId1"/>
    <sheet name="Agha 2018" sheetId="30" r:id="rId2"/>
    <sheet name="Alexander 1991" sheetId="29" r:id="rId3"/>
    <sheet name="Altermatt 2008" sheetId="28" r:id="rId4"/>
    <sheet name="Arkush 2002" sheetId="27" r:id="rId5"/>
    <sheet name="Baer 1999" sheetId="26" r:id="rId6"/>
    <sheet name="Baer 2001" sheetId="25" r:id="rId7"/>
    <sheet name="Brustch 2017" sheetId="24" r:id="rId8"/>
    <sheet name="Desai 2015" sheetId="23" r:id="rId9"/>
    <sheet name="Ebert 2007" sheetId="22" r:id="rId10"/>
    <sheet name="Ferarri 2007" sheetId="21" r:id="rId11"/>
    <sheet name="Ganz 2010" sheetId="20" r:id="rId12"/>
    <sheet name="Giese 2003" sheetId="19" r:id="rId13"/>
    <sheet name="Hughes 2004" sheetId="18" r:id="rId14"/>
    <sheet name="O'Donnell 2010" sheetId="16" r:id="rId15"/>
    <sheet name="Pearman 2005" sheetId="15" r:id="rId16"/>
    <sheet name="Puurtinen 2004" sheetId="14" r:id="rId17"/>
    <sheet name="Reber 2008" sheetId="13" r:id="rId18"/>
    <sheet name="Schmid 1994" sheetId="12" r:id="rId19"/>
    <sheet name="Schmidt 2011" sheetId="11" r:id="rId20"/>
    <sheet name="Seeley 2007" sheetId="10" r:id="rId21"/>
    <sheet name="Strauss 2017" sheetId="9" r:id="rId22"/>
    <sheet name="Tarpy 2003" sheetId="8" r:id="rId23"/>
    <sheet name="Tarpy 2006" sheetId="7" r:id="rId24"/>
    <sheet name="vanHoute 2016" sheetId="120" r:id="rId25"/>
    <sheet name="Woyciechowski 2001" sheetId="119" r:id="rId26"/>
    <sheet name="Bower 2011" sheetId="52" r:id="rId27"/>
    <sheet name="Dagan 2013" sheetId="51" r:id="rId28"/>
    <sheet name="Dionne 2009" sheetId="50" r:id="rId29"/>
    <sheet name="Dunning 2008" sheetId="49" r:id="rId30"/>
    <sheet name="Ellison 2011" sheetId="48" r:id="rId31"/>
    <sheet name="Field 2007" sheetId="47" r:id="rId32"/>
    <sheet name="King 2011" sheetId="46" r:id="rId33"/>
    <sheet name="Kyle 2014" sheetId="45" r:id="rId34"/>
    <sheet name="Loiseau 2011" sheetId="44" r:id="rId35"/>
    <sheet name="Meagher 1999" sheetId="43" r:id="rId36"/>
    <sheet name="Neumann 2000" sheetId="41" r:id="rId37"/>
    <sheet name="Pagan 2012" sheetId="40" r:id="rId38"/>
    <sheet name="Parsche 2018" sheetId="39" r:id="rId39"/>
    <sheet name="Pierce 2014" sheetId="38" r:id="rId40"/>
    <sheet name="Queirós 2016" sheetId="37" r:id="rId41"/>
    <sheet name="Rahn 2016" sheetId="36" r:id="rId42"/>
    <sheet name="Savage 2015" sheetId="35" r:id="rId43"/>
    <sheet name="Trouve 2003" sheetId="34" r:id="rId44"/>
    <sheet name="Velavan 2009" sheetId="33" r:id="rId45"/>
    <sheet name="Whitehorn 2010" sheetId="32" r:id="rId46"/>
    <sheet name="Whitehorn 2014" sheetId="31" r:id="rId47"/>
    <sheet name="Whiteman 2006" sheetId="3" r:id="rId48"/>
    <sheet name="BenM'Barek 2019" sheetId="60" r:id="rId49"/>
    <sheet name="Bruns 2013" sheetId="59" r:id="rId50"/>
    <sheet name="Hariri 2001" sheetId="58" r:id="rId51"/>
    <sheet name="Huang 2011" sheetId="57" r:id="rId52"/>
    <sheet name="Pilet 2006" sheetId="53" r:id="rId53"/>
    <sheet name="Schaerer 2008" sheetId="56" r:id="rId54"/>
    <sheet name="Severns 2014" sheetId="54" r:id="rId55"/>
    <sheet name="Zhu 2000" sheetId="4" r:id="rId56"/>
    <sheet name="Akanda 1996" sheetId="118" r:id="rId57"/>
    <sheet name="Alexander 1986" sheetId="117" r:id="rId58"/>
    <sheet name="Andrivon 2003" sheetId="116" r:id="rId59"/>
    <sheet name="Aslam 1993" sheetId="115" r:id="rId60"/>
    <sheet name="Ayanru 1977" sheetId="114" r:id="rId61"/>
    <sheet name="Brophy 1991" sheetId="113" r:id="rId62"/>
    <sheet name="Chakraborty 1991" sheetId="112" r:id="rId63"/>
    <sheet name="Chaulagain 2017" sheetId="111" r:id="rId64"/>
    <sheet name="Chin 1984" sheetId="110" r:id="rId65"/>
    <sheet name="Cowger 2002" sheetId="109" r:id="rId66"/>
    <sheet name="Didelot 2007" sheetId="108" r:id="rId67"/>
    <sheet name="Dileone 1994" sheetId="106" r:id="rId68"/>
    <sheet name="Dublin 1994" sheetId="105" r:id="rId69"/>
    <sheet name="Finckh 1992 Stripe" sheetId="103" r:id="rId70"/>
    <sheet name="Finckh 1992 Plant" sheetId="104" r:id="rId71"/>
    <sheet name="Garrett 2001" sheetId="102" r:id="rId72"/>
    <sheet name="Jackson 1997" sheetId="101" r:id="rId73"/>
    <sheet name="Jeger 1981" sheetId="99" r:id="rId74"/>
    <sheet name="Jeger 1983" sheetId="98" r:id="rId75"/>
    <sheet name="Karjalainen 1986" sheetId="97" r:id="rId76"/>
    <sheet name="Karjalainen 1993" sheetId="96" r:id="rId77"/>
    <sheet name="Kousik 1996" sheetId="95" r:id="rId78"/>
    <sheet name="Lannou 2005" sheetId="94" r:id="rId79"/>
    <sheet name="Mahmood 1991" sheetId="92" r:id="rId80"/>
    <sheet name="Malik 1988" sheetId="91" r:id="rId81"/>
    <sheet name="McDonald 1988" sheetId="90" r:id="rId82"/>
    <sheet name="Millie 2006" sheetId="89" r:id="rId83"/>
    <sheet name="Mundt 1994" sheetId="86" r:id="rId84"/>
    <sheet name="Mundt 1995" sheetId="87" r:id="rId85"/>
    <sheet name="Mundt 2002" sheetId="88" r:id="rId86"/>
    <sheet name="Mundt 2011" sheetId="85" r:id="rId87"/>
    <sheet name="Newton 2002" sheetId="82" r:id="rId88"/>
    <sheet name="Newton 2009" sheetId="84" r:id="rId89"/>
    <sheet name="Newton 2011" sheetId="83" r:id="rId90"/>
    <sheet name="Ning 2012" sheetId="93" r:id="rId91"/>
    <sheet name="Ntahimpera 1994" sheetId="81" r:id="rId92"/>
    <sheet name="Paynter 2008" sheetId="80" r:id="rId93"/>
    <sheet name="Phillips 2005" sheetId="79" r:id="rId94"/>
    <sheet name="Power 1991" sheetId="78" r:id="rId95"/>
    <sheet name="Pradhanang 1995" sheetId="77" r:id="rId96"/>
    <sheet name="Pyndji 1992" sheetId="76" r:id="rId97"/>
    <sheet name="Ram 1989" sheetId="75" r:id="rId98"/>
    <sheet name="Sharma 1996" sheetId="74" r:id="rId99"/>
    <sheet name="Stitch 1983" sheetId="73" r:id="rId100"/>
    <sheet name="Stolen 1980" sheetId="72" r:id="rId101"/>
    <sheet name="White 1982" sheetId="71" r:id="rId102"/>
    <sheet name="Zhu 2005" sheetId="70" r:id="rId10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32" l="1"/>
  <c r="N8" i="32"/>
  <c r="Q7" i="32"/>
  <c r="P7" i="32"/>
  <c r="Q6" i="32"/>
  <c r="N6" i="32"/>
  <c r="P6" i="32"/>
  <c r="N5" i="32"/>
  <c r="P5" i="32"/>
  <c r="N7" i="32" l="1"/>
  <c r="Q8" i="32"/>
  <c r="Q5" i="32"/>
  <c r="P6" i="38" l="1"/>
  <c r="P5" i="38"/>
  <c r="O6" i="38"/>
  <c r="O5" i="38"/>
  <c r="M6" i="38"/>
  <c r="M5" i="38"/>
  <c r="P4" i="38"/>
  <c r="O4" i="38"/>
  <c r="M4" i="38" l="1"/>
  <c r="Z22" i="71" l="1"/>
  <c r="U22" i="71"/>
  <c r="T22" i="71"/>
  <c r="Z21" i="71"/>
  <c r="U21" i="71"/>
  <c r="X21" i="71" s="1"/>
  <c r="Y21" i="71" s="1"/>
  <c r="T21" i="71"/>
  <c r="Z20" i="71"/>
  <c r="U20" i="71"/>
  <c r="T20" i="71"/>
  <c r="Z19" i="71"/>
  <c r="U19" i="71"/>
  <c r="X19" i="71" s="1"/>
  <c r="Y19" i="71" s="1"/>
  <c r="T19" i="71"/>
  <c r="Z18" i="71"/>
  <c r="U18" i="71"/>
  <c r="T18" i="71"/>
  <c r="Z17" i="71"/>
  <c r="U17" i="71"/>
  <c r="T17" i="71"/>
  <c r="Z16" i="71"/>
  <c r="U16" i="71"/>
  <c r="T16" i="71"/>
  <c r="X16" i="71" s="1"/>
  <c r="Y16" i="71" s="1"/>
  <c r="Z15" i="71"/>
  <c r="U15" i="71"/>
  <c r="X15" i="71" s="1"/>
  <c r="Y15" i="71" s="1"/>
  <c r="T15" i="71"/>
  <c r="Z14" i="71"/>
  <c r="U14" i="71"/>
  <c r="T14" i="71"/>
  <c r="Z13" i="71"/>
  <c r="U13" i="71"/>
  <c r="X13" i="71" s="1"/>
  <c r="Y13" i="71" s="1"/>
  <c r="T13" i="71"/>
  <c r="Z12" i="71"/>
  <c r="U12" i="71"/>
  <c r="T12" i="71"/>
  <c r="Z11" i="71"/>
  <c r="U11" i="71"/>
  <c r="T11" i="71"/>
  <c r="Z10" i="71"/>
  <c r="U10" i="71"/>
  <c r="X10" i="71" s="1"/>
  <c r="Y10" i="71" s="1"/>
  <c r="T10" i="71"/>
  <c r="Z9" i="71"/>
  <c r="U9" i="71"/>
  <c r="T9" i="71"/>
  <c r="Z8" i="71"/>
  <c r="U8" i="71"/>
  <c r="T8" i="71"/>
  <c r="X8" i="71" s="1"/>
  <c r="Y8" i="71" s="1"/>
  <c r="Z7" i="71"/>
  <c r="U7" i="71"/>
  <c r="T7" i="71"/>
  <c r="Z6" i="71"/>
  <c r="U6" i="71"/>
  <c r="X6" i="71" s="1"/>
  <c r="Y6" i="71" s="1"/>
  <c r="T6" i="71"/>
  <c r="Z5" i="71"/>
  <c r="U5" i="71"/>
  <c r="X5" i="71" s="1"/>
  <c r="Y5" i="71" s="1"/>
  <c r="T5" i="71"/>
  <c r="Z4" i="71"/>
  <c r="U4" i="71"/>
  <c r="T4" i="71"/>
  <c r="Z3" i="71"/>
  <c r="U3" i="71"/>
  <c r="T3" i="71"/>
  <c r="Z2" i="71"/>
  <c r="U2" i="71"/>
  <c r="T2" i="71"/>
  <c r="AA27" i="72"/>
  <c r="U27" i="72"/>
  <c r="Y27" i="72" s="1"/>
  <c r="Z27" i="72" s="1"/>
  <c r="AA26" i="72"/>
  <c r="U26" i="72"/>
  <c r="Y26" i="72" s="1"/>
  <c r="Z26" i="72" s="1"/>
  <c r="AA25" i="72"/>
  <c r="U25" i="72"/>
  <c r="Y25" i="72" s="1"/>
  <c r="Z25" i="72" s="1"/>
  <c r="AA24" i="72"/>
  <c r="U24" i="72"/>
  <c r="Y24" i="72" s="1"/>
  <c r="Z24" i="72" s="1"/>
  <c r="AA23" i="72"/>
  <c r="U23" i="72"/>
  <c r="Y23" i="72" s="1"/>
  <c r="Z23" i="72" s="1"/>
  <c r="AA22" i="72"/>
  <c r="U22" i="72"/>
  <c r="Y22" i="72" s="1"/>
  <c r="Z22" i="72" s="1"/>
  <c r="AA21" i="72"/>
  <c r="U21" i="72"/>
  <c r="Y21" i="72" s="1"/>
  <c r="Z21" i="72" s="1"/>
  <c r="AA20" i="72"/>
  <c r="U20" i="72"/>
  <c r="Y20" i="72" s="1"/>
  <c r="Z20" i="72" s="1"/>
  <c r="AA19" i="72"/>
  <c r="U19" i="72"/>
  <c r="Y19" i="72" s="1"/>
  <c r="Z19" i="72" s="1"/>
  <c r="AA18" i="72"/>
  <c r="U18" i="72"/>
  <c r="Y18" i="72" s="1"/>
  <c r="Z18" i="72" s="1"/>
  <c r="AA17" i="72"/>
  <c r="U17" i="72"/>
  <c r="Y17" i="72" s="1"/>
  <c r="Z17" i="72" s="1"/>
  <c r="AA16" i="72"/>
  <c r="U16" i="72"/>
  <c r="Y16" i="72" s="1"/>
  <c r="Z16" i="72" s="1"/>
  <c r="AA15" i="72"/>
  <c r="U15" i="72"/>
  <c r="Y15" i="72" s="1"/>
  <c r="Z15" i="72" s="1"/>
  <c r="AA14" i="72"/>
  <c r="U14" i="72"/>
  <c r="Y14" i="72" s="1"/>
  <c r="Z14" i="72" s="1"/>
  <c r="AA13" i="72"/>
  <c r="U13" i="72"/>
  <c r="Y13" i="72" s="1"/>
  <c r="Z13" i="72" s="1"/>
  <c r="AA12" i="72"/>
  <c r="U12" i="72"/>
  <c r="Y12" i="72" s="1"/>
  <c r="Z12" i="72" s="1"/>
  <c r="AA11" i="72"/>
  <c r="U11" i="72"/>
  <c r="Y11" i="72" s="1"/>
  <c r="Z11" i="72" s="1"/>
  <c r="AA10" i="72"/>
  <c r="U10" i="72"/>
  <c r="Y10" i="72" s="1"/>
  <c r="Z10" i="72" s="1"/>
  <c r="AA9" i="72"/>
  <c r="U9" i="72"/>
  <c r="Y9" i="72" s="1"/>
  <c r="Z9" i="72" s="1"/>
  <c r="AA8" i="72"/>
  <c r="U8" i="72"/>
  <c r="Y8" i="72" s="1"/>
  <c r="Z8" i="72" s="1"/>
  <c r="AA7" i="72"/>
  <c r="U7" i="72"/>
  <c r="Y7" i="72" s="1"/>
  <c r="Z7" i="72" s="1"/>
  <c r="AA6" i="72"/>
  <c r="U6" i="72"/>
  <c r="Y6" i="72" s="1"/>
  <c r="Z6" i="72" s="1"/>
  <c r="AA5" i="72"/>
  <c r="U5" i="72"/>
  <c r="Y5" i="72" s="1"/>
  <c r="Z5" i="72" s="1"/>
  <c r="AA4" i="72"/>
  <c r="U4" i="72"/>
  <c r="Y4" i="72" s="1"/>
  <c r="Z4" i="72" s="1"/>
  <c r="AA3" i="72"/>
  <c r="U3" i="72"/>
  <c r="Y3" i="72" s="1"/>
  <c r="Z3" i="72" s="1"/>
  <c r="AA2" i="72"/>
  <c r="U2" i="72"/>
  <c r="Y2" i="72" s="1"/>
  <c r="Z2" i="72" s="1"/>
  <c r="G31" i="74"/>
  <c r="G30" i="74"/>
  <c r="W12" i="74" s="1"/>
  <c r="Z12" i="74" s="1"/>
  <c r="AA12" i="74" s="1"/>
  <c r="G26" i="74"/>
  <c r="G25" i="74"/>
  <c r="W10" i="74" s="1"/>
  <c r="Z10" i="74" s="1"/>
  <c r="AA10" i="74" s="1"/>
  <c r="G21" i="74"/>
  <c r="W9" i="74" s="1"/>
  <c r="G20" i="74"/>
  <c r="W8" i="74" s="1"/>
  <c r="Z8" i="74" s="1"/>
  <c r="AA8" i="74" s="1"/>
  <c r="G16" i="74"/>
  <c r="W7" i="74" s="1"/>
  <c r="G15" i="74"/>
  <c r="AB13" i="74"/>
  <c r="W13" i="74"/>
  <c r="Z13" i="74" s="1"/>
  <c r="AA13" i="74" s="1"/>
  <c r="AB12" i="74"/>
  <c r="V12" i="74"/>
  <c r="AB11" i="74"/>
  <c r="W11" i="74"/>
  <c r="V11" i="74"/>
  <c r="G11" i="74"/>
  <c r="W5" i="74" s="1"/>
  <c r="AB10" i="74"/>
  <c r="V10" i="74"/>
  <c r="G10" i="74"/>
  <c r="W4" i="74" s="1"/>
  <c r="AB9" i="74"/>
  <c r="V9" i="74"/>
  <c r="AB8" i="74"/>
  <c r="V8" i="74"/>
  <c r="AB7" i="74"/>
  <c r="V7" i="74"/>
  <c r="AB6" i="74"/>
  <c r="W6" i="74"/>
  <c r="V6" i="74"/>
  <c r="G6" i="74"/>
  <c r="W3" i="74" s="1"/>
  <c r="Z3" i="74" s="1"/>
  <c r="AA3" i="74" s="1"/>
  <c r="AB5" i="74"/>
  <c r="V5" i="74"/>
  <c r="G5" i="74"/>
  <c r="W2" i="74" s="1"/>
  <c r="Z2" i="74" s="1"/>
  <c r="AA2" i="74" s="1"/>
  <c r="AB4" i="74"/>
  <c r="V4" i="74"/>
  <c r="AB3" i="74"/>
  <c r="AB2" i="74"/>
  <c r="V2" i="74"/>
  <c r="AA28" i="73"/>
  <c r="V28" i="73"/>
  <c r="Y28" i="73" s="1"/>
  <c r="Z28" i="73" s="1"/>
  <c r="AA27" i="73"/>
  <c r="V27" i="73"/>
  <c r="Y27" i="73" s="1"/>
  <c r="Z27" i="73" s="1"/>
  <c r="AA26" i="73"/>
  <c r="V26" i="73"/>
  <c r="Y26" i="73" s="1"/>
  <c r="Z26" i="73" s="1"/>
  <c r="AA25" i="73"/>
  <c r="V25" i="73"/>
  <c r="Y25" i="73" s="1"/>
  <c r="Z25" i="73" s="1"/>
  <c r="AA24" i="73"/>
  <c r="V24" i="73"/>
  <c r="Y24" i="73" s="1"/>
  <c r="Z24" i="73" s="1"/>
  <c r="AA23" i="73"/>
  <c r="V23" i="73"/>
  <c r="Y23" i="73" s="1"/>
  <c r="Z23" i="73" s="1"/>
  <c r="AA22" i="73"/>
  <c r="V22" i="73"/>
  <c r="Y22" i="73" s="1"/>
  <c r="Z22" i="73" s="1"/>
  <c r="AA21" i="73"/>
  <c r="V21" i="73"/>
  <c r="Y21" i="73" s="1"/>
  <c r="Z21" i="73" s="1"/>
  <c r="AA20" i="73"/>
  <c r="V20" i="73"/>
  <c r="Y20" i="73" s="1"/>
  <c r="Z20" i="73" s="1"/>
  <c r="AA19" i="73"/>
  <c r="V19" i="73"/>
  <c r="Y19" i="73" s="1"/>
  <c r="Z19" i="73" s="1"/>
  <c r="AA18" i="73"/>
  <c r="V18" i="73"/>
  <c r="Y18" i="73" s="1"/>
  <c r="Z18" i="73" s="1"/>
  <c r="AA17" i="73"/>
  <c r="V17" i="73"/>
  <c r="Y17" i="73" s="1"/>
  <c r="Z17" i="73" s="1"/>
  <c r="AA16" i="73"/>
  <c r="V16" i="73"/>
  <c r="Y16" i="73" s="1"/>
  <c r="Z16" i="73" s="1"/>
  <c r="AA15" i="73"/>
  <c r="V15" i="73"/>
  <c r="Y15" i="73" s="1"/>
  <c r="Z15" i="73" s="1"/>
  <c r="AA14" i="73"/>
  <c r="V14" i="73"/>
  <c r="Y14" i="73" s="1"/>
  <c r="Z14" i="73" s="1"/>
  <c r="AA13" i="73"/>
  <c r="V13" i="73"/>
  <c r="Y13" i="73" s="1"/>
  <c r="Z13" i="73" s="1"/>
  <c r="AA12" i="73"/>
  <c r="V12" i="73"/>
  <c r="Y12" i="73" s="1"/>
  <c r="Z12" i="73" s="1"/>
  <c r="AA11" i="73"/>
  <c r="V11" i="73"/>
  <c r="Y11" i="73" s="1"/>
  <c r="Z11" i="73" s="1"/>
  <c r="AA10" i="73"/>
  <c r="V10" i="73"/>
  <c r="U10" i="73"/>
  <c r="AA9" i="73"/>
  <c r="V9" i="73"/>
  <c r="Y9" i="73" s="1"/>
  <c r="Z9" i="73" s="1"/>
  <c r="U9" i="73"/>
  <c r="AA8" i="73"/>
  <c r="V8" i="73"/>
  <c r="U8" i="73"/>
  <c r="AA7" i="73"/>
  <c r="V7" i="73"/>
  <c r="Y7" i="73" s="1"/>
  <c r="Z7" i="73" s="1"/>
  <c r="U7" i="73"/>
  <c r="AA6" i="73"/>
  <c r="V6" i="73"/>
  <c r="Y6" i="73" s="1"/>
  <c r="Z6" i="73" s="1"/>
  <c r="U6" i="73"/>
  <c r="AA5" i="73"/>
  <c r="V5" i="73"/>
  <c r="U5" i="73"/>
  <c r="AA4" i="73"/>
  <c r="V4" i="73"/>
  <c r="U4" i="73"/>
  <c r="AA3" i="73"/>
  <c r="V3" i="73"/>
  <c r="Y3" i="73" s="1"/>
  <c r="Z3" i="73" s="1"/>
  <c r="U3" i="73"/>
  <c r="AA2" i="73"/>
  <c r="V2" i="73"/>
  <c r="Y2" i="73" s="1"/>
  <c r="Z2" i="73" s="1"/>
  <c r="U2" i="73"/>
  <c r="W9" i="70"/>
  <c r="V9" i="70"/>
  <c r="W8" i="70"/>
  <c r="Y8" i="70" s="1"/>
  <c r="V8" i="70"/>
  <c r="W7" i="70"/>
  <c r="V7" i="70"/>
  <c r="W6" i="70"/>
  <c r="Y6" i="70" s="1"/>
  <c r="V6" i="70"/>
  <c r="W5" i="70"/>
  <c r="V5" i="70"/>
  <c r="Y4" i="70"/>
  <c r="W4" i="70"/>
  <c r="V4" i="70"/>
  <c r="W3" i="70"/>
  <c r="V3" i="70"/>
  <c r="W2" i="70"/>
  <c r="Y2" i="70" s="1"/>
  <c r="V2" i="70"/>
  <c r="Y10" i="73" l="1"/>
  <c r="Z10" i="73" s="1"/>
  <c r="Z6" i="74"/>
  <c r="AA6" i="74" s="1"/>
  <c r="Z9" i="74"/>
  <c r="AA9" i="74" s="1"/>
  <c r="X4" i="71"/>
  <c r="Y4" i="71" s="1"/>
  <c r="X9" i="71"/>
  <c r="Y9" i="71" s="1"/>
  <c r="X14" i="71"/>
  <c r="Y14" i="71" s="1"/>
  <c r="X18" i="71"/>
  <c r="Y18" i="71" s="1"/>
  <c r="Y5" i="70"/>
  <c r="Y7" i="70"/>
  <c r="Y9" i="70"/>
  <c r="Y4" i="73"/>
  <c r="Z4" i="73" s="1"/>
  <c r="Y8" i="73"/>
  <c r="Z8" i="73" s="1"/>
  <c r="Z4" i="74"/>
  <c r="AA4" i="74" s="1"/>
  <c r="X3" i="71"/>
  <c r="Y3" i="71" s="1"/>
  <c r="X12" i="71"/>
  <c r="Y12" i="71" s="1"/>
  <c r="X17" i="71"/>
  <c r="Y17" i="71" s="1"/>
  <c r="X22" i="71"/>
  <c r="Y22" i="71" s="1"/>
  <c r="Y3" i="70"/>
  <c r="Y5" i="73"/>
  <c r="Z5" i="73" s="1"/>
  <c r="Z5" i="74"/>
  <c r="AA5" i="74" s="1"/>
  <c r="Z11" i="74"/>
  <c r="AA11" i="74" s="1"/>
  <c r="Z7" i="74"/>
  <c r="AA7" i="74" s="1"/>
  <c r="X2" i="71"/>
  <c r="Y2" i="71" s="1"/>
  <c r="X7" i="71"/>
  <c r="Y7" i="71" s="1"/>
  <c r="X11" i="71"/>
  <c r="Y11" i="71" s="1"/>
  <c r="X20" i="71"/>
  <c r="Y20" i="71" s="1"/>
  <c r="Z31" i="75"/>
  <c r="U31" i="75"/>
  <c r="X31" i="75" s="1"/>
  <c r="Y31" i="75" s="1"/>
  <c r="Z30" i="75"/>
  <c r="U30" i="75"/>
  <c r="X30" i="75" s="1"/>
  <c r="Y30" i="75" s="1"/>
  <c r="Z29" i="75"/>
  <c r="U29" i="75"/>
  <c r="X29" i="75" s="1"/>
  <c r="Y29" i="75" s="1"/>
  <c r="Z28" i="75"/>
  <c r="U28" i="75"/>
  <c r="X28" i="75" s="1"/>
  <c r="Y28" i="75" s="1"/>
  <c r="Z27" i="75"/>
  <c r="U27" i="75"/>
  <c r="X27" i="75" s="1"/>
  <c r="Y27" i="75" s="1"/>
  <c r="T27" i="75"/>
  <c r="Z26" i="75"/>
  <c r="X26" i="75"/>
  <c r="Y26" i="75" s="1"/>
  <c r="U26" i="75"/>
  <c r="Z25" i="75"/>
  <c r="U25" i="75"/>
  <c r="X25" i="75" s="1"/>
  <c r="Y25" i="75" s="1"/>
  <c r="Z24" i="75"/>
  <c r="X24" i="75"/>
  <c r="Y24" i="75" s="1"/>
  <c r="U24" i="75"/>
  <c r="Z23" i="75"/>
  <c r="U23" i="75"/>
  <c r="X23" i="75" s="1"/>
  <c r="Y23" i="75" s="1"/>
  <c r="Z22" i="75"/>
  <c r="U22" i="75"/>
  <c r="T22" i="75"/>
  <c r="Z21" i="75"/>
  <c r="U21" i="75"/>
  <c r="X21" i="75" s="1"/>
  <c r="Y21" i="75" s="1"/>
  <c r="Z20" i="75"/>
  <c r="U20" i="75"/>
  <c r="X20" i="75" s="1"/>
  <c r="Y20" i="75" s="1"/>
  <c r="Z19" i="75"/>
  <c r="U19" i="75"/>
  <c r="X19" i="75" s="1"/>
  <c r="Y19" i="75" s="1"/>
  <c r="Z18" i="75"/>
  <c r="U18" i="75"/>
  <c r="X18" i="75" s="1"/>
  <c r="Y18" i="75" s="1"/>
  <c r="Z17" i="75"/>
  <c r="U17" i="75"/>
  <c r="T17" i="75"/>
  <c r="Z16" i="75"/>
  <c r="U16" i="75"/>
  <c r="X16" i="75" s="1"/>
  <c r="Y16" i="75" s="1"/>
  <c r="Z15" i="75"/>
  <c r="U15" i="75"/>
  <c r="X15" i="75" s="1"/>
  <c r="Y15" i="75" s="1"/>
  <c r="Z14" i="75"/>
  <c r="U14" i="75"/>
  <c r="X14" i="75" s="1"/>
  <c r="Y14" i="75" s="1"/>
  <c r="Z13" i="75"/>
  <c r="U13" i="75"/>
  <c r="X13" i="75" s="1"/>
  <c r="Y13" i="75" s="1"/>
  <c r="Z12" i="75"/>
  <c r="U12" i="75"/>
  <c r="X12" i="75" s="1"/>
  <c r="Y12" i="75" s="1"/>
  <c r="T12" i="75"/>
  <c r="Z11" i="75"/>
  <c r="U11" i="75"/>
  <c r="X11" i="75" s="1"/>
  <c r="Y11" i="75" s="1"/>
  <c r="Z10" i="75"/>
  <c r="U10" i="75"/>
  <c r="X10" i="75" s="1"/>
  <c r="Y10" i="75" s="1"/>
  <c r="Z9" i="75"/>
  <c r="U9" i="75"/>
  <c r="X9" i="75" s="1"/>
  <c r="Y9" i="75" s="1"/>
  <c r="Z8" i="75"/>
  <c r="U8" i="75"/>
  <c r="X8" i="75" s="1"/>
  <c r="Y8" i="75" s="1"/>
  <c r="Z7" i="75"/>
  <c r="U7" i="75"/>
  <c r="T7" i="75"/>
  <c r="Z6" i="75"/>
  <c r="U6" i="75"/>
  <c r="X6" i="75" s="1"/>
  <c r="Y6" i="75" s="1"/>
  <c r="Z5" i="75"/>
  <c r="X5" i="75"/>
  <c r="Y5" i="75" s="1"/>
  <c r="U5" i="75"/>
  <c r="Z4" i="75"/>
  <c r="U4" i="75"/>
  <c r="X4" i="75" s="1"/>
  <c r="Y4" i="75" s="1"/>
  <c r="Z3" i="75"/>
  <c r="U3" i="75"/>
  <c r="X3" i="75" s="1"/>
  <c r="Y3" i="75" s="1"/>
  <c r="Z2" i="75"/>
  <c r="U2" i="75"/>
  <c r="X2" i="75" s="1"/>
  <c r="Y2" i="75" s="1"/>
  <c r="T2" i="75"/>
  <c r="AA7" i="77"/>
  <c r="V7" i="77"/>
  <c r="U7" i="77"/>
  <c r="AA6" i="77"/>
  <c r="V6" i="77"/>
  <c r="Y6" i="77" s="1"/>
  <c r="Z6" i="77" s="1"/>
  <c r="U6" i="77"/>
  <c r="AA5" i="77"/>
  <c r="V5" i="77"/>
  <c r="U5" i="77"/>
  <c r="AA4" i="77"/>
  <c r="U4" i="77"/>
  <c r="Y4" i="77" s="1"/>
  <c r="Z4" i="77" s="1"/>
  <c r="AA3" i="77"/>
  <c r="U3" i="77"/>
  <c r="Y3" i="77" s="1"/>
  <c r="Z3" i="77" s="1"/>
  <c r="AA2" i="77"/>
  <c r="U2" i="77"/>
  <c r="Y2" i="77" s="1"/>
  <c r="Z2" i="77" s="1"/>
  <c r="W7" i="79"/>
  <c r="V7" i="79"/>
  <c r="W6" i="79"/>
  <c r="Z6" i="79" s="1"/>
  <c r="AA6" i="79" s="1"/>
  <c r="V6" i="79"/>
  <c r="W5" i="79"/>
  <c r="V5" i="79"/>
  <c r="W4" i="79"/>
  <c r="Z4" i="79" s="1"/>
  <c r="AA4" i="79" s="1"/>
  <c r="V4" i="79"/>
  <c r="W3" i="79"/>
  <c r="V3" i="79"/>
  <c r="W2" i="79"/>
  <c r="Z2" i="79" s="1"/>
  <c r="AA2" i="79" s="1"/>
  <c r="V2" i="79"/>
  <c r="V43" i="80"/>
  <c r="T43" i="80"/>
  <c r="U43" i="80" s="1"/>
  <c r="V42" i="80"/>
  <c r="T42" i="80"/>
  <c r="U42" i="80" s="1"/>
  <c r="V41" i="80"/>
  <c r="U41" i="80"/>
  <c r="T41" i="80"/>
  <c r="V40" i="80"/>
  <c r="T40" i="80"/>
  <c r="U40" i="80" s="1"/>
  <c r="V39" i="80"/>
  <c r="T39" i="80"/>
  <c r="U39" i="80" s="1"/>
  <c r="V38" i="80"/>
  <c r="T38" i="80"/>
  <c r="U38" i="80" s="1"/>
  <c r="V37" i="80"/>
  <c r="T37" i="80"/>
  <c r="U37" i="80" s="1"/>
  <c r="V36" i="80"/>
  <c r="T36" i="80"/>
  <c r="U36" i="80" s="1"/>
  <c r="V35" i="80"/>
  <c r="T35" i="80"/>
  <c r="U35" i="80" s="1"/>
  <c r="V34" i="80"/>
  <c r="Q34" i="80"/>
  <c r="P34" i="80"/>
  <c r="V33" i="80"/>
  <c r="Q33" i="80"/>
  <c r="P33" i="80"/>
  <c r="V32" i="80"/>
  <c r="T32" i="80"/>
  <c r="U32" i="80" s="1"/>
  <c r="Q32" i="80"/>
  <c r="P32" i="80"/>
  <c r="V31" i="80"/>
  <c r="Q31" i="80"/>
  <c r="T31" i="80" s="1"/>
  <c r="U31" i="80" s="1"/>
  <c r="P31" i="80"/>
  <c r="V30" i="80"/>
  <c r="Q30" i="80"/>
  <c r="T30" i="80" s="1"/>
  <c r="U30" i="80" s="1"/>
  <c r="P30" i="80"/>
  <c r="V29" i="80"/>
  <c r="Q29" i="80"/>
  <c r="P29" i="80"/>
  <c r="V28" i="80"/>
  <c r="Q28" i="80"/>
  <c r="P28" i="80"/>
  <c r="V27" i="80"/>
  <c r="Q27" i="80"/>
  <c r="T27" i="80" s="1"/>
  <c r="U27" i="80" s="1"/>
  <c r="P27" i="80"/>
  <c r="V26" i="80"/>
  <c r="Q26" i="80"/>
  <c r="T26" i="80" s="1"/>
  <c r="U26" i="80" s="1"/>
  <c r="P26" i="80"/>
  <c r="V25" i="80"/>
  <c r="Q25" i="80"/>
  <c r="P25" i="80"/>
  <c r="V24" i="80"/>
  <c r="Q24" i="80"/>
  <c r="P24" i="80"/>
  <c r="V23" i="80"/>
  <c r="Q23" i="80"/>
  <c r="P23" i="80"/>
  <c r="V22" i="80"/>
  <c r="Q22" i="80"/>
  <c r="T22" i="80" s="1"/>
  <c r="U22" i="80" s="1"/>
  <c r="P22" i="80"/>
  <c r="V21" i="80"/>
  <c r="Q21" i="80"/>
  <c r="T21" i="80" s="1"/>
  <c r="U21" i="80" s="1"/>
  <c r="P21" i="80"/>
  <c r="V20" i="80"/>
  <c r="Q20" i="80"/>
  <c r="P20" i="80"/>
  <c r="V19" i="80"/>
  <c r="Q19" i="80"/>
  <c r="P19" i="80"/>
  <c r="V18" i="80"/>
  <c r="Q18" i="80"/>
  <c r="T18" i="80" s="1"/>
  <c r="U18" i="80" s="1"/>
  <c r="P18" i="80"/>
  <c r="V17" i="80"/>
  <c r="Q17" i="80"/>
  <c r="T17" i="80" s="1"/>
  <c r="U17" i="80" s="1"/>
  <c r="V16" i="80"/>
  <c r="Q16" i="80"/>
  <c r="T16" i="80" s="1"/>
  <c r="U16" i="80" s="1"/>
  <c r="V15" i="80"/>
  <c r="Q15" i="80"/>
  <c r="T15" i="80" s="1"/>
  <c r="U15" i="80" s="1"/>
  <c r="P15" i="80"/>
  <c r="V14" i="80"/>
  <c r="Q14" i="80"/>
  <c r="P14" i="80"/>
  <c r="V13" i="80"/>
  <c r="Q13" i="80"/>
  <c r="P13" i="80"/>
  <c r="V12" i="80"/>
  <c r="T12" i="80"/>
  <c r="U12" i="80" s="1"/>
  <c r="V11" i="80"/>
  <c r="T11" i="80"/>
  <c r="U11" i="80" s="1"/>
  <c r="V10" i="80"/>
  <c r="T10" i="80"/>
  <c r="U10" i="80" s="1"/>
  <c r="V9" i="80"/>
  <c r="T9" i="80"/>
  <c r="U9" i="80" s="1"/>
  <c r="V8" i="80"/>
  <c r="T8" i="80"/>
  <c r="U8" i="80" s="1"/>
  <c r="V7" i="80"/>
  <c r="T7" i="80"/>
  <c r="U7" i="80" s="1"/>
  <c r="V6" i="80"/>
  <c r="T6" i="80"/>
  <c r="U6" i="80" s="1"/>
  <c r="V5" i="80"/>
  <c r="T5" i="80"/>
  <c r="U5" i="80" s="1"/>
  <c r="V4" i="80"/>
  <c r="T4" i="80"/>
  <c r="U4" i="80" s="1"/>
  <c r="V3" i="80"/>
  <c r="U3" i="80"/>
  <c r="T3" i="80"/>
  <c r="V2" i="80"/>
  <c r="P2" i="80"/>
  <c r="T2" i="80" s="1"/>
  <c r="U2" i="80" s="1"/>
  <c r="AA11" i="78"/>
  <c r="V11" i="78"/>
  <c r="U11" i="78"/>
  <c r="AA10" i="78"/>
  <c r="V10" i="78"/>
  <c r="Y10" i="78" s="1"/>
  <c r="Z10" i="78" s="1"/>
  <c r="U10" i="78"/>
  <c r="AA9" i="78"/>
  <c r="V9" i="78"/>
  <c r="U9" i="78"/>
  <c r="AA8" i="78"/>
  <c r="V8" i="78"/>
  <c r="Y8" i="78" s="1"/>
  <c r="Z8" i="78" s="1"/>
  <c r="U8" i="78"/>
  <c r="AA7" i="78"/>
  <c r="V7" i="78"/>
  <c r="U7" i="78"/>
  <c r="AA6" i="78"/>
  <c r="V6" i="78"/>
  <c r="U6" i="78"/>
  <c r="AA5" i="78"/>
  <c r="V5" i="78"/>
  <c r="U5" i="78"/>
  <c r="AA4" i="78"/>
  <c r="V4" i="78"/>
  <c r="Y4" i="78" s="1"/>
  <c r="Z4" i="78" s="1"/>
  <c r="U4" i="78"/>
  <c r="AA3" i="78"/>
  <c r="V3" i="78"/>
  <c r="U3" i="78"/>
  <c r="AA2" i="78"/>
  <c r="V2" i="78"/>
  <c r="Y2" i="78" s="1"/>
  <c r="Z2" i="78" s="1"/>
  <c r="U2" i="78"/>
  <c r="AC33" i="76"/>
  <c r="X33" i="76"/>
  <c r="AA33" i="76" s="1"/>
  <c r="AB33" i="76" s="1"/>
  <c r="AC32" i="76"/>
  <c r="X32" i="76"/>
  <c r="AA32" i="76" s="1"/>
  <c r="AB32" i="76" s="1"/>
  <c r="AC31" i="76"/>
  <c r="X31" i="76"/>
  <c r="AA31" i="76" s="1"/>
  <c r="AB31" i="76" s="1"/>
  <c r="AC30" i="76"/>
  <c r="X30" i="76"/>
  <c r="AA30" i="76" s="1"/>
  <c r="AB30" i="76" s="1"/>
  <c r="AC29" i="76"/>
  <c r="X29" i="76"/>
  <c r="AA29" i="76" s="1"/>
  <c r="AB29" i="76" s="1"/>
  <c r="AC28" i="76"/>
  <c r="X28" i="76"/>
  <c r="AA28" i="76" s="1"/>
  <c r="AB28" i="76" s="1"/>
  <c r="AC27" i="76"/>
  <c r="X27" i="76"/>
  <c r="AA27" i="76" s="1"/>
  <c r="AB27" i="76" s="1"/>
  <c r="AC26" i="76"/>
  <c r="X26" i="76"/>
  <c r="AA26" i="76" s="1"/>
  <c r="AB26" i="76" s="1"/>
  <c r="AC25" i="76"/>
  <c r="X25" i="76"/>
  <c r="W25" i="76"/>
  <c r="AC24" i="76"/>
  <c r="X24" i="76"/>
  <c r="W24" i="76"/>
  <c r="AC23" i="76"/>
  <c r="X23" i="76"/>
  <c r="W23" i="76"/>
  <c r="AC22" i="76"/>
  <c r="X22" i="76"/>
  <c r="AA22" i="76" s="1"/>
  <c r="AB22" i="76" s="1"/>
  <c r="W22" i="76"/>
  <c r="AC21" i="76"/>
  <c r="X21" i="76"/>
  <c r="AA21" i="76" s="1"/>
  <c r="AB21" i="76" s="1"/>
  <c r="AC20" i="76"/>
  <c r="X20" i="76"/>
  <c r="AA20" i="76" s="1"/>
  <c r="AB20" i="76" s="1"/>
  <c r="AC19" i="76"/>
  <c r="X19" i="76"/>
  <c r="AA19" i="76" s="1"/>
  <c r="AB19" i="76" s="1"/>
  <c r="AC18" i="76"/>
  <c r="AA18" i="76"/>
  <c r="AB18" i="76" s="1"/>
  <c r="AC17" i="76"/>
  <c r="X17" i="76"/>
  <c r="W17" i="76"/>
  <c r="AC16" i="76"/>
  <c r="X16" i="76"/>
  <c r="W16" i="76"/>
  <c r="AC15" i="76"/>
  <c r="X15" i="76"/>
  <c r="AA15" i="76" s="1"/>
  <c r="AB15" i="76" s="1"/>
  <c r="W15" i="76"/>
  <c r="AC14" i="76"/>
  <c r="X14" i="76"/>
  <c r="W14" i="76"/>
  <c r="AC10" i="76"/>
  <c r="AB10" i="76"/>
  <c r="AA10" i="76"/>
  <c r="AC9" i="76"/>
  <c r="AA9" i="76"/>
  <c r="AB9" i="76" s="1"/>
  <c r="AC8" i="76"/>
  <c r="AA8" i="76"/>
  <c r="AB8" i="76" s="1"/>
  <c r="AC7" i="76"/>
  <c r="X7" i="76"/>
  <c r="AA7" i="76" s="1"/>
  <c r="AB7" i="76" s="1"/>
  <c r="AC6" i="76"/>
  <c r="X6" i="76"/>
  <c r="AA6" i="76" s="1"/>
  <c r="AB6" i="76" s="1"/>
  <c r="AC5" i="76"/>
  <c r="X5" i="76"/>
  <c r="AA5" i="76" s="1"/>
  <c r="AB5" i="76" s="1"/>
  <c r="AC4" i="76"/>
  <c r="X4" i="76"/>
  <c r="W4" i="76"/>
  <c r="AC3" i="76"/>
  <c r="X3" i="76"/>
  <c r="AA3" i="76" s="1"/>
  <c r="AB3" i="76" s="1"/>
  <c r="W3" i="76"/>
  <c r="AC2" i="76"/>
  <c r="AA2" i="76"/>
  <c r="AB2" i="76" s="1"/>
  <c r="X2" i="76"/>
  <c r="W2" i="76"/>
  <c r="AB65" i="81"/>
  <c r="W65" i="81"/>
  <c r="Z65" i="81" s="1"/>
  <c r="AA65" i="81" s="1"/>
  <c r="V65" i="81"/>
  <c r="AB64" i="81"/>
  <c r="W64" i="81"/>
  <c r="Z64" i="81" s="1"/>
  <c r="AA64" i="81" s="1"/>
  <c r="AB63" i="81"/>
  <c r="W63" i="81"/>
  <c r="Z63" i="81" s="1"/>
  <c r="AA63" i="81" s="1"/>
  <c r="AB62" i="81"/>
  <c r="Z62" i="81"/>
  <c r="AA62" i="81" s="1"/>
  <c r="W62" i="81"/>
  <c r="V62" i="81"/>
  <c r="AB61" i="81"/>
  <c r="W61" i="81"/>
  <c r="Z61" i="81" s="1"/>
  <c r="AA61" i="81" s="1"/>
  <c r="V61" i="81"/>
  <c r="AB60" i="81"/>
  <c r="W60" i="81"/>
  <c r="Z60" i="81" s="1"/>
  <c r="AA60" i="81" s="1"/>
  <c r="AB59" i="81"/>
  <c r="W59" i="81"/>
  <c r="Z59" i="81" s="1"/>
  <c r="AA59" i="81" s="1"/>
  <c r="AB58" i="81"/>
  <c r="W58" i="81"/>
  <c r="V58" i="81"/>
  <c r="AB57" i="81"/>
  <c r="W57" i="81"/>
  <c r="V57" i="81"/>
  <c r="AB56" i="81"/>
  <c r="W56" i="81"/>
  <c r="Z56" i="81" s="1"/>
  <c r="AA56" i="81" s="1"/>
  <c r="AB55" i="81"/>
  <c r="W55" i="81"/>
  <c r="Z55" i="81" s="1"/>
  <c r="AA55" i="81" s="1"/>
  <c r="AB54" i="81"/>
  <c r="W54" i="81"/>
  <c r="V54" i="81"/>
  <c r="AB53" i="81"/>
  <c r="W53" i="81"/>
  <c r="V53" i="81"/>
  <c r="AB52" i="81"/>
  <c r="W52" i="81"/>
  <c r="Z52" i="81" s="1"/>
  <c r="AA52" i="81" s="1"/>
  <c r="AB51" i="81"/>
  <c r="W51" i="81"/>
  <c r="Z51" i="81" s="1"/>
  <c r="AA51" i="81" s="1"/>
  <c r="AB50" i="81"/>
  <c r="W50" i="81"/>
  <c r="Z50" i="81" s="1"/>
  <c r="AA50" i="81" s="1"/>
  <c r="V50" i="81"/>
  <c r="AB49" i="81"/>
  <c r="W49" i="81"/>
  <c r="V49" i="81"/>
  <c r="AB48" i="81"/>
  <c r="W48" i="81"/>
  <c r="Z48" i="81" s="1"/>
  <c r="AA48" i="81" s="1"/>
  <c r="AB47" i="81"/>
  <c r="W47" i="81"/>
  <c r="Z47" i="81" s="1"/>
  <c r="AA47" i="81" s="1"/>
  <c r="AB46" i="81"/>
  <c r="W46" i="81"/>
  <c r="Z46" i="81" s="1"/>
  <c r="AA46" i="81" s="1"/>
  <c r="V46" i="81"/>
  <c r="AB45" i="81"/>
  <c r="W45" i="81"/>
  <c r="V45" i="81"/>
  <c r="AB44" i="81"/>
  <c r="W44" i="81"/>
  <c r="V44" i="81"/>
  <c r="AB43" i="81"/>
  <c r="W43" i="81"/>
  <c r="Z43" i="81" s="1"/>
  <c r="AA43" i="81" s="1"/>
  <c r="V43" i="81"/>
  <c r="AB42" i="81"/>
  <c r="W42" i="81"/>
  <c r="Z42" i="81" s="1"/>
  <c r="AA42" i="81" s="1"/>
  <c r="V42" i="81"/>
  <c r="AB41" i="81"/>
  <c r="W41" i="81"/>
  <c r="V41" i="81"/>
  <c r="AB40" i="81"/>
  <c r="W40" i="81"/>
  <c r="Z40" i="81" s="1"/>
  <c r="AA40" i="81" s="1"/>
  <c r="AB39" i="81"/>
  <c r="W39" i="81"/>
  <c r="Z39" i="81" s="1"/>
  <c r="AA39" i="81" s="1"/>
  <c r="AB38" i="81"/>
  <c r="W38" i="81"/>
  <c r="Z38" i="81" s="1"/>
  <c r="AA38" i="81" s="1"/>
  <c r="AB37" i="81"/>
  <c r="W37" i="81"/>
  <c r="Z37" i="81" s="1"/>
  <c r="AA37" i="81" s="1"/>
  <c r="AB36" i="81"/>
  <c r="W36" i="81"/>
  <c r="Z36" i="81" s="1"/>
  <c r="AA36" i="81" s="1"/>
  <c r="AB35" i="81"/>
  <c r="W35" i="81"/>
  <c r="Z35" i="81" s="1"/>
  <c r="AA35" i="81" s="1"/>
  <c r="AB34" i="81"/>
  <c r="W34" i="81"/>
  <c r="Z34" i="81" s="1"/>
  <c r="AA34" i="81" s="1"/>
  <c r="AB33" i="81"/>
  <c r="W33" i="81"/>
  <c r="Z33" i="81" s="1"/>
  <c r="AA33" i="81" s="1"/>
  <c r="AB32" i="81"/>
  <c r="W32" i="81"/>
  <c r="Z32" i="81" s="1"/>
  <c r="AA32" i="81" s="1"/>
  <c r="AB31" i="81"/>
  <c r="W31" i="81"/>
  <c r="Z31" i="81" s="1"/>
  <c r="AA31" i="81" s="1"/>
  <c r="AB30" i="81"/>
  <c r="W30" i="81"/>
  <c r="V30" i="81"/>
  <c r="AB29" i="81"/>
  <c r="W29" i="81"/>
  <c r="V29" i="81"/>
  <c r="AB28" i="81"/>
  <c r="Z28" i="81"/>
  <c r="AA28" i="81" s="1"/>
  <c r="W28" i="81"/>
  <c r="V28" i="81"/>
  <c r="AB27" i="81"/>
  <c r="W27" i="81"/>
  <c r="Z27" i="81" s="1"/>
  <c r="AA27" i="81" s="1"/>
  <c r="V27" i="81"/>
  <c r="AB26" i="81"/>
  <c r="W26" i="81"/>
  <c r="V26" i="81"/>
  <c r="AB25" i="81"/>
  <c r="W25" i="81"/>
  <c r="V25" i="81"/>
  <c r="AB24" i="81"/>
  <c r="W24" i="81"/>
  <c r="V24" i="81"/>
  <c r="AB23" i="81"/>
  <c r="W23" i="81"/>
  <c r="Z23" i="81" s="1"/>
  <c r="AA23" i="81" s="1"/>
  <c r="V23" i="81"/>
  <c r="AB22" i="81"/>
  <c r="W22" i="81"/>
  <c r="V22" i="81"/>
  <c r="AB21" i="81"/>
  <c r="W21" i="81"/>
  <c r="V21" i="81"/>
  <c r="AB20" i="81"/>
  <c r="W20" i="81"/>
  <c r="V20" i="81"/>
  <c r="AB19" i="81"/>
  <c r="W19" i="81"/>
  <c r="Z19" i="81" s="1"/>
  <c r="AA19" i="81" s="1"/>
  <c r="AB18" i="81"/>
  <c r="W18" i="81"/>
  <c r="Z18" i="81" s="1"/>
  <c r="AA18" i="81" s="1"/>
  <c r="AB17" i="81"/>
  <c r="W17" i="81"/>
  <c r="Z17" i="81" s="1"/>
  <c r="AA17" i="81" s="1"/>
  <c r="AB16" i="81"/>
  <c r="W16" i="81"/>
  <c r="Z16" i="81" s="1"/>
  <c r="AA16" i="81" s="1"/>
  <c r="AB15" i="81"/>
  <c r="W15" i="81"/>
  <c r="Z15" i="81" s="1"/>
  <c r="AA15" i="81" s="1"/>
  <c r="AB14" i="81"/>
  <c r="W14" i="81"/>
  <c r="Z14" i="81" s="1"/>
  <c r="AA14" i="81" s="1"/>
  <c r="AB13" i="81"/>
  <c r="W13" i="81"/>
  <c r="Z13" i="81" s="1"/>
  <c r="AA13" i="81" s="1"/>
  <c r="AB12" i="81"/>
  <c r="W12" i="81"/>
  <c r="Z12" i="81" s="1"/>
  <c r="AA12" i="81" s="1"/>
  <c r="AB11" i="81"/>
  <c r="W11" i="81"/>
  <c r="Z11" i="81" s="1"/>
  <c r="AA11" i="81" s="1"/>
  <c r="AB10" i="81"/>
  <c r="W10" i="81"/>
  <c r="Z10" i="81" s="1"/>
  <c r="AA10" i="81" s="1"/>
  <c r="AB9" i="81"/>
  <c r="W9" i="81"/>
  <c r="Z9" i="81" s="1"/>
  <c r="AA9" i="81" s="1"/>
  <c r="AB8" i="81"/>
  <c r="W8" i="81"/>
  <c r="Z8" i="81" s="1"/>
  <c r="AA8" i="81" s="1"/>
  <c r="AB7" i="81"/>
  <c r="W7" i="81"/>
  <c r="Z7" i="81" s="1"/>
  <c r="AA7" i="81" s="1"/>
  <c r="V7" i="81"/>
  <c r="AB6" i="81"/>
  <c r="W6" i="81"/>
  <c r="Z6" i="81" s="1"/>
  <c r="AA6" i="81" s="1"/>
  <c r="V6" i="81"/>
  <c r="AB5" i="81"/>
  <c r="W5" i="81"/>
  <c r="Z5" i="81" s="1"/>
  <c r="AA5" i="81" s="1"/>
  <c r="V5" i="81"/>
  <c r="AB4" i="81"/>
  <c r="W4" i="81"/>
  <c r="V4" i="81"/>
  <c r="AB3" i="81"/>
  <c r="W3" i="81"/>
  <c r="Z3" i="81" s="1"/>
  <c r="AA3" i="81" s="1"/>
  <c r="V3" i="81"/>
  <c r="AB2" i="81"/>
  <c r="W2" i="81"/>
  <c r="Z2" i="81" s="1"/>
  <c r="AA2" i="81" s="1"/>
  <c r="V2" i="81"/>
  <c r="AC23" i="83"/>
  <c r="AA23" i="83"/>
  <c r="AB23" i="83" s="1"/>
  <c r="AC22" i="83"/>
  <c r="AA22" i="83"/>
  <c r="AB22" i="83" s="1"/>
  <c r="AC21" i="83"/>
  <c r="AB21" i="83"/>
  <c r="AA21" i="83"/>
  <c r="AC20" i="83"/>
  <c r="AA20" i="83"/>
  <c r="AB20" i="83" s="1"/>
  <c r="AC19" i="83"/>
  <c r="AA19" i="83"/>
  <c r="AB19" i="83" s="1"/>
  <c r="AC18" i="83"/>
  <c r="AA18" i="83"/>
  <c r="AB18" i="83" s="1"/>
  <c r="AC17" i="83"/>
  <c r="AA17" i="83"/>
  <c r="AB17" i="83" s="1"/>
  <c r="AC16" i="83"/>
  <c r="AA16" i="83"/>
  <c r="AB16" i="83" s="1"/>
  <c r="AC15" i="83"/>
  <c r="AA15" i="83"/>
  <c r="AB15" i="83" s="1"/>
  <c r="AC14" i="83"/>
  <c r="AA14" i="83"/>
  <c r="AB14" i="83" s="1"/>
  <c r="AC13" i="83"/>
  <c r="AB13" i="83"/>
  <c r="AA13" i="83"/>
  <c r="AC12" i="83"/>
  <c r="AA12" i="83"/>
  <c r="AB12" i="83" s="1"/>
  <c r="AC11" i="83"/>
  <c r="AA11" i="83"/>
  <c r="AB11" i="83" s="1"/>
  <c r="AC10" i="83"/>
  <c r="AA10" i="83"/>
  <c r="AB10" i="83" s="1"/>
  <c r="AC9" i="83"/>
  <c r="AA9" i="83"/>
  <c r="AB9" i="83" s="1"/>
  <c r="AC8" i="83"/>
  <c r="AA8" i="83"/>
  <c r="AB8" i="83" s="1"/>
  <c r="AC7" i="83"/>
  <c r="AA7" i="83"/>
  <c r="AB7" i="83" s="1"/>
  <c r="AC6" i="83"/>
  <c r="AA6" i="83"/>
  <c r="AB6" i="83" s="1"/>
  <c r="AC5" i="83"/>
  <c r="AB5" i="83"/>
  <c r="AA5" i="83"/>
  <c r="AC4" i="83"/>
  <c r="AA4" i="83"/>
  <c r="AB4" i="83" s="1"/>
  <c r="AC3" i="83"/>
  <c r="AA3" i="83"/>
  <c r="AB3" i="83" s="1"/>
  <c r="AC2" i="83"/>
  <c r="AA2" i="83"/>
  <c r="AB2" i="83" s="1"/>
  <c r="Y21" i="84"/>
  <c r="S21" i="84"/>
  <c r="W21" i="84" s="1"/>
  <c r="X21" i="84" s="1"/>
  <c r="Y20" i="84"/>
  <c r="S20" i="84"/>
  <c r="W20" i="84" s="1"/>
  <c r="X20" i="84" s="1"/>
  <c r="Y19" i="84"/>
  <c r="S19" i="84"/>
  <c r="W19" i="84" s="1"/>
  <c r="X19" i="84" s="1"/>
  <c r="Y18" i="84"/>
  <c r="S18" i="84"/>
  <c r="W18" i="84" s="1"/>
  <c r="X18" i="84" s="1"/>
  <c r="Y17" i="84"/>
  <c r="S17" i="84"/>
  <c r="W17" i="84" s="1"/>
  <c r="X17" i="84" s="1"/>
  <c r="Y16" i="84"/>
  <c r="S16" i="84"/>
  <c r="W16" i="84" s="1"/>
  <c r="X16" i="84" s="1"/>
  <c r="Y15" i="84"/>
  <c r="S15" i="84"/>
  <c r="W15" i="84" s="1"/>
  <c r="X15" i="84" s="1"/>
  <c r="Y14" i="84"/>
  <c r="S14" i="84"/>
  <c r="W14" i="84" s="1"/>
  <c r="X14" i="84" s="1"/>
  <c r="Y13" i="84"/>
  <c r="S13" i="84"/>
  <c r="W13" i="84" s="1"/>
  <c r="X13" i="84" s="1"/>
  <c r="Y12" i="84"/>
  <c r="S12" i="84"/>
  <c r="W12" i="84" s="1"/>
  <c r="X12" i="84" s="1"/>
  <c r="Y11" i="84"/>
  <c r="S11" i="84"/>
  <c r="W11" i="84" s="1"/>
  <c r="X11" i="84" s="1"/>
  <c r="Y10" i="84"/>
  <c r="S10" i="84"/>
  <c r="W10" i="84" s="1"/>
  <c r="X10" i="84" s="1"/>
  <c r="Y9" i="84"/>
  <c r="S9" i="84"/>
  <c r="W9" i="84" s="1"/>
  <c r="X9" i="84" s="1"/>
  <c r="Y8" i="84"/>
  <c r="S8" i="84"/>
  <c r="W8" i="84" s="1"/>
  <c r="X8" i="84" s="1"/>
  <c r="Y7" i="84"/>
  <c r="S7" i="84"/>
  <c r="W7" i="84" s="1"/>
  <c r="X7" i="84" s="1"/>
  <c r="Y6" i="84"/>
  <c r="S6" i="84"/>
  <c r="W6" i="84" s="1"/>
  <c r="X6" i="84" s="1"/>
  <c r="Y5" i="84"/>
  <c r="S5" i="84"/>
  <c r="W5" i="84" s="1"/>
  <c r="X5" i="84" s="1"/>
  <c r="Y4" i="84"/>
  <c r="S4" i="84"/>
  <c r="W4" i="84" s="1"/>
  <c r="X4" i="84" s="1"/>
  <c r="Y3" i="84"/>
  <c r="S3" i="84"/>
  <c r="W3" i="84" s="1"/>
  <c r="X3" i="84" s="1"/>
  <c r="W2" i="84"/>
  <c r="X2" i="84" s="1"/>
  <c r="V2" i="84"/>
  <c r="Y2" i="84" s="1"/>
  <c r="S2" i="84"/>
  <c r="AF45" i="82"/>
  <c r="AD45" i="82"/>
  <c r="AE45" i="82" s="1"/>
  <c r="AF44" i="82"/>
  <c r="AD44" i="82"/>
  <c r="AE44" i="82" s="1"/>
  <c r="AF43" i="82"/>
  <c r="AE43" i="82"/>
  <c r="AD43" i="82"/>
  <c r="AF42" i="82"/>
  <c r="AD42" i="82"/>
  <c r="AE42" i="82" s="1"/>
  <c r="AF41" i="82"/>
  <c r="AD41" i="82"/>
  <c r="AE41" i="82" s="1"/>
  <c r="AF40" i="82"/>
  <c r="AD40" i="82"/>
  <c r="AE40" i="82" s="1"/>
  <c r="AF39" i="82"/>
  <c r="AD39" i="82"/>
  <c r="AE39" i="82" s="1"/>
  <c r="AF38" i="82"/>
  <c r="AD38" i="82"/>
  <c r="AE38" i="82" s="1"/>
  <c r="AF37" i="82"/>
  <c r="AD37" i="82"/>
  <c r="AE37" i="82" s="1"/>
  <c r="AF36" i="82"/>
  <c r="AD36" i="82"/>
  <c r="AE36" i="82" s="1"/>
  <c r="AF35" i="82"/>
  <c r="AE35" i="82"/>
  <c r="AD35" i="82"/>
  <c r="AF34" i="82"/>
  <c r="AD34" i="82"/>
  <c r="AE34" i="82" s="1"/>
  <c r="AF33" i="82"/>
  <c r="AA33" i="82"/>
  <c r="Z33" i="82"/>
  <c r="AF32" i="82"/>
  <c r="AA32" i="82"/>
  <c r="AD32" i="82" s="1"/>
  <c r="AE32" i="82" s="1"/>
  <c r="Z32" i="82"/>
  <c r="AF31" i="82"/>
  <c r="AA31" i="82"/>
  <c r="AD31" i="82" s="1"/>
  <c r="AE31" i="82" s="1"/>
  <c r="Z31" i="82"/>
  <c r="AF30" i="82"/>
  <c r="AA30" i="82"/>
  <c r="Z30" i="82"/>
  <c r="AF29" i="82"/>
  <c r="AA29" i="82"/>
  <c r="Z29" i="82"/>
  <c r="AF28" i="82"/>
  <c r="AD28" i="82"/>
  <c r="AE28" i="82" s="1"/>
  <c r="AA28" i="82"/>
  <c r="Z28" i="82"/>
  <c r="AF27" i="82"/>
  <c r="AA27" i="82"/>
  <c r="AD27" i="82" s="1"/>
  <c r="AE27" i="82" s="1"/>
  <c r="Z27" i="82"/>
  <c r="AF26" i="82"/>
  <c r="AA26" i="82"/>
  <c r="AD26" i="82" s="1"/>
  <c r="AE26" i="82" s="1"/>
  <c r="Z26" i="82"/>
  <c r="AF25" i="82"/>
  <c r="AA25" i="82"/>
  <c r="Z25" i="82"/>
  <c r="AF24" i="82"/>
  <c r="AA24" i="82"/>
  <c r="AD24" i="82" s="1"/>
  <c r="AE24" i="82" s="1"/>
  <c r="Z24" i="82"/>
  <c r="AF23" i="82"/>
  <c r="AA23" i="82"/>
  <c r="AD23" i="82" s="1"/>
  <c r="AE23" i="82" s="1"/>
  <c r="Z23" i="82"/>
  <c r="AF22" i="82"/>
  <c r="AA22" i="82"/>
  <c r="AD22" i="82" s="1"/>
  <c r="AE22" i="82" s="1"/>
  <c r="Z22" i="82"/>
  <c r="AF21" i="82"/>
  <c r="AA21" i="82"/>
  <c r="Z21" i="82"/>
  <c r="AF20" i="82"/>
  <c r="AA20" i="82"/>
  <c r="Z20" i="82"/>
  <c r="AD20" i="82" s="1"/>
  <c r="AE20" i="82" s="1"/>
  <c r="AF19" i="82"/>
  <c r="AA19" i="82"/>
  <c r="AD19" i="82" s="1"/>
  <c r="AE19" i="82" s="1"/>
  <c r="Z19" i="82"/>
  <c r="AF18" i="82"/>
  <c r="AA18" i="82"/>
  <c r="Z18" i="82"/>
  <c r="AF17" i="82"/>
  <c r="AA17" i="82"/>
  <c r="Z17" i="82"/>
  <c r="AF16" i="82"/>
  <c r="AA16" i="82"/>
  <c r="Z16" i="82"/>
  <c r="AF15" i="82"/>
  <c r="AA15" i="82"/>
  <c r="AD15" i="82" s="1"/>
  <c r="AE15" i="82" s="1"/>
  <c r="Z15" i="82"/>
  <c r="AF14" i="82"/>
  <c r="AA14" i="82"/>
  <c r="AD14" i="82" s="1"/>
  <c r="AE14" i="82" s="1"/>
  <c r="Z14" i="82"/>
  <c r="AF13" i="82"/>
  <c r="AA13" i="82"/>
  <c r="Z13" i="82"/>
  <c r="AF12" i="82"/>
  <c r="AA12" i="82"/>
  <c r="Z12" i="82"/>
  <c r="AF11" i="82"/>
  <c r="AA11" i="82"/>
  <c r="Z11" i="82"/>
  <c r="AF10" i="82"/>
  <c r="AA10" i="82"/>
  <c r="Z10" i="82"/>
  <c r="AF9" i="82"/>
  <c r="AA9" i="82"/>
  <c r="AD9" i="82" s="1"/>
  <c r="AE9" i="82" s="1"/>
  <c r="Z9" i="82"/>
  <c r="AF8" i="82"/>
  <c r="AA8" i="82"/>
  <c r="Z8" i="82"/>
  <c r="AF7" i="82"/>
  <c r="AA7" i="82"/>
  <c r="Z7" i="82"/>
  <c r="AF6" i="82"/>
  <c r="AA6" i="82"/>
  <c r="AD6" i="82" s="1"/>
  <c r="AE6" i="82" s="1"/>
  <c r="Z6" i="82"/>
  <c r="AF5" i="82"/>
  <c r="AA5" i="82"/>
  <c r="AD5" i="82" s="1"/>
  <c r="AE5" i="82" s="1"/>
  <c r="Z5" i="82"/>
  <c r="AF4" i="82"/>
  <c r="AA4" i="82"/>
  <c r="AD4" i="82" s="1"/>
  <c r="AE4" i="82" s="1"/>
  <c r="Z4" i="82"/>
  <c r="AF3" i="82"/>
  <c r="AA3" i="82"/>
  <c r="Z3" i="82"/>
  <c r="AD3" i="82" s="1"/>
  <c r="AE3" i="82" s="1"/>
  <c r="AF2" i="82"/>
  <c r="AA2" i="82"/>
  <c r="Z2" i="82"/>
  <c r="AD2" i="82" s="1"/>
  <c r="AE2" i="82" s="1"/>
  <c r="Z34" i="86"/>
  <c r="U34" i="86"/>
  <c r="X34" i="86" s="1"/>
  <c r="Y34" i="86" s="1"/>
  <c r="T34" i="86"/>
  <c r="Z33" i="86"/>
  <c r="X33" i="86"/>
  <c r="Y33" i="86" s="1"/>
  <c r="U33" i="86"/>
  <c r="T33" i="86"/>
  <c r="Z32" i="86"/>
  <c r="U32" i="86"/>
  <c r="X32" i="86" s="1"/>
  <c r="Y32" i="86" s="1"/>
  <c r="T32" i="86"/>
  <c r="Z31" i="86"/>
  <c r="U31" i="86"/>
  <c r="T31" i="86"/>
  <c r="Z30" i="86"/>
  <c r="U30" i="86"/>
  <c r="T30" i="86"/>
  <c r="Z29" i="86"/>
  <c r="U29" i="86"/>
  <c r="X29" i="86" s="1"/>
  <c r="Y29" i="86" s="1"/>
  <c r="T29" i="86"/>
  <c r="Z28" i="86"/>
  <c r="U28" i="86"/>
  <c r="X28" i="86" s="1"/>
  <c r="Y28" i="86" s="1"/>
  <c r="T28" i="86"/>
  <c r="Z27" i="86"/>
  <c r="U27" i="86"/>
  <c r="T27" i="86"/>
  <c r="Z26" i="86"/>
  <c r="U26" i="86"/>
  <c r="T26" i="86"/>
  <c r="Z25" i="86"/>
  <c r="U25" i="86"/>
  <c r="T25" i="86"/>
  <c r="X25" i="86" s="1"/>
  <c r="Y25" i="86" s="1"/>
  <c r="Z24" i="86"/>
  <c r="U24" i="86"/>
  <c r="X24" i="86" s="1"/>
  <c r="Y24" i="86" s="1"/>
  <c r="T24" i="86"/>
  <c r="Z23" i="86"/>
  <c r="U23" i="86"/>
  <c r="X23" i="86" s="1"/>
  <c r="Y23" i="86" s="1"/>
  <c r="T23" i="86"/>
  <c r="Z22" i="86"/>
  <c r="U22" i="86"/>
  <c r="X22" i="86" s="1"/>
  <c r="Y22" i="86" s="1"/>
  <c r="T22" i="86"/>
  <c r="Z21" i="86"/>
  <c r="U21" i="86"/>
  <c r="T21" i="86"/>
  <c r="X21" i="86" s="1"/>
  <c r="Y21" i="86" s="1"/>
  <c r="Z20" i="86"/>
  <c r="U20" i="86"/>
  <c r="Z19" i="86"/>
  <c r="U19" i="86"/>
  <c r="Z18" i="86"/>
  <c r="U18" i="86"/>
  <c r="X18" i="86" s="1"/>
  <c r="Y18" i="86" s="1"/>
  <c r="T18" i="86"/>
  <c r="Z17" i="86"/>
  <c r="X17" i="86"/>
  <c r="Y17" i="86" s="1"/>
  <c r="U17" i="86"/>
  <c r="T17" i="86"/>
  <c r="Z16" i="86"/>
  <c r="U16" i="86"/>
  <c r="X16" i="86" s="1"/>
  <c r="Y16" i="86" s="1"/>
  <c r="T16" i="86"/>
  <c r="Z15" i="86"/>
  <c r="U15" i="86"/>
  <c r="X15" i="86" s="1"/>
  <c r="Y15" i="86" s="1"/>
  <c r="T15" i="86"/>
  <c r="Z14" i="86"/>
  <c r="U14" i="86"/>
  <c r="T14" i="86"/>
  <c r="Z13" i="86"/>
  <c r="U13" i="86"/>
  <c r="T13" i="86"/>
  <c r="Z12" i="86"/>
  <c r="U12" i="86"/>
  <c r="T12" i="86"/>
  <c r="Z11" i="86"/>
  <c r="U11" i="86"/>
  <c r="X11" i="86" s="1"/>
  <c r="Y11" i="86" s="1"/>
  <c r="T11" i="86"/>
  <c r="Z10" i="86"/>
  <c r="U10" i="86"/>
  <c r="T10" i="86"/>
  <c r="Z9" i="86"/>
  <c r="U9" i="86"/>
  <c r="T9" i="86"/>
  <c r="X9" i="86" s="1"/>
  <c r="Y9" i="86" s="1"/>
  <c r="Z8" i="86"/>
  <c r="U8" i="86"/>
  <c r="X8" i="86" s="1"/>
  <c r="Y8" i="86" s="1"/>
  <c r="T8" i="86"/>
  <c r="Z7" i="86"/>
  <c r="U7" i="86"/>
  <c r="X7" i="86" s="1"/>
  <c r="Y7" i="86" s="1"/>
  <c r="T7" i="86"/>
  <c r="Z6" i="86"/>
  <c r="U6" i="86"/>
  <c r="X6" i="86" s="1"/>
  <c r="Y6" i="86" s="1"/>
  <c r="T6" i="86"/>
  <c r="Z5" i="86"/>
  <c r="U5" i="86"/>
  <c r="T5" i="86"/>
  <c r="Z4" i="86"/>
  <c r="U4" i="86"/>
  <c r="T4" i="86"/>
  <c r="Z3" i="86"/>
  <c r="U3" i="86"/>
  <c r="X3" i="86" s="1"/>
  <c r="Y3" i="86" s="1"/>
  <c r="T3" i="86"/>
  <c r="Z2" i="86"/>
  <c r="U2" i="86"/>
  <c r="X2" i="86" s="1"/>
  <c r="Y2" i="86" s="1"/>
  <c r="T2" i="86"/>
  <c r="W59" i="87"/>
  <c r="Z59" i="87" s="1"/>
  <c r="T59" i="87"/>
  <c r="X59" i="87" s="1"/>
  <c r="Y59" i="87" s="1"/>
  <c r="Z58" i="87"/>
  <c r="X58" i="87"/>
  <c r="Y58" i="87" s="1"/>
  <c r="W58" i="87"/>
  <c r="T58" i="87"/>
  <c r="W57" i="87"/>
  <c r="Z57" i="87" s="1"/>
  <c r="T57" i="87"/>
  <c r="X57" i="87" s="1"/>
  <c r="Y57" i="87" s="1"/>
  <c r="Z56" i="87"/>
  <c r="W56" i="87"/>
  <c r="T56" i="87"/>
  <c r="X56" i="87" s="1"/>
  <c r="Y56" i="87" s="1"/>
  <c r="X55" i="87"/>
  <c r="Y55" i="87" s="1"/>
  <c r="W55" i="87"/>
  <c r="Z55" i="87" s="1"/>
  <c r="T55" i="87"/>
  <c r="W54" i="87"/>
  <c r="Z54" i="87" s="1"/>
  <c r="T54" i="87"/>
  <c r="X54" i="87" s="1"/>
  <c r="Y54" i="87" s="1"/>
  <c r="Z53" i="87"/>
  <c r="W53" i="87"/>
  <c r="T53" i="87"/>
  <c r="X53" i="87" s="1"/>
  <c r="Y53" i="87" s="1"/>
  <c r="W52" i="87"/>
  <c r="Z52" i="87" s="1"/>
  <c r="T52" i="87"/>
  <c r="X52" i="87" s="1"/>
  <c r="Y52" i="87" s="1"/>
  <c r="W51" i="87"/>
  <c r="Z51" i="87" s="1"/>
  <c r="T51" i="87"/>
  <c r="X51" i="87" s="1"/>
  <c r="Y51" i="87" s="1"/>
  <c r="Z50" i="87"/>
  <c r="W50" i="87"/>
  <c r="T50" i="87"/>
  <c r="X50" i="87" s="1"/>
  <c r="Y50" i="87" s="1"/>
  <c r="W49" i="87"/>
  <c r="Z49" i="87" s="1"/>
  <c r="T49" i="87"/>
  <c r="X49" i="87" s="1"/>
  <c r="Y49" i="87" s="1"/>
  <c r="W48" i="87"/>
  <c r="Z48" i="87" s="1"/>
  <c r="T48" i="87"/>
  <c r="X48" i="87" s="1"/>
  <c r="Y48" i="87" s="1"/>
  <c r="W47" i="87"/>
  <c r="Z47" i="87" s="1"/>
  <c r="T47" i="87"/>
  <c r="X47" i="87" s="1"/>
  <c r="Y47" i="87" s="1"/>
  <c r="W46" i="87"/>
  <c r="Z46" i="87" s="1"/>
  <c r="T46" i="87"/>
  <c r="X46" i="87" s="1"/>
  <c r="Y46" i="87" s="1"/>
  <c r="Z45" i="87"/>
  <c r="W45" i="87"/>
  <c r="T45" i="87"/>
  <c r="X45" i="87" s="1"/>
  <c r="Y45" i="87" s="1"/>
  <c r="W44" i="87"/>
  <c r="Z44" i="87" s="1"/>
  <c r="T44" i="87"/>
  <c r="X44" i="87" s="1"/>
  <c r="Y44" i="87" s="1"/>
  <c r="W43" i="87"/>
  <c r="Z43" i="87" s="1"/>
  <c r="T43" i="87"/>
  <c r="X43" i="87" s="1"/>
  <c r="Y43" i="87" s="1"/>
  <c r="X42" i="87"/>
  <c r="Y42" i="87" s="1"/>
  <c r="W42" i="87"/>
  <c r="Z42" i="87" s="1"/>
  <c r="T42" i="87"/>
  <c r="W41" i="87"/>
  <c r="Z41" i="87" s="1"/>
  <c r="T41" i="87"/>
  <c r="X41" i="87" s="1"/>
  <c r="Y41" i="87" s="1"/>
  <c r="Z40" i="87"/>
  <c r="W40" i="87"/>
  <c r="T40" i="87"/>
  <c r="X40" i="87" s="1"/>
  <c r="Y40" i="87" s="1"/>
  <c r="X39" i="87"/>
  <c r="Y39" i="87" s="1"/>
  <c r="W39" i="87"/>
  <c r="Z39" i="87" s="1"/>
  <c r="T39" i="87"/>
  <c r="W38" i="87"/>
  <c r="Z38" i="87" s="1"/>
  <c r="T38" i="87"/>
  <c r="X38" i="87" s="1"/>
  <c r="Y38" i="87" s="1"/>
  <c r="Z37" i="87"/>
  <c r="W37" i="87"/>
  <c r="T37" i="87"/>
  <c r="X37" i="87" s="1"/>
  <c r="Y37" i="87" s="1"/>
  <c r="W36" i="87"/>
  <c r="Z36" i="87" s="1"/>
  <c r="T36" i="87"/>
  <c r="X36" i="87" s="1"/>
  <c r="Y36" i="87" s="1"/>
  <c r="W35" i="87"/>
  <c r="Z35" i="87" s="1"/>
  <c r="T35" i="87"/>
  <c r="X35" i="87" s="1"/>
  <c r="Y35" i="87" s="1"/>
  <c r="Z34" i="87"/>
  <c r="W34" i="87"/>
  <c r="T34" i="87"/>
  <c r="X34" i="87" s="1"/>
  <c r="Y34" i="87" s="1"/>
  <c r="W33" i="87"/>
  <c r="Z33" i="87" s="1"/>
  <c r="T33" i="87"/>
  <c r="X33" i="87" s="1"/>
  <c r="Y33" i="87" s="1"/>
  <c r="W32" i="87"/>
  <c r="Z32" i="87" s="1"/>
  <c r="T32" i="87"/>
  <c r="X32" i="87" s="1"/>
  <c r="Y32" i="87" s="1"/>
  <c r="W31" i="87"/>
  <c r="Z31" i="87" s="1"/>
  <c r="T31" i="87"/>
  <c r="X31" i="87" s="1"/>
  <c r="Y31" i="87" s="1"/>
  <c r="W30" i="87"/>
  <c r="Z30" i="87" s="1"/>
  <c r="T30" i="87"/>
  <c r="X30" i="87" s="1"/>
  <c r="Y30" i="87" s="1"/>
  <c r="W29" i="87"/>
  <c r="Z29" i="87" s="1"/>
  <c r="T29" i="87"/>
  <c r="X29" i="87" s="1"/>
  <c r="Y29" i="87" s="1"/>
  <c r="W28" i="87"/>
  <c r="Z28" i="87" s="1"/>
  <c r="T28" i="87"/>
  <c r="X28" i="87" s="1"/>
  <c r="Y28" i="87" s="1"/>
  <c r="W27" i="87"/>
  <c r="Z27" i="87" s="1"/>
  <c r="T27" i="87"/>
  <c r="X27" i="87" s="1"/>
  <c r="Y27" i="87" s="1"/>
  <c r="X26" i="87"/>
  <c r="Y26" i="87" s="1"/>
  <c r="W26" i="87"/>
  <c r="Z26" i="87" s="1"/>
  <c r="T26" i="87"/>
  <c r="W25" i="87"/>
  <c r="Z25" i="87" s="1"/>
  <c r="T25" i="87"/>
  <c r="X25" i="87" s="1"/>
  <c r="Y25" i="87" s="1"/>
  <c r="Z24" i="87"/>
  <c r="W24" i="87"/>
  <c r="T24" i="87"/>
  <c r="X24" i="87" s="1"/>
  <c r="Y24" i="87" s="1"/>
  <c r="X23" i="87"/>
  <c r="Y23" i="87" s="1"/>
  <c r="W23" i="87"/>
  <c r="Z23" i="87" s="1"/>
  <c r="T23" i="87"/>
  <c r="W22" i="87"/>
  <c r="Z22" i="87" s="1"/>
  <c r="T22" i="87"/>
  <c r="X22" i="87" s="1"/>
  <c r="Y22" i="87" s="1"/>
  <c r="Z21" i="87"/>
  <c r="W21" i="87"/>
  <c r="T21" i="87"/>
  <c r="X21" i="87" s="1"/>
  <c r="Y21" i="87" s="1"/>
  <c r="W20" i="87"/>
  <c r="Z20" i="87" s="1"/>
  <c r="T20" i="87"/>
  <c r="X20" i="87" s="1"/>
  <c r="Y20" i="87" s="1"/>
  <c r="W19" i="87"/>
  <c r="Z19" i="87" s="1"/>
  <c r="T19" i="87"/>
  <c r="X19" i="87" s="1"/>
  <c r="Y19" i="87" s="1"/>
  <c r="Z18" i="87"/>
  <c r="W18" i="87"/>
  <c r="T18" i="87"/>
  <c r="X18" i="87" s="1"/>
  <c r="Y18" i="87" s="1"/>
  <c r="W17" i="87"/>
  <c r="Z17" i="87" s="1"/>
  <c r="T17" i="87"/>
  <c r="X17" i="87" s="1"/>
  <c r="Y17" i="87" s="1"/>
  <c r="W16" i="87"/>
  <c r="Z16" i="87" s="1"/>
  <c r="T16" i="87"/>
  <c r="X16" i="87" s="1"/>
  <c r="Y16" i="87" s="1"/>
  <c r="W15" i="87"/>
  <c r="Z15" i="87" s="1"/>
  <c r="T15" i="87"/>
  <c r="X15" i="87" s="1"/>
  <c r="Y15" i="87" s="1"/>
  <c r="W14" i="87"/>
  <c r="Z14" i="87" s="1"/>
  <c r="T14" i="87"/>
  <c r="X14" i="87" s="1"/>
  <c r="Y14" i="87" s="1"/>
  <c r="W13" i="87"/>
  <c r="Z13" i="87" s="1"/>
  <c r="T13" i="87"/>
  <c r="X13" i="87" s="1"/>
  <c r="Y13" i="87" s="1"/>
  <c r="W12" i="87"/>
  <c r="Z12" i="87" s="1"/>
  <c r="T12" i="87"/>
  <c r="X12" i="87" s="1"/>
  <c r="Y12" i="87" s="1"/>
  <c r="W11" i="87"/>
  <c r="Z11" i="87" s="1"/>
  <c r="T11" i="87"/>
  <c r="X11" i="87" s="1"/>
  <c r="Y11" i="87" s="1"/>
  <c r="X10" i="87"/>
  <c r="Y10" i="87" s="1"/>
  <c r="W10" i="87"/>
  <c r="Z10" i="87" s="1"/>
  <c r="T10" i="87"/>
  <c r="W9" i="87"/>
  <c r="Z9" i="87" s="1"/>
  <c r="T9" i="87"/>
  <c r="X9" i="87" s="1"/>
  <c r="Y9" i="87" s="1"/>
  <c r="Z8" i="87"/>
  <c r="W8" i="87"/>
  <c r="T8" i="87"/>
  <c r="X8" i="87" s="1"/>
  <c r="Y8" i="87" s="1"/>
  <c r="Y7" i="87"/>
  <c r="X7" i="87"/>
  <c r="W7" i="87"/>
  <c r="Z7" i="87" s="1"/>
  <c r="T7" i="87"/>
  <c r="W6" i="87"/>
  <c r="Z6" i="87" s="1"/>
  <c r="T6" i="87"/>
  <c r="X6" i="87" s="1"/>
  <c r="Y6" i="87" s="1"/>
  <c r="Z5" i="87"/>
  <c r="W5" i="87"/>
  <c r="T5" i="87"/>
  <c r="X5" i="87" s="1"/>
  <c r="Y5" i="87" s="1"/>
  <c r="W4" i="87"/>
  <c r="Z4" i="87" s="1"/>
  <c r="T4" i="87"/>
  <c r="X4" i="87" s="1"/>
  <c r="Y4" i="87" s="1"/>
  <c r="W3" i="87"/>
  <c r="Z3" i="87" s="1"/>
  <c r="T3" i="87"/>
  <c r="X3" i="87" s="1"/>
  <c r="Y3" i="87" s="1"/>
  <c r="W2" i="87"/>
  <c r="V2" i="87"/>
  <c r="Z2" i="87" s="1"/>
  <c r="T2" i="87"/>
  <c r="X2" i="87" s="1"/>
  <c r="Y2" i="87" s="1"/>
  <c r="AF6" i="85"/>
  <c r="AI6" i="85" s="1"/>
  <c r="AC6" i="85"/>
  <c r="AG6" i="85" s="1"/>
  <c r="AH6" i="85" s="1"/>
  <c r="AI5" i="85"/>
  <c r="AG5" i="85"/>
  <c r="AH5" i="85" s="1"/>
  <c r="AF5" i="85"/>
  <c r="AC5" i="85"/>
  <c r="AF4" i="85"/>
  <c r="AI4" i="85" s="1"/>
  <c r="AC4" i="85"/>
  <c r="AG4" i="85" s="1"/>
  <c r="AH4" i="85" s="1"/>
  <c r="AI3" i="85"/>
  <c r="AF3" i="85"/>
  <c r="AC3" i="85"/>
  <c r="AG3" i="85" s="1"/>
  <c r="AH3" i="85" s="1"/>
  <c r="AI2" i="85"/>
  <c r="AC2" i="85"/>
  <c r="AG2" i="85" s="1"/>
  <c r="AH2" i="85" s="1"/>
  <c r="AB29" i="88"/>
  <c r="W29" i="88"/>
  <c r="Z29" i="88" s="1"/>
  <c r="AA29" i="88" s="1"/>
  <c r="V29" i="88"/>
  <c r="AB28" i="88"/>
  <c r="W28" i="88"/>
  <c r="V28" i="88"/>
  <c r="AB27" i="88"/>
  <c r="W27" i="88"/>
  <c r="V27" i="88"/>
  <c r="AB26" i="88"/>
  <c r="W26" i="88"/>
  <c r="Z26" i="88" s="1"/>
  <c r="AA26" i="88" s="1"/>
  <c r="V26" i="88"/>
  <c r="AB25" i="88"/>
  <c r="W25" i="88"/>
  <c r="Z25" i="88" s="1"/>
  <c r="AA25" i="88" s="1"/>
  <c r="V25" i="88"/>
  <c r="AB24" i="88"/>
  <c r="W24" i="88"/>
  <c r="V24" i="88"/>
  <c r="AB23" i="88"/>
  <c r="W23" i="88"/>
  <c r="V23" i="88"/>
  <c r="AB22" i="88"/>
  <c r="W22" i="88"/>
  <c r="Z22" i="88" s="1"/>
  <c r="AA22" i="88" s="1"/>
  <c r="V22" i="88"/>
  <c r="AB21" i="88"/>
  <c r="W21" i="88"/>
  <c r="Z21" i="88" s="1"/>
  <c r="AA21" i="88" s="1"/>
  <c r="V21" i="88"/>
  <c r="AB20" i="88"/>
  <c r="W20" i="88"/>
  <c r="Z20" i="88" s="1"/>
  <c r="AA20" i="88" s="1"/>
  <c r="V20" i="88"/>
  <c r="AB19" i="88"/>
  <c r="W19" i="88"/>
  <c r="V19" i="88"/>
  <c r="AB18" i="88"/>
  <c r="W18" i="88"/>
  <c r="V18" i="88"/>
  <c r="AB17" i="88"/>
  <c r="W17" i="88"/>
  <c r="Z17" i="88" s="1"/>
  <c r="AA17" i="88" s="1"/>
  <c r="V17" i="88"/>
  <c r="AB16" i="88"/>
  <c r="W16" i="88"/>
  <c r="Z16" i="88" s="1"/>
  <c r="AA16" i="88" s="1"/>
  <c r="V16" i="88"/>
  <c r="AB15" i="88"/>
  <c r="W15" i="88"/>
  <c r="V15" i="88"/>
  <c r="AB14" i="88"/>
  <c r="W14" i="88"/>
  <c r="V14" i="88"/>
  <c r="AB13" i="88"/>
  <c r="W13" i="88"/>
  <c r="Z13" i="88" s="1"/>
  <c r="AA13" i="88" s="1"/>
  <c r="V13" i="88"/>
  <c r="AB12" i="88"/>
  <c r="Z12" i="88"/>
  <c r="AA12" i="88" s="1"/>
  <c r="W12" i="88"/>
  <c r="V12" i="88"/>
  <c r="AB11" i="88"/>
  <c r="W11" i="88"/>
  <c r="Z11" i="88" s="1"/>
  <c r="AA11" i="88" s="1"/>
  <c r="V11" i="88"/>
  <c r="AB10" i="88"/>
  <c r="W10" i="88"/>
  <c r="V10" i="88"/>
  <c r="AB9" i="88"/>
  <c r="W9" i="88"/>
  <c r="V9" i="88"/>
  <c r="AB8" i="88"/>
  <c r="W8" i="88"/>
  <c r="Z8" i="88" s="1"/>
  <c r="AA8" i="88" s="1"/>
  <c r="V8" i="88"/>
  <c r="AB7" i="88"/>
  <c r="W7" i="88"/>
  <c r="Z7" i="88" s="1"/>
  <c r="AA7" i="88" s="1"/>
  <c r="V7" i="88"/>
  <c r="AB6" i="88"/>
  <c r="W6" i="88"/>
  <c r="V6" i="88"/>
  <c r="AB5" i="88"/>
  <c r="W5" i="88"/>
  <c r="V5" i="88"/>
  <c r="AB4" i="88"/>
  <c r="W4" i="88"/>
  <c r="V4" i="88"/>
  <c r="Z4" i="88" s="1"/>
  <c r="AA4" i="88" s="1"/>
  <c r="AB3" i="88"/>
  <c r="W3" i="88"/>
  <c r="Z3" i="88" s="1"/>
  <c r="AA3" i="88" s="1"/>
  <c r="V3" i="88"/>
  <c r="AB2" i="88"/>
  <c r="W2" i="88"/>
  <c r="Z2" i="88" s="1"/>
  <c r="AA2" i="88" s="1"/>
  <c r="V2" i="88"/>
  <c r="Z8" i="89"/>
  <c r="X8" i="89"/>
  <c r="Y8" i="89" s="1"/>
  <c r="Z7" i="89"/>
  <c r="X7" i="89"/>
  <c r="Y7" i="89" s="1"/>
  <c r="Z6" i="89"/>
  <c r="X6" i="89"/>
  <c r="Y6" i="89" s="1"/>
  <c r="Z5" i="89"/>
  <c r="X5" i="89"/>
  <c r="Y5" i="89" s="1"/>
  <c r="Z4" i="89"/>
  <c r="X4" i="89"/>
  <c r="Y4" i="89" s="1"/>
  <c r="Z3" i="89"/>
  <c r="X3" i="89"/>
  <c r="Y3" i="89" s="1"/>
  <c r="Z2" i="89"/>
  <c r="X2" i="89"/>
  <c r="Y2" i="89" s="1"/>
  <c r="Z7" i="90"/>
  <c r="U7" i="90"/>
  <c r="T7" i="90"/>
  <c r="Z6" i="90"/>
  <c r="U6" i="90"/>
  <c r="T6" i="90"/>
  <c r="X6" i="90" s="1"/>
  <c r="Y6" i="90" s="1"/>
  <c r="Z5" i="90"/>
  <c r="U5" i="90"/>
  <c r="X5" i="90" s="1"/>
  <c r="Y5" i="90" s="1"/>
  <c r="T5" i="90"/>
  <c r="Z4" i="90"/>
  <c r="U4" i="90"/>
  <c r="X4" i="90" s="1"/>
  <c r="Y4" i="90" s="1"/>
  <c r="T4" i="90"/>
  <c r="Z3" i="90"/>
  <c r="U3" i="90"/>
  <c r="X3" i="90" s="1"/>
  <c r="Y3" i="90" s="1"/>
  <c r="T3" i="90"/>
  <c r="Z2" i="90"/>
  <c r="U2" i="90"/>
  <c r="T2" i="90"/>
  <c r="Y49" i="91"/>
  <c r="W49" i="91"/>
  <c r="X49" i="91" s="1"/>
  <c r="Y48" i="91"/>
  <c r="W48" i="91"/>
  <c r="X48" i="91" s="1"/>
  <c r="Y47" i="91"/>
  <c r="X47" i="91"/>
  <c r="W47" i="91"/>
  <c r="Y46" i="91"/>
  <c r="W46" i="91"/>
  <c r="X46" i="91" s="1"/>
  <c r="Y45" i="91"/>
  <c r="W45" i="91"/>
  <c r="X45" i="91" s="1"/>
  <c r="Y44" i="91"/>
  <c r="W44" i="91"/>
  <c r="X44" i="91" s="1"/>
  <c r="Y43" i="91"/>
  <c r="W43" i="91"/>
  <c r="X43" i="91" s="1"/>
  <c r="Y42" i="91"/>
  <c r="W42" i="91"/>
  <c r="X42" i="91" s="1"/>
  <c r="Y41" i="91"/>
  <c r="W41" i="91"/>
  <c r="X41" i="91" s="1"/>
  <c r="Y40" i="91"/>
  <c r="W40" i="91"/>
  <c r="X40" i="91" s="1"/>
  <c r="Y39" i="91"/>
  <c r="X39" i="91"/>
  <c r="W39" i="91"/>
  <c r="Y38" i="91"/>
  <c r="W38" i="91"/>
  <c r="X38" i="91" s="1"/>
  <c r="Y37" i="91"/>
  <c r="X37" i="91"/>
  <c r="W37" i="91"/>
  <c r="Y36" i="91"/>
  <c r="W36" i="91"/>
  <c r="X36" i="91" s="1"/>
  <c r="Y35" i="91"/>
  <c r="W35" i="91"/>
  <c r="X35" i="91" s="1"/>
  <c r="Y34" i="91"/>
  <c r="W34" i="91"/>
  <c r="X34" i="91" s="1"/>
  <c r="Y33" i="91"/>
  <c r="W33" i="91"/>
  <c r="X33" i="91" s="1"/>
  <c r="Y32" i="91"/>
  <c r="W32" i="91"/>
  <c r="X32" i="91" s="1"/>
  <c r="Y31" i="91"/>
  <c r="X31" i="91"/>
  <c r="W31" i="91"/>
  <c r="Y30" i="91"/>
  <c r="W30" i="91"/>
  <c r="X30" i="91" s="1"/>
  <c r="Y29" i="91"/>
  <c r="W29" i="91"/>
  <c r="X29" i="91" s="1"/>
  <c r="Y28" i="91"/>
  <c r="W28" i="91"/>
  <c r="X28" i="91" s="1"/>
  <c r="Y27" i="91"/>
  <c r="W27" i="91"/>
  <c r="X27" i="91" s="1"/>
  <c r="Y26" i="91"/>
  <c r="W26" i="91"/>
  <c r="X26" i="91" s="1"/>
  <c r="Y25" i="91"/>
  <c r="W25" i="91"/>
  <c r="X25" i="91" s="1"/>
  <c r="Y24" i="91"/>
  <c r="W24" i="91"/>
  <c r="X24" i="91" s="1"/>
  <c r="Y23" i="91"/>
  <c r="W23" i="91"/>
  <c r="X23" i="91" s="1"/>
  <c r="Y22" i="91"/>
  <c r="W22" i="91"/>
  <c r="X22" i="91" s="1"/>
  <c r="Y21" i="91"/>
  <c r="X21" i="91"/>
  <c r="W21" i="91"/>
  <c r="Y20" i="91"/>
  <c r="W20" i="91"/>
  <c r="X20" i="91" s="1"/>
  <c r="Y19" i="91"/>
  <c r="W19" i="91"/>
  <c r="X19" i="91" s="1"/>
  <c r="Y18" i="91"/>
  <c r="W18" i="91"/>
  <c r="X18" i="91" s="1"/>
  <c r="Y17" i="91"/>
  <c r="W17" i="91"/>
  <c r="X17" i="91" s="1"/>
  <c r="Y16" i="91"/>
  <c r="W16" i="91"/>
  <c r="X16" i="91" s="1"/>
  <c r="Y15" i="91"/>
  <c r="X15" i="91"/>
  <c r="W15" i="91"/>
  <c r="Y14" i="91"/>
  <c r="W14" i="91"/>
  <c r="X14" i="91" s="1"/>
  <c r="Y13" i="91"/>
  <c r="W13" i="91"/>
  <c r="X13" i="91" s="1"/>
  <c r="Y12" i="91"/>
  <c r="W12" i="91"/>
  <c r="X12" i="91" s="1"/>
  <c r="Y11" i="91"/>
  <c r="W11" i="91"/>
  <c r="X11" i="91" s="1"/>
  <c r="Y10" i="91"/>
  <c r="W10" i="91"/>
  <c r="X10" i="91" s="1"/>
  <c r="Y9" i="91"/>
  <c r="W9" i="91"/>
  <c r="X9" i="91" s="1"/>
  <c r="Y8" i="91"/>
  <c r="W8" i="91"/>
  <c r="X8" i="91" s="1"/>
  <c r="Y7" i="91"/>
  <c r="W7" i="91"/>
  <c r="X7" i="91" s="1"/>
  <c r="Y6" i="91"/>
  <c r="W6" i="91"/>
  <c r="X6" i="91" s="1"/>
  <c r="Y5" i="91"/>
  <c r="X5" i="91"/>
  <c r="W5" i="91"/>
  <c r="Y4" i="91"/>
  <c r="W4" i="91"/>
  <c r="X4" i="91" s="1"/>
  <c r="Y3" i="91"/>
  <c r="W3" i="91"/>
  <c r="X3" i="91" s="1"/>
  <c r="Y2" i="91"/>
  <c r="W2" i="91"/>
  <c r="X2" i="91" s="1"/>
  <c r="Z100" i="92"/>
  <c r="AA100" i="92" s="1"/>
  <c r="Z99" i="92"/>
  <c r="AA99" i="92" s="1"/>
  <c r="Z98" i="92"/>
  <c r="AA98" i="92" s="1"/>
  <c r="Z97" i="92"/>
  <c r="AA97" i="92" s="1"/>
  <c r="Z96" i="92"/>
  <c r="AA96" i="92" s="1"/>
  <c r="Z95" i="92"/>
  <c r="AA95" i="92" s="1"/>
  <c r="Z94" i="92"/>
  <c r="AA94" i="92" s="1"/>
  <c r="Z93" i="92"/>
  <c r="AA93" i="92" s="1"/>
  <c r="Z92" i="92"/>
  <c r="AA92" i="92" s="1"/>
  <c r="Z91" i="92"/>
  <c r="AA91" i="92" s="1"/>
  <c r="Z90" i="92"/>
  <c r="AA90" i="92" s="1"/>
  <c r="Z89" i="92"/>
  <c r="AA89" i="92" s="1"/>
  <c r="Z88" i="92"/>
  <c r="AA88" i="92" s="1"/>
  <c r="Z87" i="92"/>
  <c r="AA87" i="92" s="1"/>
  <c r="Z86" i="92"/>
  <c r="AA86" i="92" s="1"/>
  <c r="Z85" i="92"/>
  <c r="AA85" i="92" s="1"/>
  <c r="Z84" i="92"/>
  <c r="AA84" i="92" s="1"/>
  <c r="Z83" i="92"/>
  <c r="AA83" i="92" s="1"/>
  <c r="V82" i="92"/>
  <c r="Z82" i="92" s="1"/>
  <c r="AA82" i="92" s="1"/>
  <c r="V81" i="92"/>
  <c r="Z81" i="92" s="1"/>
  <c r="AA81" i="92" s="1"/>
  <c r="V80" i="92"/>
  <c r="Z80" i="92" s="1"/>
  <c r="AA80" i="92" s="1"/>
  <c r="AB79" i="92"/>
  <c r="W79" i="92"/>
  <c r="Z79" i="92" s="1"/>
  <c r="AA79" i="92" s="1"/>
  <c r="AB78" i="92"/>
  <c r="W78" i="92"/>
  <c r="Z78" i="92" s="1"/>
  <c r="AA78" i="92" s="1"/>
  <c r="AB77" i="92"/>
  <c r="Z77" i="92"/>
  <c r="AA77" i="92" s="1"/>
  <c r="W77" i="92"/>
  <c r="AB76" i="92"/>
  <c r="W76" i="92"/>
  <c r="Z76" i="92" s="1"/>
  <c r="AA76" i="92" s="1"/>
  <c r="AB75" i="92"/>
  <c r="Z75" i="92"/>
  <c r="AA75" i="92" s="1"/>
  <c r="W75" i="92"/>
  <c r="AB74" i="92"/>
  <c r="W74" i="92"/>
  <c r="Z74" i="92" s="1"/>
  <c r="AA74" i="92" s="1"/>
  <c r="AB73" i="92"/>
  <c r="Z73" i="92"/>
  <c r="AA73" i="92" s="1"/>
  <c r="W73" i="92"/>
  <c r="AB72" i="92"/>
  <c r="W72" i="92"/>
  <c r="Z72" i="92" s="1"/>
  <c r="AA72" i="92" s="1"/>
  <c r="AB71" i="92"/>
  <c r="W71" i="92"/>
  <c r="Z71" i="92" s="1"/>
  <c r="AA71" i="92" s="1"/>
  <c r="AB70" i="92"/>
  <c r="W70" i="92"/>
  <c r="Z70" i="92" s="1"/>
  <c r="AA70" i="92" s="1"/>
  <c r="AB69" i="92"/>
  <c r="Z69" i="92"/>
  <c r="AA69" i="92" s="1"/>
  <c r="W69" i="92"/>
  <c r="AB68" i="92"/>
  <c r="W68" i="92"/>
  <c r="Z68" i="92" s="1"/>
  <c r="AA68" i="92" s="1"/>
  <c r="AB67" i="92"/>
  <c r="Z67" i="92"/>
  <c r="AA67" i="92" s="1"/>
  <c r="W67" i="92"/>
  <c r="AB66" i="92"/>
  <c r="W66" i="92"/>
  <c r="Z66" i="92" s="1"/>
  <c r="AA66" i="92" s="1"/>
  <c r="AB65" i="92"/>
  <c r="Z65" i="92"/>
  <c r="AA65" i="92" s="1"/>
  <c r="W65" i="92"/>
  <c r="AB64" i="92"/>
  <c r="W64" i="92"/>
  <c r="Z64" i="92" s="1"/>
  <c r="AA64" i="92" s="1"/>
  <c r="AB63" i="92"/>
  <c r="W63" i="92"/>
  <c r="Z63" i="92" s="1"/>
  <c r="AA63" i="92" s="1"/>
  <c r="AB62" i="92"/>
  <c r="W62" i="92"/>
  <c r="Z62" i="92" s="1"/>
  <c r="AA62" i="92" s="1"/>
  <c r="AB61" i="92"/>
  <c r="Z61" i="92"/>
  <c r="AA61" i="92" s="1"/>
  <c r="W61" i="92"/>
  <c r="V61" i="92"/>
  <c r="AB60" i="92"/>
  <c r="W60" i="92"/>
  <c r="Z60" i="92" s="1"/>
  <c r="AA60" i="92" s="1"/>
  <c r="V60" i="92"/>
  <c r="AB59" i="92"/>
  <c r="W59" i="92"/>
  <c r="V59" i="92"/>
  <c r="AB58" i="92"/>
  <c r="W58" i="92"/>
  <c r="Z58" i="92" s="1"/>
  <c r="AA58" i="92" s="1"/>
  <c r="AB57" i="92"/>
  <c r="W57" i="92"/>
  <c r="Z57" i="92" s="1"/>
  <c r="AA57" i="92" s="1"/>
  <c r="AB56" i="92"/>
  <c r="W56" i="92"/>
  <c r="Z56" i="92" s="1"/>
  <c r="AA56" i="92" s="1"/>
  <c r="AB55" i="92"/>
  <c r="W55" i="92"/>
  <c r="Z55" i="92" s="1"/>
  <c r="AA55" i="92" s="1"/>
  <c r="V55" i="92"/>
  <c r="AB54" i="92"/>
  <c r="W54" i="92"/>
  <c r="V54" i="92"/>
  <c r="AB53" i="92"/>
  <c r="W53" i="92"/>
  <c r="V53" i="92"/>
  <c r="AB52" i="92"/>
  <c r="W52" i="92"/>
  <c r="Z52" i="92" s="1"/>
  <c r="AA52" i="92" s="1"/>
  <c r="AB51" i="92"/>
  <c r="W51" i="92"/>
  <c r="Z51" i="92" s="1"/>
  <c r="AA51" i="92" s="1"/>
  <c r="AB50" i="92"/>
  <c r="W50" i="92"/>
  <c r="Z50" i="92" s="1"/>
  <c r="AA50" i="92" s="1"/>
  <c r="AB49" i="92"/>
  <c r="W49" i="92"/>
  <c r="V49" i="92"/>
  <c r="AB48" i="92"/>
  <c r="W48" i="92"/>
  <c r="V48" i="92"/>
  <c r="AB47" i="92"/>
  <c r="W47" i="92"/>
  <c r="V47" i="92"/>
  <c r="Z47" i="92" s="1"/>
  <c r="AA47" i="92" s="1"/>
  <c r="AB46" i="92"/>
  <c r="W46" i="92"/>
  <c r="Z46" i="92" s="1"/>
  <c r="AA46" i="92" s="1"/>
  <c r="AB45" i="92"/>
  <c r="W45" i="92"/>
  <c r="Z45" i="92" s="1"/>
  <c r="AA45" i="92" s="1"/>
  <c r="AB44" i="92"/>
  <c r="W44" i="92"/>
  <c r="Z44" i="92" s="1"/>
  <c r="AA44" i="92" s="1"/>
  <c r="AB43" i="92"/>
  <c r="W43" i="92"/>
  <c r="Z43" i="92" s="1"/>
  <c r="AA43" i="92" s="1"/>
  <c r="V43" i="92"/>
  <c r="AB42" i="92"/>
  <c r="W42" i="92"/>
  <c r="V42" i="92"/>
  <c r="AB41" i="92"/>
  <c r="W41" i="92"/>
  <c r="Z41" i="92" s="1"/>
  <c r="AA41" i="92" s="1"/>
  <c r="V41" i="92"/>
  <c r="AB40" i="92"/>
  <c r="Z40" i="92"/>
  <c r="AA40" i="92" s="1"/>
  <c r="W40" i="92"/>
  <c r="AB39" i="92"/>
  <c r="W39" i="92"/>
  <c r="Z39" i="92" s="1"/>
  <c r="AA39" i="92" s="1"/>
  <c r="AB38" i="92"/>
  <c r="Z38" i="92"/>
  <c r="AA38" i="92" s="1"/>
  <c r="W38" i="92"/>
  <c r="AB37" i="92"/>
  <c r="W37" i="92"/>
  <c r="Z37" i="92" s="1"/>
  <c r="AA37" i="92" s="1"/>
  <c r="V37" i="92"/>
  <c r="AB36" i="92"/>
  <c r="W36" i="92"/>
  <c r="Z36" i="92" s="1"/>
  <c r="AA36" i="92" s="1"/>
  <c r="V36" i="92"/>
  <c r="AB35" i="92"/>
  <c r="W35" i="92"/>
  <c r="V35" i="92"/>
  <c r="AB34" i="92"/>
  <c r="W34" i="92"/>
  <c r="Z34" i="92" s="1"/>
  <c r="AA34" i="92" s="1"/>
  <c r="AB33" i="92"/>
  <c r="W33" i="92"/>
  <c r="Z33" i="92" s="1"/>
  <c r="AA33" i="92" s="1"/>
  <c r="AB32" i="92"/>
  <c r="W32" i="92"/>
  <c r="Z32" i="92" s="1"/>
  <c r="AA32" i="92" s="1"/>
  <c r="AB31" i="92"/>
  <c r="W31" i="92"/>
  <c r="Z31" i="92" s="1"/>
  <c r="AA31" i="92" s="1"/>
  <c r="AB30" i="92"/>
  <c r="W30" i="92"/>
  <c r="Z30" i="92" s="1"/>
  <c r="AA30" i="92" s="1"/>
  <c r="AB29" i="92"/>
  <c r="W29" i="92"/>
  <c r="Z29" i="92" s="1"/>
  <c r="AA29" i="92" s="1"/>
  <c r="AB28" i="92"/>
  <c r="W28" i="92"/>
  <c r="Z28" i="92" s="1"/>
  <c r="AA28" i="92" s="1"/>
  <c r="AB27" i="92"/>
  <c r="W27" i="92"/>
  <c r="Z27" i="92" s="1"/>
  <c r="AA27" i="92" s="1"/>
  <c r="AB26" i="92"/>
  <c r="W26" i="92"/>
  <c r="Z26" i="92" s="1"/>
  <c r="AA26" i="92" s="1"/>
  <c r="AB25" i="92"/>
  <c r="W25" i="92"/>
  <c r="Z25" i="92" s="1"/>
  <c r="AA25" i="92" s="1"/>
  <c r="AB24" i="92"/>
  <c r="W24" i="92"/>
  <c r="Z24" i="92" s="1"/>
  <c r="AA24" i="92" s="1"/>
  <c r="AB23" i="92"/>
  <c r="W23" i="92"/>
  <c r="Z23" i="92" s="1"/>
  <c r="AA23" i="92" s="1"/>
  <c r="AB22" i="92"/>
  <c r="W22" i="92"/>
  <c r="Z22" i="92" s="1"/>
  <c r="AA22" i="92" s="1"/>
  <c r="AB21" i="92"/>
  <c r="W21" i="92"/>
  <c r="Z21" i="92" s="1"/>
  <c r="AA21" i="92" s="1"/>
  <c r="AB20" i="92"/>
  <c r="W20" i="92"/>
  <c r="Z20" i="92" s="1"/>
  <c r="AA20" i="92" s="1"/>
  <c r="AB19" i="92"/>
  <c r="W19" i="92"/>
  <c r="Z19" i="92" s="1"/>
  <c r="AA19" i="92" s="1"/>
  <c r="AB18" i="92"/>
  <c r="W18" i="92"/>
  <c r="Z18" i="92" s="1"/>
  <c r="AA18" i="92" s="1"/>
  <c r="AB17" i="92"/>
  <c r="W17" i="92"/>
  <c r="Z17" i="92" s="1"/>
  <c r="AA17" i="92" s="1"/>
  <c r="AB16" i="92"/>
  <c r="W16" i="92"/>
  <c r="Z16" i="92" s="1"/>
  <c r="AA16" i="92" s="1"/>
  <c r="V16" i="92"/>
  <c r="AB15" i="92"/>
  <c r="Z15" i="92"/>
  <c r="AA15" i="92" s="1"/>
  <c r="W15" i="92"/>
  <c r="V15" i="92"/>
  <c r="AB14" i="92"/>
  <c r="W14" i="92"/>
  <c r="Z14" i="92" s="1"/>
  <c r="AA14" i="92" s="1"/>
  <c r="V14" i="92"/>
  <c r="AB13" i="92"/>
  <c r="W13" i="92"/>
  <c r="Z13" i="92" s="1"/>
  <c r="AA13" i="92" s="1"/>
  <c r="AB12" i="92"/>
  <c r="W12" i="92"/>
  <c r="Z12" i="92" s="1"/>
  <c r="AA12" i="92" s="1"/>
  <c r="AB11" i="92"/>
  <c r="W11" i="92"/>
  <c r="Z11" i="92" s="1"/>
  <c r="AA11" i="92" s="1"/>
  <c r="AB10" i="92"/>
  <c r="W10" i="92"/>
  <c r="Z10" i="92" s="1"/>
  <c r="AA10" i="92" s="1"/>
  <c r="V10" i="92"/>
  <c r="AB9" i="92"/>
  <c r="W9" i="92"/>
  <c r="Z9" i="92" s="1"/>
  <c r="AA9" i="92" s="1"/>
  <c r="V9" i="92"/>
  <c r="AB8" i="92"/>
  <c r="Z8" i="92"/>
  <c r="AA8" i="92" s="1"/>
  <c r="W8" i="92"/>
  <c r="V8" i="92"/>
  <c r="AB7" i="92"/>
  <c r="W7" i="92"/>
  <c r="Z7" i="92" s="1"/>
  <c r="AA7" i="92" s="1"/>
  <c r="AB6" i="92"/>
  <c r="W6" i="92"/>
  <c r="Z6" i="92" s="1"/>
  <c r="AA6" i="92" s="1"/>
  <c r="AB5" i="92"/>
  <c r="W5" i="92"/>
  <c r="Z5" i="92" s="1"/>
  <c r="AA5" i="92" s="1"/>
  <c r="AB4" i="92"/>
  <c r="W4" i="92"/>
  <c r="Z4" i="92" s="1"/>
  <c r="AA4" i="92" s="1"/>
  <c r="V4" i="92"/>
  <c r="AB3" i="92"/>
  <c r="W3" i="92"/>
  <c r="Z3" i="92" s="1"/>
  <c r="AA3" i="92" s="1"/>
  <c r="V3" i="92"/>
  <c r="AB2" i="92"/>
  <c r="W2" i="92"/>
  <c r="Z2" i="92" s="1"/>
  <c r="AA2" i="92" s="1"/>
  <c r="V2" i="92"/>
  <c r="Y5" i="93"/>
  <c r="S5" i="93"/>
  <c r="W5" i="93" s="1"/>
  <c r="X5" i="93" s="1"/>
  <c r="Y4" i="93"/>
  <c r="S4" i="93"/>
  <c r="W4" i="93" s="1"/>
  <c r="X4" i="93" s="1"/>
  <c r="Y3" i="93"/>
  <c r="S3" i="93"/>
  <c r="W3" i="93" s="1"/>
  <c r="X3" i="93" s="1"/>
  <c r="Y2" i="93"/>
  <c r="S2" i="93"/>
  <c r="W2" i="93" s="1"/>
  <c r="X2" i="93" s="1"/>
  <c r="Y41" i="94"/>
  <c r="T41" i="94"/>
  <c r="S41" i="94"/>
  <c r="Y40" i="94"/>
  <c r="T40" i="94"/>
  <c r="S40" i="94"/>
  <c r="W40" i="94" s="1"/>
  <c r="X40" i="94" s="1"/>
  <c r="Y39" i="94"/>
  <c r="T39" i="94"/>
  <c r="W39" i="94" s="1"/>
  <c r="X39" i="94" s="1"/>
  <c r="S39" i="94"/>
  <c r="Y38" i="94"/>
  <c r="T38" i="94"/>
  <c r="W38" i="94" s="1"/>
  <c r="X38" i="94" s="1"/>
  <c r="S38" i="94"/>
  <c r="Y37" i="94"/>
  <c r="T37" i="94"/>
  <c r="W37" i="94" s="1"/>
  <c r="X37" i="94" s="1"/>
  <c r="S37" i="94"/>
  <c r="Y36" i="94"/>
  <c r="T36" i="94"/>
  <c r="S36" i="94"/>
  <c r="Y35" i="94"/>
  <c r="T35" i="94"/>
  <c r="W35" i="94" s="1"/>
  <c r="X35" i="94" s="1"/>
  <c r="S35" i="94"/>
  <c r="Y34" i="94"/>
  <c r="T34" i="94"/>
  <c r="W34" i="94" s="1"/>
  <c r="X34" i="94" s="1"/>
  <c r="S34" i="94"/>
  <c r="Y33" i="94"/>
  <c r="T33" i="94"/>
  <c r="W33" i="94" s="1"/>
  <c r="X33" i="94" s="1"/>
  <c r="S33" i="94"/>
  <c r="Y32" i="94"/>
  <c r="T32" i="94"/>
  <c r="W32" i="94" s="1"/>
  <c r="X32" i="94" s="1"/>
  <c r="S32" i="94"/>
  <c r="Y31" i="94"/>
  <c r="T31" i="94"/>
  <c r="S31" i="94"/>
  <c r="Y30" i="94"/>
  <c r="T30" i="94"/>
  <c r="W30" i="94" s="1"/>
  <c r="X30" i="94" s="1"/>
  <c r="S30" i="94"/>
  <c r="Y29" i="94"/>
  <c r="T29" i="94"/>
  <c r="W29" i="94" s="1"/>
  <c r="X29" i="94" s="1"/>
  <c r="S29" i="94"/>
  <c r="Y28" i="94"/>
  <c r="T28" i="94"/>
  <c r="W28" i="94" s="1"/>
  <c r="X28" i="94" s="1"/>
  <c r="S28" i="94"/>
  <c r="Y27" i="94"/>
  <c r="T27" i="94"/>
  <c r="S27" i="94"/>
  <c r="Y26" i="94"/>
  <c r="T26" i="94"/>
  <c r="W26" i="94" s="1"/>
  <c r="X26" i="94" s="1"/>
  <c r="S26" i="94"/>
  <c r="Y25" i="94"/>
  <c r="T25" i="94"/>
  <c r="W25" i="94" s="1"/>
  <c r="X25" i="94" s="1"/>
  <c r="S25" i="94"/>
  <c r="Y24" i="94"/>
  <c r="W24" i="94"/>
  <c r="X24" i="94" s="1"/>
  <c r="T24" i="94"/>
  <c r="S24" i="94"/>
  <c r="Y23" i="94"/>
  <c r="T23" i="94"/>
  <c r="W23" i="94" s="1"/>
  <c r="X23" i="94" s="1"/>
  <c r="S23" i="94"/>
  <c r="Y22" i="94"/>
  <c r="T22" i="94"/>
  <c r="S22" i="94"/>
  <c r="Y21" i="94"/>
  <c r="T21" i="94"/>
  <c r="W21" i="94" s="1"/>
  <c r="X21" i="94" s="1"/>
  <c r="S21" i="94"/>
  <c r="Y20" i="94"/>
  <c r="T20" i="94"/>
  <c r="W20" i="94" s="1"/>
  <c r="X20" i="94" s="1"/>
  <c r="S20" i="94"/>
  <c r="Y19" i="94"/>
  <c r="T19" i="94"/>
  <c r="W19" i="94" s="1"/>
  <c r="X19" i="94" s="1"/>
  <c r="S19" i="94"/>
  <c r="Y18" i="94"/>
  <c r="T18" i="94"/>
  <c r="S18" i="94"/>
  <c r="Y17" i="94"/>
  <c r="T17" i="94"/>
  <c r="W17" i="94" s="1"/>
  <c r="X17" i="94" s="1"/>
  <c r="S17" i="94"/>
  <c r="Y16" i="94"/>
  <c r="W16" i="94"/>
  <c r="X16" i="94" s="1"/>
  <c r="T16" i="94"/>
  <c r="S16" i="94"/>
  <c r="Y15" i="94"/>
  <c r="T15" i="94"/>
  <c r="W15" i="94" s="1"/>
  <c r="X15" i="94" s="1"/>
  <c r="S15" i="94"/>
  <c r="Y14" i="94"/>
  <c r="T14" i="94"/>
  <c r="W14" i="94" s="1"/>
  <c r="X14" i="94" s="1"/>
  <c r="S14" i="94"/>
  <c r="Y13" i="94"/>
  <c r="T13" i="94"/>
  <c r="S13" i="94"/>
  <c r="Y12" i="94"/>
  <c r="T12" i="94"/>
  <c r="W12" i="94" s="1"/>
  <c r="X12" i="94" s="1"/>
  <c r="S12" i="94"/>
  <c r="Y11" i="94"/>
  <c r="T11" i="94"/>
  <c r="W11" i="94" s="1"/>
  <c r="X11" i="94" s="1"/>
  <c r="S11" i="94"/>
  <c r="Y10" i="94"/>
  <c r="T10" i="94"/>
  <c r="W10" i="94" s="1"/>
  <c r="X10" i="94" s="1"/>
  <c r="S10" i="94"/>
  <c r="Y9" i="94"/>
  <c r="T9" i="94"/>
  <c r="S9" i="94"/>
  <c r="Y8" i="94"/>
  <c r="T8" i="94"/>
  <c r="S8" i="94"/>
  <c r="W8" i="94" s="1"/>
  <c r="X8" i="94" s="1"/>
  <c r="Y7" i="94"/>
  <c r="T7" i="94"/>
  <c r="W7" i="94" s="1"/>
  <c r="X7" i="94" s="1"/>
  <c r="S7" i="94"/>
  <c r="Y6" i="94"/>
  <c r="T6" i="94"/>
  <c r="W6" i="94" s="1"/>
  <c r="X6" i="94" s="1"/>
  <c r="S6" i="94"/>
  <c r="Y5" i="94"/>
  <c r="T5" i="94"/>
  <c r="S5" i="94"/>
  <c r="Y4" i="94"/>
  <c r="T4" i="94"/>
  <c r="S4" i="94"/>
  <c r="Y3" i="94"/>
  <c r="T3" i="94"/>
  <c r="W3" i="94" s="1"/>
  <c r="X3" i="94" s="1"/>
  <c r="S3" i="94"/>
  <c r="Y2" i="94"/>
  <c r="T2" i="94"/>
  <c r="W2" i="94" s="1"/>
  <c r="X2" i="94" s="1"/>
  <c r="S2" i="94"/>
  <c r="AD43" i="95"/>
  <c r="Y43" i="95"/>
  <c r="AB43" i="95" s="1"/>
  <c r="AC43" i="95" s="1"/>
  <c r="AD42" i="95"/>
  <c r="Y42" i="95"/>
  <c r="AB42" i="95" s="1"/>
  <c r="AC42" i="95" s="1"/>
  <c r="AD41" i="95"/>
  <c r="Y41" i="95"/>
  <c r="X41" i="95"/>
  <c r="AD40" i="95"/>
  <c r="Y40" i="95"/>
  <c r="AB40" i="95" s="1"/>
  <c r="AC40" i="95" s="1"/>
  <c r="AD39" i="95"/>
  <c r="Y39" i="95"/>
  <c r="AB39" i="95" s="1"/>
  <c r="AC39" i="95" s="1"/>
  <c r="AD38" i="95"/>
  <c r="Y38" i="95"/>
  <c r="X38" i="95"/>
  <c r="AB38" i="95" s="1"/>
  <c r="AC38" i="95" s="1"/>
  <c r="AD37" i="95"/>
  <c r="Y37" i="95"/>
  <c r="AB37" i="95" s="1"/>
  <c r="AC37" i="95" s="1"/>
  <c r="AD36" i="95"/>
  <c r="Y36" i="95"/>
  <c r="AB36" i="95" s="1"/>
  <c r="AC36" i="95" s="1"/>
  <c r="X36" i="95"/>
  <c r="AD35" i="95"/>
  <c r="Y35" i="95"/>
  <c r="X35" i="95"/>
  <c r="AD34" i="95"/>
  <c r="Y34" i="95"/>
  <c r="AB34" i="95" s="1"/>
  <c r="AC34" i="95" s="1"/>
  <c r="AD33" i="95"/>
  <c r="Y33" i="95"/>
  <c r="AB33" i="95" s="1"/>
  <c r="AC33" i="95" s="1"/>
  <c r="X33" i="95"/>
  <c r="AD32" i="95"/>
  <c r="Y32" i="95"/>
  <c r="X32" i="95"/>
  <c r="AD31" i="95"/>
  <c r="Y31" i="95"/>
  <c r="AB31" i="95" s="1"/>
  <c r="AC31" i="95" s="1"/>
  <c r="AD30" i="95"/>
  <c r="Y30" i="95"/>
  <c r="AB30" i="95" s="1"/>
  <c r="AC30" i="95" s="1"/>
  <c r="X30" i="95"/>
  <c r="AD29" i="95"/>
  <c r="Y29" i="95"/>
  <c r="X29" i="95"/>
  <c r="AD28" i="95"/>
  <c r="Y28" i="95"/>
  <c r="AB28" i="95" s="1"/>
  <c r="AC28" i="95" s="1"/>
  <c r="AD27" i="95"/>
  <c r="Y27" i="95"/>
  <c r="AB27" i="95" s="1"/>
  <c r="AC27" i="95" s="1"/>
  <c r="X27" i="95"/>
  <c r="AD26" i="95"/>
  <c r="Y26" i="95"/>
  <c r="AB26" i="95" s="1"/>
  <c r="AC26" i="95" s="1"/>
  <c r="X26" i="95"/>
  <c r="AD25" i="95"/>
  <c r="Y25" i="95"/>
  <c r="AB25" i="95" s="1"/>
  <c r="AC25" i="95" s="1"/>
  <c r="AD24" i="95"/>
  <c r="Y24" i="95"/>
  <c r="X24" i="95"/>
  <c r="AD23" i="95"/>
  <c r="Y23" i="95"/>
  <c r="X23" i="95"/>
  <c r="AD22" i="95"/>
  <c r="Y22" i="95"/>
  <c r="AB22" i="95" s="1"/>
  <c r="AC22" i="95" s="1"/>
  <c r="AD21" i="95"/>
  <c r="Y21" i="95"/>
  <c r="AB21" i="95" s="1"/>
  <c r="AC21" i="95" s="1"/>
  <c r="X21" i="95"/>
  <c r="AD20" i="95"/>
  <c r="Y20" i="95"/>
  <c r="X20" i="95"/>
  <c r="AD19" i="95"/>
  <c r="AC19" i="95"/>
  <c r="Y19" i="95"/>
  <c r="AB19" i="95" s="1"/>
  <c r="AD18" i="95"/>
  <c r="AB18" i="95"/>
  <c r="AC18" i="95" s="1"/>
  <c r="Y18" i="95"/>
  <c r="AD17" i="95"/>
  <c r="Y17" i="95"/>
  <c r="X17" i="95"/>
  <c r="AD16" i="95"/>
  <c r="Y16" i="95"/>
  <c r="AB16" i="95" s="1"/>
  <c r="AC16" i="95" s="1"/>
  <c r="AD15" i="95"/>
  <c r="Y15" i="95"/>
  <c r="AB15" i="95" s="1"/>
  <c r="AC15" i="95" s="1"/>
  <c r="AD14" i="95"/>
  <c r="Y14" i="95"/>
  <c r="X14" i="95"/>
  <c r="AD13" i="95"/>
  <c r="Y13" i="95"/>
  <c r="AB13" i="95" s="1"/>
  <c r="AC13" i="95" s="1"/>
  <c r="AD12" i="95"/>
  <c r="Y12" i="95"/>
  <c r="AB12" i="95" s="1"/>
  <c r="AC12" i="95" s="1"/>
  <c r="AD11" i="95"/>
  <c r="Y11" i="95"/>
  <c r="X11" i="95"/>
  <c r="AD10" i="95"/>
  <c r="AB10" i="95"/>
  <c r="AC10" i="95" s="1"/>
  <c r="Y10" i="95"/>
  <c r="AD9" i="95"/>
  <c r="Y9" i="95"/>
  <c r="AB9" i="95" s="1"/>
  <c r="AC9" i="95" s="1"/>
  <c r="AD8" i="95"/>
  <c r="Y8" i="95"/>
  <c r="AB8" i="95" s="1"/>
  <c r="AC8" i="95" s="1"/>
  <c r="X8" i="95"/>
  <c r="AD7" i="95"/>
  <c r="Y7" i="95"/>
  <c r="AB7" i="95" s="1"/>
  <c r="AC7" i="95" s="1"/>
  <c r="AD6" i="95"/>
  <c r="Y6" i="95"/>
  <c r="AB6" i="95" s="1"/>
  <c r="AC6" i="95" s="1"/>
  <c r="AD5" i="95"/>
  <c r="Y5" i="95"/>
  <c r="X5" i="95"/>
  <c r="AD4" i="95"/>
  <c r="Y4" i="95"/>
  <c r="AB4" i="95" s="1"/>
  <c r="AC4" i="95" s="1"/>
  <c r="AD3" i="95"/>
  <c r="Y3" i="95"/>
  <c r="AB3" i="95" s="1"/>
  <c r="AC3" i="95" s="1"/>
  <c r="AD2" i="95"/>
  <c r="Y2" i="95"/>
  <c r="AB2" i="95" s="1"/>
  <c r="AC2" i="95" s="1"/>
  <c r="X2" i="95"/>
  <c r="AC40" i="96"/>
  <c r="W40" i="96"/>
  <c r="AA40" i="96" s="1"/>
  <c r="AB40" i="96" s="1"/>
  <c r="AC39" i="96"/>
  <c r="W39" i="96"/>
  <c r="AA39" i="96" s="1"/>
  <c r="AB39" i="96" s="1"/>
  <c r="AC38" i="96"/>
  <c r="W38" i="96"/>
  <c r="AA38" i="96" s="1"/>
  <c r="AB38" i="96" s="1"/>
  <c r="AC37" i="96"/>
  <c r="X37" i="96"/>
  <c r="AA37" i="96" s="1"/>
  <c r="AB37" i="96" s="1"/>
  <c r="W37" i="96"/>
  <c r="AC36" i="96"/>
  <c r="X36" i="96"/>
  <c r="AA36" i="96" s="1"/>
  <c r="AB36" i="96" s="1"/>
  <c r="W36" i="96"/>
  <c r="AC35" i="96"/>
  <c r="X35" i="96"/>
  <c r="W35" i="96"/>
  <c r="AC34" i="96"/>
  <c r="X34" i="96"/>
  <c r="AA34" i="96" s="1"/>
  <c r="AB34" i="96" s="1"/>
  <c r="AC33" i="96"/>
  <c r="X33" i="96"/>
  <c r="AA33" i="96" s="1"/>
  <c r="AB33" i="96" s="1"/>
  <c r="AC32" i="96"/>
  <c r="X32" i="96"/>
  <c r="W32" i="96"/>
  <c r="AC31" i="96"/>
  <c r="X31" i="96"/>
  <c r="AA31" i="96" s="1"/>
  <c r="AB31" i="96" s="1"/>
  <c r="W31" i="96"/>
  <c r="AC30" i="96"/>
  <c r="AA30" i="96"/>
  <c r="AB30" i="96" s="1"/>
  <c r="X30" i="96"/>
  <c r="W30" i="96"/>
  <c r="AC29" i="96"/>
  <c r="X29" i="96"/>
  <c r="AA29" i="96" s="1"/>
  <c r="AB29" i="96" s="1"/>
  <c r="AC28" i="96"/>
  <c r="X28" i="96"/>
  <c r="W28" i="96"/>
  <c r="AC27" i="96"/>
  <c r="X27" i="96"/>
  <c r="AA27" i="96" s="1"/>
  <c r="AB27" i="96" s="1"/>
  <c r="W27" i="96"/>
  <c r="AC26" i="96"/>
  <c r="X26" i="96"/>
  <c r="AA26" i="96" s="1"/>
  <c r="AB26" i="96" s="1"/>
  <c r="W26" i="96"/>
  <c r="AC25" i="96"/>
  <c r="X25" i="96"/>
  <c r="AA25" i="96" s="1"/>
  <c r="AB25" i="96" s="1"/>
  <c r="W25" i="96"/>
  <c r="AC24" i="96"/>
  <c r="X24" i="96"/>
  <c r="W24" i="96"/>
  <c r="AC23" i="96"/>
  <c r="X23" i="96"/>
  <c r="W23" i="96"/>
  <c r="AC22" i="96"/>
  <c r="X22" i="96"/>
  <c r="AA22" i="96" s="1"/>
  <c r="AB22" i="96" s="1"/>
  <c r="W22" i="96"/>
  <c r="AC21" i="96"/>
  <c r="X21" i="96"/>
  <c r="AA21" i="96" s="1"/>
  <c r="AB21" i="96" s="1"/>
  <c r="W21" i="96"/>
  <c r="AC20" i="96"/>
  <c r="X20" i="96"/>
  <c r="W20" i="96"/>
  <c r="AC19" i="96"/>
  <c r="X19" i="96"/>
  <c r="AA19" i="96" s="1"/>
  <c r="AB19" i="96" s="1"/>
  <c r="AC18" i="96"/>
  <c r="X18" i="96"/>
  <c r="AA18" i="96" s="1"/>
  <c r="AB18" i="96" s="1"/>
  <c r="W18" i="96"/>
  <c r="AC17" i="96"/>
  <c r="X17" i="96"/>
  <c r="W17" i="96"/>
  <c r="AC16" i="96"/>
  <c r="X16" i="96"/>
  <c r="W16" i="96"/>
  <c r="AC15" i="96"/>
  <c r="X15" i="96"/>
  <c r="AA15" i="96" s="1"/>
  <c r="AB15" i="96" s="1"/>
  <c r="W15" i="96"/>
  <c r="AC14" i="96"/>
  <c r="X14" i="96"/>
  <c r="AA14" i="96" s="1"/>
  <c r="AB14" i="96" s="1"/>
  <c r="W14" i="96"/>
  <c r="AC13" i="96"/>
  <c r="X13" i="96"/>
  <c r="W13" i="96"/>
  <c r="AC12" i="96"/>
  <c r="X12" i="96"/>
  <c r="W12" i="96"/>
  <c r="AC11" i="96"/>
  <c r="X11" i="96"/>
  <c r="W11" i="96"/>
  <c r="AC10" i="96"/>
  <c r="X10" i="96"/>
  <c r="AA10" i="96" s="1"/>
  <c r="AB10" i="96" s="1"/>
  <c r="W10" i="96"/>
  <c r="AC9" i="96"/>
  <c r="X9" i="96"/>
  <c r="W9" i="96"/>
  <c r="AC8" i="96"/>
  <c r="X8" i="96"/>
  <c r="W8" i="96"/>
  <c r="AC7" i="96"/>
  <c r="X7" i="96"/>
  <c r="W7" i="96"/>
  <c r="AC6" i="96"/>
  <c r="X6" i="96"/>
  <c r="AA6" i="96" s="1"/>
  <c r="AB6" i="96" s="1"/>
  <c r="W6" i="96"/>
  <c r="AC5" i="96"/>
  <c r="X5" i="96"/>
  <c r="W5" i="96"/>
  <c r="AC4" i="96"/>
  <c r="X4" i="96"/>
  <c r="AA4" i="96" s="1"/>
  <c r="AB4" i="96" s="1"/>
  <c r="W4" i="96"/>
  <c r="AC3" i="96"/>
  <c r="X3" i="96"/>
  <c r="W3" i="96"/>
  <c r="AC2" i="96"/>
  <c r="X2" i="96"/>
  <c r="W2" i="96"/>
  <c r="AC12" i="97"/>
  <c r="X12" i="97"/>
  <c r="AA12" i="97" s="1"/>
  <c r="AB12" i="97" s="1"/>
  <c r="W12" i="97"/>
  <c r="AC11" i="97"/>
  <c r="X11" i="97"/>
  <c r="AA11" i="97" s="1"/>
  <c r="AB11" i="97" s="1"/>
  <c r="W11" i="97"/>
  <c r="AC10" i="97"/>
  <c r="X10" i="97"/>
  <c r="W10" i="97"/>
  <c r="AC9" i="97"/>
  <c r="X9" i="97"/>
  <c r="W9" i="97"/>
  <c r="AC8" i="97"/>
  <c r="X8" i="97"/>
  <c r="W8" i="97"/>
  <c r="AC7" i="97"/>
  <c r="X7" i="97"/>
  <c r="AA7" i="97" s="1"/>
  <c r="AB7" i="97" s="1"/>
  <c r="W7" i="97"/>
  <c r="AC6" i="97"/>
  <c r="X6" i="97"/>
  <c r="W6" i="97"/>
  <c r="AC5" i="97"/>
  <c r="X5" i="97"/>
  <c r="W5" i="97"/>
  <c r="AC4" i="97"/>
  <c r="X4" i="97"/>
  <c r="W4" i="97"/>
  <c r="AC3" i="97"/>
  <c r="AA3" i="97"/>
  <c r="AB3" i="97" s="1"/>
  <c r="X3" i="97"/>
  <c r="W3" i="97"/>
  <c r="AC2" i="97"/>
  <c r="X2" i="97"/>
  <c r="AA2" i="97" s="1"/>
  <c r="AB2" i="97" s="1"/>
  <c r="W2" i="97"/>
  <c r="AC136" i="98"/>
  <c r="X136" i="98"/>
  <c r="AA136" i="98" s="1"/>
  <c r="AB136" i="98" s="1"/>
  <c r="AC135" i="98"/>
  <c r="X135" i="98"/>
  <c r="AA135" i="98" s="1"/>
  <c r="AB135" i="98" s="1"/>
  <c r="AC134" i="98"/>
  <c r="X134" i="98"/>
  <c r="AA134" i="98" s="1"/>
  <c r="AB134" i="98" s="1"/>
  <c r="AC133" i="98"/>
  <c r="X133" i="98"/>
  <c r="AA133" i="98" s="1"/>
  <c r="AB133" i="98" s="1"/>
  <c r="AC132" i="98"/>
  <c r="X132" i="98"/>
  <c r="AA132" i="98" s="1"/>
  <c r="AB132" i="98" s="1"/>
  <c r="AC131" i="98"/>
  <c r="X131" i="98"/>
  <c r="AA131" i="98" s="1"/>
  <c r="AB131" i="98" s="1"/>
  <c r="AC130" i="98"/>
  <c r="X130" i="98"/>
  <c r="W130" i="98"/>
  <c r="AC129" i="98"/>
  <c r="X129" i="98"/>
  <c r="AA129" i="98" s="1"/>
  <c r="AB129" i="98" s="1"/>
  <c r="W129" i="98"/>
  <c r="AC128" i="98"/>
  <c r="X128" i="98"/>
  <c r="W128" i="98"/>
  <c r="AC127" i="98"/>
  <c r="X127" i="98"/>
  <c r="AA127" i="98" s="1"/>
  <c r="AB127" i="98" s="1"/>
  <c r="AC126" i="98"/>
  <c r="X126" i="98"/>
  <c r="AA126" i="98" s="1"/>
  <c r="AB126" i="98" s="1"/>
  <c r="AC125" i="98"/>
  <c r="X125" i="98"/>
  <c r="AA125" i="98" s="1"/>
  <c r="AB125" i="98" s="1"/>
  <c r="AC124" i="98"/>
  <c r="X124" i="98"/>
  <c r="AA124" i="98" s="1"/>
  <c r="AB124" i="98" s="1"/>
  <c r="AC123" i="98"/>
  <c r="X123" i="98"/>
  <c r="AA123" i="98" s="1"/>
  <c r="AB123" i="98" s="1"/>
  <c r="AC122" i="98"/>
  <c r="X122" i="98"/>
  <c r="AA122" i="98" s="1"/>
  <c r="AB122" i="98" s="1"/>
  <c r="AC121" i="98"/>
  <c r="X121" i="98"/>
  <c r="W121" i="98"/>
  <c r="AC120" i="98"/>
  <c r="X120" i="98"/>
  <c r="AA120" i="98" s="1"/>
  <c r="AB120" i="98" s="1"/>
  <c r="W120" i="98"/>
  <c r="AC119" i="98"/>
  <c r="X119" i="98"/>
  <c r="W119" i="98"/>
  <c r="AC118" i="98"/>
  <c r="AA118" i="98"/>
  <c r="AB118" i="98" s="1"/>
  <c r="AC117" i="98"/>
  <c r="AA117" i="98"/>
  <c r="AB117" i="98" s="1"/>
  <c r="AC116" i="98"/>
  <c r="AA116" i="98"/>
  <c r="AB116" i="98" s="1"/>
  <c r="AC115" i="98"/>
  <c r="AA115" i="98"/>
  <c r="AB115" i="98" s="1"/>
  <c r="AC114" i="98"/>
  <c r="AA114" i="98"/>
  <c r="AB114" i="98" s="1"/>
  <c r="AC113" i="98"/>
  <c r="AA113" i="98"/>
  <c r="AB113" i="98" s="1"/>
  <c r="AC112" i="98"/>
  <c r="W112" i="98"/>
  <c r="AA112" i="98" s="1"/>
  <c r="AB112" i="98" s="1"/>
  <c r="AC111" i="98"/>
  <c r="W111" i="98"/>
  <c r="AA111" i="98" s="1"/>
  <c r="AB111" i="98" s="1"/>
  <c r="AC110" i="98"/>
  <c r="W110" i="98"/>
  <c r="AA110" i="98" s="1"/>
  <c r="AB110" i="98" s="1"/>
  <c r="AC109" i="98"/>
  <c r="X109" i="98"/>
  <c r="AA109" i="98" s="1"/>
  <c r="AB109" i="98" s="1"/>
  <c r="AC108" i="98"/>
  <c r="X108" i="98"/>
  <c r="AA108" i="98" s="1"/>
  <c r="AB108" i="98" s="1"/>
  <c r="AC107" i="98"/>
  <c r="X107" i="98"/>
  <c r="AA107" i="98" s="1"/>
  <c r="AB107" i="98" s="1"/>
  <c r="AC106" i="98"/>
  <c r="X106" i="98"/>
  <c r="AA106" i="98" s="1"/>
  <c r="AB106" i="98" s="1"/>
  <c r="AC105" i="98"/>
  <c r="X105" i="98"/>
  <c r="AA105" i="98" s="1"/>
  <c r="AB105" i="98" s="1"/>
  <c r="AC104" i="98"/>
  <c r="X104" i="98"/>
  <c r="AA104" i="98" s="1"/>
  <c r="AB104" i="98" s="1"/>
  <c r="AC103" i="98"/>
  <c r="X103" i="98"/>
  <c r="W103" i="98"/>
  <c r="AC102" i="98"/>
  <c r="X102" i="98"/>
  <c r="AA102" i="98" s="1"/>
  <c r="AB102" i="98" s="1"/>
  <c r="W102" i="98"/>
  <c r="AC101" i="98"/>
  <c r="X101" i="98"/>
  <c r="W101" i="98"/>
  <c r="AC100" i="98"/>
  <c r="X100" i="98"/>
  <c r="AA100" i="98" s="1"/>
  <c r="AB100" i="98" s="1"/>
  <c r="AC99" i="98"/>
  <c r="X99" i="98"/>
  <c r="AA99" i="98" s="1"/>
  <c r="AB99" i="98" s="1"/>
  <c r="AC98" i="98"/>
  <c r="X98" i="98"/>
  <c r="AA98" i="98" s="1"/>
  <c r="AB98" i="98" s="1"/>
  <c r="AC97" i="98"/>
  <c r="X97" i="98"/>
  <c r="AA97" i="98" s="1"/>
  <c r="AB97" i="98" s="1"/>
  <c r="AC96" i="98"/>
  <c r="X96" i="98"/>
  <c r="AA96" i="98" s="1"/>
  <c r="AB96" i="98" s="1"/>
  <c r="AC95" i="98"/>
  <c r="X95" i="98"/>
  <c r="AA95" i="98" s="1"/>
  <c r="AB95" i="98" s="1"/>
  <c r="AC94" i="98"/>
  <c r="X94" i="98"/>
  <c r="W94" i="98"/>
  <c r="AC93" i="98"/>
  <c r="X93" i="98"/>
  <c r="W93" i="98"/>
  <c r="AC92" i="98"/>
  <c r="AA92" i="98"/>
  <c r="AB92" i="98" s="1"/>
  <c r="X92" i="98"/>
  <c r="W92" i="98"/>
  <c r="AC91" i="98"/>
  <c r="X91" i="98"/>
  <c r="AA91" i="98" s="1"/>
  <c r="AB91" i="98" s="1"/>
  <c r="AC90" i="98"/>
  <c r="X90" i="98"/>
  <c r="AA90" i="98" s="1"/>
  <c r="AB90" i="98" s="1"/>
  <c r="AC89" i="98"/>
  <c r="X89" i="98"/>
  <c r="AA89" i="98" s="1"/>
  <c r="AB89" i="98" s="1"/>
  <c r="AC88" i="98"/>
  <c r="X88" i="98"/>
  <c r="AA88" i="98" s="1"/>
  <c r="AB88" i="98" s="1"/>
  <c r="AC87" i="98"/>
  <c r="X87" i="98"/>
  <c r="AA87" i="98" s="1"/>
  <c r="AB87" i="98" s="1"/>
  <c r="AC86" i="98"/>
  <c r="X86" i="98"/>
  <c r="AA86" i="98" s="1"/>
  <c r="AB86" i="98" s="1"/>
  <c r="AC85" i="98"/>
  <c r="X85" i="98"/>
  <c r="AA85" i="98" s="1"/>
  <c r="AB85" i="98" s="1"/>
  <c r="W85" i="98"/>
  <c r="AC84" i="98"/>
  <c r="X84" i="98"/>
  <c r="W84" i="98"/>
  <c r="AC83" i="98"/>
  <c r="X83" i="98"/>
  <c r="W83" i="98"/>
  <c r="AC82" i="98"/>
  <c r="X82" i="98"/>
  <c r="AA82" i="98" s="1"/>
  <c r="AB82" i="98" s="1"/>
  <c r="AC81" i="98"/>
  <c r="X81" i="98"/>
  <c r="AA81" i="98" s="1"/>
  <c r="AB81" i="98" s="1"/>
  <c r="AC80" i="98"/>
  <c r="X80" i="98"/>
  <c r="AA80" i="98" s="1"/>
  <c r="AB80" i="98" s="1"/>
  <c r="AC79" i="98"/>
  <c r="AA79" i="98"/>
  <c r="AB79" i="98" s="1"/>
  <c r="X79" i="98"/>
  <c r="AC78" i="98"/>
  <c r="X78" i="98"/>
  <c r="AA78" i="98" s="1"/>
  <c r="AB78" i="98" s="1"/>
  <c r="AC77" i="98"/>
  <c r="X77" i="98"/>
  <c r="AA77" i="98" s="1"/>
  <c r="AB77" i="98" s="1"/>
  <c r="AC76" i="98"/>
  <c r="X76" i="98"/>
  <c r="AA76" i="98" s="1"/>
  <c r="AB76" i="98" s="1"/>
  <c r="W76" i="98"/>
  <c r="AC75" i="98"/>
  <c r="X75" i="98"/>
  <c r="W75" i="98"/>
  <c r="AC74" i="98"/>
  <c r="X74" i="98"/>
  <c r="AA74" i="98" s="1"/>
  <c r="AB74" i="98" s="1"/>
  <c r="W74" i="98"/>
  <c r="AC73" i="98"/>
  <c r="X73" i="98"/>
  <c r="AA73" i="98" s="1"/>
  <c r="AB73" i="98" s="1"/>
  <c r="AC72" i="98"/>
  <c r="X72" i="98"/>
  <c r="AA72" i="98" s="1"/>
  <c r="AB72" i="98" s="1"/>
  <c r="AC71" i="98"/>
  <c r="X71" i="98"/>
  <c r="AA71" i="98" s="1"/>
  <c r="AB71" i="98" s="1"/>
  <c r="AC70" i="98"/>
  <c r="X70" i="98"/>
  <c r="AA70" i="98" s="1"/>
  <c r="AB70" i="98" s="1"/>
  <c r="AC69" i="98"/>
  <c r="X69" i="98"/>
  <c r="AA69" i="98" s="1"/>
  <c r="AB69" i="98" s="1"/>
  <c r="AC68" i="98"/>
  <c r="X68" i="98"/>
  <c r="AA68" i="98" s="1"/>
  <c r="AB68" i="98" s="1"/>
  <c r="AC67" i="98"/>
  <c r="X67" i="98"/>
  <c r="W67" i="98"/>
  <c r="AC66" i="98"/>
  <c r="AA66" i="98"/>
  <c r="AB66" i="98" s="1"/>
  <c r="X66" i="98"/>
  <c r="W66" i="98"/>
  <c r="AC65" i="98"/>
  <c r="X65" i="98"/>
  <c r="AA65" i="98" s="1"/>
  <c r="AB65" i="98" s="1"/>
  <c r="W65" i="98"/>
  <c r="AC64" i="98"/>
  <c r="X64" i="98"/>
  <c r="AA64" i="98" s="1"/>
  <c r="AB64" i="98" s="1"/>
  <c r="AC63" i="98"/>
  <c r="X63" i="98"/>
  <c r="AA63" i="98" s="1"/>
  <c r="AB63" i="98" s="1"/>
  <c r="AC62" i="98"/>
  <c r="X62" i="98"/>
  <c r="AA62" i="98" s="1"/>
  <c r="AB62" i="98" s="1"/>
  <c r="AC61" i="98"/>
  <c r="X61" i="98"/>
  <c r="AA61" i="98" s="1"/>
  <c r="AB61" i="98" s="1"/>
  <c r="AC60" i="98"/>
  <c r="X60" i="98"/>
  <c r="AA60" i="98" s="1"/>
  <c r="AB60" i="98" s="1"/>
  <c r="AC59" i="98"/>
  <c r="X59" i="98"/>
  <c r="AA59" i="98" s="1"/>
  <c r="AB59" i="98" s="1"/>
  <c r="AC58" i="98"/>
  <c r="X58" i="98"/>
  <c r="W58" i="98"/>
  <c r="AC57" i="98"/>
  <c r="X57" i="98"/>
  <c r="W57" i="98"/>
  <c r="AC56" i="98"/>
  <c r="X56" i="98"/>
  <c r="W56" i="98"/>
  <c r="AC55" i="98"/>
  <c r="X55" i="98"/>
  <c r="AA55" i="98" s="1"/>
  <c r="AB55" i="98" s="1"/>
  <c r="AC54" i="98"/>
  <c r="X54" i="98"/>
  <c r="AA54" i="98" s="1"/>
  <c r="AB54" i="98" s="1"/>
  <c r="AC53" i="98"/>
  <c r="X53" i="98"/>
  <c r="AA53" i="98" s="1"/>
  <c r="AB53" i="98" s="1"/>
  <c r="AC52" i="98"/>
  <c r="X52" i="98"/>
  <c r="AA52" i="98" s="1"/>
  <c r="AB52" i="98" s="1"/>
  <c r="AC51" i="98"/>
  <c r="X51" i="98"/>
  <c r="AA51" i="98" s="1"/>
  <c r="AB51" i="98" s="1"/>
  <c r="AC50" i="98"/>
  <c r="X50" i="98"/>
  <c r="AA50" i="98" s="1"/>
  <c r="AB50" i="98" s="1"/>
  <c r="AC49" i="98"/>
  <c r="X49" i="98"/>
  <c r="AA49" i="98" s="1"/>
  <c r="AB49" i="98" s="1"/>
  <c r="AC48" i="98"/>
  <c r="X48" i="98"/>
  <c r="AA48" i="98" s="1"/>
  <c r="AB48" i="98" s="1"/>
  <c r="AC47" i="98"/>
  <c r="X47" i="98"/>
  <c r="AA47" i="98" s="1"/>
  <c r="AB47" i="98" s="1"/>
  <c r="AC46" i="98"/>
  <c r="X46" i="98"/>
  <c r="AA46" i="98" s="1"/>
  <c r="AB46" i="98" s="1"/>
  <c r="AC45" i="98"/>
  <c r="X45" i="98"/>
  <c r="AA45" i="98" s="1"/>
  <c r="AB45" i="98" s="1"/>
  <c r="W45" i="98"/>
  <c r="AC44" i="98"/>
  <c r="X44" i="98"/>
  <c r="W44" i="98"/>
  <c r="AC43" i="98"/>
  <c r="X43" i="98"/>
  <c r="AA43" i="98" s="1"/>
  <c r="AB43" i="98" s="1"/>
  <c r="W43" i="98"/>
  <c r="AC42" i="98"/>
  <c r="X42" i="98"/>
  <c r="AA42" i="98" s="1"/>
  <c r="AB42" i="98" s="1"/>
  <c r="W42" i="98"/>
  <c r="AC41" i="98"/>
  <c r="X41" i="98"/>
  <c r="W41" i="98"/>
  <c r="AC40" i="98"/>
  <c r="X40" i="98"/>
  <c r="AA40" i="98" s="1"/>
  <c r="AB40" i="98" s="1"/>
  <c r="AC39" i="98"/>
  <c r="X39" i="98"/>
  <c r="AA39" i="98" s="1"/>
  <c r="AB39" i="98" s="1"/>
  <c r="AC38" i="98"/>
  <c r="X38" i="98"/>
  <c r="AA38" i="98" s="1"/>
  <c r="AB38" i="98" s="1"/>
  <c r="AC37" i="98"/>
  <c r="X37" i="98"/>
  <c r="AA37" i="98" s="1"/>
  <c r="AB37" i="98" s="1"/>
  <c r="AC36" i="98"/>
  <c r="X36" i="98"/>
  <c r="AA36" i="98" s="1"/>
  <c r="AB36" i="98" s="1"/>
  <c r="AC35" i="98"/>
  <c r="X35" i="98"/>
  <c r="AA35" i="98" s="1"/>
  <c r="AB35" i="98" s="1"/>
  <c r="AC34" i="98"/>
  <c r="X34" i="98"/>
  <c r="AA34" i="98" s="1"/>
  <c r="AB34" i="98" s="1"/>
  <c r="W34" i="98"/>
  <c r="AC33" i="98"/>
  <c r="X33" i="98"/>
  <c r="W33" i="98"/>
  <c r="AC32" i="98"/>
  <c r="X32" i="98"/>
  <c r="AA32" i="98" s="1"/>
  <c r="AB32" i="98" s="1"/>
  <c r="W32" i="98"/>
  <c r="AC31" i="98"/>
  <c r="X31" i="98"/>
  <c r="AA31" i="98" s="1"/>
  <c r="AB31" i="98" s="1"/>
  <c r="AC30" i="98"/>
  <c r="X30" i="98"/>
  <c r="AA30" i="98" s="1"/>
  <c r="AB30" i="98" s="1"/>
  <c r="AC29" i="98"/>
  <c r="X29" i="98"/>
  <c r="AA29" i="98" s="1"/>
  <c r="AB29" i="98" s="1"/>
  <c r="AC28" i="98"/>
  <c r="X28" i="98"/>
  <c r="AA28" i="98" s="1"/>
  <c r="AB28" i="98" s="1"/>
  <c r="AC27" i="98"/>
  <c r="X27" i="98"/>
  <c r="AA27" i="98" s="1"/>
  <c r="AB27" i="98" s="1"/>
  <c r="AC26" i="98"/>
  <c r="X26" i="98"/>
  <c r="AA26" i="98" s="1"/>
  <c r="AB26" i="98" s="1"/>
  <c r="AC25" i="98"/>
  <c r="X25" i="98"/>
  <c r="AA25" i="98" s="1"/>
  <c r="AB25" i="98" s="1"/>
  <c r="AC24" i="98"/>
  <c r="X24" i="98"/>
  <c r="AA24" i="98" s="1"/>
  <c r="AB24" i="98" s="1"/>
  <c r="AC23" i="98"/>
  <c r="X23" i="98"/>
  <c r="AA23" i="98" s="1"/>
  <c r="AB23" i="98" s="1"/>
  <c r="AC22" i="98"/>
  <c r="X22" i="98"/>
  <c r="AA22" i="98" s="1"/>
  <c r="AB22" i="98" s="1"/>
  <c r="AC21" i="98"/>
  <c r="X21" i="98"/>
  <c r="W21" i="98"/>
  <c r="AC20" i="98"/>
  <c r="X20" i="98"/>
  <c r="AA20" i="98" s="1"/>
  <c r="AB20" i="98" s="1"/>
  <c r="W20" i="98"/>
  <c r="AC19" i="98"/>
  <c r="X19" i="98"/>
  <c r="AA19" i="98" s="1"/>
  <c r="AB19" i="98" s="1"/>
  <c r="W19" i="98"/>
  <c r="AC18" i="98"/>
  <c r="AA18" i="98"/>
  <c r="AB18" i="98" s="1"/>
  <c r="X18" i="98"/>
  <c r="W18" i="98"/>
  <c r="AC17" i="98"/>
  <c r="X17" i="98"/>
  <c r="AA17" i="98" s="1"/>
  <c r="AB17" i="98" s="1"/>
  <c r="W17" i="98"/>
  <c r="AC16" i="98"/>
  <c r="X16" i="98"/>
  <c r="AA16" i="98" s="1"/>
  <c r="AB16" i="98" s="1"/>
  <c r="AC15" i="98"/>
  <c r="X15" i="98"/>
  <c r="AA15" i="98" s="1"/>
  <c r="AB15" i="98" s="1"/>
  <c r="AC14" i="98"/>
  <c r="X14" i="98"/>
  <c r="AA14" i="98" s="1"/>
  <c r="AB14" i="98" s="1"/>
  <c r="AC13" i="98"/>
  <c r="X13" i="98"/>
  <c r="AA13" i="98" s="1"/>
  <c r="AB13" i="98" s="1"/>
  <c r="AC12" i="98"/>
  <c r="X12" i="98"/>
  <c r="AA12" i="98" s="1"/>
  <c r="AB12" i="98" s="1"/>
  <c r="AC11" i="98"/>
  <c r="X11" i="98"/>
  <c r="AA11" i="98" s="1"/>
  <c r="AB11" i="98" s="1"/>
  <c r="AC10" i="98"/>
  <c r="X10" i="98"/>
  <c r="AA10" i="98" s="1"/>
  <c r="AB10" i="98" s="1"/>
  <c r="AC9" i="98"/>
  <c r="X9" i="98"/>
  <c r="AA9" i="98" s="1"/>
  <c r="AB9" i="98" s="1"/>
  <c r="AC8" i="98"/>
  <c r="X8" i="98"/>
  <c r="AA8" i="98" s="1"/>
  <c r="AB8" i="98" s="1"/>
  <c r="AC7" i="98"/>
  <c r="X7" i="98"/>
  <c r="AA7" i="98" s="1"/>
  <c r="AB7" i="98" s="1"/>
  <c r="AC6" i="98"/>
  <c r="X6" i="98"/>
  <c r="W6" i="98"/>
  <c r="AC5" i="98"/>
  <c r="X5" i="98"/>
  <c r="AA5" i="98" s="1"/>
  <c r="AB5" i="98" s="1"/>
  <c r="W5" i="98"/>
  <c r="AC4" i="98"/>
  <c r="X4" i="98"/>
  <c r="AA4" i="98" s="1"/>
  <c r="AB4" i="98" s="1"/>
  <c r="W4" i="98"/>
  <c r="AC3" i="98"/>
  <c r="X3" i="98"/>
  <c r="AA3" i="98" s="1"/>
  <c r="AB3" i="98" s="1"/>
  <c r="W3" i="98"/>
  <c r="AC2" i="98"/>
  <c r="X2" i="98"/>
  <c r="W2" i="98"/>
  <c r="Z47" i="99"/>
  <c r="U47" i="99"/>
  <c r="X47" i="99" s="1"/>
  <c r="Y47" i="99" s="1"/>
  <c r="Z46" i="99"/>
  <c r="U46" i="99"/>
  <c r="X46" i="99" s="1"/>
  <c r="Y46" i="99" s="1"/>
  <c r="Z45" i="99"/>
  <c r="U45" i="99"/>
  <c r="X45" i="99" s="1"/>
  <c r="Y45" i="99" s="1"/>
  <c r="Z44" i="99"/>
  <c r="U44" i="99"/>
  <c r="X44" i="99" s="1"/>
  <c r="Y44" i="99" s="1"/>
  <c r="Z43" i="99"/>
  <c r="U43" i="99"/>
  <c r="X43" i="99" s="1"/>
  <c r="Y43" i="99" s="1"/>
  <c r="Z42" i="99"/>
  <c r="U42" i="99"/>
  <c r="X42" i="99" s="1"/>
  <c r="Y42" i="99" s="1"/>
  <c r="Z41" i="99"/>
  <c r="U41" i="99"/>
  <c r="X41" i="99" s="1"/>
  <c r="Y41" i="99" s="1"/>
  <c r="Z40" i="99"/>
  <c r="U40" i="99"/>
  <c r="X40" i="99" s="1"/>
  <c r="Y40" i="99" s="1"/>
  <c r="Z39" i="99"/>
  <c r="U39" i="99"/>
  <c r="X39" i="99" s="1"/>
  <c r="Y39" i="99" s="1"/>
  <c r="Z38" i="99"/>
  <c r="U38" i="99"/>
  <c r="X38" i="99" s="1"/>
  <c r="Y38" i="99" s="1"/>
  <c r="Z37" i="99"/>
  <c r="U37" i="99"/>
  <c r="X37" i="99" s="1"/>
  <c r="Y37" i="99" s="1"/>
  <c r="T37" i="99"/>
  <c r="Z36" i="99"/>
  <c r="X36" i="99"/>
  <c r="Y36" i="99" s="1"/>
  <c r="U36" i="99"/>
  <c r="T36" i="99"/>
  <c r="Z35" i="99"/>
  <c r="U35" i="99"/>
  <c r="X35" i="99" s="1"/>
  <c r="Y35" i="99" s="1"/>
  <c r="T35" i="99"/>
  <c r="Z34" i="99"/>
  <c r="U34" i="99"/>
  <c r="X34" i="99" s="1"/>
  <c r="Y34" i="99" s="1"/>
  <c r="T34" i="99"/>
  <c r="Z33" i="99"/>
  <c r="U33" i="99"/>
  <c r="T33" i="99"/>
  <c r="Z32" i="99"/>
  <c r="U32" i="99"/>
  <c r="X32" i="99" s="1"/>
  <c r="Y32" i="99" s="1"/>
  <c r="Z31" i="99"/>
  <c r="X31" i="99"/>
  <c r="Y31" i="99" s="1"/>
  <c r="U31" i="99"/>
  <c r="Z30" i="99"/>
  <c r="U30" i="99"/>
  <c r="X30" i="99" s="1"/>
  <c r="Y30" i="99" s="1"/>
  <c r="Z29" i="99"/>
  <c r="X29" i="99"/>
  <c r="Y29" i="99" s="1"/>
  <c r="U29" i="99"/>
  <c r="Z28" i="99"/>
  <c r="U28" i="99"/>
  <c r="X28" i="99" s="1"/>
  <c r="Y28" i="99" s="1"/>
  <c r="Z27" i="99"/>
  <c r="U27" i="99"/>
  <c r="T27" i="99"/>
  <c r="X27" i="99" s="1"/>
  <c r="Y27" i="99" s="1"/>
  <c r="Z26" i="99"/>
  <c r="U26" i="99"/>
  <c r="X26" i="99" s="1"/>
  <c r="Y26" i="99" s="1"/>
  <c r="T26" i="99"/>
  <c r="Z25" i="99"/>
  <c r="U25" i="99"/>
  <c r="X25" i="99" s="1"/>
  <c r="Y25" i="99" s="1"/>
  <c r="T25" i="99"/>
  <c r="Z24" i="99"/>
  <c r="U24" i="99"/>
  <c r="X24" i="99" s="1"/>
  <c r="Y24" i="99" s="1"/>
  <c r="T24" i="99"/>
  <c r="Z23" i="99"/>
  <c r="U23" i="99"/>
  <c r="T23" i="99"/>
  <c r="Z22" i="99"/>
  <c r="U22" i="99"/>
  <c r="X22" i="99" s="1"/>
  <c r="Y22" i="99" s="1"/>
  <c r="Z21" i="99"/>
  <c r="U21" i="99"/>
  <c r="X21" i="99" s="1"/>
  <c r="Y21" i="99" s="1"/>
  <c r="Z20" i="99"/>
  <c r="U20" i="99"/>
  <c r="T20" i="99"/>
  <c r="X20" i="99" s="1"/>
  <c r="Y20" i="99" s="1"/>
  <c r="Z19" i="99"/>
  <c r="U19" i="99"/>
  <c r="X19" i="99" s="1"/>
  <c r="Y19" i="99" s="1"/>
  <c r="Z18" i="99"/>
  <c r="U18" i="99"/>
  <c r="X18" i="99" s="1"/>
  <c r="Y18" i="99" s="1"/>
  <c r="Z17" i="99"/>
  <c r="U17" i="99"/>
  <c r="T17" i="99"/>
  <c r="Z16" i="99"/>
  <c r="U16" i="99"/>
  <c r="X16" i="99" s="1"/>
  <c r="Y16" i="99" s="1"/>
  <c r="Z15" i="99"/>
  <c r="U15" i="99"/>
  <c r="X15" i="99" s="1"/>
  <c r="Y15" i="99" s="1"/>
  <c r="Z14" i="99"/>
  <c r="U14" i="99"/>
  <c r="X14" i="99" s="1"/>
  <c r="Y14" i="99" s="1"/>
  <c r="Z13" i="99"/>
  <c r="U13" i="99"/>
  <c r="X13" i="99" s="1"/>
  <c r="Y13" i="99" s="1"/>
  <c r="Z12" i="99"/>
  <c r="U12" i="99"/>
  <c r="X12" i="99" s="1"/>
  <c r="Y12" i="99" s="1"/>
  <c r="Z11" i="99"/>
  <c r="U11" i="99"/>
  <c r="X11" i="99" s="1"/>
  <c r="Y11" i="99" s="1"/>
  <c r="Z10" i="99"/>
  <c r="U10" i="99"/>
  <c r="X10" i="99" s="1"/>
  <c r="Y10" i="99" s="1"/>
  <c r="Z9" i="99"/>
  <c r="U9" i="99"/>
  <c r="X9" i="99" s="1"/>
  <c r="Y9" i="99" s="1"/>
  <c r="Z8" i="99"/>
  <c r="U8" i="99"/>
  <c r="X8" i="99" s="1"/>
  <c r="Y8" i="99" s="1"/>
  <c r="T8" i="99"/>
  <c r="Z7" i="99"/>
  <c r="X7" i="99"/>
  <c r="Y7" i="99" s="1"/>
  <c r="U7" i="99"/>
  <c r="T7" i="99"/>
  <c r="Z6" i="99"/>
  <c r="U6" i="99"/>
  <c r="X6" i="99" s="1"/>
  <c r="Y6" i="99" s="1"/>
  <c r="T6" i="99"/>
  <c r="Z5" i="99"/>
  <c r="U5" i="99"/>
  <c r="T5" i="99"/>
  <c r="Z4" i="99"/>
  <c r="U4" i="99"/>
  <c r="X4" i="99" s="1"/>
  <c r="Y4" i="99" s="1"/>
  <c r="Z3" i="99"/>
  <c r="U3" i="99"/>
  <c r="X3" i="99" s="1"/>
  <c r="Y3" i="99" s="1"/>
  <c r="Z2" i="99"/>
  <c r="U2" i="99"/>
  <c r="T2" i="99"/>
  <c r="Z7" i="101"/>
  <c r="U7" i="101"/>
  <c r="X7" i="101" s="1"/>
  <c r="Y7" i="101" s="1"/>
  <c r="Z6" i="101"/>
  <c r="U6" i="101"/>
  <c r="X6" i="101" s="1"/>
  <c r="Y6" i="101" s="1"/>
  <c r="Z5" i="101"/>
  <c r="U5" i="101"/>
  <c r="X5" i="101" s="1"/>
  <c r="Y5" i="101" s="1"/>
  <c r="T5" i="101"/>
  <c r="Z4" i="101"/>
  <c r="X4" i="101"/>
  <c r="Y4" i="101" s="1"/>
  <c r="U4" i="101"/>
  <c r="Z3" i="101"/>
  <c r="U3" i="101"/>
  <c r="X3" i="101" s="1"/>
  <c r="Y3" i="101" s="1"/>
  <c r="Z2" i="101"/>
  <c r="U2" i="101"/>
  <c r="T2" i="101"/>
  <c r="X2" i="101" s="1"/>
  <c r="Y2" i="101" s="1"/>
  <c r="AC27" i="102"/>
  <c r="X27" i="102"/>
  <c r="AA27" i="102" s="1"/>
  <c r="AB27" i="102" s="1"/>
  <c r="W27" i="102"/>
  <c r="AC26" i="102"/>
  <c r="AA26" i="102"/>
  <c r="AB26" i="102" s="1"/>
  <c r="X26" i="102"/>
  <c r="W26" i="102"/>
  <c r="AC25" i="102"/>
  <c r="X25" i="102"/>
  <c r="AA25" i="102" s="1"/>
  <c r="AB25" i="102" s="1"/>
  <c r="W25" i="102"/>
  <c r="AC24" i="102"/>
  <c r="X24" i="102"/>
  <c r="W24" i="102"/>
  <c r="AC23" i="102"/>
  <c r="X23" i="102"/>
  <c r="W23" i="102"/>
  <c r="AC22" i="102"/>
  <c r="X22" i="102"/>
  <c r="AA22" i="102" s="1"/>
  <c r="AB22" i="102" s="1"/>
  <c r="W22" i="102"/>
  <c r="AC21" i="102"/>
  <c r="X21" i="102"/>
  <c r="AA21" i="102" s="1"/>
  <c r="AB21" i="102" s="1"/>
  <c r="W21" i="102"/>
  <c r="AC20" i="102"/>
  <c r="X20" i="102"/>
  <c r="W20" i="102"/>
  <c r="AC19" i="102"/>
  <c r="X19" i="102"/>
  <c r="W19" i="102"/>
  <c r="AC18" i="102"/>
  <c r="X18" i="102"/>
  <c r="W18" i="102"/>
  <c r="AA18" i="102" s="1"/>
  <c r="AB18" i="102" s="1"/>
  <c r="AC17" i="102"/>
  <c r="X17" i="102"/>
  <c r="AA17" i="102" s="1"/>
  <c r="AB17" i="102" s="1"/>
  <c r="W17" i="102"/>
  <c r="AC16" i="102"/>
  <c r="X16" i="102"/>
  <c r="AA16" i="102" s="1"/>
  <c r="AB16" i="102" s="1"/>
  <c r="W16" i="102"/>
  <c r="AC15" i="102"/>
  <c r="X15" i="102"/>
  <c r="W15" i="102"/>
  <c r="AC14" i="102"/>
  <c r="X14" i="102"/>
  <c r="W14" i="102"/>
  <c r="AC13" i="102"/>
  <c r="X13" i="102"/>
  <c r="AA13" i="102" s="1"/>
  <c r="AB13" i="102" s="1"/>
  <c r="W13" i="102"/>
  <c r="AC12" i="102"/>
  <c r="X12" i="102"/>
  <c r="AA12" i="102" s="1"/>
  <c r="AB12" i="102" s="1"/>
  <c r="W12" i="102"/>
  <c r="AC11" i="102"/>
  <c r="X11" i="102"/>
  <c r="W11" i="102"/>
  <c r="AA11" i="102" s="1"/>
  <c r="AB11" i="102" s="1"/>
  <c r="AC10" i="102"/>
  <c r="X10" i="102"/>
  <c r="W10" i="102"/>
  <c r="AC9" i="102"/>
  <c r="X9" i="102"/>
  <c r="W9" i="102"/>
  <c r="AC8" i="102"/>
  <c r="X8" i="102"/>
  <c r="AA8" i="102" s="1"/>
  <c r="AB8" i="102" s="1"/>
  <c r="W8" i="102"/>
  <c r="AC7" i="102"/>
  <c r="X7" i="102"/>
  <c r="W7" i="102"/>
  <c r="AC6" i="102"/>
  <c r="X6" i="102"/>
  <c r="W6" i="102"/>
  <c r="AC5" i="102"/>
  <c r="X5" i="102"/>
  <c r="W5" i="102"/>
  <c r="AC4" i="102"/>
  <c r="X4" i="102"/>
  <c r="AA4" i="102" s="1"/>
  <c r="AB4" i="102" s="1"/>
  <c r="W4" i="102"/>
  <c r="AC3" i="102"/>
  <c r="X3" i="102"/>
  <c r="W3" i="102"/>
  <c r="AC2" i="102"/>
  <c r="X2" i="102"/>
  <c r="AA2" i="102" s="1"/>
  <c r="AB2" i="102" s="1"/>
  <c r="W2" i="102"/>
  <c r="Z29" i="104"/>
  <c r="U29" i="104"/>
  <c r="T29" i="104"/>
  <c r="Z28" i="104"/>
  <c r="U28" i="104"/>
  <c r="X28" i="104" s="1"/>
  <c r="Y28" i="104" s="1"/>
  <c r="T28" i="104"/>
  <c r="Z27" i="104"/>
  <c r="U27" i="104"/>
  <c r="X27" i="104" s="1"/>
  <c r="Y27" i="104" s="1"/>
  <c r="Z26" i="104"/>
  <c r="U26" i="104"/>
  <c r="X26" i="104" s="1"/>
  <c r="Y26" i="104" s="1"/>
  <c r="Z25" i="104"/>
  <c r="U25" i="104"/>
  <c r="T25" i="104"/>
  <c r="Z24" i="104"/>
  <c r="U24" i="104"/>
  <c r="X24" i="104" s="1"/>
  <c r="Y24" i="104" s="1"/>
  <c r="Z23" i="104"/>
  <c r="U23" i="104"/>
  <c r="X23" i="104" s="1"/>
  <c r="Y23" i="104" s="1"/>
  <c r="Z22" i="104"/>
  <c r="U22" i="104"/>
  <c r="X22" i="104" s="1"/>
  <c r="Y22" i="104" s="1"/>
  <c r="T22" i="104"/>
  <c r="Z21" i="104"/>
  <c r="U21" i="104"/>
  <c r="X21" i="104" s="1"/>
  <c r="Y21" i="104" s="1"/>
  <c r="Z20" i="104"/>
  <c r="U20" i="104"/>
  <c r="X20" i="104" s="1"/>
  <c r="Y20" i="104" s="1"/>
  <c r="Z19" i="104"/>
  <c r="U19" i="104"/>
  <c r="T19" i="104"/>
  <c r="Z18" i="104"/>
  <c r="U18" i="104"/>
  <c r="X18" i="104" s="1"/>
  <c r="Y18" i="104" s="1"/>
  <c r="Z17" i="104"/>
  <c r="X17" i="104"/>
  <c r="Y17" i="104" s="1"/>
  <c r="U17" i="104"/>
  <c r="Z16" i="104"/>
  <c r="U16" i="104"/>
  <c r="T16" i="104"/>
  <c r="Z15" i="104"/>
  <c r="U15" i="104"/>
  <c r="X15" i="104" s="1"/>
  <c r="Y15" i="104" s="1"/>
  <c r="T15" i="104"/>
  <c r="Z14" i="104"/>
  <c r="U14" i="104"/>
  <c r="T14" i="104"/>
  <c r="Z13" i="104"/>
  <c r="U13" i="104"/>
  <c r="X13" i="104" s="1"/>
  <c r="Y13" i="104" s="1"/>
  <c r="Z12" i="104"/>
  <c r="U12" i="104"/>
  <c r="X12" i="104" s="1"/>
  <c r="Y12" i="104" s="1"/>
  <c r="Z11" i="104"/>
  <c r="U11" i="104"/>
  <c r="X11" i="104" s="1"/>
  <c r="Y11" i="104" s="1"/>
  <c r="T11" i="104"/>
  <c r="Z10" i="104"/>
  <c r="U10" i="104"/>
  <c r="X10" i="104" s="1"/>
  <c r="Y10" i="104" s="1"/>
  <c r="Z9" i="104"/>
  <c r="U9" i="104"/>
  <c r="X9" i="104" s="1"/>
  <c r="Y9" i="104" s="1"/>
  <c r="Z8" i="104"/>
  <c r="X8" i="104"/>
  <c r="Y8" i="104" s="1"/>
  <c r="U8" i="104"/>
  <c r="T8" i="104"/>
  <c r="Z7" i="104"/>
  <c r="U7" i="104"/>
  <c r="X7" i="104" s="1"/>
  <c r="Y7" i="104" s="1"/>
  <c r="Z6" i="104"/>
  <c r="U6" i="104"/>
  <c r="X6" i="104" s="1"/>
  <c r="Y6" i="104" s="1"/>
  <c r="Z5" i="104"/>
  <c r="U5" i="104"/>
  <c r="X5" i="104" s="1"/>
  <c r="Y5" i="104" s="1"/>
  <c r="T5" i="104"/>
  <c r="Z4" i="104"/>
  <c r="U4" i="104"/>
  <c r="X4" i="104" s="1"/>
  <c r="Y4" i="104" s="1"/>
  <c r="Z3" i="104"/>
  <c r="U3" i="104"/>
  <c r="X3" i="104" s="1"/>
  <c r="Y3" i="104" s="1"/>
  <c r="Z2" i="104"/>
  <c r="U2" i="104"/>
  <c r="T2" i="104"/>
  <c r="X59" i="103"/>
  <c r="S59" i="103"/>
  <c r="V59" i="103" s="1"/>
  <c r="W59" i="103" s="1"/>
  <c r="R59" i="103"/>
  <c r="X58" i="103"/>
  <c r="S58" i="103"/>
  <c r="V58" i="103" s="1"/>
  <c r="W58" i="103" s="1"/>
  <c r="R58" i="103"/>
  <c r="X57" i="103"/>
  <c r="S57" i="103"/>
  <c r="R57" i="103"/>
  <c r="X56" i="103"/>
  <c r="S56" i="103"/>
  <c r="V56" i="103" s="1"/>
  <c r="W56" i="103" s="1"/>
  <c r="R56" i="103"/>
  <c r="X55" i="103"/>
  <c r="S55" i="103"/>
  <c r="V55" i="103" s="1"/>
  <c r="W55" i="103" s="1"/>
  <c r="R55" i="103"/>
  <c r="X54" i="103"/>
  <c r="S54" i="103"/>
  <c r="V54" i="103" s="1"/>
  <c r="W54" i="103" s="1"/>
  <c r="R54" i="103"/>
  <c r="X53" i="103"/>
  <c r="S53" i="103"/>
  <c r="R53" i="103"/>
  <c r="X52" i="103"/>
  <c r="S52" i="103"/>
  <c r="V52" i="103" s="1"/>
  <c r="W52" i="103" s="1"/>
  <c r="R52" i="103"/>
  <c r="X51" i="103"/>
  <c r="S51" i="103"/>
  <c r="V51" i="103" s="1"/>
  <c r="W51" i="103" s="1"/>
  <c r="R51" i="103"/>
  <c r="X50" i="103"/>
  <c r="V50" i="103"/>
  <c r="W50" i="103" s="1"/>
  <c r="S50" i="103"/>
  <c r="R50" i="103"/>
  <c r="X49" i="103"/>
  <c r="S49" i="103"/>
  <c r="V49" i="103" s="1"/>
  <c r="W49" i="103" s="1"/>
  <c r="R49" i="103"/>
  <c r="X48" i="103"/>
  <c r="S48" i="103"/>
  <c r="R48" i="103"/>
  <c r="X47" i="103"/>
  <c r="S47" i="103"/>
  <c r="V47" i="103" s="1"/>
  <c r="W47" i="103" s="1"/>
  <c r="R47" i="103"/>
  <c r="X46" i="103"/>
  <c r="S46" i="103"/>
  <c r="V46" i="103" s="1"/>
  <c r="W46" i="103" s="1"/>
  <c r="R46" i="103"/>
  <c r="X45" i="103"/>
  <c r="S45" i="103"/>
  <c r="V45" i="103" s="1"/>
  <c r="W45" i="103" s="1"/>
  <c r="R45" i="103"/>
  <c r="X44" i="103"/>
  <c r="S44" i="103"/>
  <c r="R44" i="103"/>
  <c r="X43" i="103"/>
  <c r="S43" i="103"/>
  <c r="V43" i="103" s="1"/>
  <c r="W43" i="103" s="1"/>
  <c r="R43" i="103"/>
  <c r="X42" i="103"/>
  <c r="V42" i="103"/>
  <c r="W42" i="103" s="1"/>
  <c r="S42" i="103"/>
  <c r="R42" i="103"/>
  <c r="X41" i="103"/>
  <c r="S41" i="103"/>
  <c r="V41" i="103" s="1"/>
  <c r="W41" i="103" s="1"/>
  <c r="R41" i="103"/>
  <c r="X40" i="103"/>
  <c r="S40" i="103"/>
  <c r="V40" i="103" s="1"/>
  <c r="W40" i="103" s="1"/>
  <c r="R40" i="103"/>
  <c r="X39" i="103"/>
  <c r="S39" i="103"/>
  <c r="R39" i="103"/>
  <c r="X38" i="103"/>
  <c r="S38" i="103"/>
  <c r="V38" i="103" s="1"/>
  <c r="W38" i="103" s="1"/>
  <c r="R38" i="103"/>
  <c r="X37" i="103"/>
  <c r="S37" i="103"/>
  <c r="V37" i="103" s="1"/>
  <c r="W37" i="103" s="1"/>
  <c r="R37" i="103"/>
  <c r="X36" i="103"/>
  <c r="S36" i="103"/>
  <c r="V36" i="103" s="1"/>
  <c r="W36" i="103" s="1"/>
  <c r="R36" i="103"/>
  <c r="X35" i="103"/>
  <c r="S35" i="103"/>
  <c r="R35" i="103"/>
  <c r="X34" i="103"/>
  <c r="S34" i="103"/>
  <c r="R34" i="103"/>
  <c r="V34" i="103" s="1"/>
  <c r="W34" i="103" s="1"/>
  <c r="X33" i="103"/>
  <c r="S33" i="103"/>
  <c r="V33" i="103" s="1"/>
  <c r="W33" i="103" s="1"/>
  <c r="R33" i="103"/>
  <c r="X32" i="103"/>
  <c r="S32" i="103"/>
  <c r="X31" i="103"/>
  <c r="S31" i="103"/>
  <c r="R31" i="103"/>
  <c r="X30" i="103"/>
  <c r="S30" i="103"/>
  <c r="V30" i="103" s="1"/>
  <c r="W30" i="103" s="1"/>
  <c r="R30" i="103"/>
  <c r="X29" i="103"/>
  <c r="S29" i="103"/>
  <c r="V29" i="103" s="1"/>
  <c r="W29" i="103" s="1"/>
  <c r="R29" i="103"/>
  <c r="X28" i="103"/>
  <c r="S28" i="103"/>
  <c r="V28" i="103" s="1"/>
  <c r="W28" i="103" s="1"/>
  <c r="R28" i="103"/>
  <c r="X27" i="103"/>
  <c r="S27" i="103"/>
  <c r="R27" i="103"/>
  <c r="X26" i="103"/>
  <c r="S26" i="103"/>
  <c r="R26" i="103"/>
  <c r="V26" i="103" s="1"/>
  <c r="W26" i="103" s="1"/>
  <c r="X25" i="103"/>
  <c r="S25" i="103"/>
  <c r="V25" i="103" s="1"/>
  <c r="W25" i="103" s="1"/>
  <c r="R25" i="103"/>
  <c r="X24" i="103"/>
  <c r="S24" i="103"/>
  <c r="V24" i="103" s="1"/>
  <c r="W24" i="103" s="1"/>
  <c r="R24" i="103"/>
  <c r="X23" i="103"/>
  <c r="S23" i="103"/>
  <c r="V23" i="103" s="1"/>
  <c r="W23" i="103" s="1"/>
  <c r="R23" i="103"/>
  <c r="X22" i="103"/>
  <c r="S22" i="103"/>
  <c r="R22" i="103"/>
  <c r="X21" i="103"/>
  <c r="S21" i="103"/>
  <c r="V21" i="103" s="1"/>
  <c r="W21" i="103" s="1"/>
  <c r="R21" i="103"/>
  <c r="X20" i="103"/>
  <c r="S20" i="103"/>
  <c r="V20" i="103" s="1"/>
  <c r="W20" i="103" s="1"/>
  <c r="R20" i="103"/>
  <c r="X19" i="103"/>
  <c r="S19" i="103"/>
  <c r="V19" i="103" s="1"/>
  <c r="W19" i="103" s="1"/>
  <c r="R19" i="103"/>
  <c r="X18" i="103"/>
  <c r="S18" i="103"/>
  <c r="R18" i="103"/>
  <c r="X17" i="103"/>
  <c r="S17" i="103"/>
  <c r="R17" i="103"/>
  <c r="X16" i="103"/>
  <c r="S16" i="103"/>
  <c r="V16" i="103" s="1"/>
  <c r="W16" i="103" s="1"/>
  <c r="R16" i="103"/>
  <c r="X15" i="103"/>
  <c r="S15" i="103"/>
  <c r="V15" i="103" s="1"/>
  <c r="W15" i="103" s="1"/>
  <c r="R15" i="103"/>
  <c r="X14" i="103"/>
  <c r="S14" i="103"/>
  <c r="R14" i="103"/>
  <c r="X13" i="103"/>
  <c r="S13" i="103"/>
  <c r="V13" i="103" s="1"/>
  <c r="W13" i="103" s="1"/>
  <c r="R13" i="103"/>
  <c r="X12" i="103"/>
  <c r="S12" i="103"/>
  <c r="R12" i="103"/>
  <c r="X11" i="103"/>
  <c r="S11" i="103"/>
  <c r="R11" i="103"/>
  <c r="X10" i="103"/>
  <c r="V10" i="103"/>
  <c r="W10" i="103" s="1"/>
  <c r="S10" i="103"/>
  <c r="R10" i="103"/>
  <c r="X9" i="103"/>
  <c r="S9" i="103"/>
  <c r="X8" i="103"/>
  <c r="S8" i="103"/>
  <c r="X7" i="103"/>
  <c r="S7" i="103"/>
  <c r="X6" i="103"/>
  <c r="S6" i="103"/>
  <c r="X5" i="103"/>
  <c r="W5" i="103"/>
  <c r="S5" i="103"/>
  <c r="V5" i="103" s="1"/>
  <c r="R5" i="103"/>
  <c r="X4" i="103"/>
  <c r="S4" i="103"/>
  <c r="R4" i="103"/>
  <c r="X3" i="103"/>
  <c r="S3" i="103"/>
  <c r="V3" i="103" s="1"/>
  <c r="W3" i="103" s="1"/>
  <c r="R3" i="103"/>
  <c r="X2" i="103"/>
  <c r="S2" i="103"/>
  <c r="V2" i="103" s="1"/>
  <c r="W2" i="103" s="1"/>
  <c r="R2" i="103"/>
  <c r="Z4" i="105"/>
  <c r="T4" i="105"/>
  <c r="X4" i="105" s="1"/>
  <c r="Y4" i="105" s="1"/>
  <c r="Z3" i="105"/>
  <c r="T3" i="105"/>
  <c r="X3" i="105" s="1"/>
  <c r="Y3" i="105" s="1"/>
  <c r="Z2" i="105"/>
  <c r="T2" i="105"/>
  <c r="X2" i="105" s="1"/>
  <c r="Y2" i="105" s="1"/>
  <c r="Z13" i="106"/>
  <c r="U13" i="106"/>
  <c r="T13" i="106"/>
  <c r="Z12" i="106"/>
  <c r="X12" i="106"/>
  <c r="Y12" i="106" s="1"/>
  <c r="U12" i="106"/>
  <c r="T12" i="106"/>
  <c r="Z11" i="106"/>
  <c r="U11" i="106"/>
  <c r="X11" i="106" s="1"/>
  <c r="Y11" i="106" s="1"/>
  <c r="T11" i="106"/>
  <c r="Z10" i="106"/>
  <c r="U10" i="106"/>
  <c r="T10" i="106"/>
  <c r="Z9" i="106"/>
  <c r="U9" i="106"/>
  <c r="X9" i="106" s="1"/>
  <c r="Y9" i="106" s="1"/>
  <c r="T9" i="106"/>
  <c r="Z8" i="106"/>
  <c r="U8" i="106"/>
  <c r="T8" i="106"/>
  <c r="Z7" i="106"/>
  <c r="U7" i="106"/>
  <c r="X7" i="106" s="1"/>
  <c r="Y7" i="106" s="1"/>
  <c r="T7" i="106"/>
  <c r="Z6" i="106"/>
  <c r="U6" i="106"/>
  <c r="T6" i="106"/>
  <c r="Z5" i="106"/>
  <c r="U5" i="106"/>
  <c r="X5" i="106" s="1"/>
  <c r="Y5" i="106" s="1"/>
  <c r="T5" i="106"/>
  <c r="Z4" i="106"/>
  <c r="U4" i="106"/>
  <c r="X4" i="106" s="1"/>
  <c r="Y4" i="106" s="1"/>
  <c r="T4" i="106"/>
  <c r="Z3" i="106"/>
  <c r="U3" i="106"/>
  <c r="T3" i="106"/>
  <c r="Z2" i="106"/>
  <c r="U2" i="106"/>
  <c r="X2" i="106" s="1"/>
  <c r="Y2" i="106" s="1"/>
  <c r="T2" i="106"/>
  <c r="X159" i="108"/>
  <c r="V159" i="108"/>
  <c r="W159" i="108" s="1"/>
  <c r="X158" i="108"/>
  <c r="V158" i="108"/>
  <c r="W158" i="108" s="1"/>
  <c r="X157" i="108"/>
  <c r="W157" i="108"/>
  <c r="V157" i="108"/>
  <c r="X156" i="108"/>
  <c r="V156" i="108"/>
  <c r="W156" i="108" s="1"/>
  <c r="X155" i="108"/>
  <c r="V155" i="108"/>
  <c r="W155" i="108" s="1"/>
  <c r="X154" i="108"/>
  <c r="W154" i="108"/>
  <c r="V154" i="108"/>
  <c r="X153" i="108"/>
  <c r="V153" i="108"/>
  <c r="W153" i="108" s="1"/>
  <c r="X152" i="108"/>
  <c r="V152" i="108"/>
  <c r="W152" i="108" s="1"/>
  <c r="X151" i="108"/>
  <c r="V151" i="108"/>
  <c r="W151" i="108" s="1"/>
  <c r="X150" i="108"/>
  <c r="V150" i="108"/>
  <c r="W150" i="108" s="1"/>
  <c r="X149" i="108"/>
  <c r="V149" i="108"/>
  <c r="W149" i="108" s="1"/>
  <c r="X148" i="108"/>
  <c r="V148" i="108"/>
  <c r="W148" i="108" s="1"/>
  <c r="X147" i="108"/>
  <c r="V147" i="108"/>
  <c r="W147" i="108" s="1"/>
  <c r="X146" i="108"/>
  <c r="W146" i="108"/>
  <c r="V146" i="108"/>
  <c r="X145" i="108"/>
  <c r="S145" i="108"/>
  <c r="V145" i="108" s="1"/>
  <c r="W145" i="108" s="1"/>
  <c r="X144" i="108"/>
  <c r="S144" i="108"/>
  <c r="V144" i="108" s="1"/>
  <c r="W144" i="108" s="1"/>
  <c r="X143" i="108"/>
  <c r="S143" i="108"/>
  <c r="V143" i="108" s="1"/>
  <c r="W143" i="108" s="1"/>
  <c r="X142" i="108"/>
  <c r="S142" i="108"/>
  <c r="V142" i="108" s="1"/>
  <c r="W142" i="108" s="1"/>
  <c r="X141" i="108"/>
  <c r="S141" i="108"/>
  <c r="V141" i="108" s="1"/>
  <c r="W141" i="108" s="1"/>
  <c r="X140" i="108"/>
  <c r="S140" i="108"/>
  <c r="V140" i="108" s="1"/>
  <c r="W140" i="108" s="1"/>
  <c r="X139" i="108"/>
  <c r="S139" i="108"/>
  <c r="V139" i="108" s="1"/>
  <c r="W139" i="108" s="1"/>
  <c r="X138" i="108"/>
  <c r="S138" i="108"/>
  <c r="V138" i="108" s="1"/>
  <c r="W138" i="108" s="1"/>
  <c r="X137" i="108"/>
  <c r="V137" i="108"/>
  <c r="W137" i="108" s="1"/>
  <c r="X136" i="108"/>
  <c r="V136" i="108"/>
  <c r="W136" i="108" s="1"/>
  <c r="X135" i="108"/>
  <c r="S135" i="108"/>
  <c r="V135" i="108" s="1"/>
  <c r="W135" i="108" s="1"/>
  <c r="R135" i="108"/>
  <c r="X134" i="108"/>
  <c r="S134" i="108"/>
  <c r="V134" i="108" s="1"/>
  <c r="W134" i="108" s="1"/>
  <c r="R134" i="108"/>
  <c r="X133" i="108"/>
  <c r="S133" i="108"/>
  <c r="R133" i="108"/>
  <c r="X132" i="108"/>
  <c r="S132" i="108"/>
  <c r="R132" i="108"/>
  <c r="X131" i="108"/>
  <c r="S131" i="108"/>
  <c r="V131" i="108" s="1"/>
  <c r="W131" i="108" s="1"/>
  <c r="R131" i="108"/>
  <c r="X130" i="108"/>
  <c r="S130" i="108"/>
  <c r="V130" i="108" s="1"/>
  <c r="W130" i="108" s="1"/>
  <c r="R130" i="108"/>
  <c r="X129" i="108"/>
  <c r="S129" i="108"/>
  <c r="R129" i="108"/>
  <c r="X128" i="108"/>
  <c r="S128" i="108"/>
  <c r="R128" i="108"/>
  <c r="X127" i="108"/>
  <c r="R127" i="108"/>
  <c r="V127" i="108" s="1"/>
  <c r="W127" i="108" s="1"/>
  <c r="X126" i="108"/>
  <c r="R126" i="108"/>
  <c r="V126" i="108" s="1"/>
  <c r="W126" i="108" s="1"/>
  <c r="X125" i="108"/>
  <c r="S125" i="108"/>
  <c r="V125" i="108" s="1"/>
  <c r="W125" i="108" s="1"/>
  <c r="X124" i="108"/>
  <c r="S124" i="108"/>
  <c r="V124" i="108" s="1"/>
  <c r="W124" i="108" s="1"/>
  <c r="X123" i="108"/>
  <c r="S123" i="108"/>
  <c r="V123" i="108" s="1"/>
  <c r="W123" i="108" s="1"/>
  <c r="X122" i="108"/>
  <c r="S122" i="108"/>
  <c r="V122" i="108" s="1"/>
  <c r="W122" i="108" s="1"/>
  <c r="X121" i="108"/>
  <c r="S121" i="108"/>
  <c r="V121" i="108" s="1"/>
  <c r="W121" i="108" s="1"/>
  <c r="X120" i="108"/>
  <c r="S120" i="108"/>
  <c r="V120" i="108" s="1"/>
  <c r="W120" i="108" s="1"/>
  <c r="X119" i="108"/>
  <c r="W119" i="108"/>
  <c r="V119" i="108"/>
  <c r="X118" i="108"/>
  <c r="V118" i="108"/>
  <c r="W118" i="108" s="1"/>
  <c r="X117" i="108"/>
  <c r="S117" i="108"/>
  <c r="R117" i="108"/>
  <c r="X116" i="108"/>
  <c r="S116" i="108"/>
  <c r="V116" i="108" s="1"/>
  <c r="W116" i="108" s="1"/>
  <c r="R116" i="108"/>
  <c r="X115" i="108"/>
  <c r="S115" i="108"/>
  <c r="V115" i="108" s="1"/>
  <c r="W115" i="108" s="1"/>
  <c r="R115" i="108"/>
  <c r="X114" i="108"/>
  <c r="S114" i="108"/>
  <c r="V114" i="108" s="1"/>
  <c r="W114" i="108" s="1"/>
  <c r="R114" i="108"/>
  <c r="X113" i="108"/>
  <c r="S113" i="108"/>
  <c r="R113" i="108"/>
  <c r="X112" i="108"/>
  <c r="S112" i="108"/>
  <c r="R112" i="108"/>
  <c r="V112" i="108" s="1"/>
  <c r="W112" i="108" s="1"/>
  <c r="X111" i="108"/>
  <c r="R111" i="108"/>
  <c r="V111" i="108" s="1"/>
  <c r="W111" i="108" s="1"/>
  <c r="X110" i="108"/>
  <c r="R110" i="108"/>
  <c r="V110" i="108" s="1"/>
  <c r="W110" i="108" s="1"/>
  <c r="X109" i="108"/>
  <c r="V109" i="108"/>
  <c r="W109" i="108" s="1"/>
  <c r="X108" i="108"/>
  <c r="V108" i="108"/>
  <c r="W108" i="108" s="1"/>
  <c r="X107" i="108"/>
  <c r="V107" i="108"/>
  <c r="W107" i="108" s="1"/>
  <c r="X106" i="108"/>
  <c r="V106" i="108"/>
  <c r="W106" i="108" s="1"/>
  <c r="X105" i="108"/>
  <c r="W105" i="108"/>
  <c r="V105" i="108"/>
  <c r="X104" i="108"/>
  <c r="V104" i="108"/>
  <c r="W104" i="108" s="1"/>
  <c r="X103" i="108"/>
  <c r="V103" i="108"/>
  <c r="W103" i="108" s="1"/>
  <c r="X102" i="108"/>
  <c r="V102" i="108"/>
  <c r="W102" i="108" s="1"/>
  <c r="X101" i="108"/>
  <c r="V101" i="108"/>
  <c r="W101" i="108" s="1"/>
  <c r="X100" i="108"/>
  <c r="V100" i="108"/>
  <c r="W100" i="108" s="1"/>
  <c r="X99" i="108"/>
  <c r="V99" i="108"/>
  <c r="W99" i="108" s="1"/>
  <c r="X98" i="108"/>
  <c r="V98" i="108"/>
  <c r="W98" i="108" s="1"/>
  <c r="X97" i="108"/>
  <c r="V97" i="108"/>
  <c r="W97" i="108" s="1"/>
  <c r="X96" i="108"/>
  <c r="V96" i="108"/>
  <c r="W96" i="108" s="1"/>
  <c r="X95" i="108"/>
  <c r="R95" i="108"/>
  <c r="V95" i="108" s="1"/>
  <c r="W95" i="108" s="1"/>
  <c r="X94" i="108"/>
  <c r="R94" i="108"/>
  <c r="V94" i="108" s="1"/>
  <c r="W94" i="108" s="1"/>
  <c r="X93" i="108"/>
  <c r="S93" i="108"/>
  <c r="V93" i="108" s="1"/>
  <c r="W93" i="108" s="1"/>
  <c r="X92" i="108"/>
  <c r="S92" i="108"/>
  <c r="V92" i="108" s="1"/>
  <c r="W92" i="108" s="1"/>
  <c r="X91" i="108"/>
  <c r="S91" i="108"/>
  <c r="V91" i="108" s="1"/>
  <c r="W91" i="108" s="1"/>
  <c r="X90" i="108"/>
  <c r="S90" i="108"/>
  <c r="V90" i="108" s="1"/>
  <c r="W90" i="108" s="1"/>
  <c r="X89" i="108"/>
  <c r="S89" i="108"/>
  <c r="V89" i="108" s="1"/>
  <c r="W89" i="108" s="1"/>
  <c r="X88" i="108"/>
  <c r="S88" i="108"/>
  <c r="V88" i="108" s="1"/>
  <c r="W88" i="108" s="1"/>
  <c r="X87" i="108"/>
  <c r="S87" i="108"/>
  <c r="V87" i="108" s="1"/>
  <c r="W87" i="108" s="1"/>
  <c r="X86" i="108"/>
  <c r="S86" i="108"/>
  <c r="V86" i="108" s="1"/>
  <c r="W86" i="108" s="1"/>
  <c r="X85" i="108"/>
  <c r="S85" i="108"/>
  <c r="V85" i="108" s="1"/>
  <c r="W85" i="108" s="1"/>
  <c r="X84" i="108"/>
  <c r="S84" i="108"/>
  <c r="V84" i="108" s="1"/>
  <c r="W84" i="108" s="1"/>
  <c r="X83" i="108"/>
  <c r="S83" i="108"/>
  <c r="V83" i="108" s="1"/>
  <c r="W83" i="108" s="1"/>
  <c r="X82" i="108"/>
  <c r="S82" i="108"/>
  <c r="V82" i="108" s="1"/>
  <c r="W82" i="108" s="1"/>
  <c r="X81" i="108"/>
  <c r="S81" i="108"/>
  <c r="R81" i="108"/>
  <c r="X80" i="108"/>
  <c r="S80" i="108"/>
  <c r="R80" i="108"/>
  <c r="X79" i="108"/>
  <c r="S79" i="108"/>
  <c r="R79" i="108"/>
  <c r="X78" i="108"/>
  <c r="V78" i="108"/>
  <c r="W78" i="108" s="1"/>
  <c r="S78" i="108"/>
  <c r="R78" i="108"/>
  <c r="X77" i="108"/>
  <c r="S77" i="108"/>
  <c r="V77" i="108" s="1"/>
  <c r="W77" i="108" s="1"/>
  <c r="R77" i="108"/>
  <c r="X76" i="108"/>
  <c r="S76" i="108"/>
  <c r="R76" i="108"/>
  <c r="V76" i="108" s="1"/>
  <c r="W76" i="108" s="1"/>
  <c r="X75" i="108"/>
  <c r="S75" i="108"/>
  <c r="R75" i="108"/>
  <c r="X74" i="108"/>
  <c r="S74" i="108"/>
  <c r="R74" i="108"/>
  <c r="X73" i="108"/>
  <c r="S73" i="108"/>
  <c r="V73" i="108" s="1"/>
  <c r="W73" i="108" s="1"/>
  <c r="R73" i="108"/>
  <c r="X72" i="108"/>
  <c r="S72" i="108"/>
  <c r="R72" i="108"/>
  <c r="X71" i="108"/>
  <c r="S71" i="108"/>
  <c r="R71" i="108"/>
  <c r="X70" i="108"/>
  <c r="R70" i="108"/>
  <c r="V70" i="108" s="1"/>
  <c r="W70" i="108" s="1"/>
  <c r="X69" i="108"/>
  <c r="S69" i="108"/>
  <c r="V69" i="108" s="1"/>
  <c r="W69" i="108" s="1"/>
  <c r="R69" i="108"/>
  <c r="X68" i="108"/>
  <c r="S68" i="108"/>
  <c r="R68" i="108"/>
  <c r="X67" i="108"/>
  <c r="S67" i="108"/>
  <c r="V67" i="108" s="1"/>
  <c r="W67" i="108" s="1"/>
  <c r="R67" i="108"/>
  <c r="X66" i="108"/>
  <c r="S66" i="108"/>
  <c r="R66" i="108"/>
  <c r="X65" i="108"/>
  <c r="V65" i="108"/>
  <c r="W65" i="108" s="1"/>
  <c r="S65" i="108"/>
  <c r="R65" i="108"/>
  <c r="X64" i="108"/>
  <c r="S64" i="108"/>
  <c r="V64" i="108" s="1"/>
  <c r="W64" i="108" s="1"/>
  <c r="R64" i="108"/>
  <c r="X63" i="108"/>
  <c r="S63" i="108"/>
  <c r="R63" i="108"/>
  <c r="V63" i="108" s="1"/>
  <c r="W63" i="108" s="1"/>
  <c r="X62" i="108"/>
  <c r="S62" i="108"/>
  <c r="V62" i="108" s="1"/>
  <c r="W62" i="108" s="1"/>
  <c r="R62" i="108"/>
  <c r="X61" i="108"/>
  <c r="S61" i="108"/>
  <c r="R61" i="108"/>
  <c r="X60" i="108"/>
  <c r="S60" i="108"/>
  <c r="V60" i="108" s="1"/>
  <c r="W60" i="108" s="1"/>
  <c r="R60" i="108"/>
  <c r="X59" i="108"/>
  <c r="S59" i="108"/>
  <c r="R59" i="108"/>
  <c r="X58" i="108"/>
  <c r="S58" i="108"/>
  <c r="V58" i="108" s="1"/>
  <c r="W58" i="108" s="1"/>
  <c r="R58" i="108"/>
  <c r="X57" i="108"/>
  <c r="S57" i="108"/>
  <c r="V57" i="108" s="1"/>
  <c r="W57" i="108" s="1"/>
  <c r="R57" i="108"/>
  <c r="X56" i="108"/>
  <c r="S56" i="108"/>
  <c r="R56" i="108"/>
  <c r="X55" i="108"/>
  <c r="S55" i="108"/>
  <c r="R55" i="108"/>
  <c r="X54" i="108"/>
  <c r="S54" i="108"/>
  <c r="V54" i="108" s="1"/>
  <c r="W54" i="108" s="1"/>
  <c r="R54" i="108"/>
  <c r="X53" i="108"/>
  <c r="S53" i="108"/>
  <c r="V53" i="108" s="1"/>
  <c r="W53" i="108" s="1"/>
  <c r="R53" i="108"/>
  <c r="X52" i="108"/>
  <c r="S52" i="108"/>
  <c r="R52" i="108"/>
  <c r="X51" i="108"/>
  <c r="S51" i="108"/>
  <c r="V51" i="108" s="1"/>
  <c r="W51" i="108" s="1"/>
  <c r="R51" i="108"/>
  <c r="X50" i="108"/>
  <c r="S50" i="108"/>
  <c r="V50" i="108" s="1"/>
  <c r="W50" i="108" s="1"/>
  <c r="R50" i="108"/>
  <c r="X49" i="108"/>
  <c r="V49" i="108"/>
  <c r="W49" i="108" s="1"/>
  <c r="S49" i="108"/>
  <c r="R49" i="108"/>
  <c r="X48" i="108"/>
  <c r="S48" i="108"/>
  <c r="V48" i="108" s="1"/>
  <c r="W48" i="108" s="1"/>
  <c r="R48" i="108"/>
  <c r="X47" i="108"/>
  <c r="S47" i="108"/>
  <c r="R47" i="108"/>
  <c r="V47" i="108" s="1"/>
  <c r="W47" i="108" s="1"/>
  <c r="X46" i="108"/>
  <c r="S46" i="108"/>
  <c r="V46" i="108" s="1"/>
  <c r="W46" i="108" s="1"/>
  <c r="R46" i="108"/>
  <c r="X45" i="108"/>
  <c r="S45" i="108"/>
  <c r="V45" i="108" s="1"/>
  <c r="W45" i="108" s="1"/>
  <c r="R45" i="108"/>
  <c r="X44" i="108"/>
  <c r="S44" i="108"/>
  <c r="V44" i="108" s="1"/>
  <c r="W44" i="108" s="1"/>
  <c r="R44" i="108"/>
  <c r="X43" i="108"/>
  <c r="S43" i="108"/>
  <c r="R43" i="108"/>
  <c r="X42" i="108"/>
  <c r="S42" i="108"/>
  <c r="V42" i="108" s="1"/>
  <c r="W42" i="108" s="1"/>
  <c r="R42" i="108"/>
  <c r="X41" i="108"/>
  <c r="V41" i="108"/>
  <c r="W41" i="108" s="1"/>
  <c r="S41" i="108"/>
  <c r="R41" i="108"/>
  <c r="X40" i="108"/>
  <c r="S40" i="108"/>
  <c r="V40" i="108" s="1"/>
  <c r="W40" i="108" s="1"/>
  <c r="R40" i="108"/>
  <c r="X39" i="108"/>
  <c r="S39" i="108"/>
  <c r="R39" i="108"/>
  <c r="X38" i="108"/>
  <c r="S38" i="108"/>
  <c r="R38" i="108"/>
  <c r="X37" i="108"/>
  <c r="S37" i="108"/>
  <c r="V37" i="108" s="1"/>
  <c r="W37" i="108" s="1"/>
  <c r="R37" i="108"/>
  <c r="X36" i="108"/>
  <c r="R36" i="108"/>
  <c r="V36" i="108" s="1"/>
  <c r="W36" i="108" s="1"/>
  <c r="X35" i="108"/>
  <c r="S35" i="108"/>
  <c r="R35" i="108"/>
  <c r="X34" i="108"/>
  <c r="S34" i="108"/>
  <c r="R34" i="108"/>
  <c r="X33" i="108"/>
  <c r="S33" i="108"/>
  <c r="V33" i="108" s="1"/>
  <c r="W33" i="108" s="1"/>
  <c r="R33" i="108"/>
  <c r="X32" i="108"/>
  <c r="S32" i="108"/>
  <c r="V32" i="108" s="1"/>
  <c r="W32" i="108" s="1"/>
  <c r="R32" i="108"/>
  <c r="X29" i="108"/>
  <c r="S29" i="108"/>
  <c r="R29" i="108"/>
  <c r="X28" i="108"/>
  <c r="S28" i="108"/>
  <c r="V28" i="108" s="1"/>
  <c r="W28" i="108" s="1"/>
  <c r="R28" i="108"/>
  <c r="X27" i="108"/>
  <c r="S27" i="108"/>
  <c r="V27" i="108" s="1"/>
  <c r="W27" i="108" s="1"/>
  <c r="R27" i="108"/>
  <c r="X26" i="108"/>
  <c r="V26" i="108"/>
  <c r="W26" i="108" s="1"/>
  <c r="S26" i="108"/>
  <c r="R26" i="108"/>
  <c r="X25" i="108"/>
  <c r="S25" i="108"/>
  <c r="V25" i="108" s="1"/>
  <c r="W25" i="108" s="1"/>
  <c r="R25" i="108"/>
  <c r="X24" i="108"/>
  <c r="S24" i="108"/>
  <c r="R24" i="108"/>
  <c r="V24" i="108" s="1"/>
  <c r="W24" i="108" s="1"/>
  <c r="X23" i="108"/>
  <c r="S23" i="108"/>
  <c r="V23" i="108" s="1"/>
  <c r="W23" i="108" s="1"/>
  <c r="R23" i="108"/>
  <c r="X22" i="108"/>
  <c r="S22" i="108"/>
  <c r="V22" i="108" s="1"/>
  <c r="W22" i="108" s="1"/>
  <c r="R22" i="108"/>
  <c r="X21" i="108"/>
  <c r="S21" i="108"/>
  <c r="V21" i="108" s="1"/>
  <c r="W21" i="108" s="1"/>
  <c r="R21" i="108"/>
  <c r="X20" i="108"/>
  <c r="S20" i="108"/>
  <c r="R20" i="108"/>
  <c r="X19" i="108"/>
  <c r="S19" i="108"/>
  <c r="V19" i="108" s="1"/>
  <c r="W19" i="108" s="1"/>
  <c r="R19" i="108"/>
  <c r="X18" i="108"/>
  <c r="V18" i="108"/>
  <c r="W18" i="108" s="1"/>
  <c r="S18" i="108"/>
  <c r="R18" i="108"/>
  <c r="X17" i="108"/>
  <c r="S17" i="108"/>
  <c r="V17" i="108" s="1"/>
  <c r="W17" i="108" s="1"/>
  <c r="R17" i="108"/>
  <c r="X16" i="108"/>
  <c r="S16" i="108"/>
  <c r="V16" i="108" s="1"/>
  <c r="W16" i="108" s="1"/>
  <c r="R16" i="108"/>
  <c r="X15" i="108"/>
  <c r="S15" i="108"/>
  <c r="R15" i="108"/>
  <c r="X14" i="108"/>
  <c r="S14" i="108"/>
  <c r="V14" i="108" s="1"/>
  <c r="W14" i="108" s="1"/>
  <c r="R14" i="108"/>
  <c r="X13" i="108"/>
  <c r="S13" i="108"/>
  <c r="V13" i="108" s="1"/>
  <c r="W13" i="108" s="1"/>
  <c r="R13" i="108"/>
  <c r="X12" i="108"/>
  <c r="S12" i="108"/>
  <c r="V12" i="108" s="1"/>
  <c r="W12" i="108" s="1"/>
  <c r="R12" i="108"/>
  <c r="X11" i="108"/>
  <c r="S11" i="108"/>
  <c r="R11" i="108"/>
  <c r="X10" i="108"/>
  <c r="S10" i="108"/>
  <c r="R10" i="108"/>
  <c r="V10" i="108" s="1"/>
  <c r="W10" i="108" s="1"/>
  <c r="X9" i="108"/>
  <c r="S9" i="108"/>
  <c r="V9" i="108" s="1"/>
  <c r="W9" i="108" s="1"/>
  <c r="R9" i="108"/>
  <c r="X8" i="108"/>
  <c r="S8" i="108"/>
  <c r="V8" i="108" s="1"/>
  <c r="W8" i="108" s="1"/>
  <c r="R8" i="108"/>
  <c r="X7" i="108"/>
  <c r="S7" i="108"/>
  <c r="V7" i="108" s="1"/>
  <c r="W7" i="108" s="1"/>
  <c r="R7" i="108"/>
  <c r="X6" i="108"/>
  <c r="S6" i="108"/>
  <c r="R6" i="108"/>
  <c r="X5" i="108"/>
  <c r="S5" i="108"/>
  <c r="V5" i="108" s="1"/>
  <c r="W5" i="108" s="1"/>
  <c r="R5" i="108"/>
  <c r="X4" i="108"/>
  <c r="S4" i="108"/>
  <c r="V4" i="108" s="1"/>
  <c r="W4" i="108" s="1"/>
  <c r="R4" i="108"/>
  <c r="X3" i="108"/>
  <c r="S3" i="108"/>
  <c r="V3" i="108" s="1"/>
  <c r="W3" i="108" s="1"/>
  <c r="R3" i="108"/>
  <c r="X2" i="108"/>
  <c r="S2" i="108"/>
  <c r="R2" i="108"/>
  <c r="Y97" i="109"/>
  <c r="T97" i="109"/>
  <c r="S97" i="109"/>
  <c r="Y96" i="109"/>
  <c r="T96" i="109"/>
  <c r="S96" i="109"/>
  <c r="W96" i="109" s="1"/>
  <c r="X96" i="109" s="1"/>
  <c r="Y95" i="109"/>
  <c r="T95" i="109"/>
  <c r="W95" i="109" s="1"/>
  <c r="X95" i="109" s="1"/>
  <c r="S95" i="109"/>
  <c r="Y94" i="109"/>
  <c r="T94" i="109"/>
  <c r="W94" i="109" s="1"/>
  <c r="X94" i="109" s="1"/>
  <c r="S94" i="109"/>
  <c r="Y93" i="109"/>
  <c r="T93" i="109"/>
  <c r="S93" i="109"/>
  <c r="Y92" i="109"/>
  <c r="T92" i="109"/>
  <c r="S92" i="109"/>
  <c r="Y91" i="109"/>
  <c r="T91" i="109"/>
  <c r="W91" i="109" s="1"/>
  <c r="X91" i="109" s="1"/>
  <c r="S91" i="109"/>
  <c r="Y90" i="109"/>
  <c r="T90" i="109"/>
  <c r="S90" i="109"/>
  <c r="Y89" i="109"/>
  <c r="T89" i="109"/>
  <c r="S89" i="109"/>
  <c r="Y88" i="109"/>
  <c r="T88" i="109"/>
  <c r="S88" i="109"/>
  <c r="Y87" i="109"/>
  <c r="T87" i="109"/>
  <c r="S87" i="109"/>
  <c r="Y86" i="109"/>
  <c r="T86" i="109"/>
  <c r="W86" i="109" s="1"/>
  <c r="X86" i="109" s="1"/>
  <c r="S86" i="109"/>
  <c r="Y85" i="109"/>
  <c r="T85" i="109"/>
  <c r="S85" i="109"/>
  <c r="Y84" i="109"/>
  <c r="T84" i="109"/>
  <c r="S84" i="109"/>
  <c r="Y83" i="109"/>
  <c r="T83" i="109"/>
  <c r="S83" i="109"/>
  <c r="Y82" i="109"/>
  <c r="T82" i="109"/>
  <c r="S82" i="109"/>
  <c r="Y81" i="109"/>
  <c r="T81" i="109"/>
  <c r="S81" i="109"/>
  <c r="Y80" i="109"/>
  <c r="T80" i="109"/>
  <c r="W80" i="109" s="1"/>
  <c r="X80" i="109" s="1"/>
  <c r="S80" i="109"/>
  <c r="Y79" i="109"/>
  <c r="T79" i="109"/>
  <c r="S79" i="109"/>
  <c r="Y78" i="109"/>
  <c r="T78" i="109"/>
  <c r="S78" i="109"/>
  <c r="Y77" i="109"/>
  <c r="T77" i="109"/>
  <c r="W77" i="109" s="1"/>
  <c r="X77" i="109" s="1"/>
  <c r="S77" i="109"/>
  <c r="Y76" i="109"/>
  <c r="T76" i="109"/>
  <c r="S76" i="109"/>
  <c r="Y75" i="109"/>
  <c r="T75" i="109"/>
  <c r="S75" i="109"/>
  <c r="Y74" i="109"/>
  <c r="T74" i="109"/>
  <c r="S74" i="109"/>
  <c r="W74" i="109" s="1"/>
  <c r="X74" i="109" s="1"/>
  <c r="Y73" i="109"/>
  <c r="T73" i="109"/>
  <c r="W73" i="109" s="1"/>
  <c r="X73" i="109" s="1"/>
  <c r="S73" i="109"/>
  <c r="Y72" i="109"/>
  <c r="T72" i="109"/>
  <c r="W72" i="109" s="1"/>
  <c r="X72" i="109" s="1"/>
  <c r="S72" i="109"/>
  <c r="Y71" i="109"/>
  <c r="T71" i="109"/>
  <c r="S71" i="109"/>
  <c r="Y70" i="109"/>
  <c r="T70" i="109"/>
  <c r="S70" i="109"/>
  <c r="Y69" i="109"/>
  <c r="T69" i="109"/>
  <c r="S69" i="109"/>
  <c r="Y68" i="109"/>
  <c r="T68" i="109"/>
  <c r="W68" i="109" s="1"/>
  <c r="X68" i="109" s="1"/>
  <c r="S68" i="109"/>
  <c r="Y67" i="109"/>
  <c r="T67" i="109"/>
  <c r="S67" i="109"/>
  <c r="W67" i="109" s="1"/>
  <c r="X67" i="109" s="1"/>
  <c r="Y66" i="109"/>
  <c r="T66" i="109"/>
  <c r="S66" i="109"/>
  <c r="W66" i="109" s="1"/>
  <c r="X66" i="109" s="1"/>
  <c r="Y65" i="109"/>
  <c r="T65" i="109"/>
  <c r="S65" i="109"/>
  <c r="Y64" i="109"/>
  <c r="W64" i="109"/>
  <c r="X64" i="109" s="1"/>
  <c r="T64" i="109"/>
  <c r="S64" i="109"/>
  <c r="Y63" i="109"/>
  <c r="T63" i="109"/>
  <c r="W63" i="109" s="1"/>
  <c r="X63" i="109" s="1"/>
  <c r="S63" i="109"/>
  <c r="Y62" i="109"/>
  <c r="T62" i="109"/>
  <c r="S62" i="109"/>
  <c r="Y61" i="109"/>
  <c r="T61" i="109"/>
  <c r="S61" i="109"/>
  <c r="Y60" i="109"/>
  <c r="T60" i="109"/>
  <c r="S60" i="109"/>
  <c r="Y59" i="109"/>
  <c r="T59" i="109"/>
  <c r="W59" i="109" s="1"/>
  <c r="X59" i="109" s="1"/>
  <c r="S59" i="109"/>
  <c r="Y58" i="109"/>
  <c r="T58" i="109"/>
  <c r="S58" i="109"/>
  <c r="W58" i="109" s="1"/>
  <c r="X58" i="109" s="1"/>
  <c r="Y57" i="109"/>
  <c r="T57" i="109"/>
  <c r="S57" i="109"/>
  <c r="Y56" i="109"/>
  <c r="T56" i="109"/>
  <c r="W56" i="109" s="1"/>
  <c r="X56" i="109" s="1"/>
  <c r="S56" i="109"/>
  <c r="Y55" i="109"/>
  <c r="T55" i="109"/>
  <c r="S55" i="109"/>
  <c r="Y54" i="109"/>
  <c r="T54" i="109"/>
  <c r="W54" i="109" s="1"/>
  <c r="X54" i="109" s="1"/>
  <c r="S54" i="109"/>
  <c r="Y53" i="109"/>
  <c r="T53" i="109"/>
  <c r="S53" i="109"/>
  <c r="Y52" i="109"/>
  <c r="T52" i="109"/>
  <c r="W52" i="109" s="1"/>
  <c r="X52" i="109" s="1"/>
  <c r="S52" i="109"/>
  <c r="Y51" i="109"/>
  <c r="T51" i="109"/>
  <c r="S51" i="109"/>
  <c r="Y50" i="109"/>
  <c r="T50" i="109"/>
  <c r="S50" i="109"/>
  <c r="Y49" i="109"/>
  <c r="T49" i="109"/>
  <c r="S49" i="109"/>
  <c r="Y48" i="109"/>
  <c r="T48" i="109"/>
  <c r="S48" i="109"/>
  <c r="W48" i="109" s="1"/>
  <c r="X48" i="109" s="1"/>
  <c r="Y47" i="109"/>
  <c r="T47" i="109"/>
  <c r="W47" i="109" s="1"/>
  <c r="X47" i="109" s="1"/>
  <c r="S47" i="109"/>
  <c r="Y46" i="109"/>
  <c r="T46" i="109"/>
  <c r="S46" i="109"/>
  <c r="Y45" i="109"/>
  <c r="T45" i="109"/>
  <c r="W45" i="109" s="1"/>
  <c r="X45" i="109" s="1"/>
  <c r="S45" i="109"/>
  <c r="Y44" i="109"/>
  <c r="T44" i="109"/>
  <c r="S44" i="109"/>
  <c r="Y43" i="109"/>
  <c r="T43" i="109"/>
  <c r="W43" i="109" s="1"/>
  <c r="X43" i="109" s="1"/>
  <c r="S43" i="109"/>
  <c r="Y42" i="109"/>
  <c r="T42" i="109"/>
  <c r="S42" i="109"/>
  <c r="W42" i="109" s="1"/>
  <c r="X42" i="109" s="1"/>
  <c r="Y41" i="109"/>
  <c r="T41" i="109"/>
  <c r="W41" i="109" s="1"/>
  <c r="X41" i="109" s="1"/>
  <c r="S41" i="109"/>
  <c r="Y40" i="109"/>
  <c r="T40" i="109"/>
  <c r="W40" i="109" s="1"/>
  <c r="X40" i="109" s="1"/>
  <c r="S40" i="109"/>
  <c r="Y39" i="109"/>
  <c r="T39" i="109"/>
  <c r="S39" i="109"/>
  <c r="Y38" i="109"/>
  <c r="T38" i="109"/>
  <c r="W38" i="109" s="1"/>
  <c r="X38" i="109" s="1"/>
  <c r="S38" i="109"/>
  <c r="Y37" i="109"/>
  <c r="T37" i="109"/>
  <c r="S37" i="109"/>
  <c r="Y36" i="109"/>
  <c r="T36" i="109"/>
  <c r="W36" i="109" s="1"/>
  <c r="X36" i="109" s="1"/>
  <c r="S36" i="109"/>
  <c r="Y35" i="109"/>
  <c r="T35" i="109"/>
  <c r="S35" i="109"/>
  <c r="Y34" i="109"/>
  <c r="T34" i="109"/>
  <c r="S34" i="109"/>
  <c r="Y33" i="109"/>
  <c r="T33" i="109"/>
  <c r="S33" i="109"/>
  <c r="Y32" i="109"/>
  <c r="W32" i="109"/>
  <c r="X32" i="109" s="1"/>
  <c r="T32" i="109"/>
  <c r="S32" i="109"/>
  <c r="Y31" i="109"/>
  <c r="T31" i="109"/>
  <c r="W31" i="109" s="1"/>
  <c r="X31" i="109" s="1"/>
  <c r="S31" i="109"/>
  <c r="Y30" i="109"/>
  <c r="T30" i="109"/>
  <c r="S30" i="109"/>
  <c r="Y29" i="109"/>
  <c r="T29" i="109"/>
  <c r="W29" i="109" s="1"/>
  <c r="X29" i="109" s="1"/>
  <c r="S29" i="109"/>
  <c r="Y28" i="109"/>
  <c r="T28" i="109"/>
  <c r="S28" i="109"/>
  <c r="Y27" i="109"/>
  <c r="T27" i="109"/>
  <c r="W27" i="109" s="1"/>
  <c r="X27" i="109" s="1"/>
  <c r="S27" i="109"/>
  <c r="Y26" i="109"/>
  <c r="T26" i="109"/>
  <c r="S26" i="109"/>
  <c r="W26" i="109" s="1"/>
  <c r="X26" i="109" s="1"/>
  <c r="Y25" i="109"/>
  <c r="T25" i="109"/>
  <c r="W25" i="109" s="1"/>
  <c r="X25" i="109" s="1"/>
  <c r="S25" i="109"/>
  <c r="Y24" i="109"/>
  <c r="T24" i="109"/>
  <c r="W24" i="109" s="1"/>
  <c r="X24" i="109" s="1"/>
  <c r="S24" i="109"/>
  <c r="Y23" i="109"/>
  <c r="T23" i="109"/>
  <c r="S23" i="109"/>
  <c r="Y22" i="109"/>
  <c r="T22" i="109"/>
  <c r="W22" i="109" s="1"/>
  <c r="X22" i="109" s="1"/>
  <c r="S22" i="109"/>
  <c r="Y21" i="109"/>
  <c r="T21" i="109"/>
  <c r="W21" i="109" s="1"/>
  <c r="X21" i="109" s="1"/>
  <c r="S21" i="109"/>
  <c r="Y20" i="109"/>
  <c r="T20" i="109"/>
  <c r="W20" i="109" s="1"/>
  <c r="X20" i="109" s="1"/>
  <c r="S20" i="109"/>
  <c r="Y19" i="109"/>
  <c r="T19" i="109"/>
  <c r="S19" i="109"/>
  <c r="Y18" i="109"/>
  <c r="T18" i="109"/>
  <c r="S18" i="109"/>
  <c r="Y17" i="109"/>
  <c r="T17" i="109"/>
  <c r="W17" i="109" s="1"/>
  <c r="X17" i="109" s="1"/>
  <c r="S17" i="109"/>
  <c r="Y16" i="109"/>
  <c r="W16" i="109"/>
  <c r="X16" i="109" s="1"/>
  <c r="T16" i="109"/>
  <c r="S16" i="109"/>
  <c r="Y15" i="109"/>
  <c r="T15" i="109"/>
  <c r="W15" i="109" s="1"/>
  <c r="X15" i="109" s="1"/>
  <c r="S15" i="109"/>
  <c r="Y14" i="109"/>
  <c r="T14" i="109"/>
  <c r="S14" i="109"/>
  <c r="Y13" i="109"/>
  <c r="T13" i="109"/>
  <c r="W13" i="109" s="1"/>
  <c r="X13" i="109" s="1"/>
  <c r="S13" i="109"/>
  <c r="Y12" i="109"/>
  <c r="T12" i="109"/>
  <c r="W12" i="109" s="1"/>
  <c r="X12" i="109" s="1"/>
  <c r="S12" i="109"/>
  <c r="Y11" i="109"/>
  <c r="T11" i="109"/>
  <c r="W11" i="109" s="1"/>
  <c r="X11" i="109" s="1"/>
  <c r="S11" i="109"/>
  <c r="Y10" i="109"/>
  <c r="T10" i="109"/>
  <c r="S10" i="109"/>
  <c r="W10" i="109" s="1"/>
  <c r="X10" i="109" s="1"/>
  <c r="Y9" i="109"/>
  <c r="T9" i="109"/>
  <c r="W9" i="109" s="1"/>
  <c r="X9" i="109" s="1"/>
  <c r="S9" i="109"/>
  <c r="Y8" i="109"/>
  <c r="W8" i="109"/>
  <c r="X8" i="109" s="1"/>
  <c r="T8" i="109"/>
  <c r="S8" i="109"/>
  <c r="Y7" i="109"/>
  <c r="T7" i="109"/>
  <c r="W7" i="109" s="1"/>
  <c r="X7" i="109" s="1"/>
  <c r="S7" i="109"/>
  <c r="Y6" i="109"/>
  <c r="T6" i="109"/>
  <c r="W6" i="109" s="1"/>
  <c r="X6" i="109" s="1"/>
  <c r="S6" i="109"/>
  <c r="Y5" i="109"/>
  <c r="T5" i="109"/>
  <c r="S5" i="109"/>
  <c r="Y4" i="109"/>
  <c r="T4" i="109"/>
  <c r="W4" i="109" s="1"/>
  <c r="X4" i="109" s="1"/>
  <c r="S4" i="109"/>
  <c r="Y3" i="109"/>
  <c r="T3" i="109"/>
  <c r="W3" i="109" s="1"/>
  <c r="X3" i="109" s="1"/>
  <c r="S3" i="109"/>
  <c r="Y2" i="109"/>
  <c r="T2" i="109"/>
  <c r="W2" i="109" s="1"/>
  <c r="X2" i="109" s="1"/>
  <c r="S2" i="109"/>
  <c r="Z53" i="110"/>
  <c r="U53" i="110"/>
  <c r="X53" i="110" s="1"/>
  <c r="Y53" i="110" s="1"/>
  <c r="Z52" i="110"/>
  <c r="U52" i="110"/>
  <c r="X52" i="110" s="1"/>
  <c r="Y52" i="110" s="1"/>
  <c r="Z51" i="110"/>
  <c r="U51" i="110"/>
  <c r="X51" i="110" s="1"/>
  <c r="Y51" i="110" s="1"/>
  <c r="Z50" i="110"/>
  <c r="U50" i="110"/>
  <c r="X50" i="110" s="1"/>
  <c r="Y50" i="110" s="1"/>
  <c r="Z49" i="110"/>
  <c r="U49" i="110"/>
  <c r="X49" i="110" s="1"/>
  <c r="Y49" i="110" s="1"/>
  <c r="Z48" i="110"/>
  <c r="U48" i="110"/>
  <c r="X48" i="110" s="1"/>
  <c r="Y48" i="110" s="1"/>
  <c r="Z47" i="110"/>
  <c r="U47" i="110"/>
  <c r="X47" i="110" s="1"/>
  <c r="Y47" i="110" s="1"/>
  <c r="Z46" i="110"/>
  <c r="U46" i="110"/>
  <c r="X46" i="110" s="1"/>
  <c r="Y46" i="110" s="1"/>
  <c r="Z45" i="110"/>
  <c r="U45" i="110"/>
  <c r="X45" i="110" s="1"/>
  <c r="Y45" i="110" s="1"/>
  <c r="Z44" i="110"/>
  <c r="U44" i="110"/>
  <c r="X44" i="110" s="1"/>
  <c r="Y44" i="110" s="1"/>
  <c r="Z43" i="110"/>
  <c r="U43" i="110"/>
  <c r="X43" i="110" s="1"/>
  <c r="Y43" i="110" s="1"/>
  <c r="Z42" i="110"/>
  <c r="U42" i="110"/>
  <c r="X42" i="110" s="1"/>
  <c r="Y42" i="110" s="1"/>
  <c r="Z41" i="110"/>
  <c r="U41" i="110"/>
  <c r="X41" i="110" s="1"/>
  <c r="Y41" i="110" s="1"/>
  <c r="Z40" i="110"/>
  <c r="U40" i="110"/>
  <c r="X40" i="110" s="1"/>
  <c r="Y40" i="110" s="1"/>
  <c r="Z39" i="110"/>
  <c r="U39" i="110"/>
  <c r="X39" i="110" s="1"/>
  <c r="Y39" i="110" s="1"/>
  <c r="Z38" i="110"/>
  <c r="U38" i="110"/>
  <c r="X38" i="110" s="1"/>
  <c r="Y38" i="110" s="1"/>
  <c r="Z37" i="110"/>
  <c r="U37" i="110"/>
  <c r="X37" i="110" s="1"/>
  <c r="Y37" i="110" s="1"/>
  <c r="Z36" i="110"/>
  <c r="U36" i="110"/>
  <c r="X36" i="110" s="1"/>
  <c r="Y36" i="110" s="1"/>
  <c r="Z35" i="110"/>
  <c r="U35" i="110"/>
  <c r="X35" i="110" s="1"/>
  <c r="Y35" i="110" s="1"/>
  <c r="Z34" i="110"/>
  <c r="U34" i="110"/>
  <c r="X34" i="110" s="1"/>
  <c r="Y34" i="110" s="1"/>
  <c r="Z33" i="110"/>
  <c r="U33" i="110"/>
  <c r="X33" i="110" s="1"/>
  <c r="Y33" i="110" s="1"/>
  <c r="Z32" i="110"/>
  <c r="U32" i="110"/>
  <c r="X32" i="110" s="1"/>
  <c r="Y32" i="110" s="1"/>
  <c r="Z31" i="110"/>
  <c r="U31" i="110"/>
  <c r="X31" i="110" s="1"/>
  <c r="Y31" i="110" s="1"/>
  <c r="Z30" i="110"/>
  <c r="U30" i="110"/>
  <c r="X30" i="110" s="1"/>
  <c r="Y30" i="110" s="1"/>
  <c r="Z29" i="110"/>
  <c r="U29" i="110"/>
  <c r="X29" i="110" s="1"/>
  <c r="Y29" i="110" s="1"/>
  <c r="Z28" i="110"/>
  <c r="U28" i="110"/>
  <c r="X28" i="110" s="1"/>
  <c r="Y28" i="110" s="1"/>
  <c r="Z27" i="110"/>
  <c r="U27" i="110"/>
  <c r="X27" i="110" s="1"/>
  <c r="Y27" i="110" s="1"/>
  <c r="Z26" i="110"/>
  <c r="U26" i="110"/>
  <c r="X26" i="110" s="1"/>
  <c r="Y26" i="110" s="1"/>
  <c r="Z25" i="110"/>
  <c r="U25" i="110"/>
  <c r="X25" i="110" s="1"/>
  <c r="Y25" i="110" s="1"/>
  <c r="Z24" i="110"/>
  <c r="U24" i="110"/>
  <c r="X24" i="110" s="1"/>
  <c r="Y24" i="110" s="1"/>
  <c r="Z23" i="110"/>
  <c r="U23" i="110"/>
  <c r="X23" i="110" s="1"/>
  <c r="Y23" i="110" s="1"/>
  <c r="Z22" i="110"/>
  <c r="U22" i="110"/>
  <c r="X22" i="110" s="1"/>
  <c r="Y22" i="110" s="1"/>
  <c r="Z21" i="110"/>
  <c r="U21" i="110"/>
  <c r="X21" i="110" s="1"/>
  <c r="Y21" i="110" s="1"/>
  <c r="Z20" i="110"/>
  <c r="U20" i="110"/>
  <c r="X20" i="110" s="1"/>
  <c r="Y20" i="110" s="1"/>
  <c r="Z19" i="110"/>
  <c r="U19" i="110"/>
  <c r="X19" i="110" s="1"/>
  <c r="Y19" i="110" s="1"/>
  <c r="Z18" i="110"/>
  <c r="U18" i="110"/>
  <c r="X18" i="110" s="1"/>
  <c r="Y18" i="110" s="1"/>
  <c r="Z17" i="110"/>
  <c r="U17" i="110"/>
  <c r="X17" i="110" s="1"/>
  <c r="Y17" i="110" s="1"/>
  <c r="Z16" i="110"/>
  <c r="U16" i="110"/>
  <c r="X16" i="110" s="1"/>
  <c r="Y16" i="110" s="1"/>
  <c r="Z15" i="110"/>
  <c r="U15" i="110"/>
  <c r="X15" i="110" s="1"/>
  <c r="Y15" i="110" s="1"/>
  <c r="Z14" i="110"/>
  <c r="U14" i="110"/>
  <c r="X14" i="110" s="1"/>
  <c r="Y14" i="110" s="1"/>
  <c r="Z13" i="110"/>
  <c r="U13" i="110"/>
  <c r="X13" i="110" s="1"/>
  <c r="Y13" i="110" s="1"/>
  <c r="Z12" i="110"/>
  <c r="U12" i="110"/>
  <c r="X12" i="110" s="1"/>
  <c r="Y12" i="110" s="1"/>
  <c r="Z11" i="110"/>
  <c r="U11" i="110"/>
  <c r="T11" i="110"/>
  <c r="Z10" i="110"/>
  <c r="U10" i="110"/>
  <c r="T10" i="110"/>
  <c r="X10" i="110" s="1"/>
  <c r="Y10" i="110" s="1"/>
  <c r="Z9" i="110"/>
  <c r="U9" i="110"/>
  <c r="X9" i="110" s="1"/>
  <c r="Y9" i="110" s="1"/>
  <c r="T9" i="110"/>
  <c r="Z8" i="110"/>
  <c r="U8" i="110"/>
  <c r="X8" i="110" s="1"/>
  <c r="Y8" i="110" s="1"/>
  <c r="Z7" i="110"/>
  <c r="U7" i="110"/>
  <c r="X7" i="110" s="1"/>
  <c r="Y7" i="110" s="1"/>
  <c r="Z6" i="110"/>
  <c r="U6" i="110"/>
  <c r="X6" i="110" s="1"/>
  <c r="Y6" i="110" s="1"/>
  <c r="T6" i="110"/>
  <c r="Z5" i="110"/>
  <c r="U5" i="110"/>
  <c r="X5" i="110" s="1"/>
  <c r="Y5" i="110" s="1"/>
  <c r="T5" i="110"/>
  <c r="Z4" i="110"/>
  <c r="U4" i="110"/>
  <c r="X4" i="110" s="1"/>
  <c r="Y4" i="110" s="1"/>
  <c r="Z3" i="110"/>
  <c r="X3" i="110"/>
  <c r="Y3" i="110" s="1"/>
  <c r="U3" i="110"/>
  <c r="Z2" i="110"/>
  <c r="U2" i="110"/>
  <c r="X2" i="110" s="1"/>
  <c r="Y2" i="110" s="1"/>
  <c r="T2" i="110"/>
  <c r="Y4" i="111"/>
  <c r="T4" i="111"/>
  <c r="W4" i="111" s="1"/>
  <c r="X4" i="111" s="1"/>
  <c r="Y3" i="111"/>
  <c r="T3" i="111"/>
  <c r="W3" i="111" s="1"/>
  <c r="X3" i="111" s="1"/>
  <c r="Y2" i="111"/>
  <c r="T2" i="111"/>
  <c r="S2" i="111"/>
  <c r="AB13" i="112"/>
  <c r="W13" i="112"/>
  <c r="Z13" i="112" s="1"/>
  <c r="AA13" i="112" s="1"/>
  <c r="AB12" i="112"/>
  <c r="W12" i="112"/>
  <c r="Z12" i="112" s="1"/>
  <c r="AA12" i="112" s="1"/>
  <c r="AB11" i="112"/>
  <c r="W11" i="112"/>
  <c r="Z11" i="112" s="1"/>
  <c r="AA11" i="112" s="1"/>
  <c r="V11" i="112"/>
  <c r="AB10" i="112"/>
  <c r="Z10" i="112"/>
  <c r="AA10" i="112" s="1"/>
  <c r="W10" i="112"/>
  <c r="V10" i="112"/>
  <c r="AB9" i="112"/>
  <c r="W9" i="112"/>
  <c r="Z9" i="112" s="1"/>
  <c r="AA9" i="112" s="1"/>
  <c r="AB8" i="112"/>
  <c r="W8" i="112"/>
  <c r="Z8" i="112" s="1"/>
  <c r="AA8" i="112" s="1"/>
  <c r="AB7" i="112"/>
  <c r="W7" i="112"/>
  <c r="Z7" i="112" s="1"/>
  <c r="AA7" i="112" s="1"/>
  <c r="V7" i="112"/>
  <c r="AB6" i="112"/>
  <c r="W6" i="112"/>
  <c r="Z6" i="112" s="1"/>
  <c r="AA6" i="112" s="1"/>
  <c r="V6" i="112"/>
  <c r="X5" i="112"/>
  <c r="AB5" i="112" s="1"/>
  <c r="W5" i="112"/>
  <c r="Z5" i="112" s="1"/>
  <c r="AA5" i="112" s="1"/>
  <c r="X4" i="112"/>
  <c r="AB4" i="112" s="1"/>
  <c r="W4" i="112"/>
  <c r="Z4" i="112" s="1"/>
  <c r="AA4" i="112" s="1"/>
  <c r="X3" i="112"/>
  <c r="AB3" i="112" s="1"/>
  <c r="W3" i="112"/>
  <c r="Z3" i="112" s="1"/>
  <c r="AA3" i="112" s="1"/>
  <c r="V3" i="112"/>
  <c r="X2" i="112"/>
  <c r="AB2" i="112" s="1"/>
  <c r="W2" i="112"/>
  <c r="V2" i="112"/>
  <c r="AB11" i="113"/>
  <c r="W11" i="113"/>
  <c r="Z11" i="113" s="1"/>
  <c r="AA11" i="113" s="1"/>
  <c r="V11" i="113"/>
  <c r="AB10" i="113"/>
  <c r="W10" i="113"/>
  <c r="Z10" i="113" s="1"/>
  <c r="AA10" i="113" s="1"/>
  <c r="V10" i="113"/>
  <c r="AB9" i="113"/>
  <c r="W9" i="113"/>
  <c r="V9" i="113"/>
  <c r="AB8" i="113"/>
  <c r="W8" i="113"/>
  <c r="Z8" i="113" s="1"/>
  <c r="AA8" i="113" s="1"/>
  <c r="V8" i="113"/>
  <c r="AB7" i="113"/>
  <c r="W7" i="113"/>
  <c r="Z7" i="113" s="1"/>
  <c r="AA7" i="113" s="1"/>
  <c r="AB6" i="113"/>
  <c r="W6" i="113"/>
  <c r="Z6" i="113" s="1"/>
  <c r="AA6" i="113" s="1"/>
  <c r="AB5" i="113"/>
  <c r="W5" i="113"/>
  <c r="Z5" i="113" s="1"/>
  <c r="AA5" i="113" s="1"/>
  <c r="V5" i="113"/>
  <c r="AB4" i="113"/>
  <c r="W4" i="113"/>
  <c r="Z4" i="113" s="1"/>
  <c r="AA4" i="113" s="1"/>
  <c r="AB3" i="113"/>
  <c r="Z3" i="113"/>
  <c r="AA3" i="113" s="1"/>
  <c r="W3" i="113"/>
  <c r="AB2" i="113"/>
  <c r="W2" i="113"/>
  <c r="Z2" i="113" s="1"/>
  <c r="AA2" i="113" s="1"/>
  <c r="V2" i="113"/>
  <c r="AC46" i="114"/>
  <c r="X46" i="114"/>
  <c r="AA46" i="114" s="1"/>
  <c r="AB46" i="114" s="1"/>
  <c r="W46" i="114"/>
  <c r="AC45" i="114"/>
  <c r="X45" i="114"/>
  <c r="AA45" i="114" s="1"/>
  <c r="AB45" i="114" s="1"/>
  <c r="W45" i="114"/>
  <c r="AC44" i="114"/>
  <c r="X44" i="114"/>
  <c r="W44" i="114"/>
  <c r="AC43" i="114"/>
  <c r="X43" i="114"/>
  <c r="AA43" i="114" s="1"/>
  <c r="AB43" i="114" s="1"/>
  <c r="W43" i="114"/>
  <c r="AC42" i="114"/>
  <c r="X42" i="114"/>
  <c r="AA42" i="114" s="1"/>
  <c r="AB42" i="114" s="1"/>
  <c r="W42" i="114"/>
  <c r="AC41" i="114"/>
  <c r="X41" i="114"/>
  <c r="AA41" i="114" s="1"/>
  <c r="AB41" i="114" s="1"/>
  <c r="AC40" i="114"/>
  <c r="AA40" i="114"/>
  <c r="AB40" i="114" s="1"/>
  <c r="X40" i="114"/>
  <c r="AC39" i="114"/>
  <c r="X39" i="114"/>
  <c r="AA39" i="114" s="1"/>
  <c r="AB39" i="114" s="1"/>
  <c r="AC38" i="114"/>
  <c r="X38" i="114"/>
  <c r="AA38" i="114" s="1"/>
  <c r="AB38" i="114" s="1"/>
  <c r="AC37" i="114"/>
  <c r="X37" i="114"/>
  <c r="AA37" i="114" s="1"/>
  <c r="AB37" i="114" s="1"/>
  <c r="AC36" i="114"/>
  <c r="X36" i="114"/>
  <c r="AA36" i="114" s="1"/>
  <c r="AB36" i="114" s="1"/>
  <c r="AC35" i="114"/>
  <c r="X35" i="114"/>
  <c r="W35" i="114"/>
  <c r="AC34" i="114"/>
  <c r="X34" i="114"/>
  <c r="AA34" i="114" s="1"/>
  <c r="AB34" i="114" s="1"/>
  <c r="AC33" i="114"/>
  <c r="X33" i="114"/>
  <c r="AA33" i="114" s="1"/>
  <c r="AB33" i="114" s="1"/>
  <c r="AC32" i="114"/>
  <c r="X32" i="114"/>
  <c r="AA32" i="114" s="1"/>
  <c r="AB32" i="114" s="1"/>
  <c r="AC31" i="114"/>
  <c r="X31" i="114"/>
  <c r="AA31" i="114" s="1"/>
  <c r="AB31" i="114" s="1"/>
  <c r="AC30" i="114"/>
  <c r="X30" i="114"/>
  <c r="AA30" i="114" s="1"/>
  <c r="AB30" i="114" s="1"/>
  <c r="AC29" i="114"/>
  <c r="X29" i="114"/>
  <c r="AA29" i="114" s="1"/>
  <c r="AB29" i="114" s="1"/>
  <c r="AC28" i="114"/>
  <c r="X28" i="114"/>
  <c r="AA28" i="114" s="1"/>
  <c r="AB28" i="114" s="1"/>
  <c r="W28" i="114"/>
  <c r="AC27" i="114"/>
  <c r="X27" i="114"/>
  <c r="AA27" i="114" s="1"/>
  <c r="AB27" i="114" s="1"/>
  <c r="AC26" i="114"/>
  <c r="X26" i="114"/>
  <c r="AA26" i="114" s="1"/>
  <c r="AB26" i="114" s="1"/>
  <c r="AC25" i="114"/>
  <c r="X25" i="114"/>
  <c r="AA25" i="114" s="1"/>
  <c r="AB25" i="114" s="1"/>
  <c r="AC24" i="114"/>
  <c r="X24" i="114"/>
  <c r="AA24" i="114" s="1"/>
  <c r="AB24" i="114" s="1"/>
  <c r="AC23" i="114"/>
  <c r="X23" i="114"/>
  <c r="AA23" i="114" s="1"/>
  <c r="AB23" i="114" s="1"/>
  <c r="AC22" i="114"/>
  <c r="X22" i="114"/>
  <c r="AA22" i="114" s="1"/>
  <c r="AB22" i="114" s="1"/>
  <c r="AC21" i="114"/>
  <c r="X21" i="114"/>
  <c r="AA21" i="114" s="1"/>
  <c r="AB21" i="114" s="1"/>
  <c r="W21" i="114"/>
  <c r="AC20" i="114"/>
  <c r="X20" i="114"/>
  <c r="AA20" i="114" s="1"/>
  <c r="AB20" i="114" s="1"/>
  <c r="AC19" i="114"/>
  <c r="X19" i="114"/>
  <c r="AA19" i="114" s="1"/>
  <c r="AB19" i="114" s="1"/>
  <c r="AC18" i="114"/>
  <c r="X18" i="114"/>
  <c r="AA18" i="114" s="1"/>
  <c r="AB18" i="114" s="1"/>
  <c r="AC17" i="114"/>
  <c r="X17" i="114"/>
  <c r="AA17" i="114" s="1"/>
  <c r="AB17" i="114" s="1"/>
  <c r="AC16" i="114"/>
  <c r="X16" i="114"/>
  <c r="AA16" i="114" s="1"/>
  <c r="AB16" i="114" s="1"/>
  <c r="AC15" i="114"/>
  <c r="X15" i="114"/>
  <c r="AA15" i="114" s="1"/>
  <c r="AB15" i="114" s="1"/>
  <c r="AC14" i="114"/>
  <c r="X14" i="114"/>
  <c r="W14" i="114"/>
  <c r="AC13" i="114"/>
  <c r="X13" i="114"/>
  <c r="AA13" i="114" s="1"/>
  <c r="AB13" i="114" s="1"/>
  <c r="AC12" i="114"/>
  <c r="X12" i="114"/>
  <c r="AA12" i="114" s="1"/>
  <c r="AB12" i="114" s="1"/>
  <c r="AC11" i="114"/>
  <c r="X11" i="114"/>
  <c r="AA11" i="114" s="1"/>
  <c r="AB11" i="114" s="1"/>
  <c r="AC10" i="114"/>
  <c r="X10" i="114"/>
  <c r="AA10" i="114" s="1"/>
  <c r="AB10" i="114" s="1"/>
  <c r="AC9" i="114"/>
  <c r="X9" i="114"/>
  <c r="AA9" i="114" s="1"/>
  <c r="AB9" i="114" s="1"/>
  <c r="AC8" i="114"/>
  <c r="X8" i="114"/>
  <c r="W8" i="114"/>
  <c r="AC7" i="114"/>
  <c r="X7" i="114"/>
  <c r="AA7" i="114" s="1"/>
  <c r="AB7" i="114" s="1"/>
  <c r="AC6" i="114"/>
  <c r="X6" i="114"/>
  <c r="AA6" i="114" s="1"/>
  <c r="AB6" i="114" s="1"/>
  <c r="AC5" i="114"/>
  <c r="X5" i="114"/>
  <c r="AA5" i="114" s="1"/>
  <c r="AB5" i="114" s="1"/>
  <c r="AC4" i="114"/>
  <c r="X4" i="114"/>
  <c r="AA4" i="114" s="1"/>
  <c r="AB4" i="114" s="1"/>
  <c r="AC3" i="114"/>
  <c r="X3" i="114"/>
  <c r="AA3" i="114" s="1"/>
  <c r="AB3" i="114" s="1"/>
  <c r="AC2" i="114"/>
  <c r="X2" i="114"/>
  <c r="W2" i="114"/>
  <c r="Y49" i="115"/>
  <c r="T49" i="115"/>
  <c r="S49" i="115"/>
  <c r="Y48" i="115"/>
  <c r="T48" i="115"/>
  <c r="W48" i="115" s="1"/>
  <c r="X48" i="115" s="1"/>
  <c r="S48" i="115"/>
  <c r="Y47" i="115"/>
  <c r="T47" i="115"/>
  <c r="S47" i="115"/>
  <c r="Y46" i="115"/>
  <c r="T46" i="115"/>
  <c r="W46" i="115" s="1"/>
  <c r="X46" i="115" s="1"/>
  <c r="S46" i="115"/>
  <c r="Y45" i="115"/>
  <c r="T45" i="115"/>
  <c r="S45" i="115"/>
  <c r="Y44" i="115"/>
  <c r="T44" i="115"/>
  <c r="W44" i="115" s="1"/>
  <c r="X44" i="115" s="1"/>
  <c r="S44" i="115"/>
  <c r="Y43" i="115"/>
  <c r="T43" i="115"/>
  <c r="S43" i="115"/>
  <c r="Y42" i="115"/>
  <c r="T42" i="115"/>
  <c r="W42" i="115" s="1"/>
  <c r="X42" i="115" s="1"/>
  <c r="S42" i="115"/>
  <c r="Y41" i="115"/>
  <c r="T41" i="115"/>
  <c r="S41" i="115"/>
  <c r="Y40" i="115"/>
  <c r="W40" i="115"/>
  <c r="X40" i="115" s="1"/>
  <c r="T40" i="115"/>
  <c r="S40" i="115"/>
  <c r="Y39" i="115"/>
  <c r="T39" i="115"/>
  <c r="W39" i="115" s="1"/>
  <c r="X39" i="115" s="1"/>
  <c r="S39" i="115"/>
  <c r="Y38" i="115"/>
  <c r="T38" i="115"/>
  <c r="S38" i="115"/>
  <c r="Y37" i="115"/>
  <c r="T37" i="115"/>
  <c r="W37" i="115" s="1"/>
  <c r="X37" i="115" s="1"/>
  <c r="S37" i="115"/>
  <c r="Y36" i="115"/>
  <c r="T36" i="115"/>
  <c r="S36" i="115"/>
  <c r="Y35" i="115"/>
  <c r="T35" i="115"/>
  <c r="W35" i="115" s="1"/>
  <c r="X35" i="115" s="1"/>
  <c r="S35" i="115"/>
  <c r="Y34" i="115"/>
  <c r="T34" i="115"/>
  <c r="S34" i="115"/>
  <c r="Y33" i="115"/>
  <c r="T33" i="115"/>
  <c r="W33" i="115" s="1"/>
  <c r="X33" i="115" s="1"/>
  <c r="S33" i="115"/>
  <c r="Y32" i="115"/>
  <c r="T32" i="115"/>
  <c r="W32" i="115" s="1"/>
  <c r="X32" i="115" s="1"/>
  <c r="S32" i="115"/>
  <c r="Y31" i="115"/>
  <c r="T31" i="115"/>
  <c r="S31" i="115"/>
  <c r="Y30" i="115"/>
  <c r="T30" i="115"/>
  <c r="W30" i="115" s="1"/>
  <c r="X30" i="115" s="1"/>
  <c r="S30" i="115"/>
  <c r="Y29" i="115"/>
  <c r="T29" i="115"/>
  <c r="S29" i="115"/>
  <c r="Y28" i="115"/>
  <c r="T28" i="115"/>
  <c r="W28" i="115" s="1"/>
  <c r="X28" i="115" s="1"/>
  <c r="S28" i="115"/>
  <c r="Y27" i="115"/>
  <c r="T27" i="115"/>
  <c r="S27" i="115"/>
  <c r="Y26" i="115"/>
  <c r="T26" i="115"/>
  <c r="W26" i="115" s="1"/>
  <c r="X26" i="115" s="1"/>
  <c r="S26" i="115"/>
  <c r="Y25" i="115"/>
  <c r="T25" i="115"/>
  <c r="S25" i="115"/>
  <c r="Y24" i="115"/>
  <c r="T24" i="115"/>
  <c r="S24" i="115"/>
  <c r="W24" i="115" s="1"/>
  <c r="X24" i="115" s="1"/>
  <c r="Y23" i="115"/>
  <c r="T23" i="115"/>
  <c r="W23" i="115" s="1"/>
  <c r="X23" i="115" s="1"/>
  <c r="S23" i="115"/>
  <c r="Y22" i="115"/>
  <c r="T22" i="115"/>
  <c r="S22" i="115"/>
  <c r="Y21" i="115"/>
  <c r="T21" i="115"/>
  <c r="W21" i="115" s="1"/>
  <c r="X21" i="115" s="1"/>
  <c r="S21" i="115"/>
  <c r="Y20" i="115"/>
  <c r="T20" i="115"/>
  <c r="S20" i="115"/>
  <c r="Y19" i="115"/>
  <c r="T19" i="115"/>
  <c r="W19" i="115" s="1"/>
  <c r="X19" i="115" s="1"/>
  <c r="S19" i="115"/>
  <c r="Y18" i="115"/>
  <c r="T18" i="115"/>
  <c r="S18" i="115"/>
  <c r="Y17" i="115"/>
  <c r="T17" i="115"/>
  <c r="W17" i="115" s="1"/>
  <c r="X17" i="115" s="1"/>
  <c r="S17" i="115"/>
  <c r="Y16" i="115"/>
  <c r="T16" i="115"/>
  <c r="W16" i="115" s="1"/>
  <c r="X16" i="115" s="1"/>
  <c r="S16" i="115"/>
  <c r="Y15" i="115"/>
  <c r="T15" i="115"/>
  <c r="S15" i="115"/>
  <c r="Y14" i="115"/>
  <c r="T14" i="115"/>
  <c r="W14" i="115" s="1"/>
  <c r="X14" i="115" s="1"/>
  <c r="S14" i="115"/>
  <c r="Y13" i="115"/>
  <c r="T13" i="115"/>
  <c r="W13" i="115" s="1"/>
  <c r="X13" i="115" s="1"/>
  <c r="S13" i="115"/>
  <c r="Y12" i="115"/>
  <c r="T12" i="115"/>
  <c r="W12" i="115" s="1"/>
  <c r="X12" i="115" s="1"/>
  <c r="S12" i="115"/>
  <c r="Y11" i="115"/>
  <c r="T11" i="115"/>
  <c r="S11" i="115"/>
  <c r="Y10" i="115"/>
  <c r="T10" i="115"/>
  <c r="W10" i="115" s="1"/>
  <c r="X10" i="115" s="1"/>
  <c r="S10" i="115"/>
  <c r="Y9" i="115"/>
  <c r="T9" i="115"/>
  <c r="W9" i="115" s="1"/>
  <c r="X9" i="115" s="1"/>
  <c r="S9" i="115"/>
  <c r="Y8" i="115"/>
  <c r="W8" i="115"/>
  <c r="X8" i="115" s="1"/>
  <c r="T8" i="115"/>
  <c r="S8" i="115"/>
  <c r="Y7" i="115"/>
  <c r="T7" i="115"/>
  <c r="W7" i="115" s="1"/>
  <c r="X7" i="115" s="1"/>
  <c r="S7" i="115"/>
  <c r="Y6" i="115"/>
  <c r="T6" i="115"/>
  <c r="S6" i="115"/>
  <c r="W6" i="115" s="1"/>
  <c r="X6" i="115" s="1"/>
  <c r="Y5" i="115"/>
  <c r="T5" i="115"/>
  <c r="W5" i="115" s="1"/>
  <c r="X5" i="115" s="1"/>
  <c r="S5" i="115"/>
  <c r="Y4" i="115"/>
  <c r="T4" i="115"/>
  <c r="W4" i="115" s="1"/>
  <c r="X4" i="115" s="1"/>
  <c r="S4" i="115"/>
  <c r="Y3" i="115"/>
  <c r="T3" i="115"/>
  <c r="W3" i="115" s="1"/>
  <c r="X3" i="115" s="1"/>
  <c r="S3" i="115"/>
  <c r="Y2" i="115"/>
  <c r="T2" i="115"/>
  <c r="S2" i="115"/>
  <c r="AB33" i="116"/>
  <c r="W33" i="116"/>
  <c r="Z33" i="116" s="1"/>
  <c r="AA33" i="116" s="1"/>
  <c r="AB32" i="116"/>
  <c r="W32" i="116"/>
  <c r="Z32" i="116" s="1"/>
  <c r="AA32" i="116" s="1"/>
  <c r="V32" i="116"/>
  <c r="AB31" i="116"/>
  <c r="W31" i="116"/>
  <c r="Z31" i="116" s="1"/>
  <c r="AA31" i="116" s="1"/>
  <c r="AB30" i="116"/>
  <c r="Z30" i="116"/>
  <c r="AA30" i="116" s="1"/>
  <c r="W30" i="116"/>
  <c r="AB29" i="116"/>
  <c r="W29" i="116"/>
  <c r="Z29" i="116" s="1"/>
  <c r="AA29" i="116" s="1"/>
  <c r="AB28" i="116"/>
  <c r="Z28" i="116"/>
  <c r="AA28" i="116" s="1"/>
  <c r="AB27" i="116"/>
  <c r="Z27" i="116"/>
  <c r="AA27" i="116" s="1"/>
  <c r="AB26" i="116"/>
  <c r="Z26" i="116"/>
  <c r="AA26" i="116" s="1"/>
  <c r="AB25" i="116"/>
  <c r="W25" i="116"/>
  <c r="V25" i="116"/>
  <c r="AB24" i="116"/>
  <c r="W24" i="116"/>
  <c r="V24" i="116"/>
  <c r="AB23" i="116"/>
  <c r="W23" i="116"/>
  <c r="Z23" i="116" s="1"/>
  <c r="AA23" i="116" s="1"/>
  <c r="V23" i="116"/>
  <c r="AB22" i="116"/>
  <c r="Z22" i="116"/>
  <c r="AA22" i="116" s="1"/>
  <c r="W22" i="116"/>
  <c r="AB21" i="116"/>
  <c r="W21" i="116"/>
  <c r="Z21" i="116" s="1"/>
  <c r="AA21" i="116" s="1"/>
  <c r="V21" i="116"/>
  <c r="AB20" i="116"/>
  <c r="W20" i="116"/>
  <c r="V20" i="116"/>
  <c r="Z20" i="116" s="1"/>
  <c r="AA20" i="116" s="1"/>
  <c r="AB19" i="116"/>
  <c r="W19" i="116"/>
  <c r="Z19" i="116" s="1"/>
  <c r="AA19" i="116" s="1"/>
  <c r="AB18" i="116"/>
  <c r="W18" i="116"/>
  <c r="Z18" i="116" s="1"/>
  <c r="AA18" i="116" s="1"/>
  <c r="AB17" i="116"/>
  <c r="W17" i="116"/>
  <c r="Z17" i="116" s="1"/>
  <c r="AA17" i="116" s="1"/>
  <c r="AB16" i="116"/>
  <c r="W16" i="116"/>
  <c r="Z16" i="116" s="1"/>
  <c r="AA16" i="116" s="1"/>
  <c r="AB15" i="116"/>
  <c r="W15" i="116"/>
  <c r="Z15" i="116" s="1"/>
  <c r="AA15" i="116" s="1"/>
  <c r="V15" i="116"/>
  <c r="AB14" i="116"/>
  <c r="W14" i="116"/>
  <c r="Z14" i="116" s="1"/>
  <c r="AA14" i="116" s="1"/>
  <c r="V14" i="116"/>
  <c r="AB13" i="116"/>
  <c r="Z13" i="116"/>
  <c r="AA13" i="116" s="1"/>
  <c r="W13" i="116"/>
  <c r="V13" i="116"/>
  <c r="AB12" i="116"/>
  <c r="W12" i="116"/>
  <c r="V12" i="116"/>
  <c r="AB11" i="116"/>
  <c r="W11" i="116"/>
  <c r="V11" i="116"/>
  <c r="AB10" i="116"/>
  <c r="W10" i="116"/>
  <c r="Z10" i="116" s="1"/>
  <c r="AA10" i="116" s="1"/>
  <c r="V10" i="116"/>
  <c r="AB9" i="116"/>
  <c r="W9" i="116"/>
  <c r="Z9" i="116" s="1"/>
  <c r="AA9" i="116" s="1"/>
  <c r="V9" i="116"/>
  <c r="AB8" i="116"/>
  <c r="W8" i="116"/>
  <c r="V8" i="116"/>
  <c r="AB7" i="116"/>
  <c r="W7" i="116"/>
  <c r="V7" i="116"/>
  <c r="AB6" i="116"/>
  <c r="W6" i="116"/>
  <c r="Z6" i="116" s="1"/>
  <c r="AA6" i="116" s="1"/>
  <c r="V6" i="116"/>
  <c r="AB5" i="116"/>
  <c r="Z5" i="116"/>
  <c r="AA5" i="116" s="1"/>
  <c r="W5" i="116"/>
  <c r="V5" i="116"/>
  <c r="AB4" i="116"/>
  <c r="W4" i="116"/>
  <c r="Z4" i="116" s="1"/>
  <c r="AA4" i="116" s="1"/>
  <c r="V4" i="116"/>
  <c r="AB3" i="116"/>
  <c r="W3" i="116"/>
  <c r="Z3" i="116" s="1"/>
  <c r="AA3" i="116" s="1"/>
  <c r="V3" i="116"/>
  <c r="AB2" i="116"/>
  <c r="W2" i="116"/>
  <c r="V2" i="116"/>
  <c r="AC73" i="117"/>
  <c r="X73" i="117"/>
  <c r="AA73" i="117" s="1"/>
  <c r="AB73" i="117" s="1"/>
  <c r="AC72" i="117"/>
  <c r="X72" i="117"/>
  <c r="AA72" i="117" s="1"/>
  <c r="AB72" i="117" s="1"/>
  <c r="AC71" i="117"/>
  <c r="X71" i="117"/>
  <c r="AA71" i="117" s="1"/>
  <c r="AB71" i="117" s="1"/>
  <c r="AC70" i="117"/>
  <c r="X70" i="117"/>
  <c r="AA70" i="117" s="1"/>
  <c r="AB70" i="117" s="1"/>
  <c r="AC69" i="117"/>
  <c r="X69" i="117"/>
  <c r="AA69" i="117" s="1"/>
  <c r="AB69" i="117" s="1"/>
  <c r="AC68" i="117"/>
  <c r="X68" i="117"/>
  <c r="AA68" i="117" s="1"/>
  <c r="AB68" i="117" s="1"/>
  <c r="AC67" i="117"/>
  <c r="X67" i="117"/>
  <c r="AA67" i="117" s="1"/>
  <c r="AB67" i="117" s="1"/>
  <c r="AC66" i="117"/>
  <c r="X66" i="117"/>
  <c r="AA66" i="117" s="1"/>
  <c r="AB66" i="117" s="1"/>
  <c r="AC65" i="117"/>
  <c r="X65" i="117"/>
  <c r="AA65" i="117" s="1"/>
  <c r="AB65" i="117" s="1"/>
  <c r="AC64" i="117"/>
  <c r="X64" i="117"/>
  <c r="AA64" i="117" s="1"/>
  <c r="AB64" i="117" s="1"/>
  <c r="AC63" i="117"/>
  <c r="X63" i="117"/>
  <c r="AA63" i="117" s="1"/>
  <c r="AB63" i="117" s="1"/>
  <c r="AC62" i="117"/>
  <c r="X62" i="117"/>
  <c r="AA62" i="117" s="1"/>
  <c r="AB62" i="117" s="1"/>
  <c r="AC61" i="117"/>
  <c r="X61" i="117"/>
  <c r="AA61" i="117" s="1"/>
  <c r="AB61" i="117" s="1"/>
  <c r="AC60" i="117"/>
  <c r="X60" i="117"/>
  <c r="AA60" i="117" s="1"/>
  <c r="AB60" i="117" s="1"/>
  <c r="AC59" i="117"/>
  <c r="X59" i="117"/>
  <c r="AA59" i="117" s="1"/>
  <c r="AB59" i="117" s="1"/>
  <c r="AC58" i="117"/>
  <c r="X58" i="117"/>
  <c r="AA58" i="117" s="1"/>
  <c r="AB58" i="117" s="1"/>
  <c r="AC57" i="117"/>
  <c r="X57" i="117"/>
  <c r="AA57" i="117" s="1"/>
  <c r="AB57" i="117" s="1"/>
  <c r="AC56" i="117"/>
  <c r="X56" i="117"/>
  <c r="AA56" i="117" s="1"/>
  <c r="AB56" i="117" s="1"/>
  <c r="AC55" i="117"/>
  <c r="X55" i="117"/>
  <c r="AA55" i="117" s="1"/>
  <c r="AB55" i="117" s="1"/>
  <c r="AC54" i="117"/>
  <c r="X54" i="117"/>
  <c r="AA54" i="117" s="1"/>
  <c r="AB54" i="117" s="1"/>
  <c r="AC53" i="117"/>
  <c r="X53" i="117"/>
  <c r="AA53" i="117" s="1"/>
  <c r="AB53" i="117" s="1"/>
  <c r="AC52" i="117"/>
  <c r="X52" i="117"/>
  <c r="AA52" i="117" s="1"/>
  <c r="AB52" i="117" s="1"/>
  <c r="AC51" i="117"/>
  <c r="X51" i="117"/>
  <c r="AA51" i="117" s="1"/>
  <c r="AB51" i="117" s="1"/>
  <c r="AC50" i="117"/>
  <c r="X50" i="117"/>
  <c r="AA50" i="117" s="1"/>
  <c r="AB50" i="117" s="1"/>
  <c r="AC49" i="117"/>
  <c r="X49" i="117"/>
  <c r="AA49" i="117" s="1"/>
  <c r="AB49" i="117" s="1"/>
  <c r="AC48" i="117"/>
  <c r="X48" i="117"/>
  <c r="AA48" i="117" s="1"/>
  <c r="AB48" i="117" s="1"/>
  <c r="AC47" i="117"/>
  <c r="X47" i="117"/>
  <c r="AA47" i="117" s="1"/>
  <c r="AB47" i="117" s="1"/>
  <c r="AC46" i="117"/>
  <c r="X46" i="117"/>
  <c r="AA46" i="117" s="1"/>
  <c r="AB46" i="117" s="1"/>
  <c r="W46" i="117"/>
  <c r="AC45" i="117"/>
  <c r="X45" i="117"/>
  <c r="W45" i="117"/>
  <c r="AC44" i="117"/>
  <c r="X44" i="117"/>
  <c r="W44" i="117"/>
  <c r="AC43" i="117"/>
  <c r="X43" i="117"/>
  <c r="AA43" i="117" s="1"/>
  <c r="AB43" i="117" s="1"/>
  <c r="W43" i="117"/>
  <c r="AC42" i="117"/>
  <c r="X42" i="117"/>
  <c r="AA42" i="117" s="1"/>
  <c r="AB42" i="117" s="1"/>
  <c r="W42" i="117"/>
  <c r="AC41" i="117"/>
  <c r="X41" i="117"/>
  <c r="W41" i="117"/>
  <c r="AC40" i="117"/>
  <c r="X40" i="117"/>
  <c r="W40" i="117"/>
  <c r="AC39" i="117"/>
  <c r="X39" i="117"/>
  <c r="AA39" i="117" s="1"/>
  <c r="AB39" i="117" s="1"/>
  <c r="W39" i="117"/>
  <c r="AC38" i="117"/>
  <c r="X38" i="117"/>
  <c r="W38" i="117"/>
  <c r="AC37" i="117"/>
  <c r="X37" i="117"/>
  <c r="AA37" i="117" s="1"/>
  <c r="AB37" i="117" s="1"/>
  <c r="AC36" i="117"/>
  <c r="AA36" i="117"/>
  <c r="AB36" i="117" s="1"/>
  <c r="X36" i="117"/>
  <c r="AC35" i="117"/>
  <c r="X35" i="117"/>
  <c r="AA35" i="117" s="1"/>
  <c r="AB35" i="117" s="1"/>
  <c r="AC34" i="117"/>
  <c r="X34" i="117"/>
  <c r="AA34" i="117" s="1"/>
  <c r="AB34" i="117" s="1"/>
  <c r="AC33" i="117"/>
  <c r="X33" i="117"/>
  <c r="AA33" i="117" s="1"/>
  <c r="AB33" i="117" s="1"/>
  <c r="AC32" i="117"/>
  <c r="AA32" i="117"/>
  <c r="AB32" i="117" s="1"/>
  <c r="X32" i="117"/>
  <c r="AC31" i="117"/>
  <c r="X31" i="117"/>
  <c r="AA31" i="117" s="1"/>
  <c r="AB31" i="117" s="1"/>
  <c r="AC30" i="117"/>
  <c r="X30" i="117"/>
  <c r="AA30" i="117" s="1"/>
  <c r="AB30" i="117" s="1"/>
  <c r="AC29" i="117"/>
  <c r="X29" i="117"/>
  <c r="AA29" i="117" s="1"/>
  <c r="AB29" i="117" s="1"/>
  <c r="AC28" i="117"/>
  <c r="X28" i="117"/>
  <c r="AA28" i="117" s="1"/>
  <c r="AB28" i="117" s="1"/>
  <c r="AC27" i="117"/>
  <c r="X27" i="117"/>
  <c r="AA27" i="117" s="1"/>
  <c r="AB27" i="117" s="1"/>
  <c r="AC26" i="117"/>
  <c r="AA26" i="117"/>
  <c r="AB26" i="117" s="1"/>
  <c r="X26" i="117"/>
  <c r="AC25" i="117"/>
  <c r="X25" i="117"/>
  <c r="AA25" i="117" s="1"/>
  <c r="AB25" i="117" s="1"/>
  <c r="AC24" i="117"/>
  <c r="AA24" i="117"/>
  <c r="AB24" i="117" s="1"/>
  <c r="X24" i="117"/>
  <c r="AC23" i="117"/>
  <c r="X23" i="117"/>
  <c r="AA23" i="117" s="1"/>
  <c r="AB23" i="117" s="1"/>
  <c r="AC22" i="117"/>
  <c r="X22" i="117"/>
  <c r="AA22" i="117" s="1"/>
  <c r="AB22" i="117" s="1"/>
  <c r="AC21" i="117"/>
  <c r="X21" i="117"/>
  <c r="AA21" i="117" s="1"/>
  <c r="AB21" i="117" s="1"/>
  <c r="AC20" i="117"/>
  <c r="X20" i="117"/>
  <c r="AA20" i="117" s="1"/>
  <c r="AB20" i="117" s="1"/>
  <c r="AC19" i="117"/>
  <c r="X19" i="117"/>
  <c r="AA19" i="117" s="1"/>
  <c r="AB19" i="117" s="1"/>
  <c r="AC18" i="117"/>
  <c r="AA18" i="117"/>
  <c r="AB18" i="117" s="1"/>
  <c r="X18" i="117"/>
  <c r="AC17" i="117"/>
  <c r="X17" i="117"/>
  <c r="AA17" i="117" s="1"/>
  <c r="AB17" i="117" s="1"/>
  <c r="AC16" i="117"/>
  <c r="AA16" i="117"/>
  <c r="AB16" i="117" s="1"/>
  <c r="X16" i="117"/>
  <c r="AC15" i="117"/>
  <c r="X15" i="117"/>
  <c r="AA15" i="117" s="1"/>
  <c r="AB15" i="117" s="1"/>
  <c r="AC14" i="117"/>
  <c r="X14" i="117"/>
  <c r="AA14" i="117" s="1"/>
  <c r="AB14" i="117" s="1"/>
  <c r="AC13" i="117"/>
  <c r="X13" i="117"/>
  <c r="AA13" i="117" s="1"/>
  <c r="AB13" i="117" s="1"/>
  <c r="AC12" i="117"/>
  <c r="X12" i="117"/>
  <c r="AA12" i="117" s="1"/>
  <c r="AB12" i="117" s="1"/>
  <c r="AC11" i="117"/>
  <c r="X11" i="117"/>
  <c r="AA11" i="117" s="1"/>
  <c r="AB11" i="117" s="1"/>
  <c r="AC10" i="117"/>
  <c r="AA10" i="117"/>
  <c r="AB10" i="117" s="1"/>
  <c r="X10" i="117"/>
  <c r="W10" i="117"/>
  <c r="AC9" i="117"/>
  <c r="X9" i="117"/>
  <c r="AA9" i="117" s="1"/>
  <c r="AB9" i="117" s="1"/>
  <c r="W9" i="117"/>
  <c r="AC8" i="117"/>
  <c r="X8" i="117"/>
  <c r="W8" i="117"/>
  <c r="AC7" i="117"/>
  <c r="X7" i="117"/>
  <c r="W7" i="117"/>
  <c r="AC6" i="117"/>
  <c r="X6" i="117"/>
  <c r="AA6" i="117" s="1"/>
  <c r="AB6" i="117" s="1"/>
  <c r="W6" i="117"/>
  <c r="AC5" i="117"/>
  <c r="X5" i="117"/>
  <c r="AA5" i="117" s="1"/>
  <c r="AB5" i="117" s="1"/>
  <c r="W5" i="117"/>
  <c r="AC4" i="117"/>
  <c r="X4" i="117"/>
  <c r="W4" i="117"/>
  <c r="AC3" i="117"/>
  <c r="X3" i="117"/>
  <c r="W3" i="117"/>
  <c r="AC2" i="117"/>
  <c r="X2" i="117"/>
  <c r="W2" i="117"/>
  <c r="AA2" i="117" s="1"/>
  <c r="AB2" i="117" s="1"/>
  <c r="Z10" i="118"/>
  <c r="U10" i="118"/>
  <c r="X10" i="118" s="1"/>
  <c r="Y10" i="118" s="1"/>
  <c r="T10" i="118"/>
  <c r="Z9" i="118"/>
  <c r="X9" i="118"/>
  <c r="Y9" i="118" s="1"/>
  <c r="U9" i="118"/>
  <c r="T9" i="118"/>
  <c r="Z8" i="118"/>
  <c r="U8" i="118"/>
  <c r="X8" i="118" s="1"/>
  <c r="Y8" i="118" s="1"/>
  <c r="T8" i="118"/>
  <c r="Z7" i="118"/>
  <c r="U7" i="118"/>
  <c r="T7" i="118"/>
  <c r="Z6" i="118"/>
  <c r="U6" i="118"/>
  <c r="T6" i="118"/>
  <c r="Z5" i="118"/>
  <c r="U5" i="118"/>
  <c r="X5" i="118" s="1"/>
  <c r="Y5" i="118" s="1"/>
  <c r="T5" i="118"/>
  <c r="Z4" i="118"/>
  <c r="U4" i="118"/>
  <c r="X4" i="118" s="1"/>
  <c r="Y4" i="118" s="1"/>
  <c r="T4" i="118"/>
  <c r="Z3" i="118"/>
  <c r="U3" i="118"/>
  <c r="T3" i="118"/>
  <c r="Z2" i="118"/>
  <c r="U2" i="118"/>
  <c r="T2" i="118"/>
  <c r="Z8" i="116" l="1"/>
  <c r="AA8" i="116" s="1"/>
  <c r="Z12" i="116"/>
  <c r="AA12" i="116" s="1"/>
  <c r="Z25" i="116"/>
  <c r="AA25" i="116" s="1"/>
  <c r="W90" i="109"/>
  <c r="X90" i="109" s="1"/>
  <c r="V39" i="108"/>
  <c r="W39" i="108" s="1"/>
  <c r="AA33" i="98"/>
  <c r="AB33" i="98" s="1"/>
  <c r="AA57" i="98"/>
  <c r="AB57" i="98" s="1"/>
  <c r="X3" i="118"/>
  <c r="Y3" i="118" s="1"/>
  <c r="X7" i="118"/>
  <c r="Y7" i="118" s="1"/>
  <c r="AA8" i="117"/>
  <c r="AB8" i="117" s="1"/>
  <c r="AA38" i="117"/>
  <c r="AB38" i="117" s="1"/>
  <c r="X2" i="118"/>
  <c r="Y2" i="118" s="1"/>
  <c r="X6" i="118"/>
  <c r="Y6" i="118" s="1"/>
  <c r="AA3" i="117"/>
  <c r="AB3" i="117" s="1"/>
  <c r="AA7" i="117"/>
  <c r="AB7" i="117" s="1"/>
  <c r="AA41" i="117"/>
  <c r="AB41" i="117" s="1"/>
  <c r="AA2" i="114"/>
  <c r="AB2" i="114" s="1"/>
  <c r="AA14" i="114"/>
  <c r="AB14" i="114" s="1"/>
  <c r="Z2" i="112"/>
  <c r="AA2" i="112" s="1"/>
  <c r="W62" i="109"/>
  <c r="X62" i="109" s="1"/>
  <c r="W71" i="109"/>
  <c r="X71" i="109" s="1"/>
  <c r="W76" i="109"/>
  <c r="X76" i="109" s="1"/>
  <c r="W81" i="109"/>
  <c r="X81" i="109" s="1"/>
  <c r="W85" i="109"/>
  <c r="X85" i="109" s="1"/>
  <c r="W89" i="109"/>
  <c r="X89" i="109" s="1"/>
  <c r="W93" i="109"/>
  <c r="X93" i="109" s="1"/>
  <c r="V2" i="108"/>
  <c r="W2" i="108" s="1"/>
  <c r="V72" i="108"/>
  <c r="W72" i="108" s="1"/>
  <c r="V81" i="108"/>
  <c r="W81" i="108" s="1"/>
  <c r="V113" i="108"/>
  <c r="W113" i="108" s="1"/>
  <c r="V129" i="108"/>
  <c r="W129" i="108" s="1"/>
  <c r="V133" i="108"/>
  <c r="W133" i="108" s="1"/>
  <c r="V14" i="103"/>
  <c r="W14" i="103" s="1"/>
  <c r="V18" i="103"/>
  <c r="W18" i="103" s="1"/>
  <c r="AA3" i="102"/>
  <c r="AB3" i="102" s="1"/>
  <c r="AA7" i="102"/>
  <c r="AB7" i="102" s="1"/>
  <c r="AA15" i="102"/>
  <c r="AB15" i="102" s="1"/>
  <c r="AA20" i="102"/>
  <c r="AB20" i="102" s="1"/>
  <c r="AA24" i="102"/>
  <c r="AB24" i="102" s="1"/>
  <c r="X5" i="99"/>
  <c r="Y5" i="99" s="1"/>
  <c r="AA84" i="98"/>
  <c r="AB84" i="98" s="1"/>
  <c r="AA101" i="98"/>
  <c r="AB101" i="98" s="1"/>
  <c r="AA119" i="98"/>
  <c r="AB119" i="98" s="1"/>
  <c r="AA130" i="98"/>
  <c r="AB130" i="98" s="1"/>
  <c r="AA6" i="97"/>
  <c r="AB6" i="97" s="1"/>
  <c r="AA10" i="97"/>
  <c r="AB10" i="97" s="1"/>
  <c r="AA5" i="96"/>
  <c r="AB5" i="96" s="1"/>
  <c r="AA9" i="96"/>
  <c r="AB9" i="96" s="1"/>
  <c r="AA13" i="96"/>
  <c r="AB13" i="96" s="1"/>
  <c r="AA17" i="96"/>
  <c r="AB17" i="96" s="1"/>
  <c r="AA20" i="96"/>
  <c r="AB20" i="96" s="1"/>
  <c r="AA24" i="96"/>
  <c r="AB24" i="96" s="1"/>
  <c r="AA35" i="96"/>
  <c r="AB35" i="96" s="1"/>
  <c r="AA4" i="117"/>
  <c r="AB4" i="117" s="1"/>
  <c r="W18" i="115"/>
  <c r="X18" i="115" s="1"/>
  <c r="W22" i="115"/>
  <c r="X22" i="115" s="1"/>
  <c r="W27" i="115"/>
  <c r="X27" i="115" s="1"/>
  <c r="W31" i="115"/>
  <c r="X31" i="115" s="1"/>
  <c r="W36" i="115"/>
  <c r="X36" i="115" s="1"/>
  <c r="W41" i="115"/>
  <c r="X41" i="115" s="1"/>
  <c r="W45" i="115"/>
  <c r="X45" i="115" s="1"/>
  <c r="W49" i="115"/>
  <c r="X49" i="115" s="1"/>
  <c r="AA8" i="114"/>
  <c r="AB8" i="114" s="1"/>
  <c r="W30" i="109"/>
  <c r="X30" i="109" s="1"/>
  <c r="W34" i="109"/>
  <c r="X34" i="109" s="1"/>
  <c r="W35" i="109"/>
  <c r="X35" i="109" s="1"/>
  <c r="W39" i="109"/>
  <c r="X39" i="109" s="1"/>
  <c r="W44" i="109"/>
  <c r="X44" i="109" s="1"/>
  <c r="W49" i="109"/>
  <c r="X49" i="109" s="1"/>
  <c r="W53" i="109"/>
  <c r="X53" i="109" s="1"/>
  <c r="W57" i="109"/>
  <c r="X57" i="109" s="1"/>
  <c r="W61" i="109"/>
  <c r="X61" i="109" s="1"/>
  <c r="W70" i="109"/>
  <c r="X70" i="109" s="1"/>
  <c r="W75" i="109"/>
  <c r="X75" i="109" s="1"/>
  <c r="W79" i="109"/>
  <c r="X79" i="109" s="1"/>
  <c r="W84" i="109"/>
  <c r="X84" i="109" s="1"/>
  <c r="W88" i="109"/>
  <c r="X88" i="109" s="1"/>
  <c r="V59" i="108"/>
  <c r="W59" i="108" s="1"/>
  <c r="V68" i="108"/>
  <c r="W68" i="108" s="1"/>
  <c r="V71" i="108"/>
  <c r="W71" i="108" s="1"/>
  <c r="V75" i="108"/>
  <c r="W75" i="108" s="1"/>
  <c r="V80" i="108"/>
  <c r="W80" i="108" s="1"/>
  <c r="X6" i="106"/>
  <c r="Y6" i="106" s="1"/>
  <c r="X10" i="106"/>
  <c r="Y10" i="106" s="1"/>
  <c r="V12" i="103"/>
  <c r="W12" i="103" s="1"/>
  <c r="X2" i="104"/>
  <c r="Y2" i="104" s="1"/>
  <c r="X16" i="104"/>
  <c r="Y16" i="104" s="1"/>
  <c r="X19" i="104"/>
  <c r="Y19" i="104" s="1"/>
  <c r="X29" i="104"/>
  <c r="Y29" i="104" s="1"/>
  <c r="AA6" i="102"/>
  <c r="AB6" i="102" s="1"/>
  <c r="AA10" i="102"/>
  <c r="AB10" i="102" s="1"/>
  <c r="AA44" i="98"/>
  <c r="AB44" i="98" s="1"/>
  <c r="AA58" i="98"/>
  <c r="AB58" i="98" s="1"/>
  <c r="AA75" i="98"/>
  <c r="AB75" i="98" s="1"/>
  <c r="AA83" i="98"/>
  <c r="AB83" i="98" s="1"/>
  <c r="AA94" i="98"/>
  <c r="AB94" i="98" s="1"/>
  <c r="AA128" i="98"/>
  <c r="AB128" i="98" s="1"/>
  <c r="AA5" i="97"/>
  <c r="AB5" i="97" s="1"/>
  <c r="AA9" i="97"/>
  <c r="AB9" i="97" s="1"/>
  <c r="AA3" i="96"/>
  <c r="AB3" i="96" s="1"/>
  <c r="AA8" i="96"/>
  <c r="AB8" i="96" s="1"/>
  <c r="AA12" i="96"/>
  <c r="AB12" i="96" s="1"/>
  <c r="AB14" i="95"/>
  <c r="AC14" i="95" s="1"/>
  <c r="Z6" i="88"/>
  <c r="AA6" i="88" s="1"/>
  <c r="Z10" i="88"/>
  <c r="AA10" i="88" s="1"/>
  <c r="Z15" i="88"/>
  <c r="AA15" i="88" s="1"/>
  <c r="Z19" i="88"/>
  <c r="AA19" i="88" s="1"/>
  <c r="Z24" i="88"/>
  <c r="AA24" i="88" s="1"/>
  <c r="Z28" i="88"/>
  <c r="AA28" i="88" s="1"/>
  <c r="AD13" i="82"/>
  <c r="AE13" i="82" s="1"/>
  <c r="AD17" i="82"/>
  <c r="AE17" i="82" s="1"/>
  <c r="Z20" i="81"/>
  <c r="AA20" i="81" s="1"/>
  <c r="AA17" i="76"/>
  <c r="AB17" i="76" s="1"/>
  <c r="AA40" i="117"/>
  <c r="AB40" i="117" s="1"/>
  <c r="AA44" i="117"/>
  <c r="AB44" i="117" s="1"/>
  <c r="AA45" i="117"/>
  <c r="AB45" i="117" s="1"/>
  <c r="Z2" i="116"/>
  <c r="AA2" i="116" s="1"/>
  <c r="Z7" i="116"/>
  <c r="AA7" i="116" s="1"/>
  <c r="Z11" i="116"/>
  <c r="AA11" i="116" s="1"/>
  <c r="Z24" i="116"/>
  <c r="AA24" i="116" s="1"/>
  <c r="W2" i="115"/>
  <c r="X2" i="115" s="1"/>
  <c r="W11" i="115"/>
  <c r="X11" i="115" s="1"/>
  <c r="W15" i="115"/>
  <c r="X15" i="115" s="1"/>
  <c r="W20" i="115"/>
  <c r="X20" i="115" s="1"/>
  <c r="W25" i="115"/>
  <c r="X25" i="115" s="1"/>
  <c r="W29" i="115"/>
  <c r="X29" i="115" s="1"/>
  <c r="W34" i="115"/>
  <c r="X34" i="115" s="1"/>
  <c r="W38" i="115"/>
  <c r="X38" i="115" s="1"/>
  <c r="W43" i="115"/>
  <c r="X43" i="115" s="1"/>
  <c r="W47" i="115"/>
  <c r="X47" i="115" s="1"/>
  <c r="AA35" i="114"/>
  <c r="AB35" i="114" s="1"/>
  <c r="AA44" i="114"/>
  <c r="AB44" i="114" s="1"/>
  <c r="Z9" i="113"/>
  <c r="AA9" i="113" s="1"/>
  <c r="W2" i="111"/>
  <c r="X2" i="111" s="1"/>
  <c r="X11" i="110"/>
  <c r="Y11" i="110" s="1"/>
  <c r="W5" i="109"/>
  <c r="X5" i="109" s="1"/>
  <c r="W14" i="109"/>
  <c r="X14" i="109" s="1"/>
  <c r="W18" i="109"/>
  <c r="X18" i="109" s="1"/>
  <c r="W19" i="109"/>
  <c r="X19" i="109" s="1"/>
  <c r="W23" i="109"/>
  <c r="X23" i="109" s="1"/>
  <c r="W28" i="109"/>
  <c r="X28" i="109" s="1"/>
  <c r="W33" i="109"/>
  <c r="X33" i="109" s="1"/>
  <c r="W37" i="109"/>
  <c r="X37" i="109" s="1"/>
  <c r="W46" i="109"/>
  <c r="X46" i="109" s="1"/>
  <c r="W50" i="109"/>
  <c r="X50" i="109" s="1"/>
  <c r="W51" i="109"/>
  <c r="X51" i="109" s="1"/>
  <c r="W55" i="109"/>
  <c r="X55" i="109" s="1"/>
  <c r="W60" i="109"/>
  <c r="X60" i="109" s="1"/>
  <c r="W65" i="109"/>
  <c r="X65" i="109" s="1"/>
  <c r="W69" i="109"/>
  <c r="X69" i="109" s="1"/>
  <c r="W78" i="109"/>
  <c r="X78" i="109" s="1"/>
  <c r="W82" i="109"/>
  <c r="X82" i="109" s="1"/>
  <c r="W83" i="109"/>
  <c r="X83" i="109" s="1"/>
  <c r="W87" i="109"/>
  <c r="X87" i="109" s="1"/>
  <c r="W92" i="109"/>
  <c r="X92" i="109" s="1"/>
  <c r="W97" i="109"/>
  <c r="X97" i="109" s="1"/>
  <c r="V6" i="108"/>
  <c r="W6" i="108" s="1"/>
  <c r="V11" i="108"/>
  <c r="W11" i="108" s="1"/>
  <c r="V15" i="108"/>
  <c r="W15" i="108" s="1"/>
  <c r="V20" i="108"/>
  <c r="W20" i="108" s="1"/>
  <c r="V29" i="108"/>
  <c r="W29" i="108" s="1"/>
  <c r="V34" i="108"/>
  <c r="W34" i="108" s="1"/>
  <c r="V35" i="108"/>
  <c r="W35" i="108" s="1"/>
  <c r="V38" i="108"/>
  <c r="W38" i="108" s="1"/>
  <c r="V43" i="108"/>
  <c r="W43" i="108" s="1"/>
  <c r="V52" i="108"/>
  <c r="W52" i="108" s="1"/>
  <c r="V55" i="108"/>
  <c r="W55" i="108" s="1"/>
  <c r="V56" i="108"/>
  <c r="W56" i="108" s="1"/>
  <c r="V61" i="108"/>
  <c r="W61" i="108" s="1"/>
  <c r="V66" i="108"/>
  <c r="W66" i="108" s="1"/>
  <c r="V74" i="108"/>
  <c r="W74" i="108" s="1"/>
  <c r="V79" i="108"/>
  <c r="W79" i="108" s="1"/>
  <c r="V117" i="108"/>
  <c r="W117" i="108" s="1"/>
  <c r="V128" i="108"/>
  <c r="W128" i="108" s="1"/>
  <c r="V132" i="108"/>
  <c r="W132" i="108" s="1"/>
  <c r="X3" i="106"/>
  <c r="Y3" i="106" s="1"/>
  <c r="X8" i="106"/>
  <c r="Y8" i="106" s="1"/>
  <c r="X13" i="106"/>
  <c r="Y13" i="106" s="1"/>
  <c r="V4" i="103"/>
  <c r="W4" i="103" s="1"/>
  <c r="V11" i="103"/>
  <c r="W11" i="103" s="1"/>
  <c r="V17" i="103"/>
  <c r="W17" i="103" s="1"/>
  <c r="V22" i="103"/>
  <c r="W22" i="103" s="1"/>
  <c r="V27" i="103"/>
  <c r="W27" i="103" s="1"/>
  <c r="V31" i="103"/>
  <c r="W31" i="103" s="1"/>
  <c r="V35" i="103"/>
  <c r="W35" i="103" s="1"/>
  <c r="V39" i="103"/>
  <c r="W39" i="103" s="1"/>
  <c r="V44" i="103"/>
  <c r="W44" i="103" s="1"/>
  <c r="V48" i="103"/>
  <c r="W48" i="103" s="1"/>
  <c r="V53" i="103"/>
  <c r="W53" i="103" s="1"/>
  <c r="V57" i="103"/>
  <c r="W57" i="103" s="1"/>
  <c r="X14" i="104"/>
  <c r="Y14" i="104" s="1"/>
  <c r="X25" i="104"/>
  <c r="Y25" i="104" s="1"/>
  <c r="AA5" i="102"/>
  <c r="AB5" i="102" s="1"/>
  <c r="AA9" i="102"/>
  <c r="AB9" i="102" s="1"/>
  <c r="AA14" i="102"/>
  <c r="AB14" i="102" s="1"/>
  <c r="AA19" i="102"/>
  <c r="AB19" i="102" s="1"/>
  <c r="AA23" i="102"/>
  <c r="AB23" i="102" s="1"/>
  <c r="X2" i="99"/>
  <c r="Y2" i="99" s="1"/>
  <c r="X17" i="99"/>
  <c r="Y17" i="99" s="1"/>
  <c r="X23" i="99"/>
  <c r="Y23" i="99" s="1"/>
  <c r="X33" i="99"/>
  <c r="Y33" i="99" s="1"/>
  <c r="AA2" i="98"/>
  <c r="AB2" i="98" s="1"/>
  <c r="AA6" i="98"/>
  <c r="AB6" i="98" s="1"/>
  <c r="AA21" i="98"/>
  <c r="AB21" i="98" s="1"/>
  <c r="AA41" i="98"/>
  <c r="AB41" i="98" s="1"/>
  <c r="AA56" i="98"/>
  <c r="AB56" i="98" s="1"/>
  <c r="AA67" i="98"/>
  <c r="AB67" i="98" s="1"/>
  <c r="AA93" i="98"/>
  <c r="AB93" i="98" s="1"/>
  <c r="AA103" i="98"/>
  <c r="AB103" i="98" s="1"/>
  <c r="AA121" i="98"/>
  <c r="AB121" i="98" s="1"/>
  <c r="AA4" i="97"/>
  <c r="AB4" i="97" s="1"/>
  <c r="AA8" i="97"/>
  <c r="AB8" i="97" s="1"/>
  <c r="AA2" i="96"/>
  <c r="AB2" i="96" s="1"/>
  <c r="AA7" i="96"/>
  <c r="AB7" i="96" s="1"/>
  <c r="AA11" i="96"/>
  <c r="AB11" i="96" s="1"/>
  <c r="AA16" i="96"/>
  <c r="AB16" i="96" s="1"/>
  <c r="AA23" i="96"/>
  <c r="AB23" i="96" s="1"/>
  <c r="AA28" i="96"/>
  <c r="AB28" i="96" s="1"/>
  <c r="AA32" i="96"/>
  <c r="AB32" i="96" s="1"/>
  <c r="AB5" i="95"/>
  <c r="AC5" i="95" s="1"/>
  <c r="AB17" i="95"/>
  <c r="AC17" i="95" s="1"/>
  <c r="AB24" i="95"/>
  <c r="AC24" i="95" s="1"/>
  <c r="AB29" i="95"/>
  <c r="AC29" i="95" s="1"/>
  <c r="AB32" i="95"/>
  <c r="AC32" i="95" s="1"/>
  <c r="AB35" i="95"/>
  <c r="AC35" i="95" s="1"/>
  <c r="AB41" i="95"/>
  <c r="AC41" i="95" s="1"/>
  <c r="W5" i="94"/>
  <c r="X5" i="94" s="1"/>
  <c r="Z49" i="92"/>
  <c r="AA49" i="92" s="1"/>
  <c r="Z54" i="92"/>
  <c r="AA54" i="92" s="1"/>
  <c r="X27" i="86"/>
  <c r="Y27" i="86" s="1"/>
  <c r="X31" i="86"/>
  <c r="Y31" i="86" s="1"/>
  <c r="AD8" i="82"/>
  <c r="AE8" i="82" s="1"/>
  <c r="AD12" i="82"/>
  <c r="AE12" i="82" s="1"/>
  <c r="Z49" i="81"/>
  <c r="AA49" i="81" s="1"/>
  <c r="Z58" i="81"/>
  <c r="AA58" i="81" s="1"/>
  <c r="AA24" i="76"/>
  <c r="AB24" i="76" s="1"/>
  <c r="T14" i="80"/>
  <c r="U14" i="80" s="1"/>
  <c r="T24" i="80"/>
  <c r="U24" i="80" s="1"/>
  <c r="X7" i="75"/>
  <c r="Y7" i="75" s="1"/>
  <c r="Z22" i="81"/>
  <c r="AA22" i="81" s="1"/>
  <c r="Z26" i="81"/>
  <c r="AA26" i="81" s="1"/>
  <c r="Z41" i="81"/>
  <c r="AA41" i="81" s="1"/>
  <c r="Z45" i="81"/>
  <c r="AA45" i="81" s="1"/>
  <c r="Y3" i="78"/>
  <c r="Z3" i="78" s="1"/>
  <c r="Y7" i="78"/>
  <c r="Z7" i="78" s="1"/>
  <c r="Y7" i="77"/>
  <c r="Z7" i="77" s="1"/>
  <c r="X22" i="75"/>
  <c r="Y22" i="75" s="1"/>
  <c r="AB11" i="95"/>
  <c r="AC11" i="95" s="1"/>
  <c r="AB20" i="95"/>
  <c r="AC20" i="95" s="1"/>
  <c r="AB23" i="95"/>
  <c r="AC23" i="95" s="1"/>
  <c r="W4" i="94"/>
  <c r="X4" i="94" s="1"/>
  <c r="W9" i="94"/>
  <c r="X9" i="94" s="1"/>
  <c r="W13" i="94"/>
  <c r="X13" i="94" s="1"/>
  <c r="W18" i="94"/>
  <c r="X18" i="94" s="1"/>
  <c r="W22" i="94"/>
  <c r="X22" i="94" s="1"/>
  <c r="W27" i="94"/>
  <c r="X27" i="94" s="1"/>
  <c r="W31" i="94"/>
  <c r="X31" i="94" s="1"/>
  <c r="W36" i="94"/>
  <c r="X36" i="94" s="1"/>
  <c r="W41" i="94"/>
  <c r="X41" i="94" s="1"/>
  <c r="Z35" i="92"/>
  <c r="AA35" i="92" s="1"/>
  <c r="Z42" i="92"/>
  <c r="AA42" i="92" s="1"/>
  <c r="Z48" i="92"/>
  <c r="AA48" i="92" s="1"/>
  <c r="Z53" i="92"/>
  <c r="AA53" i="92" s="1"/>
  <c r="Z59" i="92"/>
  <c r="AA59" i="92" s="1"/>
  <c r="X2" i="90"/>
  <c r="Y2" i="90" s="1"/>
  <c r="X7" i="90"/>
  <c r="Y7" i="90" s="1"/>
  <c r="Z5" i="88"/>
  <c r="AA5" i="88" s="1"/>
  <c r="Z9" i="88"/>
  <c r="AA9" i="88" s="1"/>
  <c r="Z14" i="88"/>
  <c r="AA14" i="88" s="1"/>
  <c r="Z18" i="88"/>
  <c r="AA18" i="88" s="1"/>
  <c r="Z23" i="88"/>
  <c r="AA23" i="88" s="1"/>
  <c r="Z27" i="88"/>
  <c r="AA27" i="88" s="1"/>
  <c r="X4" i="86"/>
  <c r="Y4" i="86" s="1"/>
  <c r="X5" i="86"/>
  <c r="Y5" i="86" s="1"/>
  <c r="X10" i="86"/>
  <c r="Y10" i="86" s="1"/>
  <c r="X13" i="86"/>
  <c r="Y13" i="86" s="1"/>
  <c r="X14" i="86"/>
  <c r="Y14" i="86" s="1"/>
  <c r="X26" i="86"/>
  <c r="Y26" i="86" s="1"/>
  <c r="X30" i="86"/>
  <c r="Y30" i="86" s="1"/>
  <c r="AD7" i="82"/>
  <c r="AE7" i="82" s="1"/>
  <c r="AD10" i="82"/>
  <c r="AE10" i="82" s="1"/>
  <c r="AD11" i="82"/>
  <c r="AE11" i="82" s="1"/>
  <c r="AD16" i="82"/>
  <c r="AE16" i="82" s="1"/>
  <c r="AD21" i="82"/>
  <c r="AE21" i="82" s="1"/>
  <c r="AD25" i="82"/>
  <c r="AE25" i="82" s="1"/>
  <c r="AD30" i="82"/>
  <c r="AE30" i="82" s="1"/>
  <c r="Z4" i="81"/>
  <c r="AA4" i="81" s="1"/>
  <c r="Z21" i="81"/>
  <c r="AA21" i="81" s="1"/>
  <c r="Z25" i="81"/>
  <c r="AA25" i="81" s="1"/>
  <c r="Z30" i="81"/>
  <c r="AA30" i="81" s="1"/>
  <c r="Z44" i="81"/>
  <c r="AA44" i="81" s="1"/>
  <c r="Z54" i="81"/>
  <c r="AA54" i="81" s="1"/>
  <c r="Z57" i="81"/>
  <c r="AA57" i="81" s="1"/>
  <c r="AA16" i="76"/>
  <c r="AB16" i="76" s="1"/>
  <c r="AA25" i="76"/>
  <c r="AB25" i="76" s="1"/>
  <c r="Y6" i="78"/>
  <c r="Z6" i="78" s="1"/>
  <c r="Y11" i="78"/>
  <c r="Z11" i="78" s="1"/>
  <c r="T13" i="80"/>
  <c r="U13" i="80" s="1"/>
  <c r="T20" i="80"/>
  <c r="U20" i="80" s="1"/>
  <c r="T25" i="80"/>
  <c r="U25" i="80" s="1"/>
  <c r="T29" i="80"/>
  <c r="U29" i="80" s="1"/>
  <c r="T34" i="80"/>
  <c r="U34" i="80" s="1"/>
  <c r="Z3" i="79"/>
  <c r="AA3" i="79" s="1"/>
  <c r="Z5" i="79"/>
  <c r="AA5" i="79" s="1"/>
  <c r="Z7" i="79"/>
  <c r="AA7" i="79" s="1"/>
  <c r="Y5" i="77"/>
  <c r="Z5" i="77" s="1"/>
  <c r="T19" i="86"/>
  <c r="X19" i="86" s="1"/>
  <c r="Y19" i="86" s="1"/>
  <c r="X12" i="86"/>
  <c r="Y12" i="86" s="1"/>
  <c r="AD18" i="82"/>
  <c r="AE18" i="82" s="1"/>
  <c r="AD29" i="82"/>
  <c r="AE29" i="82" s="1"/>
  <c r="AD33" i="82"/>
  <c r="AE33" i="82" s="1"/>
  <c r="Z24" i="81"/>
  <c r="AA24" i="81" s="1"/>
  <c r="Z29" i="81"/>
  <c r="AA29" i="81" s="1"/>
  <c r="Z53" i="81"/>
  <c r="AA53" i="81" s="1"/>
  <c r="AA4" i="76"/>
  <c r="AB4" i="76" s="1"/>
  <c r="AA14" i="76"/>
  <c r="AB14" i="76" s="1"/>
  <c r="AA23" i="76"/>
  <c r="AB23" i="76" s="1"/>
  <c r="Y5" i="78"/>
  <c r="Z5" i="78" s="1"/>
  <c r="Y9" i="78"/>
  <c r="Z9" i="78" s="1"/>
  <c r="T19" i="80"/>
  <c r="U19" i="80" s="1"/>
  <c r="T23" i="80"/>
  <c r="U23" i="80" s="1"/>
  <c r="T28" i="80"/>
  <c r="U28" i="80" s="1"/>
  <c r="T33" i="80"/>
  <c r="U33" i="80" s="1"/>
  <c r="X17" i="75"/>
  <c r="Y17" i="75" s="1"/>
  <c r="R7" i="103"/>
  <c r="V7" i="103" s="1"/>
  <c r="W7" i="103" s="1"/>
  <c r="R6" i="103"/>
  <c r="V6" i="103" s="1"/>
  <c r="W6" i="103" s="1"/>
  <c r="T20" i="86" l="1"/>
  <c r="X20" i="86" s="1"/>
  <c r="Y20" i="86" s="1"/>
  <c r="R8" i="103"/>
  <c r="R9" i="103" s="1"/>
  <c r="V8" i="103"/>
  <c r="W8" i="103" s="1"/>
  <c r="V9" i="103" l="1"/>
  <c r="W9" i="103" s="1"/>
  <c r="R32" i="103"/>
  <c r="V32" i="103" s="1"/>
  <c r="W32" i="103" s="1"/>
  <c r="T28" i="4"/>
  <c r="Q28" i="4"/>
  <c r="S28" i="4" s="1"/>
  <c r="K28" i="4"/>
  <c r="M28" i="4" s="1"/>
  <c r="AF27" i="4"/>
  <c r="Y27" i="4"/>
  <c r="T27" i="4"/>
  <c r="Q27" i="4"/>
  <c r="S27" i="4" s="1"/>
  <c r="K27" i="4"/>
  <c r="M27" i="4" s="1"/>
  <c r="T26" i="4"/>
  <c r="S26" i="4"/>
  <c r="Q26" i="4"/>
  <c r="K26" i="4"/>
  <c r="M26" i="4" s="1"/>
  <c r="AF25" i="4"/>
  <c r="Y25" i="4"/>
  <c r="T25" i="4"/>
  <c r="Q25" i="4"/>
  <c r="S25" i="4" s="1"/>
  <c r="K25" i="4"/>
  <c r="M25" i="4" s="1"/>
  <c r="T24" i="4"/>
  <c r="AD23" i="4" s="1"/>
  <c r="Q24" i="4"/>
  <c r="S24" i="4" s="1"/>
  <c r="K24" i="4"/>
  <c r="M24" i="4" s="1"/>
  <c r="AF23" i="4"/>
  <c r="Y23" i="4"/>
  <c r="T23" i="4"/>
  <c r="Q23" i="4"/>
  <c r="S23" i="4" s="1"/>
  <c r="K23" i="4"/>
  <c r="M23" i="4" s="1"/>
  <c r="T22" i="4"/>
  <c r="Q22" i="4"/>
  <c r="S22" i="4" s="1"/>
  <c r="K22" i="4"/>
  <c r="M22" i="4" s="1"/>
  <c r="AF21" i="4"/>
  <c r="Y21" i="4"/>
  <c r="T21" i="4"/>
  <c r="Q21" i="4"/>
  <c r="S21" i="4" s="1"/>
  <c r="K21" i="4"/>
  <c r="M21" i="4" s="1"/>
  <c r="T20" i="4"/>
  <c r="Q20" i="4"/>
  <c r="S20" i="4" s="1"/>
  <c r="K20" i="4"/>
  <c r="M20" i="4" s="1"/>
  <c r="U20" i="4" s="1"/>
  <c r="AF19" i="4"/>
  <c r="Y19" i="4"/>
  <c r="T19" i="4"/>
  <c r="AD19" i="4" s="1"/>
  <c r="Q19" i="4"/>
  <c r="S19" i="4" s="1"/>
  <c r="M19" i="4"/>
  <c r="U19" i="4" s="1"/>
  <c r="K19" i="4"/>
  <c r="T18" i="4"/>
  <c r="AD17" i="4" s="1"/>
  <c r="Q18" i="4"/>
  <c r="S18" i="4" s="1"/>
  <c r="K18" i="4"/>
  <c r="M18" i="4" s="1"/>
  <c r="U18" i="4" s="1"/>
  <c r="AF17" i="4"/>
  <c r="Y17" i="4"/>
  <c r="T17" i="4"/>
  <c r="Q17" i="4"/>
  <c r="S17" i="4" s="1"/>
  <c r="K17" i="4"/>
  <c r="M17" i="4" s="1"/>
  <c r="U17" i="4" s="1"/>
  <c r="T16" i="4"/>
  <c r="Q16" i="4"/>
  <c r="S16" i="4" s="1"/>
  <c r="K16" i="4"/>
  <c r="M16" i="4" s="1"/>
  <c r="AF15" i="4"/>
  <c r="Y15" i="4"/>
  <c r="T15" i="4"/>
  <c r="Q15" i="4"/>
  <c r="S15" i="4" s="1"/>
  <c r="K15" i="4"/>
  <c r="M15" i="4" s="1"/>
  <c r="T14" i="4"/>
  <c r="Q14" i="4"/>
  <c r="S14" i="4" s="1"/>
  <c r="K14" i="4"/>
  <c r="M14" i="4" s="1"/>
  <c r="U14" i="4" s="1"/>
  <c r="AF13" i="4"/>
  <c r="Y13" i="4"/>
  <c r="T13" i="4"/>
  <c r="Q13" i="4"/>
  <c r="S13" i="4" s="1"/>
  <c r="K13" i="4"/>
  <c r="M13" i="4" s="1"/>
  <c r="T12" i="4"/>
  <c r="Q12" i="4"/>
  <c r="S12" i="4" s="1"/>
  <c r="K12" i="4"/>
  <c r="M12" i="4" s="1"/>
  <c r="U12" i="4" s="1"/>
  <c r="AF11" i="4"/>
  <c r="Y11" i="4"/>
  <c r="T11" i="4"/>
  <c r="Q11" i="4"/>
  <c r="S11" i="4" s="1"/>
  <c r="K11" i="4"/>
  <c r="M11" i="4" s="1"/>
  <c r="T10" i="4"/>
  <c r="Q10" i="4"/>
  <c r="S10" i="4" s="1"/>
  <c r="K10" i="4"/>
  <c r="M10" i="4" s="1"/>
  <c r="AF9" i="4"/>
  <c r="Y9" i="4"/>
  <c r="T9" i="4"/>
  <c r="Q9" i="4"/>
  <c r="S9" i="4" s="1"/>
  <c r="K9" i="4"/>
  <c r="M9" i="4" s="1"/>
  <c r="T8" i="4"/>
  <c r="AD7" i="4" s="1"/>
  <c r="S8" i="4"/>
  <c r="Q8" i="4"/>
  <c r="K8" i="4"/>
  <c r="M8" i="4" s="1"/>
  <c r="U8" i="4" s="1"/>
  <c r="AF7" i="4"/>
  <c r="Y7" i="4"/>
  <c r="T7" i="4"/>
  <c r="Q7" i="4"/>
  <c r="S7" i="4" s="1"/>
  <c r="K7" i="4"/>
  <c r="M7" i="4" s="1"/>
  <c r="U7" i="4" s="1"/>
  <c r="T6" i="4"/>
  <c r="Q6" i="4"/>
  <c r="S6" i="4" s="1"/>
  <c r="K6" i="4"/>
  <c r="M6" i="4" s="1"/>
  <c r="U6" i="4" s="1"/>
  <c r="AF5" i="4"/>
  <c r="Y5" i="4"/>
  <c r="T5" i="4"/>
  <c r="Q5" i="4"/>
  <c r="S5" i="4" s="1"/>
  <c r="K5" i="4"/>
  <c r="M5" i="4" s="1"/>
  <c r="U5" i="4" s="1"/>
  <c r="I86" i="54"/>
  <c r="H86" i="54"/>
  <c r="I81" i="54"/>
  <c r="T22" i="54" s="1"/>
  <c r="V22" i="54" s="1"/>
  <c r="X20" i="54" s="1"/>
  <c r="H81" i="54"/>
  <c r="S22" i="54" s="1"/>
  <c r="U22" i="54" s="1"/>
  <c r="I78" i="54"/>
  <c r="T18" i="54" s="1"/>
  <c r="V17" i="54" s="1"/>
  <c r="H78" i="54"/>
  <c r="I68" i="54"/>
  <c r="T19" i="54" s="1"/>
  <c r="V19" i="54" s="1"/>
  <c r="H68" i="54"/>
  <c r="S19" i="54" s="1"/>
  <c r="U19" i="54" s="1"/>
  <c r="I62" i="54"/>
  <c r="H62" i="54"/>
  <c r="I55" i="54"/>
  <c r="H55" i="54"/>
  <c r="I51" i="54"/>
  <c r="H51" i="54"/>
  <c r="I48" i="54"/>
  <c r="H48" i="54"/>
  <c r="I46" i="54"/>
  <c r="H46" i="54"/>
  <c r="I44" i="54"/>
  <c r="H44" i="54"/>
  <c r="I40" i="54"/>
  <c r="H40" i="54"/>
  <c r="I37" i="54"/>
  <c r="H37" i="54"/>
  <c r="I29" i="54"/>
  <c r="H29" i="54"/>
  <c r="I25" i="54"/>
  <c r="H25" i="54"/>
  <c r="W22" i="54"/>
  <c r="T21" i="54"/>
  <c r="V20" i="54" s="1"/>
  <c r="S21" i="54"/>
  <c r="U20" i="54" s="1"/>
  <c r="I21" i="54"/>
  <c r="H21" i="54"/>
  <c r="W20" i="54"/>
  <c r="W19" i="54"/>
  <c r="S18" i="54"/>
  <c r="U17" i="54" s="1"/>
  <c r="W17" i="54"/>
  <c r="AG17" i="54" s="1"/>
  <c r="I17" i="54"/>
  <c r="H17" i="54"/>
  <c r="W15" i="54"/>
  <c r="V15" i="54"/>
  <c r="U15" i="54"/>
  <c r="I13" i="54"/>
  <c r="H13" i="54"/>
  <c r="W11" i="54"/>
  <c r="V11" i="54"/>
  <c r="U11" i="54"/>
  <c r="W9" i="54"/>
  <c r="V9" i="54"/>
  <c r="U9" i="54"/>
  <c r="I9" i="54"/>
  <c r="H9" i="54"/>
  <c r="W5" i="54"/>
  <c r="V5" i="54"/>
  <c r="U5" i="54"/>
  <c r="I5" i="54"/>
  <c r="H5" i="54"/>
  <c r="H21" i="56"/>
  <c r="H20" i="56"/>
  <c r="H19" i="56"/>
  <c r="H18" i="56"/>
  <c r="H17" i="56"/>
  <c r="H16" i="56"/>
  <c r="H15" i="56"/>
  <c r="X14" i="56"/>
  <c r="H14" i="56"/>
  <c r="O12" i="56" s="1"/>
  <c r="H13" i="56"/>
  <c r="P12" i="56"/>
  <c r="S14" i="56" s="1"/>
  <c r="N12" i="56"/>
  <c r="H12" i="56"/>
  <c r="S6" i="56"/>
  <c r="R6" i="56"/>
  <c r="Q6" i="56"/>
  <c r="L6" i="56"/>
  <c r="J6" i="56"/>
  <c r="K6" i="56" s="1"/>
  <c r="M6" i="56" s="1"/>
  <c r="O6" i="56" s="1"/>
  <c r="S4" i="56"/>
  <c r="R4" i="56"/>
  <c r="Q4" i="56"/>
  <c r="L4" i="56"/>
  <c r="J4" i="56"/>
  <c r="K4" i="56" s="1"/>
  <c r="M4" i="56" s="1"/>
  <c r="O4" i="56" s="1"/>
  <c r="U87" i="53"/>
  <c r="X87" i="53" s="1"/>
  <c r="R87" i="53"/>
  <c r="S87" i="53" s="1"/>
  <c r="L87" i="53"/>
  <c r="M87" i="53" s="1"/>
  <c r="V87" i="53" s="1"/>
  <c r="U86" i="53"/>
  <c r="L86" i="53"/>
  <c r="M86" i="53" s="1"/>
  <c r="V86" i="53" s="1"/>
  <c r="Z85" i="53"/>
  <c r="AK85" i="53" s="1"/>
  <c r="U85" i="53"/>
  <c r="X85" i="53" s="1"/>
  <c r="L85" i="53"/>
  <c r="M85" i="53" s="1"/>
  <c r="V85" i="53" s="1"/>
  <c r="U84" i="53"/>
  <c r="X84" i="53" s="1"/>
  <c r="R84" i="53"/>
  <c r="S84" i="53" s="1"/>
  <c r="L84" i="53"/>
  <c r="M84" i="53" s="1"/>
  <c r="U83" i="53"/>
  <c r="L83" i="53"/>
  <c r="M83" i="53" s="1"/>
  <c r="V83" i="53" s="1"/>
  <c r="Z82" i="53"/>
  <c r="AK82" i="53" s="1"/>
  <c r="U82" i="53"/>
  <c r="X82" i="53" s="1"/>
  <c r="L82" i="53"/>
  <c r="M82" i="53" s="1"/>
  <c r="V82" i="53" s="1"/>
  <c r="U81" i="53"/>
  <c r="X81" i="53" s="1"/>
  <c r="R81" i="53"/>
  <c r="S81" i="53" s="1"/>
  <c r="L81" i="53"/>
  <c r="M81" i="53" s="1"/>
  <c r="U80" i="53"/>
  <c r="L80" i="53"/>
  <c r="M80" i="53" s="1"/>
  <c r="V80" i="53" s="1"/>
  <c r="AD79" i="53"/>
  <c r="Z79" i="53"/>
  <c r="AK79" i="53" s="1"/>
  <c r="U79" i="53"/>
  <c r="X79" i="53" s="1"/>
  <c r="L79" i="53"/>
  <c r="M79" i="53" s="1"/>
  <c r="V79" i="53" s="1"/>
  <c r="U78" i="53"/>
  <c r="X78" i="53" s="1"/>
  <c r="R78" i="53"/>
  <c r="S78" i="53" s="1"/>
  <c r="K78" i="53"/>
  <c r="L78" i="53" s="1"/>
  <c r="M78" i="53" s="1"/>
  <c r="V78" i="53" s="1"/>
  <c r="U77" i="53"/>
  <c r="L77" i="53"/>
  <c r="M77" i="53" s="1"/>
  <c r="V77" i="53" s="1"/>
  <c r="Z76" i="53"/>
  <c r="AD76" i="53" s="1"/>
  <c r="U76" i="53"/>
  <c r="X76" i="53" s="1"/>
  <c r="L76" i="53"/>
  <c r="M76" i="53" s="1"/>
  <c r="V76" i="53" s="1"/>
  <c r="Y76" i="53" s="1"/>
  <c r="Y75" i="53"/>
  <c r="X75" i="53"/>
  <c r="U74" i="53"/>
  <c r="L74" i="53"/>
  <c r="M74" i="53" s="1"/>
  <c r="V74" i="53" s="1"/>
  <c r="Z73" i="53"/>
  <c r="X73" i="53"/>
  <c r="U73" i="53"/>
  <c r="L73" i="53"/>
  <c r="M73" i="53" s="1"/>
  <c r="V73" i="53" s="1"/>
  <c r="U72" i="53"/>
  <c r="X72" i="53" s="1"/>
  <c r="S72" i="53"/>
  <c r="R72" i="53"/>
  <c r="L72" i="53"/>
  <c r="M72" i="53" s="1"/>
  <c r="U71" i="53"/>
  <c r="L71" i="53"/>
  <c r="M71" i="53" s="1"/>
  <c r="V71" i="53" s="1"/>
  <c r="Z70" i="53"/>
  <c r="U70" i="53"/>
  <c r="X70" i="53" s="1"/>
  <c r="L70" i="53"/>
  <c r="M70" i="53" s="1"/>
  <c r="V70" i="53" s="1"/>
  <c r="Y70" i="53" s="1"/>
  <c r="U69" i="53"/>
  <c r="X69" i="53" s="1"/>
  <c r="R69" i="53"/>
  <c r="S69" i="53" s="1"/>
  <c r="L69" i="53"/>
  <c r="M69" i="53" s="1"/>
  <c r="U68" i="53"/>
  <c r="L68" i="53"/>
  <c r="M68" i="53" s="1"/>
  <c r="V68" i="53" s="1"/>
  <c r="Z67" i="53"/>
  <c r="X67" i="53"/>
  <c r="U67" i="53"/>
  <c r="L67" i="53"/>
  <c r="M67" i="53" s="1"/>
  <c r="V67" i="53" s="1"/>
  <c r="U66" i="53"/>
  <c r="X66" i="53" s="1"/>
  <c r="S66" i="53"/>
  <c r="R66" i="53"/>
  <c r="L66" i="53"/>
  <c r="M66" i="53" s="1"/>
  <c r="U65" i="53"/>
  <c r="L65" i="53"/>
  <c r="M65" i="53" s="1"/>
  <c r="V65" i="53" s="1"/>
  <c r="Z64" i="53"/>
  <c r="U64" i="53"/>
  <c r="X64" i="53" s="1"/>
  <c r="L64" i="53"/>
  <c r="M64" i="53" s="1"/>
  <c r="V64" i="53" s="1"/>
  <c r="U63" i="53"/>
  <c r="X63" i="53" s="1"/>
  <c r="R63" i="53"/>
  <c r="S63" i="53" s="1"/>
  <c r="L63" i="53"/>
  <c r="M63" i="53" s="1"/>
  <c r="U62" i="53"/>
  <c r="L62" i="53"/>
  <c r="M62" i="53" s="1"/>
  <c r="V62" i="53" s="1"/>
  <c r="Z61" i="53"/>
  <c r="X61" i="53"/>
  <c r="U61" i="53"/>
  <c r="L61" i="53"/>
  <c r="M61" i="53" s="1"/>
  <c r="V61" i="53" s="1"/>
  <c r="Y61" i="53" s="1"/>
  <c r="U60" i="53"/>
  <c r="X60" i="53" s="1"/>
  <c r="S60" i="53"/>
  <c r="R60" i="53"/>
  <c r="L60" i="53"/>
  <c r="M60" i="53" s="1"/>
  <c r="V60" i="53" s="1"/>
  <c r="U59" i="53"/>
  <c r="L59" i="53"/>
  <c r="M59" i="53" s="1"/>
  <c r="V59" i="53" s="1"/>
  <c r="Z58" i="53"/>
  <c r="X58" i="53"/>
  <c r="U58" i="53"/>
  <c r="L58" i="53"/>
  <c r="M58" i="53" s="1"/>
  <c r="V58" i="53" s="1"/>
  <c r="Y58" i="53" s="1"/>
  <c r="U57" i="53"/>
  <c r="X57" i="53" s="1"/>
  <c r="S57" i="53"/>
  <c r="R57" i="53"/>
  <c r="L57" i="53"/>
  <c r="M57" i="53" s="1"/>
  <c r="V57" i="53" s="1"/>
  <c r="U56" i="53"/>
  <c r="L56" i="53"/>
  <c r="M56" i="53" s="1"/>
  <c r="V56" i="53" s="1"/>
  <c r="Z55" i="53"/>
  <c r="X55" i="53"/>
  <c r="U55" i="53"/>
  <c r="L55" i="53"/>
  <c r="M55" i="53" s="1"/>
  <c r="V55" i="53" s="1"/>
  <c r="U54" i="53"/>
  <c r="X54" i="53" s="1"/>
  <c r="S54" i="53"/>
  <c r="R54" i="53"/>
  <c r="L54" i="53"/>
  <c r="M54" i="53" s="1"/>
  <c r="V54" i="53" s="1"/>
  <c r="U53" i="53"/>
  <c r="L53" i="53"/>
  <c r="M53" i="53" s="1"/>
  <c r="V53" i="53" s="1"/>
  <c r="Z52" i="53"/>
  <c r="X52" i="53"/>
  <c r="U52" i="53"/>
  <c r="L52" i="53"/>
  <c r="M52" i="53" s="1"/>
  <c r="V52" i="53" s="1"/>
  <c r="U51" i="53"/>
  <c r="X51" i="53" s="1"/>
  <c r="R51" i="53"/>
  <c r="S51" i="53" s="1"/>
  <c r="L51" i="53"/>
  <c r="M51" i="53" s="1"/>
  <c r="U50" i="53"/>
  <c r="L50" i="53"/>
  <c r="M50" i="53" s="1"/>
  <c r="V50" i="53" s="1"/>
  <c r="Z49" i="53"/>
  <c r="U49" i="53"/>
  <c r="X49" i="53" s="1"/>
  <c r="L49" i="53"/>
  <c r="M49" i="53" s="1"/>
  <c r="V49" i="53" s="1"/>
  <c r="Y49" i="53" s="1"/>
  <c r="U48" i="53"/>
  <c r="X48" i="53" s="1"/>
  <c r="R48" i="53"/>
  <c r="S48" i="53" s="1"/>
  <c r="L48" i="53"/>
  <c r="M48" i="53" s="1"/>
  <c r="U47" i="53"/>
  <c r="L47" i="53"/>
  <c r="M47" i="53" s="1"/>
  <c r="V47" i="53" s="1"/>
  <c r="Z46" i="53"/>
  <c r="X46" i="53"/>
  <c r="U46" i="53"/>
  <c r="L46" i="53"/>
  <c r="M46" i="53" s="1"/>
  <c r="V46" i="53" s="1"/>
  <c r="Y46" i="53" s="1"/>
  <c r="U45" i="53"/>
  <c r="X45" i="53" s="1"/>
  <c r="Q45" i="53"/>
  <c r="R45" i="53" s="1"/>
  <c r="S45" i="53" s="1"/>
  <c r="L45" i="53"/>
  <c r="M45" i="53" s="1"/>
  <c r="U44" i="53"/>
  <c r="L44" i="53"/>
  <c r="M44" i="53" s="1"/>
  <c r="V44" i="53" s="1"/>
  <c r="Z43" i="53"/>
  <c r="U43" i="53"/>
  <c r="X43" i="53" s="1"/>
  <c r="L43" i="53"/>
  <c r="M43" i="53" s="1"/>
  <c r="V43" i="53" s="1"/>
  <c r="V42" i="53"/>
  <c r="U42" i="53"/>
  <c r="X42" i="53" s="1"/>
  <c r="U41" i="53"/>
  <c r="L41" i="53"/>
  <c r="M41" i="53" s="1"/>
  <c r="V41" i="53" s="1"/>
  <c r="Z40" i="53"/>
  <c r="AK40" i="53" s="1"/>
  <c r="U40" i="53"/>
  <c r="X40" i="53" s="1"/>
  <c r="L40" i="53"/>
  <c r="M40" i="53" s="1"/>
  <c r="V40" i="53" s="1"/>
  <c r="U39" i="53"/>
  <c r="X39" i="53" s="1"/>
  <c r="R39" i="53"/>
  <c r="S39" i="53" s="1"/>
  <c r="L39" i="53"/>
  <c r="M39" i="53" s="1"/>
  <c r="U38" i="53"/>
  <c r="L38" i="53"/>
  <c r="M38" i="53" s="1"/>
  <c r="V38" i="53" s="1"/>
  <c r="AD37" i="53"/>
  <c r="Z37" i="53"/>
  <c r="AK37" i="53" s="1"/>
  <c r="U37" i="53"/>
  <c r="X37" i="53" s="1"/>
  <c r="L37" i="53"/>
  <c r="M37" i="53" s="1"/>
  <c r="V37" i="53" s="1"/>
  <c r="U36" i="53"/>
  <c r="X36" i="53" s="1"/>
  <c r="R36" i="53"/>
  <c r="S36" i="53" s="1"/>
  <c r="L36" i="53"/>
  <c r="M36" i="53" s="1"/>
  <c r="V36" i="53" s="1"/>
  <c r="U35" i="53"/>
  <c r="L35" i="53"/>
  <c r="M35" i="53" s="1"/>
  <c r="V35" i="53" s="1"/>
  <c r="Z34" i="53"/>
  <c r="AK34" i="53" s="1"/>
  <c r="U34" i="53"/>
  <c r="X34" i="53" s="1"/>
  <c r="L34" i="53"/>
  <c r="M34" i="53" s="1"/>
  <c r="V34" i="53" s="1"/>
  <c r="Y34" i="53" s="1"/>
  <c r="V33" i="53"/>
  <c r="Y33" i="53" s="1"/>
  <c r="U33" i="53"/>
  <c r="X33" i="53" s="1"/>
  <c r="V32" i="53"/>
  <c r="U32" i="53"/>
  <c r="Z31" i="53"/>
  <c r="AD31" i="53" s="1"/>
  <c r="V31" i="53"/>
  <c r="Y31" i="53" s="1"/>
  <c r="U31" i="53"/>
  <c r="X31" i="53" s="1"/>
  <c r="V30" i="53"/>
  <c r="Y30" i="53" s="1"/>
  <c r="U30" i="53"/>
  <c r="X30" i="53" s="1"/>
  <c r="V29" i="53"/>
  <c r="U29" i="53"/>
  <c r="Z28" i="53"/>
  <c r="AD28" i="53" s="1"/>
  <c r="V28" i="53"/>
  <c r="Y28" i="53" s="1"/>
  <c r="U28" i="53"/>
  <c r="X28" i="53" s="1"/>
  <c r="V27" i="53"/>
  <c r="Y27" i="53" s="1"/>
  <c r="U27" i="53"/>
  <c r="X27" i="53" s="1"/>
  <c r="V26" i="53"/>
  <c r="U26" i="53"/>
  <c r="Z25" i="53"/>
  <c r="AD25" i="53" s="1"/>
  <c r="V25" i="53"/>
  <c r="Y25" i="53" s="1"/>
  <c r="U25" i="53"/>
  <c r="X25" i="53" s="1"/>
  <c r="V24" i="53"/>
  <c r="Y24" i="53" s="1"/>
  <c r="U24" i="53"/>
  <c r="X24" i="53" s="1"/>
  <c r="V23" i="53"/>
  <c r="U23" i="53"/>
  <c r="Z22" i="53"/>
  <c r="AD22" i="53" s="1"/>
  <c r="V22" i="53"/>
  <c r="Y22" i="53" s="1"/>
  <c r="U22" i="53"/>
  <c r="X22" i="53" s="1"/>
  <c r="V21" i="53"/>
  <c r="Y21" i="53" s="1"/>
  <c r="U21" i="53"/>
  <c r="X21" i="53" s="1"/>
  <c r="V20" i="53"/>
  <c r="U20" i="53"/>
  <c r="Z19" i="53"/>
  <c r="AD19" i="53" s="1"/>
  <c r="V19" i="53"/>
  <c r="Y19" i="53" s="1"/>
  <c r="U19" i="53"/>
  <c r="X19" i="53" s="1"/>
  <c r="V18" i="53"/>
  <c r="Y18" i="53" s="1"/>
  <c r="U18" i="53"/>
  <c r="X18" i="53" s="1"/>
  <c r="V17" i="53"/>
  <c r="U17" i="53"/>
  <c r="Z16" i="53"/>
  <c r="AD16" i="53" s="1"/>
  <c r="V16" i="53"/>
  <c r="Y16" i="53" s="1"/>
  <c r="U16" i="53"/>
  <c r="X16" i="53" s="1"/>
  <c r="V15" i="53"/>
  <c r="Y15" i="53" s="1"/>
  <c r="U15" i="53"/>
  <c r="X15" i="53" s="1"/>
  <c r="V14" i="53"/>
  <c r="U14" i="53"/>
  <c r="AD13" i="53"/>
  <c r="Z13" i="53"/>
  <c r="AK13" i="53" s="1"/>
  <c r="V13" i="53"/>
  <c r="Y13" i="53" s="1"/>
  <c r="U13" i="53"/>
  <c r="X13" i="53" s="1"/>
  <c r="X12" i="53"/>
  <c r="V12" i="53"/>
  <c r="Y12" i="53" s="1"/>
  <c r="U12" i="53"/>
  <c r="V11" i="53"/>
  <c r="U11" i="53"/>
  <c r="Z10" i="53"/>
  <c r="V10" i="53"/>
  <c r="Y10" i="53" s="1"/>
  <c r="U10" i="53"/>
  <c r="X10" i="53" s="1"/>
  <c r="AJ10" i="53" s="1"/>
  <c r="V9" i="53"/>
  <c r="Y9" i="53" s="1"/>
  <c r="U9" i="53"/>
  <c r="X9" i="53" s="1"/>
  <c r="V8" i="53"/>
  <c r="U8" i="53"/>
  <c r="Z7" i="53"/>
  <c r="V7" i="53"/>
  <c r="Y7" i="53" s="1"/>
  <c r="U7" i="53"/>
  <c r="X7" i="53" s="1"/>
  <c r="V6" i="53"/>
  <c r="Y6" i="53" s="1"/>
  <c r="U6" i="53"/>
  <c r="X6" i="53" s="1"/>
  <c r="V5" i="53"/>
  <c r="U5" i="53"/>
  <c r="Z4" i="53"/>
  <c r="AD4" i="53" s="1"/>
  <c r="V4" i="53"/>
  <c r="Y4" i="53" s="1"/>
  <c r="U4" i="53"/>
  <c r="X4" i="53" s="1"/>
  <c r="W215" i="57"/>
  <c r="AH214" i="57" s="1"/>
  <c r="U215" i="57"/>
  <c r="AF214" i="57" s="1"/>
  <c r="AA214" i="57"/>
  <c r="U213" i="57"/>
  <c r="AF212" i="57" s="1"/>
  <c r="AH212" i="57"/>
  <c r="AA212" i="57"/>
  <c r="M212" i="57"/>
  <c r="O212" i="57" s="1"/>
  <c r="V215" i="57" s="1"/>
  <c r="W211" i="57"/>
  <c r="U211" i="57"/>
  <c r="M211" i="57"/>
  <c r="O211" i="57" s="1"/>
  <c r="V213" i="57" s="1"/>
  <c r="AH210" i="57"/>
  <c r="W210" i="57"/>
  <c r="U210" i="57"/>
  <c r="AF210" i="57" s="1"/>
  <c r="O210" i="57"/>
  <c r="V211" i="57" s="1"/>
  <c r="M210" i="57"/>
  <c r="W209" i="57"/>
  <c r="U209" i="57"/>
  <c r="AF208" i="57" s="1"/>
  <c r="M209" i="57"/>
  <c r="O209" i="57" s="1"/>
  <c r="V209" i="57" s="1"/>
  <c r="AG208" i="57" s="1"/>
  <c r="AH208" i="57"/>
  <c r="AA208" i="57"/>
  <c r="M208" i="57"/>
  <c r="O208" i="57" s="1"/>
  <c r="V207" i="57" s="1"/>
  <c r="W207" i="57"/>
  <c r="U207" i="57"/>
  <c r="M207" i="57"/>
  <c r="O207" i="57" s="1"/>
  <c r="V205" i="57" s="1"/>
  <c r="AH206" i="57"/>
  <c r="AF206" i="57"/>
  <c r="AA206" i="57"/>
  <c r="M206" i="57"/>
  <c r="O206" i="57" s="1"/>
  <c r="W205" i="57"/>
  <c r="U205" i="57"/>
  <c r="M205" i="57"/>
  <c r="O205" i="57" s="1"/>
  <c r="X204" i="57"/>
  <c r="W204" i="57"/>
  <c r="U204" i="57"/>
  <c r="AF204" i="57" s="1"/>
  <c r="M204" i="57"/>
  <c r="O204" i="57" s="1"/>
  <c r="V204" i="57" s="1"/>
  <c r="AG204" i="57" s="1"/>
  <c r="W200" i="57"/>
  <c r="U200" i="57"/>
  <c r="AF199" i="57" s="1"/>
  <c r="M200" i="57"/>
  <c r="O200" i="57" s="1"/>
  <c r="V200" i="57" s="1"/>
  <c r="AH199" i="57"/>
  <c r="AA199" i="57"/>
  <c r="M199" i="57"/>
  <c r="O199" i="57" s="1"/>
  <c r="V198" i="57" s="1"/>
  <c r="W198" i="57"/>
  <c r="U198" i="57"/>
  <c r="M198" i="57"/>
  <c r="O198" i="57" s="1"/>
  <c r="V196" i="57" s="1"/>
  <c r="Y195" i="57" s="1"/>
  <c r="X197" i="57"/>
  <c r="W197" i="57"/>
  <c r="AH197" i="57" s="1"/>
  <c r="U197" i="57"/>
  <c r="AF197" i="57" s="1"/>
  <c r="M197" i="57"/>
  <c r="O197" i="57" s="1"/>
  <c r="V194" i="57" s="1"/>
  <c r="W196" i="57"/>
  <c r="U196" i="57"/>
  <c r="Z195" i="57" s="1"/>
  <c r="M196" i="57"/>
  <c r="O196" i="57" s="1"/>
  <c r="AH195" i="57"/>
  <c r="AF195" i="57"/>
  <c r="AA195" i="57"/>
  <c r="M195" i="57"/>
  <c r="O195" i="57" s="1"/>
  <c r="W194" i="57"/>
  <c r="U194" i="57"/>
  <c r="M194" i="57"/>
  <c r="O194" i="57" s="1"/>
  <c r="AA193" i="57"/>
  <c r="X193" i="57"/>
  <c r="W193" i="57"/>
  <c r="U193" i="57"/>
  <c r="W188" i="57"/>
  <c r="U188" i="57"/>
  <c r="AH187" i="57"/>
  <c r="AA187" i="57"/>
  <c r="U186" i="57"/>
  <c r="AH185" i="57"/>
  <c r="AF185" i="57"/>
  <c r="AA185" i="57"/>
  <c r="M185" i="57"/>
  <c r="O185" i="57" s="1"/>
  <c r="V188" i="57" s="1"/>
  <c r="AG187" i="57" s="1"/>
  <c r="W184" i="57"/>
  <c r="U184" i="57"/>
  <c r="O184" i="57"/>
  <c r="V186" i="57" s="1"/>
  <c r="M184" i="57"/>
  <c r="W183" i="57"/>
  <c r="AH183" i="57" s="1"/>
  <c r="U183" i="57"/>
  <c r="M183" i="57"/>
  <c r="O183" i="57" s="1"/>
  <c r="V184" i="57" s="1"/>
  <c r="W182" i="57"/>
  <c r="V182" i="57"/>
  <c r="U182" i="57"/>
  <c r="M182" i="57"/>
  <c r="O182" i="57" s="1"/>
  <c r="W181" i="57"/>
  <c r="U181" i="57"/>
  <c r="M181" i="57"/>
  <c r="O181" i="57" s="1"/>
  <c r="W180" i="57"/>
  <c r="U180" i="57"/>
  <c r="AF179" i="57" s="1"/>
  <c r="M180" i="57"/>
  <c r="O180" i="57" s="1"/>
  <c r="V178" i="57" s="1"/>
  <c r="M179" i="57"/>
  <c r="O179" i="57" s="1"/>
  <c r="W178" i="57"/>
  <c r="U178" i="57"/>
  <c r="M178" i="57"/>
  <c r="O178" i="57" s="1"/>
  <c r="AH177" i="57"/>
  <c r="X177" i="57"/>
  <c r="W177" i="57"/>
  <c r="U177" i="57"/>
  <c r="O177" i="57"/>
  <c r="V177" i="57" s="1"/>
  <c r="M177" i="57"/>
  <c r="W173" i="57"/>
  <c r="U173" i="57"/>
  <c r="AF172" i="57" s="1"/>
  <c r="M173" i="57"/>
  <c r="O173" i="57" s="1"/>
  <c r="V173" i="57" s="1"/>
  <c r="AH172" i="57"/>
  <c r="AA172" i="57"/>
  <c r="M172" i="57"/>
  <c r="O172" i="57" s="1"/>
  <c r="V171" i="57" s="1"/>
  <c r="W171" i="57"/>
  <c r="U171" i="57"/>
  <c r="M171" i="57"/>
  <c r="O171" i="57" s="1"/>
  <c r="V169" i="57" s="1"/>
  <c r="X170" i="57"/>
  <c r="W170" i="57"/>
  <c r="U170" i="57"/>
  <c r="AF170" i="57" s="1"/>
  <c r="M170" i="57"/>
  <c r="O170" i="57" s="1"/>
  <c r="V167" i="57" s="1"/>
  <c r="W169" i="57"/>
  <c r="U169" i="57"/>
  <c r="AF168" i="57" s="1"/>
  <c r="O169" i="57"/>
  <c r="M169" i="57"/>
  <c r="AA168" i="57"/>
  <c r="M168" i="57"/>
  <c r="O168" i="57" s="1"/>
  <c r="V170" i="57" s="1"/>
  <c r="AG170" i="57" s="1"/>
  <c r="W167" i="57"/>
  <c r="U167" i="57"/>
  <c r="M167" i="57"/>
  <c r="O167" i="57" s="1"/>
  <c r="AH166" i="57"/>
  <c r="AA166" i="57"/>
  <c r="X166" i="57"/>
  <c r="W166" i="57"/>
  <c r="U166" i="57"/>
  <c r="W161" i="57"/>
  <c r="U161" i="57"/>
  <c r="AF160" i="57"/>
  <c r="U159" i="57"/>
  <c r="AH158" i="57"/>
  <c r="AA158" i="57"/>
  <c r="O158" i="57"/>
  <c r="V161" i="57" s="1"/>
  <c r="W157" i="57"/>
  <c r="U157" i="57"/>
  <c r="O157" i="57"/>
  <c r="V159" i="57" s="1"/>
  <c r="W156" i="57"/>
  <c r="AH156" i="57" s="1"/>
  <c r="U156" i="57"/>
  <c r="AF156" i="57" s="1"/>
  <c r="O156" i="57"/>
  <c r="V157" i="57" s="1"/>
  <c r="W155" i="57"/>
  <c r="U155" i="57"/>
  <c r="AF154" i="57" s="1"/>
  <c r="O155" i="57"/>
  <c r="V155" i="57" s="1"/>
  <c r="AH154" i="57"/>
  <c r="AA154" i="57"/>
  <c r="O154" i="57"/>
  <c r="V153" i="57" s="1"/>
  <c r="W153" i="57"/>
  <c r="U153" i="57"/>
  <c r="O153" i="57"/>
  <c r="V151" i="57" s="1"/>
  <c r="AH152" i="57"/>
  <c r="AF152" i="57"/>
  <c r="AA152" i="57"/>
  <c r="O152" i="57"/>
  <c r="W151" i="57"/>
  <c r="U151" i="57"/>
  <c r="O151" i="57"/>
  <c r="AA150" i="57"/>
  <c r="X150" i="57"/>
  <c r="W150" i="57"/>
  <c r="U150" i="57"/>
  <c r="O150" i="57"/>
  <c r="W146" i="57"/>
  <c r="U146" i="57"/>
  <c r="O146" i="57"/>
  <c r="V146" i="57" s="1"/>
  <c r="AH145" i="57"/>
  <c r="AF145" i="57"/>
  <c r="AA145" i="57"/>
  <c r="O145" i="57"/>
  <c r="V144" i="57" s="1"/>
  <c r="W144" i="57"/>
  <c r="U144" i="57"/>
  <c r="O144" i="57"/>
  <c r="AA143" i="57"/>
  <c r="X143" i="57"/>
  <c r="W143" i="57"/>
  <c r="U143" i="57"/>
  <c r="AF143" i="57" s="1"/>
  <c r="O143" i="57"/>
  <c r="W142" i="57"/>
  <c r="V142" i="57"/>
  <c r="U142" i="57"/>
  <c r="AF141" i="57" s="1"/>
  <c r="O142" i="57"/>
  <c r="O141" i="57"/>
  <c r="W140" i="57"/>
  <c r="V140" i="57"/>
  <c r="U140" i="57"/>
  <c r="O140" i="57"/>
  <c r="V143" i="57" s="1"/>
  <c r="AG143" i="57" s="1"/>
  <c r="X139" i="57"/>
  <c r="W139" i="57"/>
  <c r="Y139" i="57" s="1"/>
  <c r="V139" i="57"/>
  <c r="AG139" i="57" s="1"/>
  <c r="U139" i="57"/>
  <c r="W133" i="57"/>
  <c r="U133" i="57"/>
  <c r="AH132" i="57"/>
  <c r="AF132" i="57"/>
  <c r="AA132" i="57"/>
  <c r="U131" i="57"/>
  <c r="AH130" i="57"/>
  <c r="AF130" i="57"/>
  <c r="AA130" i="57"/>
  <c r="M130" i="57"/>
  <c r="O130" i="57" s="1"/>
  <c r="V133" i="57" s="1"/>
  <c r="W129" i="57"/>
  <c r="U129" i="57"/>
  <c r="M129" i="57"/>
  <c r="O129" i="57" s="1"/>
  <c r="V131" i="57" s="1"/>
  <c r="Y130" i="57" s="1"/>
  <c r="Z130" i="57" s="1"/>
  <c r="W128" i="57"/>
  <c r="U128" i="57"/>
  <c r="AF128" i="57" s="1"/>
  <c r="M128" i="57"/>
  <c r="O128" i="57" s="1"/>
  <c r="V129" i="57" s="1"/>
  <c r="W127" i="57"/>
  <c r="U127" i="57"/>
  <c r="AF126" i="57" s="1"/>
  <c r="M127" i="57"/>
  <c r="O127" i="57" s="1"/>
  <c r="V127" i="57" s="1"/>
  <c r="AH126" i="57"/>
  <c r="AA126" i="57"/>
  <c r="M126" i="57"/>
  <c r="O126" i="57" s="1"/>
  <c r="V125" i="57" s="1"/>
  <c r="AG124" i="57" s="1"/>
  <c r="W125" i="57"/>
  <c r="U125" i="57"/>
  <c r="M125" i="57"/>
  <c r="O125" i="57" s="1"/>
  <c r="V123" i="57" s="1"/>
  <c r="AH124" i="57"/>
  <c r="AF124" i="57"/>
  <c r="AA124" i="57"/>
  <c r="M124" i="57"/>
  <c r="O124" i="57" s="1"/>
  <c r="W123" i="57"/>
  <c r="U123" i="57"/>
  <c r="M123" i="57"/>
  <c r="O123" i="57" s="1"/>
  <c r="AH122" i="57"/>
  <c r="X122" i="57"/>
  <c r="W122" i="57"/>
  <c r="U122" i="57"/>
  <c r="O122" i="57"/>
  <c r="M122" i="57"/>
  <c r="W118" i="57"/>
  <c r="U118" i="57"/>
  <c r="AH117" i="57"/>
  <c r="AA117" i="57"/>
  <c r="M117" i="57"/>
  <c r="O117" i="57" s="1"/>
  <c r="V118" i="57" s="1"/>
  <c r="W116" i="57"/>
  <c r="U116" i="57"/>
  <c r="O116" i="57"/>
  <c r="V116" i="57" s="1"/>
  <c r="M116" i="57"/>
  <c r="W115" i="57"/>
  <c r="AA115" i="57" s="1"/>
  <c r="U115" i="57"/>
  <c r="M115" i="57"/>
  <c r="O115" i="57" s="1"/>
  <c r="V114" i="57" s="1"/>
  <c r="AG113" i="57" s="1"/>
  <c r="W114" i="57"/>
  <c r="U114" i="57"/>
  <c r="M114" i="57"/>
  <c r="O114" i="57" s="1"/>
  <c r="V112" i="57" s="1"/>
  <c r="AH113" i="57"/>
  <c r="M113" i="57"/>
  <c r="O113" i="57" s="1"/>
  <c r="W112" i="57"/>
  <c r="U112" i="57"/>
  <c r="M112" i="57"/>
  <c r="O112" i="57" s="1"/>
  <c r="X111" i="57"/>
  <c r="W111" i="57"/>
  <c r="U111" i="57"/>
  <c r="AF111" i="57" s="1"/>
  <c r="M111" i="57"/>
  <c r="O111" i="57" s="1"/>
  <c r="W108" i="57"/>
  <c r="U108" i="57"/>
  <c r="AF107" i="57"/>
  <c r="AA107" i="57"/>
  <c r="W106" i="57"/>
  <c r="U106" i="57"/>
  <c r="X105" i="57"/>
  <c r="W105" i="57"/>
  <c r="AA105" i="57" s="1"/>
  <c r="U105" i="57"/>
  <c r="M105" i="57"/>
  <c r="O105" i="57" s="1"/>
  <c r="V108" i="57" s="1"/>
  <c r="AG107" i="57" s="1"/>
  <c r="W104" i="57"/>
  <c r="U104" i="57"/>
  <c r="M104" i="57"/>
  <c r="O104" i="57" s="1"/>
  <c r="V106" i="57" s="1"/>
  <c r="AF103" i="57"/>
  <c r="M103" i="57"/>
  <c r="O103" i="57" s="1"/>
  <c r="V104" i="57" s="1"/>
  <c r="AG103" i="57" s="1"/>
  <c r="W102" i="57"/>
  <c r="U102" i="57"/>
  <c r="O102" i="57"/>
  <c r="V102" i="57" s="1"/>
  <c r="M102" i="57"/>
  <c r="AA101" i="57"/>
  <c r="X101" i="57"/>
  <c r="W101" i="57"/>
  <c r="U101" i="57"/>
  <c r="AF101" i="57" s="1"/>
  <c r="M101" i="57"/>
  <c r="O101" i="57" s="1"/>
  <c r="V100" i="57" s="1"/>
  <c r="AG99" i="57" s="1"/>
  <c r="W100" i="57"/>
  <c r="U100" i="57"/>
  <c r="M100" i="57"/>
  <c r="O100" i="57" s="1"/>
  <c r="V98" i="57" s="1"/>
  <c r="AF99" i="57"/>
  <c r="M99" i="57"/>
  <c r="O99" i="57" s="1"/>
  <c r="V96" i="57" s="1"/>
  <c r="W98" i="57"/>
  <c r="U98" i="57"/>
  <c r="M98" i="57"/>
  <c r="O98" i="57" s="1"/>
  <c r="V94" i="57" s="1"/>
  <c r="X97" i="57"/>
  <c r="W97" i="57"/>
  <c r="U97" i="57"/>
  <c r="M97" i="57"/>
  <c r="O97" i="57" s="1"/>
  <c r="W96" i="57"/>
  <c r="U96" i="57"/>
  <c r="M96" i="57"/>
  <c r="O96" i="57" s="1"/>
  <c r="V93" i="57" s="1"/>
  <c r="AH95" i="57"/>
  <c r="AF95" i="57"/>
  <c r="AA95" i="57"/>
  <c r="M95" i="57"/>
  <c r="O95" i="57" s="1"/>
  <c r="W94" i="57"/>
  <c r="U94" i="57"/>
  <c r="M94" i="57"/>
  <c r="O94" i="57" s="1"/>
  <c r="X93" i="57"/>
  <c r="W93" i="57"/>
  <c r="U93" i="57"/>
  <c r="AF93" i="57" s="1"/>
  <c r="W88" i="57"/>
  <c r="U88" i="57"/>
  <c r="AH87" i="57"/>
  <c r="AA87" i="57"/>
  <c r="U86" i="57"/>
  <c r="AH85" i="57"/>
  <c r="AF85" i="57"/>
  <c r="AA85" i="57"/>
  <c r="M85" i="57"/>
  <c r="O85" i="57" s="1"/>
  <c r="V88" i="57" s="1"/>
  <c r="W84" i="57"/>
  <c r="U84" i="57"/>
  <c r="M84" i="57"/>
  <c r="O84" i="57" s="1"/>
  <c r="V86" i="57" s="1"/>
  <c r="W83" i="57"/>
  <c r="U83" i="57"/>
  <c r="AF83" i="57" s="1"/>
  <c r="M83" i="57"/>
  <c r="O83" i="57" s="1"/>
  <c r="V84" i="57" s="1"/>
  <c r="W82" i="57"/>
  <c r="U82" i="57"/>
  <c r="M82" i="57"/>
  <c r="O82" i="57" s="1"/>
  <c r="V82" i="57" s="1"/>
  <c r="AH81" i="57"/>
  <c r="AA81" i="57"/>
  <c r="Y81" i="57"/>
  <c r="M81" i="57"/>
  <c r="O81" i="57" s="1"/>
  <c r="V80" i="57" s="1"/>
  <c r="W80" i="57"/>
  <c r="U80" i="57"/>
  <c r="M80" i="57"/>
  <c r="O80" i="57" s="1"/>
  <c r="V78" i="57" s="1"/>
  <c r="AH79" i="57"/>
  <c r="AF79" i="57"/>
  <c r="AA79" i="57"/>
  <c r="M79" i="57"/>
  <c r="O79" i="57" s="1"/>
  <c r="W78" i="57"/>
  <c r="U78" i="57"/>
  <c r="M78" i="57"/>
  <c r="O78" i="57" s="1"/>
  <c r="X77" i="57"/>
  <c r="W77" i="57"/>
  <c r="AH77" i="57" s="1"/>
  <c r="U77" i="57"/>
  <c r="AF77" i="57" s="1"/>
  <c r="M77" i="57"/>
  <c r="O77" i="57" s="1"/>
  <c r="V77" i="57" s="1"/>
  <c r="W73" i="57"/>
  <c r="AA72" i="57" s="1"/>
  <c r="U73" i="57"/>
  <c r="AH72" i="57"/>
  <c r="AF72" i="57"/>
  <c r="M72" i="57"/>
  <c r="O72" i="57" s="1"/>
  <c r="V73" i="57" s="1"/>
  <c r="W71" i="57"/>
  <c r="U71" i="57"/>
  <c r="M71" i="57"/>
  <c r="O71" i="57" s="1"/>
  <c r="V71" i="57" s="1"/>
  <c r="W70" i="57"/>
  <c r="U70" i="57"/>
  <c r="M70" i="57"/>
  <c r="O70" i="57" s="1"/>
  <c r="V69" i="57" s="1"/>
  <c r="AG68" i="57" s="1"/>
  <c r="W69" i="57"/>
  <c r="U69" i="57"/>
  <c r="AF68" i="57" s="1"/>
  <c r="M69" i="57"/>
  <c r="O69" i="57" s="1"/>
  <c r="M68" i="57"/>
  <c r="O68" i="57" s="1"/>
  <c r="W67" i="57"/>
  <c r="V67" i="57"/>
  <c r="U67" i="57"/>
  <c r="AF66" i="57" s="1"/>
  <c r="M67" i="57"/>
  <c r="O67" i="57" s="1"/>
  <c r="X66" i="57"/>
  <c r="W66" i="57"/>
  <c r="U66" i="57"/>
  <c r="M66" i="57"/>
  <c r="O66" i="57" s="1"/>
  <c r="W63" i="57"/>
  <c r="U63" i="57"/>
  <c r="AF62" i="57" s="1"/>
  <c r="W61" i="57"/>
  <c r="U61" i="57"/>
  <c r="X60" i="57"/>
  <c r="W60" i="57"/>
  <c r="U60" i="57"/>
  <c r="AF60" i="57" s="1"/>
  <c r="M60" i="57"/>
  <c r="O60" i="57" s="1"/>
  <c r="V63" i="57" s="1"/>
  <c r="W59" i="57"/>
  <c r="U59" i="57"/>
  <c r="AF58" i="57" s="1"/>
  <c r="M59" i="57"/>
  <c r="O59" i="57" s="1"/>
  <c r="V61" i="57" s="1"/>
  <c r="AA58" i="57"/>
  <c r="M58" i="57"/>
  <c r="O58" i="57" s="1"/>
  <c r="V59" i="57" s="1"/>
  <c r="AG58" i="57" s="1"/>
  <c r="W57" i="57"/>
  <c r="U57" i="57"/>
  <c r="M57" i="57"/>
  <c r="O57" i="57" s="1"/>
  <c r="V57" i="57" s="1"/>
  <c r="X56" i="57"/>
  <c r="W56" i="57"/>
  <c r="U56" i="57"/>
  <c r="O56" i="57"/>
  <c r="M56" i="57"/>
  <c r="W55" i="57"/>
  <c r="V55" i="57"/>
  <c r="U55" i="57"/>
  <c r="M55" i="57"/>
  <c r="O55" i="57" s="1"/>
  <c r="V53" i="57" s="1"/>
  <c r="AH54" i="57"/>
  <c r="AA54" i="57"/>
  <c r="Y54" i="57"/>
  <c r="M54" i="57"/>
  <c r="O54" i="57" s="1"/>
  <c r="V51" i="57" s="1"/>
  <c r="W53" i="57"/>
  <c r="U53" i="57"/>
  <c r="M53" i="57"/>
  <c r="O53" i="57" s="1"/>
  <c r="V49" i="57" s="1"/>
  <c r="X52" i="57"/>
  <c r="W52" i="57"/>
  <c r="U52" i="57"/>
  <c r="AF52" i="57" s="1"/>
  <c r="M52" i="57"/>
  <c r="O52" i="57" s="1"/>
  <c r="W51" i="57"/>
  <c r="U51" i="57"/>
  <c r="M51" i="57"/>
  <c r="O51" i="57" s="1"/>
  <c r="AH50" i="57"/>
  <c r="AF50" i="57"/>
  <c r="AA50" i="57"/>
  <c r="M50" i="57"/>
  <c r="O50" i="57" s="1"/>
  <c r="W49" i="57"/>
  <c r="U49" i="57"/>
  <c r="M49" i="57"/>
  <c r="O49" i="57" s="1"/>
  <c r="AH48" i="57"/>
  <c r="X48" i="57"/>
  <c r="W48" i="57"/>
  <c r="AA48" i="57" s="1"/>
  <c r="U48" i="57"/>
  <c r="V43" i="57"/>
  <c r="T43" i="57"/>
  <c r="AG42" i="57"/>
  <c r="AE42" i="57"/>
  <c r="Z42" i="57"/>
  <c r="T41" i="57"/>
  <c r="AE40" i="57" s="1"/>
  <c r="AG40" i="57"/>
  <c r="Z40" i="57"/>
  <c r="N40" i="57"/>
  <c r="U43" i="57" s="1"/>
  <c r="X42" i="57" s="1"/>
  <c r="Y42" i="57" s="1"/>
  <c r="AA42" i="57" s="1"/>
  <c r="AC42" i="57" s="1"/>
  <c r="V39" i="57"/>
  <c r="T39" i="57"/>
  <c r="N39" i="57"/>
  <c r="U41" i="57" s="1"/>
  <c r="AF40" i="57" s="1"/>
  <c r="V38" i="57"/>
  <c r="T38" i="57"/>
  <c r="AE38" i="57" s="1"/>
  <c r="N38" i="57"/>
  <c r="U39" i="57" s="1"/>
  <c r="V37" i="57"/>
  <c r="T37" i="57"/>
  <c r="N37" i="57"/>
  <c r="U37" i="57" s="1"/>
  <c r="X36" i="57" s="1"/>
  <c r="AG36" i="57"/>
  <c r="Z36" i="57"/>
  <c r="N36" i="57"/>
  <c r="V35" i="57"/>
  <c r="U35" i="57"/>
  <c r="T35" i="57"/>
  <c r="N35" i="57"/>
  <c r="AF34" i="57"/>
  <c r="AE34" i="57"/>
  <c r="N34" i="57"/>
  <c r="V33" i="57"/>
  <c r="U33" i="57"/>
  <c r="T33" i="57"/>
  <c r="N33" i="57"/>
  <c r="U38" i="57" s="1"/>
  <c r="W32" i="57"/>
  <c r="V32" i="57"/>
  <c r="T32" i="57"/>
  <c r="N32" i="57"/>
  <c r="U32" i="57" s="1"/>
  <c r="V28" i="57"/>
  <c r="T28" i="57"/>
  <c r="Z27" i="57"/>
  <c r="N27" i="57"/>
  <c r="U28" i="57" s="1"/>
  <c r="V26" i="57"/>
  <c r="T26" i="57"/>
  <c r="N26" i="57"/>
  <c r="U26" i="57" s="1"/>
  <c r="V25" i="57"/>
  <c r="AG25" i="57" s="1"/>
  <c r="T25" i="57"/>
  <c r="N25" i="57"/>
  <c r="U24" i="57" s="1"/>
  <c r="AF23" i="57" s="1"/>
  <c r="V24" i="57"/>
  <c r="T24" i="57"/>
  <c r="N24" i="57"/>
  <c r="U22" i="57" s="1"/>
  <c r="AG23" i="57"/>
  <c r="AE23" i="57"/>
  <c r="Z23" i="57"/>
  <c r="N23" i="57"/>
  <c r="V22" i="57"/>
  <c r="T22" i="57"/>
  <c r="N22" i="57"/>
  <c r="U25" i="57" s="1"/>
  <c r="W21" i="57"/>
  <c r="V21" i="57"/>
  <c r="AG21" i="57" s="1"/>
  <c r="T21" i="57"/>
  <c r="AE21" i="57" s="1"/>
  <c r="N21" i="57"/>
  <c r="V18" i="57"/>
  <c r="T18" i="57"/>
  <c r="AE17" i="57"/>
  <c r="V16" i="57"/>
  <c r="T16" i="57"/>
  <c r="W15" i="57"/>
  <c r="V15" i="57"/>
  <c r="T15" i="57"/>
  <c r="AE15" i="57" s="1"/>
  <c r="N15" i="57"/>
  <c r="U18" i="57" s="1"/>
  <c r="V14" i="57"/>
  <c r="Z13" i="57" s="1"/>
  <c r="T14" i="57"/>
  <c r="N14" i="57"/>
  <c r="U16" i="57" s="1"/>
  <c r="AG13" i="57"/>
  <c r="AE13" i="57"/>
  <c r="N13" i="57"/>
  <c r="U14" i="57" s="1"/>
  <c r="X13" i="57" s="1"/>
  <c r="Y13" i="57" s="1"/>
  <c r="V12" i="57"/>
  <c r="T12" i="57"/>
  <c r="N12" i="57"/>
  <c r="U12" i="57" s="1"/>
  <c r="W11" i="57"/>
  <c r="V11" i="57"/>
  <c r="Z11" i="57" s="1"/>
  <c r="T11" i="57"/>
  <c r="N11" i="57"/>
  <c r="U10" i="57" s="1"/>
  <c r="X9" i="57" s="1"/>
  <c r="V10" i="57"/>
  <c r="AG9" i="57" s="1"/>
  <c r="T10" i="57"/>
  <c r="AE9" i="57" s="1"/>
  <c r="N10" i="57"/>
  <c r="U8" i="57" s="1"/>
  <c r="Z9" i="57"/>
  <c r="N9" i="57"/>
  <c r="V8" i="57"/>
  <c r="T8" i="57"/>
  <c r="N8" i="57"/>
  <c r="U4" i="57" s="1"/>
  <c r="W7" i="57"/>
  <c r="V7" i="57"/>
  <c r="AG7" i="57" s="1"/>
  <c r="T7" i="57"/>
  <c r="AE7" i="57" s="1"/>
  <c r="N7" i="57"/>
  <c r="V6" i="57"/>
  <c r="U6" i="57"/>
  <c r="T6" i="57"/>
  <c r="AE5" i="57" s="1"/>
  <c r="N6" i="57"/>
  <c r="AG5" i="57"/>
  <c r="Z5" i="57"/>
  <c r="X5" i="57"/>
  <c r="Y5" i="57" s="1"/>
  <c r="N5" i="57"/>
  <c r="U15" i="57" s="1"/>
  <c r="V4" i="57"/>
  <c r="T4" i="57"/>
  <c r="N4" i="57"/>
  <c r="W3" i="57"/>
  <c r="V3" i="57"/>
  <c r="T3" i="57"/>
  <c r="AE3" i="57" s="1"/>
  <c r="AH49" i="58"/>
  <c r="AA49" i="58"/>
  <c r="U49" i="58"/>
  <c r="R49" i="58"/>
  <c r="T49" i="58" s="1"/>
  <c r="L49" i="58"/>
  <c r="N49" i="58" s="1"/>
  <c r="V49" i="58" s="1"/>
  <c r="AH48" i="58"/>
  <c r="AA48" i="58"/>
  <c r="U48" i="58"/>
  <c r="AF48" i="58" s="1"/>
  <c r="R48" i="58"/>
  <c r="T48" i="58" s="1"/>
  <c r="L48" i="58"/>
  <c r="N48" i="58" s="1"/>
  <c r="V48" i="58" s="1"/>
  <c r="U47" i="58"/>
  <c r="R47" i="58"/>
  <c r="T47" i="58" s="1"/>
  <c r="L47" i="58"/>
  <c r="N47" i="58" s="1"/>
  <c r="V47" i="58" s="1"/>
  <c r="AH46" i="58"/>
  <c r="AA46" i="58"/>
  <c r="U46" i="58"/>
  <c r="R46" i="58"/>
  <c r="T46" i="58" s="1"/>
  <c r="L46" i="58"/>
  <c r="N46" i="58" s="1"/>
  <c r="V46" i="58" s="1"/>
  <c r="AH45" i="58"/>
  <c r="AA45" i="58"/>
  <c r="U45" i="58"/>
  <c r="R45" i="58"/>
  <c r="T45" i="58" s="1"/>
  <c r="L45" i="58"/>
  <c r="N45" i="58" s="1"/>
  <c r="V45" i="58" s="1"/>
  <c r="U44" i="58"/>
  <c r="R44" i="58"/>
  <c r="T44" i="58" s="1"/>
  <c r="L44" i="58"/>
  <c r="N44" i="58" s="1"/>
  <c r="V44" i="58" s="1"/>
  <c r="Y45" i="58" s="1"/>
  <c r="AH43" i="58"/>
  <c r="AA43" i="58"/>
  <c r="U43" i="58"/>
  <c r="R43" i="58"/>
  <c r="T43" i="58" s="1"/>
  <c r="L43" i="58"/>
  <c r="N43" i="58" s="1"/>
  <c r="V43" i="58" s="1"/>
  <c r="AH42" i="58"/>
  <c r="AA42" i="58"/>
  <c r="U42" i="58"/>
  <c r="R42" i="58"/>
  <c r="T42" i="58" s="1"/>
  <c r="L42" i="58"/>
  <c r="N42" i="58" s="1"/>
  <c r="V42" i="58" s="1"/>
  <c r="U41" i="58"/>
  <c r="R41" i="58"/>
  <c r="T41" i="58" s="1"/>
  <c r="L41" i="58"/>
  <c r="N41" i="58" s="1"/>
  <c r="V41" i="58" s="1"/>
  <c r="AH40" i="58"/>
  <c r="AA40" i="58"/>
  <c r="U40" i="58"/>
  <c r="R40" i="58"/>
  <c r="T40" i="58" s="1"/>
  <c r="L40" i="58"/>
  <c r="N40" i="58" s="1"/>
  <c r="V40" i="58" s="1"/>
  <c r="AH39" i="58"/>
  <c r="AA39" i="58"/>
  <c r="U39" i="58"/>
  <c r="R39" i="58"/>
  <c r="T39" i="58" s="1"/>
  <c r="L39" i="58"/>
  <c r="N39" i="58" s="1"/>
  <c r="V39" i="58" s="1"/>
  <c r="U38" i="58"/>
  <c r="R38" i="58"/>
  <c r="T38" i="58" s="1"/>
  <c r="L38" i="58"/>
  <c r="N38" i="58" s="1"/>
  <c r="V38" i="58" s="1"/>
  <c r="AH36" i="58"/>
  <c r="AA36" i="58"/>
  <c r="U36" i="58"/>
  <c r="R36" i="58"/>
  <c r="T36" i="58" s="1"/>
  <c r="L36" i="58"/>
  <c r="N36" i="58" s="1"/>
  <c r="V36" i="58" s="1"/>
  <c r="AH35" i="58"/>
  <c r="AA35" i="58"/>
  <c r="U35" i="58"/>
  <c r="R35" i="58"/>
  <c r="T35" i="58" s="1"/>
  <c r="L35" i="58"/>
  <c r="N35" i="58" s="1"/>
  <c r="V35" i="58" s="1"/>
  <c r="U34" i="58"/>
  <c r="R34" i="58"/>
  <c r="T34" i="58" s="1"/>
  <c r="L34" i="58"/>
  <c r="N34" i="58" s="1"/>
  <c r="V34" i="58" s="1"/>
  <c r="AH33" i="58"/>
  <c r="AA33" i="58"/>
  <c r="U33" i="58"/>
  <c r="R33" i="58"/>
  <c r="T33" i="58" s="1"/>
  <c r="L33" i="58"/>
  <c r="N33" i="58" s="1"/>
  <c r="V33" i="58" s="1"/>
  <c r="AH32" i="58"/>
  <c r="AA32" i="58"/>
  <c r="U32" i="58"/>
  <c r="R32" i="58"/>
  <c r="T32" i="58" s="1"/>
  <c r="L32" i="58"/>
  <c r="N32" i="58" s="1"/>
  <c r="V32" i="58" s="1"/>
  <c r="U31" i="58"/>
  <c r="R31" i="58"/>
  <c r="T31" i="58" s="1"/>
  <c r="L31" i="58"/>
  <c r="N31" i="58" s="1"/>
  <c r="V31" i="58" s="1"/>
  <c r="AH30" i="58"/>
  <c r="AA30" i="58"/>
  <c r="U30" i="58"/>
  <c r="R30" i="58"/>
  <c r="T30" i="58" s="1"/>
  <c r="L30" i="58"/>
  <c r="N30" i="58" s="1"/>
  <c r="V30" i="58" s="1"/>
  <c r="AH29" i="58"/>
  <c r="AA29" i="58"/>
  <c r="U29" i="58"/>
  <c r="R29" i="58"/>
  <c r="T29" i="58" s="1"/>
  <c r="L29" i="58"/>
  <c r="N29" i="58" s="1"/>
  <c r="V29" i="58" s="1"/>
  <c r="U28" i="58"/>
  <c r="R28" i="58"/>
  <c r="T28" i="58" s="1"/>
  <c r="L28" i="58"/>
  <c r="N28" i="58" s="1"/>
  <c r="V28" i="58" s="1"/>
  <c r="AH25" i="58"/>
  <c r="AA25" i="58"/>
  <c r="U25" i="58"/>
  <c r="R25" i="58"/>
  <c r="T25" i="58" s="1"/>
  <c r="L25" i="58"/>
  <c r="N25" i="58" s="1"/>
  <c r="V25" i="58" s="1"/>
  <c r="AH24" i="58"/>
  <c r="AA24" i="58"/>
  <c r="U24" i="58"/>
  <c r="R24" i="58"/>
  <c r="T24" i="58" s="1"/>
  <c r="L24" i="58"/>
  <c r="N24" i="58" s="1"/>
  <c r="V24" i="58" s="1"/>
  <c r="U23" i="58"/>
  <c r="R23" i="58"/>
  <c r="T23" i="58" s="1"/>
  <c r="L23" i="58"/>
  <c r="N23" i="58" s="1"/>
  <c r="V23" i="58" s="1"/>
  <c r="AH22" i="58"/>
  <c r="AA22" i="58"/>
  <c r="U22" i="58"/>
  <c r="R22" i="58"/>
  <c r="T22" i="58" s="1"/>
  <c r="L22" i="58"/>
  <c r="N22" i="58" s="1"/>
  <c r="V22" i="58" s="1"/>
  <c r="AH21" i="58"/>
  <c r="AA21" i="58"/>
  <c r="U21" i="58"/>
  <c r="R21" i="58"/>
  <c r="T21" i="58" s="1"/>
  <c r="L21" i="58"/>
  <c r="N21" i="58" s="1"/>
  <c r="V21" i="58" s="1"/>
  <c r="U20" i="58"/>
  <c r="R20" i="58"/>
  <c r="T20" i="58" s="1"/>
  <c r="L20" i="58"/>
  <c r="N20" i="58" s="1"/>
  <c r="AH19" i="58"/>
  <c r="AA19" i="58"/>
  <c r="U19" i="58"/>
  <c r="R19" i="58"/>
  <c r="T19" i="58" s="1"/>
  <c r="L19" i="58"/>
  <c r="N19" i="58" s="1"/>
  <c r="V19" i="58" s="1"/>
  <c r="AH18" i="58"/>
  <c r="AA18" i="58"/>
  <c r="U18" i="58"/>
  <c r="AF18" i="58" s="1"/>
  <c r="R18" i="58"/>
  <c r="T18" i="58" s="1"/>
  <c r="L18" i="58"/>
  <c r="N18" i="58" s="1"/>
  <c r="V18" i="58" s="1"/>
  <c r="U17" i="58"/>
  <c r="R17" i="58"/>
  <c r="T17" i="58" s="1"/>
  <c r="L17" i="58"/>
  <c r="N17" i="58" s="1"/>
  <c r="AH16" i="58"/>
  <c r="AA16" i="58"/>
  <c r="U16" i="58"/>
  <c r="R16" i="58"/>
  <c r="T16" i="58" s="1"/>
  <c r="L16" i="58"/>
  <c r="N16" i="58" s="1"/>
  <c r="V16" i="58" s="1"/>
  <c r="AH15" i="58"/>
  <c r="AA15" i="58"/>
  <c r="U15" i="58"/>
  <c r="R15" i="58"/>
  <c r="T15" i="58" s="1"/>
  <c r="L15" i="58"/>
  <c r="N15" i="58" s="1"/>
  <c r="V15" i="58" s="1"/>
  <c r="U14" i="58"/>
  <c r="R14" i="58"/>
  <c r="T14" i="58" s="1"/>
  <c r="L14" i="58"/>
  <c r="N14" i="58" s="1"/>
  <c r="V14" i="58" s="1"/>
  <c r="AH12" i="58"/>
  <c r="AA12" i="58"/>
  <c r="U12" i="58"/>
  <c r="R12" i="58"/>
  <c r="T12" i="58" s="1"/>
  <c r="L12" i="58"/>
  <c r="N12" i="58" s="1"/>
  <c r="V12" i="58" s="1"/>
  <c r="AH11" i="58"/>
  <c r="AA11" i="58"/>
  <c r="U11" i="58"/>
  <c r="AF11" i="58" s="1"/>
  <c r="R11" i="58"/>
  <c r="T11" i="58" s="1"/>
  <c r="L11" i="58"/>
  <c r="N11" i="58" s="1"/>
  <c r="V11" i="58" s="1"/>
  <c r="U10" i="58"/>
  <c r="R10" i="58"/>
  <c r="T10" i="58" s="1"/>
  <c r="L10" i="58"/>
  <c r="N10" i="58" s="1"/>
  <c r="V10" i="58" s="1"/>
  <c r="AH9" i="58"/>
  <c r="AA9" i="58"/>
  <c r="U9" i="58"/>
  <c r="R9" i="58"/>
  <c r="T9" i="58" s="1"/>
  <c r="L9" i="58"/>
  <c r="N9" i="58" s="1"/>
  <c r="V9" i="58" s="1"/>
  <c r="AH8" i="58"/>
  <c r="AA8" i="58"/>
  <c r="U8" i="58"/>
  <c r="R8" i="58"/>
  <c r="T8" i="58" s="1"/>
  <c r="L8" i="58"/>
  <c r="N8" i="58" s="1"/>
  <c r="V8" i="58" s="1"/>
  <c r="U7" i="58"/>
  <c r="R7" i="58"/>
  <c r="T7" i="58" s="1"/>
  <c r="L7" i="58"/>
  <c r="N7" i="58" s="1"/>
  <c r="AH6" i="58"/>
  <c r="AA6" i="58"/>
  <c r="U6" i="58"/>
  <c r="AF6" i="58" s="1"/>
  <c r="R6" i="58"/>
  <c r="T6" i="58" s="1"/>
  <c r="L6" i="58"/>
  <c r="N6" i="58" s="1"/>
  <c r="V6" i="58" s="1"/>
  <c r="AH5" i="58"/>
  <c r="AA5" i="58"/>
  <c r="U5" i="58"/>
  <c r="R5" i="58"/>
  <c r="T5" i="58" s="1"/>
  <c r="L5" i="58"/>
  <c r="N5" i="58" s="1"/>
  <c r="V5" i="58" s="1"/>
  <c r="U4" i="58"/>
  <c r="R4" i="58"/>
  <c r="T4" i="58" s="1"/>
  <c r="L4" i="58"/>
  <c r="N4" i="58" s="1"/>
  <c r="V4" i="58" s="1"/>
  <c r="P34" i="59"/>
  <c r="N34" i="59"/>
  <c r="K34" i="59"/>
  <c r="M34" i="59" s="1"/>
  <c r="O34" i="59" s="1"/>
  <c r="K33" i="59"/>
  <c r="M33" i="59" s="1"/>
  <c r="K32" i="59"/>
  <c r="M32" i="59" s="1"/>
  <c r="K31" i="59"/>
  <c r="M31" i="59" s="1"/>
  <c r="P30" i="59"/>
  <c r="N30" i="59"/>
  <c r="K30" i="59"/>
  <c r="M30" i="59" s="1"/>
  <c r="P29" i="59"/>
  <c r="N29" i="59"/>
  <c r="K29" i="59"/>
  <c r="M29" i="59" s="1"/>
  <c r="O29" i="59" s="1"/>
  <c r="K28" i="59"/>
  <c r="M28" i="59" s="1"/>
  <c r="K27" i="59"/>
  <c r="M27" i="59" s="1"/>
  <c r="P26" i="59"/>
  <c r="S26" i="59" s="1"/>
  <c r="N26" i="59"/>
  <c r="X26" i="59" s="1"/>
  <c r="K26" i="59"/>
  <c r="M26" i="59" s="1"/>
  <c r="P25" i="59"/>
  <c r="N25" i="59"/>
  <c r="K25" i="59"/>
  <c r="M25" i="59" s="1"/>
  <c r="O25" i="59" s="1"/>
  <c r="K24" i="59"/>
  <c r="M24" i="59" s="1"/>
  <c r="K23" i="59"/>
  <c r="M23" i="59" s="1"/>
  <c r="K22" i="59"/>
  <c r="M22" i="59" s="1"/>
  <c r="P21" i="59"/>
  <c r="N21" i="59"/>
  <c r="K21" i="59"/>
  <c r="M21" i="59" s="1"/>
  <c r="P20" i="59"/>
  <c r="N20" i="59"/>
  <c r="K20" i="59"/>
  <c r="M20" i="59" s="1"/>
  <c r="O20" i="59" s="1"/>
  <c r="K19" i="59"/>
  <c r="M19" i="59" s="1"/>
  <c r="K18" i="59"/>
  <c r="M18" i="59" s="1"/>
  <c r="P17" i="59"/>
  <c r="S17" i="59" s="1"/>
  <c r="N17" i="59"/>
  <c r="X17" i="59" s="1"/>
  <c r="K17" i="59"/>
  <c r="M17" i="59" s="1"/>
  <c r="O17" i="59" s="1"/>
  <c r="Y17" i="59" s="1"/>
  <c r="K10" i="59"/>
  <c r="J10" i="59"/>
  <c r="I10" i="59"/>
  <c r="K5" i="59"/>
  <c r="J5" i="59"/>
  <c r="I5" i="59"/>
  <c r="T5" i="59" s="1"/>
  <c r="W244" i="60"/>
  <c r="AH243" i="60"/>
  <c r="AA243" i="60"/>
  <c r="O242" i="60"/>
  <c r="V244" i="60" s="1"/>
  <c r="M242" i="60"/>
  <c r="U244" i="60" s="1"/>
  <c r="W241" i="60"/>
  <c r="AA240" i="60" s="1"/>
  <c r="O239" i="60"/>
  <c r="V241" i="60" s="1"/>
  <c r="M239" i="60"/>
  <c r="U241" i="60" s="1"/>
  <c r="W238" i="60"/>
  <c r="O236" i="60"/>
  <c r="V238" i="60" s="1"/>
  <c r="M236" i="60"/>
  <c r="U238" i="60" s="1"/>
  <c r="AF237" i="60" s="1"/>
  <c r="W235" i="60"/>
  <c r="AH234" i="60" s="1"/>
  <c r="AA234" i="60"/>
  <c r="O233" i="60"/>
  <c r="V235" i="60" s="1"/>
  <c r="M233" i="60"/>
  <c r="U235" i="60" s="1"/>
  <c r="W232" i="60"/>
  <c r="O230" i="60"/>
  <c r="V232" i="60" s="1"/>
  <c r="M230" i="60"/>
  <c r="U232" i="60" s="1"/>
  <c r="W229" i="60"/>
  <c r="O227" i="60"/>
  <c r="V229" i="60" s="1"/>
  <c r="M227" i="60"/>
  <c r="U229" i="60" s="1"/>
  <c r="W226" i="60"/>
  <c r="W225" i="60"/>
  <c r="AH225" i="60" s="1"/>
  <c r="O224" i="60"/>
  <c r="V226" i="60" s="1"/>
  <c r="M224" i="60"/>
  <c r="U226" i="60" s="1"/>
  <c r="W223" i="60"/>
  <c r="O221" i="60"/>
  <c r="V223" i="60" s="1"/>
  <c r="AG222" i="60" s="1"/>
  <c r="M221" i="60"/>
  <c r="U223" i="60" s="1"/>
  <c r="W220" i="60"/>
  <c r="O218" i="60"/>
  <c r="V220" i="60" s="1"/>
  <c r="M218" i="60"/>
  <c r="U220" i="60" s="1"/>
  <c r="AF219" i="60" s="1"/>
  <c r="W217" i="60"/>
  <c r="W216" i="60"/>
  <c r="AA216" i="60" s="1"/>
  <c r="O215" i="60"/>
  <c r="V217" i="60" s="1"/>
  <c r="M215" i="60"/>
  <c r="U217" i="60" s="1"/>
  <c r="O212" i="60"/>
  <c r="M212" i="60"/>
  <c r="O209" i="60"/>
  <c r="V234" i="60" s="1"/>
  <c r="M209" i="60"/>
  <c r="O206" i="60"/>
  <c r="V216" i="60" s="1"/>
  <c r="M206" i="60"/>
  <c r="W205" i="60"/>
  <c r="O203" i="60"/>
  <c r="V205" i="60" s="1"/>
  <c r="M203" i="60"/>
  <c r="U205" i="60" s="1"/>
  <c r="W202" i="60"/>
  <c r="V202" i="60"/>
  <c r="AH201" i="60"/>
  <c r="AA201" i="60"/>
  <c r="Y201" i="60"/>
  <c r="Z201" i="60" s="1"/>
  <c r="O200" i="60"/>
  <c r="M200" i="60"/>
  <c r="U202" i="60" s="1"/>
  <c r="AF201" i="60" s="1"/>
  <c r="W199" i="60"/>
  <c r="AH198" i="60" s="1"/>
  <c r="V199" i="60"/>
  <c r="AA198" i="60"/>
  <c r="O197" i="60"/>
  <c r="M197" i="60"/>
  <c r="U199" i="60" s="1"/>
  <c r="W196" i="60"/>
  <c r="V196" i="60"/>
  <c r="O194" i="60"/>
  <c r="M194" i="60"/>
  <c r="U196" i="60" s="1"/>
  <c r="W193" i="60"/>
  <c r="V193" i="60"/>
  <c r="W192" i="60"/>
  <c r="AH192" i="60" s="1"/>
  <c r="O191" i="60"/>
  <c r="M191" i="60"/>
  <c r="U193" i="60" s="1"/>
  <c r="W190" i="60"/>
  <c r="AH189" i="60"/>
  <c r="O188" i="60"/>
  <c r="V190" i="60" s="1"/>
  <c r="Y189" i="60" s="1"/>
  <c r="M188" i="60"/>
  <c r="U190" i="60" s="1"/>
  <c r="W187" i="60"/>
  <c r="W186" i="60"/>
  <c r="O185" i="60"/>
  <c r="V187" i="60" s="1"/>
  <c r="M185" i="60"/>
  <c r="U187" i="60" s="1"/>
  <c r="W184" i="60"/>
  <c r="O182" i="60"/>
  <c r="V184" i="60" s="1"/>
  <c r="M182" i="60"/>
  <c r="U184" i="60" s="1"/>
  <c r="W181" i="60"/>
  <c r="O179" i="60"/>
  <c r="V181" i="60" s="1"/>
  <c r="AG180" i="60" s="1"/>
  <c r="M179" i="60"/>
  <c r="U181" i="60" s="1"/>
  <c r="AF180" i="60" s="1"/>
  <c r="W178" i="60"/>
  <c r="AH177" i="60"/>
  <c r="W177" i="60"/>
  <c r="AA177" i="60" s="1"/>
  <c r="O176" i="60"/>
  <c r="V178" i="60" s="1"/>
  <c r="Y177" i="60" s="1"/>
  <c r="M176" i="60"/>
  <c r="U178" i="60" s="1"/>
  <c r="O173" i="60"/>
  <c r="M173" i="60"/>
  <c r="O170" i="60"/>
  <c r="M170" i="60"/>
  <c r="O167" i="60"/>
  <c r="V177" i="60" s="1"/>
  <c r="AG177" i="60" s="1"/>
  <c r="M167" i="60"/>
  <c r="U177" i="60" s="1"/>
  <c r="W163" i="60"/>
  <c r="AH162" i="60"/>
  <c r="AA162" i="60"/>
  <c r="O161" i="60"/>
  <c r="V163" i="60" s="1"/>
  <c r="M161" i="60"/>
  <c r="U163" i="60" s="1"/>
  <c r="W160" i="60"/>
  <c r="AA159" i="60"/>
  <c r="O158" i="60"/>
  <c r="V160" i="60" s="1"/>
  <c r="Y159" i="60" s="1"/>
  <c r="M158" i="60"/>
  <c r="U160" i="60" s="1"/>
  <c r="AF159" i="60" s="1"/>
  <c r="W157" i="60"/>
  <c r="AH156" i="60"/>
  <c r="O155" i="60"/>
  <c r="V157" i="60" s="1"/>
  <c r="M155" i="60"/>
  <c r="U157" i="60" s="1"/>
  <c r="AF156" i="60" s="1"/>
  <c r="W154" i="60"/>
  <c r="AA153" i="60" s="1"/>
  <c r="O152" i="60"/>
  <c r="V154" i="60" s="1"/>
  <c r="M152" i="60"/>
  <c r="U154" i="60" s="1"/>
  <c r="W151" i="60"/>
  <c r="AA150" i="60"/>
  <c r="O149" i="60"/>
  <c r="V151" i="60" s="1"/>
  <c r="M149" i="60"/>
  <c r="U151" i="60" s="1"/>
  <c r="AF150" i="60" s="1"/>
  <c r="W148" i="60"/>
  <c r="AA147" i="60"/>
  <c r="O146" i="60"/>
  <c r="V148" i="60" s="1"/>
  <c r="M146" i="60"/>
  <c r="U148" i="60" s="1"/>
  <c r="AF147" i="60" s="1"/>
  <c r="W145" i="60"/>
  <c r="W144" i="60"/>
  <c r="AH144" i="60" s="1"/>
  <c r="O143" i="60"/>
  <c r="V145" i="60" s="1"/>
  <c r="M143" i="60"/>
  <c r="U145" i="60" s="1"/>
  <c r="W142" i="60"/>
  <c r="AH141" i="60"/>
  <c r="AA141" i="60"/>
  <c r="O140" i="60"/>
  <c r="V142" i="60" s="1"/>
  <c r="M140" i="60"/>
  <c r="U142" i="60" s="1"/>
  <c r="W139" i="60"/>
  <c r="O137" i="60"/>
  <c r="V139" i="60" s="1"/>
  <c r="M137" i="60"/>
  <c r="U139" i="60" s="1"/>
  <c r="W136" i="60"/>
  <c r="W135" i="60"/>
  <c r="O134" i="60"/>
  <c r="V136" i="60" s="1"/>
  <c r="M134" i="60"/>
  <c r="U136" i="60" s="1"/>
  <c r="O131" i="60"/>
  <c r="M131" i="60"/>
  <c r="O128" i="60"/>
  <c r="M128" i="60"/>
  <c r="U162" i="60" s="1"/>
  <c r="AF162" i="60" s="1"/>
  <c r="O125" i="60"/>
  <c r="V135" i="60" s="1"/>
  <c r="M125" i="60"/>
  <c r="U144" i="60" s="1"/>
  <c r="W124" i="60"/>
  <c r="O122" i="60"/>
  <c r="V124" i="60" s="1"/>
  <c r="M122" i="60"/>
  <c r="U124" i="60" s="1"/>
  <c r="W121" i="60"/>
  <c r="AH120" i="60"/>
  <c r="AA120" i="60"/>
  <c r="O119" i="60"/>
  <c r="V121" i="60" s="1"/>
  <c r="Y120" i="60" s="1"/>
  <c r="M119" i="60"/>
  <c r="U121" i="60" s="1"/>
  <c r="AF120" i="60" s="1"/>
  <c r="W118" i="60"/>
  <c r="AA117" i="60"/>
  <c r="O116" i="60"/>
  <c r="V118" i="60" s="1"/>
  <c r="AG117" i="60" s="1"/>
  <c r="M116" i="60"/>
  <c r="U118" i="60" s="1"/>
  <c r="AF117" i="60" s="1"/>
  <c r="W115" i="60"/>
  <c r="AH114" i="60"/>
  <c r="O113" i="60"/>
  <c r="V115" i="60" s="1"/>
  <c r="M113" i="60"/>
  <c r="U115" i="60" s="1"/>
  <c r="W112" i="60"/>
  <c r="AH111" i="60"/>
  <c r="AA111" i="60"/>
  <c r="O110" i="60"/>
  <c r="V112" i="60" s="1"/>
  <c r="M110" i="60"/>
  <c r="U112" i="60" s="1"/>
  <c r="W109" i="60"/>
  <c r="AA108" i="60"/>
  <c r="O107" i="60"/>
  <c r="V109" i="60" s="1"/>
  <c r="M107" i="60"/>
  <c r="U109" i="60" s="1"/>
  <c r="W106" i="60"/>
  <c r="W105" i="60"/>
  <c r="AH105" i="60" s="1"/>
  <c r="O104" i="60"/>
  <c r="V106" i="60" s="1"/>
  <c r="M104" i="60"/>
  <c r="U106" i="60" s="1"/>
  <c r="W103" i="60"/>
  <c r="AA102" i="60"/>
  <c r="O101" i="60"/>
  <c r="V103" i="60" s="1"/>
  <c r="M101" i="60"/>
  <c r="U103" i="60" s="1"/>
  <c r="W100" i="60"/>
  <c r="AA99" i="60" s="1"/>
  <c r="AH99" i="60"/>
  <c r="O98" i="60"/>
  <c r="V100" i="60" s="1"/>
  <c r="Y99" i="60" s="1"/>
  <c r="M98" i="60"/>
  <c r="U100" i="60" s="1"/>
  <c r="W97" i="60"/>
  <c r="W96" i="60"/>
  <c r="O95" i="60"/>
  <c r="V97" i="60" s="1"/>
  <c r="M95" i="60"/>
  <c r="U97" i="60" s="1"/>
  <c r="AF96" i="60" s="1"/>
  <c r="O92" i="60"/>
  <c r="M92" i="60"/>
  <c r="O89" i="60"/>
  <c r="M89" i="60"/>
  <c r="O86" i="60"/>
  <c r="M86" i="60"/>
  <c r="U96" i="60" s="1"/>
  <c r="W82" i="60"/>
  <c r="AH81" i="60" s="1"/>
  <c r="O80" i="60"/>
  <c r="V82" i="60" s="1"/>
  <c r="M80" i="60"/>
  <c r="U82" i="60" s="1"/>
  <c r="W79" i="60"/>
  <c r="AG78" i="60" s="1"/>
  <c r="O77" i="60"/>
  <c r="V79" i="60" s="1"/>
  <c r="M77" i="60"/>
  <c r="U79" i="60" s="1"/>
  <c r="AF78" i="60" s="1"/>
  <c r="W76" i="60"/>
  <c r="AA75" i="60" s="1"/>
  <c r="O74" i="60"/>
  <c r="V76" i="60" s="1"/>
  <c r="M74" i="60"/>
  <c r="U76" i="60" s="1"/>
  <c r="W73" i="60"/>
  <c r="AA72" i="60"/>
  <c r="O71" i="60"/>
  <c r="V73" i="60" s="1"/>
  <c r="M71" i="60"/>
  <c r="U73" i="60" s="1"/>
  <c r="W70" i="60"/>
  <c r="AA69" i="60"/>
  <c r="O68" i="60"/>
  <c r="V70" i="60" s="1"/>
  <c r="M68" i="60"/>
  <c r="U70" i="60" s="1"/>
  <c r="W67" i="60"/>
  <c r="O65" i="60"/>
  <c r="V67" i="60" s="1"/>
  <c r="M65" i="60"/>
  <c r="U67" i="60" s="1"/>
  <c r="W64" i="60"/>
  <c r="V64" i="60"/>
  <c r="W63" i="60"/>
  <c r="O62" i="60"/>
  <c r="M62" i="60"/>
  <c r="U64" i="60" s="1"/>
  <c r="W61" i="60"/>
  <c r="AF60" i="60"/>
  <c r="O59" i="60"/>
  <c r="V61" i="60" s="1"/>
  <c r="M59" i="60"/>
  <c r="U61" i="60" s="1"/>
  <c r="W58" i="60"/>
  <c r="AH57" i="60"/>
  <c r="AA57" i="60"/>
  <c r="O56" i="60"/>
  <c r="V58" i="60" s="1"/>
  <c r="Y57" i="60" s="1"/>
  <c r="M56" i="60"/>
  <c r="U58" i="60" s="1"/>
  <c r="W55" i="60"/>
  <c r="W54" i="60"/>
  <c r="AH54" i="60" s="1"/>
  <c r="O53" i="60"/>
  <c r="V55" i="60" s="1"/>
  <c r="M53" i="60"/>
  <c r="U55" i="60" s="1"/>
  <c r="O50" i="60"/>
  <c r="M50" i="60"/>
  <c r="O47" i="60"/>
  <c r="M47" i="60"/>
  <c r="U81" i="60" s="1"/>
  <c r="AF81" i="60" s="1"/>
  <c r="O44" i="60"/>
  <c r="V54" i="60" s="1"/>
  <c r="M44" i="60"/>
  <c r="U63" i="60" s="1"/>
  <c r="W43" i="60"/>
  <c r="AH42" i="60"/>
  <c r="AA42" i="60"/>
  <c r="O41" i="60"/>
  <c r="V43" i="60" s="1"/>
  <c r="M41" i="60"/>
  <c r="U43" i="60" s="1"/>
  <c r="W40" i="60"/>
  <c r="V40" i="60"/>
  <c r="O38" i="60"/>
  <c r="M38" i="60"/>
  <c r="U40" i="60" s="1"/>
  <c r="W37" i="60"/>
  <c r="AH36" i="60"/>
  <c r="O35" i="60"/>
  <c r="V37" i="60" s="1"/>
  <c r="M35" i="60"/>
  <c r="U37" i="60" s="1"/>
  <c r="AF36" i="60" s="1"/>
  <c r="W34" i="60"/>
  <c r="AH33" i="60" s="1"/>
  <c r="AA33" i="60"/>
  <c r="O32" i="60"/>
  <c r="V34" i="60" s="1"/>
  <c r="M32" i="60"/>
  <c r="U34" i="60" s="1"/>
  <c r="W31" i="60"/>
  <c r="AH30" i="60"/>
  <c r="O29" i="60"/>
  <c r="V31" i="60" s="1"/>
  <c r="M29" i="60"/>
  <c r="U31" i="60" s="1"/>
  <c r="W28" i="60"/>
  <c r="AH27" i="60"/>
  <c r="O26" i="60"/>
  <c r="V28" i="60" s="1"/>
  <c r="M26" i="60"/>
  <c r="U28" i="60" s="1"/>
  <c r="W25" i="60"/>
  <c r="W24" i="60"/>
  <c r="AH24" i="60" s="1"/>
  <c r="O23" i="60"/>
  <c r="V25" i="60" s="1"/>
  <c r="M23" i="60"/>
  <c r="U25" i="60" s="1"/>
  <c r="W22" i="60"/>
  <c r="O20" i="60"/>
  <c r="V22" i="60" s="1"/>
  <c r="M20" i="60"/>
  <c r="U22" i="60" s="1"/>
  <c r="W19" i="60"/>
  <c r="AH18" i="60"/>
  <c r="AF18" i="60"/>
  <c r="O17" i="60"/>
  <c r="V19" i="60" s="1"/>
  <c r="Y18" i="60" s="1"/>
  <c r="M17" i="60"/>
  <c r="U19" i="60" s="1"/>
  <c r="W16" i="60"/>
  <c r="AA15" i="60"/>
  <c r="W15" i="60"/>
  <c r="AH15" i="60" s="1"/>
  <c r="O14" i="60"/>
  <c r="V16" i="60" s="1"/>
  <c r="M14" i="60"/>
  <c r="U16" i="60" s="1"/>
  <c r="O11" i="60"/>
  <c r="M11" i="60"/>
  <c r="O8" i="60"/>
  <c r="M8" i="60"/>
  <c r="U42" i="60" s="1"/>
  <c r="O5" i="60"/>
  <c r="M5" i="60"/>
  <c r="AG36" i="60" l="1"/>
  <c r="Y36" i="60"/>
  <c r="Z36" i="60" s="1"/>
  <c r="Y141" i="60"/>
  <c r="AG141" i="60"/>
  <c r="Y72" i="57"/>
  <c r="AG72" i="57"/>
  <c r="Z139" i="57"/>
  <c r="Y15" i="60"/>
  <c r="AG60" i="60"/>
  <c r="Z189" i="60"/>
  <c r="AF189" i="60"/>
  <c r="U33" i="60"/>
  <c r="U15" i="60"/>
  <c r="AA24" i="60"/>
  <c r="V180" i="57"/>
  <c r="AG179" i="57" s="1"/>
  <c r="V181" i="57"/>
  <c r="V15" i="60"/>
  <c r="Z18" i="60"/>
  <c r="AG69" i="60"/>
  <c r="AG75" i="60"/>
  <c r="Z120" i="60"/>
  <c r="AG93" i="57"/>
  <c r="Z99" i="60"/>
  <c r="AG150" i="60"/>
  <c r="AH216" i="60"/>
  <c r="V17" i="58"/>
  <c r="Y18" i="58" s="1"/>
  <c r="Z18" i="58" s="1"/>
  <c r="AF30" i="58"/>
  <c r="AF43" i="58"/>
  <c r="AH115" i="57"/>
  <c r="AF139" i="57"/>
  <c r="AG168" i="57"/>
  <c r="AG195" i="57"/>
  <c r="V210" i="57"/>
  <c r="AG210" i="57" s="1"/>
  <c r="AB7" i="53"/>
  <c r="AB28" i="53"/>
  <c r="V45" i="53"/>
  <c r="V81" i="53"/>
  <c r="Z13" i="56"/>
  <c r="X5" i="54"/>
  <c r="AG11" i="54"/>
  <c r="Z17" i="54"/>
  <c r="U105" i="60"/>
  <c r="AG189" i="60"/>
  <c r="AA192" i="60"/>
  <c r="AG201" i="60"/>
  <c r="Y216" i="60"/>
  <c r="AA225" i="60"/>
  <c r="AF16" i="58"/>
  <c r="X40" i="57"/>
  <c r="Y40" i="57" s="1"/>
  <c r="AA40" i="57" s="1"/>
  <c r="AC40" i="57" s="1"/>
  <c r="AG77" i="57"/>
  <c r="AH105" i="57"/>
  <c r="Y145" i="57"/>
  <c r="Z145" i="57" s="1"/>
  <c r="AB145" i="57" s="1"/>
  <c r="AD145" i="57" s="1"/>
  <c r="V197" i="57"/>
  <c r="AG197" i="57" s="1"/>
  <c r="AA197" i="57"/>
  <c r="AB13" i="53"/>
  <c r="AB25" i="53"/>
  <c r="AD40" i="53"/>
  <c r="V51" i="53"/>
  <c r="V63" i="53"/>
  <c r="V69" i="53"/>
  <c r="U15" i="4"/>
  <c r="AD27" i="4"/>
  <c r="V114" i="60"/>
  <c r="V123" i="60"/>
  <c r="AG156" i="60"/>
  <c r="V195" i="60"/>
  <c r="AG30" i="58"/>
  <c r="AF15" i="57"/>
  <c r="AG32" i="57"/>
  <c r="AF42" i="57"/>
  <c r="V83" i="57"/>
  <c r="AG81" i="57"/>
  <c r="V156" i="57"/>
  <c r="AG156" i="57" s="1"/>
  <c r="AA183" i="57"/>
  <c r="AF183" i="57"/>
  <c r="V193" i="57"/>
  <c r="AD82" i="53"/>
  <c r="AF5" i="54"/>
  <c r="AF11" i="54"/>
  <c r="U10" i="4"/>
  <c r="U11" i="4"/>
  <c r="AD11" i="4"/>
  <c r="U22" i="4"/>
  <c r="U24" i="4"/>
  <c r="U26" i="4"/>
  <c r="U27" i="4"/>
  <c r="Y156" i="60"/>
  <c r="V192" i="60"/>
  <c r="Y192" i="60"/>
  <c r="U195" i="60"/>
  <c r="AF195" i="60" s="1"/>
  <c r="AG219" i="60"/>
  <c r="AG16" i="58"/>
  <c r="Z21" i="57"/>
  <c r="X25" i="57"/>
  <c r="AF38" i="57"/>
  <c r="AF48" i="57"/>
  <c r="V97" i="57"/>
  <c r="AF105" i="57"/>
  <c r="AF115" i="57"/>
  <c r="AG141" i="57"/>
  <c r="V150" i="57"/>
  <c r="AG150" i="57" s="1"/>
  <c r="Y177" i="57"/>
  <c r="AB31" i="53"/>
  <c r="AD34" i="53"/>
  <c r="V39" i="53"/>
  <c r="V48" i="53"/>
  <c r="V66" i="53"/>
  <c r="V72" i="53"/>
  <c r="AD85" i="53"/>
  <c r="S13" i="56"/>
  <c r="Z14" i="56"/>
  <c r="U13" i="4"/>
  <c r="U16" i="4"/>
  <c r="U28" i="4"/>
  <c r="W27" i="4" s="1"/>
  <c r="X27" i="4" s="1"/>
  <c r="W13" i="4"/>
  <c r="AE13" i="4"/>
  <c r="W5" i="4"/>
  <c r="X5" i="4" s="1"/>
  <c r="AE5" i="4"/>
  <c r="W7" i="4"/>
  <c r="X7" i="4" s="1"/>
  <c r="Z7" i="4" s="1"/>
  <c r="AB7" i="4" s="1"/>
  <c r="AE7" i="4"/>
  <c r="W19" i="4"/>
  <c r="X19" i="4" s="1"/>
  <c r="AE19" i="4"/>
  <c r="W15" i="4"/>
  <c r="X15" i="4" s="1"/>
  <c r="AE15" i="4"/>
  <c r="AE27" i="4"/>
  <c r="X13" i="4"/>
  <c r="Z13" i="4" s="1"/>
  <c r="AB13" i="4" s="1"/>
  <c r="W11" i="4"/>
  <c r="X11" i="4" s="1"/>
  <c r="Z11" i="4" s="1"/>
  <c r="AB11" i="4" s="1"/>
  <c r="AE11" i="4"/>
  <c r="AE17" i="4"/>
  <c r="W17" i="4"/>
  <c r="X17" i="4" s="1"/>
  <c r="Z17" i="4" s="1"/>
  <c r="AB17" i="4" s="1"/>
  <c r="W21" i="4"/>
  <c r="X21" i="4" s="1"/>
  <c r="AE21" i="4"/>
  <c r="U9" i="4"/>
  <c r="AE9" i="4" s="1"/>
  <c r="U21" i="4"/>
  <c r="U23" i="4"/>
  <c r="W23" i="4" s="1"/>
  <c r="X23" i="4" s="1"/>
  <c r="U25" i="4"/>
  <c r="W25" i="4" s="1"/>
  <c r="X25" i="4" s="1"/>
  <c r="AD21" i="4"/>
  <c r="AD15" i="4"/>
  <c r="AD9" i="4"/>
  <c r="AD25" i="4"/>
  <c r="AD13" i="4"/>
  <c r="AD5" i="4"/>
  <c r="AF17" i="54"/>
  <c r="AE17" i="54"/>
  <c r="X17" i="54"/>
  <c r="Y17" i="54" s="1"/>
  <c r="AF20" i="54"/>
  <c r="Y20" i="54"/>
  <c r="AA20" i="54" s="1"/>
  <c r="AE20" i="54"/>
  <c r="Y5" i="54"/>
  <c r="Y11" i="54"/>
  <c r="AA11" i="54" s="1"/>
  <c r="AA5" i="54"/>
  <c r="AE5" i="54"/>
  <c r="AG20" i="54"/>
  <c r="AE11" i="54"/>
  <c r="AG5" i="54"/>
  <c r="X11" i="54"/>
  <c r="Z20" i="54"/>
  <c r="Z5" i="54"/>
  <c r="AB5" i="54" s="1"/>
  <c r="Z11" i="54"/>
  <c r="N6" i="56"/>
  <c r="Y13" i="56"/>
  <c r="Q14" i="56"/>
  <c r="R14" i="56" s="1"/>
  <c r="Y14" i="56"/>
  <c r="Q13" i="56"/>
  <c r="R13" i="56" s="1"/>
  <c r="U13" i="56" s="1"/>
  <c r="N4" i="56"/>
  <c r="X13" i="56"/>
  <c r="Y51" i="53"/>
  <c r="AB49" i="53" s="1"/>
  <c r="AJ49" i="53"/>
  <c r="Y63" i="53"/>
  <c r="AB61" i="53" s="1"/>
  <c r="AC61" i="53" s="1"/>
  <c r="AJ61" i="53"/>
  <c r="AC31" i="53"/>
  <c r="AE31" i="53" s="1"/>
  <c r="AG31" i="53" s="1"/>
  <c r="AJ31" i="53"/>
  <c r="AI31" i="53"/>
  <c r="Y36" i="53"/>
  <c r="AB34" i="53" s="1"/>
  <c r="AJ34" i="53"/>
  <c r="AI46" i="53"/>
  <c r="AI58" i="53"/>
  <c r="AI70" i="53"/>
  <c r="Y39" i="53"/>
  <c r="AJ37" i="53"/>
  <c r="Y54" i="53"/>
  <c r="AJ52" i="53"/>
  <c r="Y66" i="53"/>
  <c r="AJ64" i="53"/>
  <c r="AJ73" i="53"/>
  <c r="Y73" i="53"/>
  <c r="AB73" i="53" s="1"/>
  <c r="AC73" i="53" s="1"/>
  <c r="Y78" i="53"/>
  <c r="AB76" i="53" s="1"/>
  <c r="AC76" i="53" s="1"/>
  <c r="AJ76" i="53"/>
  <c r="AI40" i="53"/>
  <c r="Y45" i="53"/>
  <c r="AJ43" i="53"/>
  <c r="AC49" i="53"/>
  <c r="AE49" i="53" s="1"/>
  <c r="AI49" i="53"/>
  <c r="AI61" i="53"/>
  <c r="Y81" i="53"/>
  <c r="AJ79" i="53"/>
  <c r="AC28" i="53"/>
  <c r="AE28" i="53" s="1"/>
  <c r="AG28" i="53" s="1"/>
  <c r="AJ28" i="53"/>
  <c r="AI28" i="53"/>
  <c r="AJ22" i="53"/>
  <c r="AI22" i="53"/>
  <c r="Y37" i="53"/>
  <c r="AI37" i="53"/>
  <c r="AJ40" i="53"/>
  <c r="Y52" i="53"/>
  <c r="Y57" i="53"/>
  <c r="AJ55" i="53"/>
  <c r="Y64" i="53"/>
  <c r="Y69" i="53"/>
  <c r="AJ67" i="53"/>
  <c r="AI76" i="53"/>
  <c r="V84" i="53"/>
  <c r="AC25" i="53"/>
  <c r="AE25" i="53" s="1"/>
  <c r="AG25" i="53" s="1"/>
  <c r="AJ25" i="53"/>
  <c r="AI25" i="53"/>
  <c r="AI34" i="53"/>
  <c r="AC34" i="53"/>
  <c r="AJ19" i="53"/>
  <c r="AI19" i="53"/>
  <c r="Y40" i="53"/>
  <c r="AI52" i="53"/>
  <c r="AI64" i="53"/>
  <c r="Y79" i="53"/>
  <c r="AI79" i="53"/>
  <c r="Y87" i="53"/>
  <c r="AJ85" i="53"/>
  <c r="AB4" i="53"/>
  <c r="AC4" i="53" s="1"/>
  <c r="AJ16" i="53"/>
  <c r="AI16" i="53"/>
  <c r="Y55" i="53"/>
  <c r="Y60" i="53"/>
  <c r="AB58" i="53" s="1"/>
  <c r="AC58" i="53" s="1"/>
  <c r="AJ58" i="53"/>
  <c r="Y67" i="53"/>
  <c r="Y72" i="53"/>
  <c r="AB70" i="53" s="1"/>
  <c r="AC70" i="53" s="1"/>
  <c r="AJ70" i="53"/>
  <c r="Y82" i="53"/>
  <c r="AI82" i="53"/>
  <c r="AI4" i="53"/>
  <c r="AB22" i="53"/>
  <c r="AC22" i="53" s="1"/>
  <c r="Y43" i="53"/>
  <c r="AC7" i="53"/>
  <c r="AE7" i="53" s="1"/>
  <c r="AI7" i="53"/>
  <c r="AB19" i="53"/>
  <c r="AC19" i="53" s="1"/>
  <c r="AE19" i="53" s="1"/>
  <c r="AG19" i="53" s="1"/>
  <c r="AF31" i="53"/>
  <c r="AF34" i="53"/>
  <c r="Y48" i="53"/>
  <c r="AB46" i="53" s="1"/>
  <c r="AC46" i="53" s="1"/>
  <c r="AJ46" i="53"/>
  <c r="AI10" i="53"/>
  <c r="AC13" i="53"/>
  <c r="AE13" i="53" s="1"/>
  <c r="AI13" i="53"/>
  <c r="AB16" i="53"/>
  <c r="AC16" i="53" s="1"/>
  <c r="AI43" i="53"/>
  <c r="AI55" i="53"/>
  <c r="AI67" i="53"/>
  <c r="Y85" i="53"/>
  <c r="AI85" i="53"/>
  <c r="AB10" i="53"/>
  <c r="AK10" i="53"/>
  <c r="AJ7" i="53"/>
  <c r="AI73" i="53"/>
  <c r="AK7" i="53"/>
  <c r="AD10" i="53"/>
  <c r="Y42" i="53"/>
  <c r="AB40" i="53" s="1"/>
  <c r="AC40" i="53" s="1"/>
  <c r="AK43" i="53"/>
  <c r="AJ4" i="53"/>
  <c r="AK46" i="53"/>
  <c r="AK49" i="53"/>
  <c r="AK52" i="53"/>
  <c r="AK55" i="53"/>
  <c r="AK58" i="53"/>
  <c r="AK61" i="53"/>
  <c r="AK64" i="53"/>
  <c r="AK67" i="53"/>
  <c r="AK70" i="53"/>
  <c r="AK73" i="53"/>
  <c r="AC10" i="53"/>
  <c r="AE10" i="53" s="1"/>
  <c r="AK4" i="53"/>
  <c r="AD7" i="53"/>
  <c r="AF7" i="53" s="1"/>
  <c r="AK16" i="53"/>
  <c r="AK19" i="53"/>
  <c r="AK22" i="53"/>
  <c r="AK25" i="53"/>
  <c r="AK28" i="53"/>
  <c r="AK31" i="53"/>
  <c r="AD43" i="53"/>
  <c r="AJ13" i="53"/>
  <c r="AM25" i="53"/>
  <c r="AN25" i="53" s="1"/>
  <c r="AM28" i="53"/>
  <c r="AN28" i="53" s="1"/>
  <c r="AD46" i="53"/>
  <c r="AD49" i="53"/>
  <c r="AD52" i="53"/>
  <c r="AD55" i="53"/>
  <c r="AD58" i="53"/>
  <c r="AD61" i="53"/>
  <c r="AD64" i="53"/>
  <c r="AD67" i="53"/>
  <c r="AD70" i="53"/>
  <c r="AD73" i="53"/>
  <c r="AK76" i="53"/>
  <c r="AA5" i="57"/>
  <c r="AC5" i="57" s="1"/>
  <c r="AH5" i="57"/>
  <c r="AI5" i="57" s="1"/>
  <c r="Y79" i="57"/>
  <c r="Z79" i="57" s="1"/>
  <c r="AG79" i="57"/>
  <c r="AG83" i="57"/>
  <c r="Y83" i="57"/>
  <c r="AF17" i="57"/>
  <c r="X17" i="57"/>
  <c r="Y17" i="57" s="1"/>
  <c r="AA17" i="57" s="1"/>
  <c r="V56" i="57"/>
  <c r="AG56" i="57" s="1"/>
  <c r="V60" i="57"/>
  <c r="AG60" i="57" s="1"/>
  <c r="AG154" i="57"/>
  <c r="Y154" i="57"/>
  <c r="AE11" i="57"/>
  <c r="Y25" i="57"/>
  <c r="Y36" i="57"/>
  <c r="AB42" i="57"/>
  <c r="AH42" i="57"/>
  <c r="AI42" i="57" s="1"/>
  <c r="Y60" i="57"/>
  <c r="AA62" i="57"/>
  <c r="Y62" i="57"/>
  <c r="Z62" i="57" s="1"/>
  <c r="AI62" i="57" s="1"/>
  <c r="AJ62" i="57" s="1"/>
  <c r="X32" i="57"/>
  <c r="Y32" i="57" s="1"/>
  <c r="AA56" i="57"/>
  <c r="AF25" i="57"/>
  <c r="Z15" i="57"/>
  <c r="X15" i="57"/>
  <c r="AG15" i="57"/>
  <c r="Z17" i="57"/>
  <c r="AG17" i="57"/>
  <c r="AF27" i="57"/>
  <c r="AA93" i="57"/>
  <c r="AH93" i="57"/>
  <c r="Y93" i="57"/>
  <c r="AG95" i="57"/>
  <c r="Y95" i="57"/>
  <c r="Z95" i="57" s="1"/>
  <c r="Y103" i="57"/>
  <c r="Z103" i="57" s="1"/>
  <c r="AB103" i="57" s="1"/>
  <c r="AH103" i="57"/>
  <c r="AA103" i="57"/>
  <c r="AC103" i="57" s="1"/>
  <c r="Y126" i="57"/>
  <c r="Z126" i="57" s="1"/>
  <c r="AG126" i="57"/>
  <c r="AE27" i="57"/>
  <c r="X23" i="57"/>
  <c r="Y23" i="57" s="1"/>
  <c r="AH56" i="57"/>
  <c r="AH70" i="57"/>
  <c r="U7" i="57"/>
  <c r="AF7" i="57" s="1"/>
  <c r="Y9" i="57"/>
  <c r="AA9" i="57" s="1"/>
  <c r="AC9" i="57" s="1"/>
  <c r="AF32" i="57"/>
  <c r="AB40" i="57"/>
  <c r="AB68" i="57"/>
  <c r="AA68" i="57"/>
  <c r="Y68" i="57"/>
  <c r="Z68" i="57" s="1"/>
  <c r="AI68" i="57"/>
  <c r="AA97" i="57"/>
  <c r="AH97" i="57"/>
  <c r="AB13" i="57"/>
  <c r="AA13" i="57"/>
  <c r="AC13" i="57" s="1"/>
  <c r="AH13" i="57"/>
  <c r="AI13" i="57" s="1"/>
  <c r="AE36" i="57"/>
  <c r="AH40" i="57"/>
  <c r="AI40" i="57" s="1"/>
  <c r="AF54" i="57"/>
  <c r="Z54" i="57"/>
  <c r="AC54" i="57" s="1"/>
  <c r="AB5" i="57"/>
  <c r="Y15" i="57"/>
  <c r="AH15" i="57" s="1"/>
  <c r="AI15" i="57" s="1"/>
  <c r="AH17" i="57"/>
  <c r="AI17" i="57" s="1"/>
  <c r="AF36" i="57"/>
  <c r="AG38" i="57"/>
  <c r="Z38" i="57"/>
  <c r="V48" i="57"/>
  <c r="AG48" i="57" s="1"/>
  <c r="Y87" i="57"/>
  <c r="AG87" i="57"/>
  <c r="AF56" i="57"/>
  <c r="Z7" i="57"/>
  <c r="U3" i="57"/>
  <c r="AF3" i="57" s="1"/>
  <c r="U11" i="57"/>
  <c r="AG97" i="57"/>
  <c r="AF5" i="57"/>
  <c r="AE25" i="57"/>
  <c r="AE32" i="57"/>
  <c r="X38" i="57"/>
  <c r="Y38" i="57" s="1"/>
  <c r="AH38" i="57" s="1"/>
  <c r="V52" i="57"/>
  <c r="AG52" i="57" s="1"/>
  <c r="AH62" i="57"/>
  <c r="AH68" i="57"/>
  <c r="AC85" i="57"/>
  <c r="Z32" i="57"/>
  <c r="V70" i="57"/>
  <c r="AG70" i="57" s="1"/>
  <c r="V66" i="57"/>
  <c r="AG66" i="57" s="1"/>
  <c r="Y85" i="57"/>
  <c r="Z85" i="57" s="1"/>
  <c r="AG85" i="57"/>
  <c r="AB9" i="57"/>
  <c r="AA25" i="57"/>
  <c r="AF9" i="57"/>
  <c r="Y50" i="57"/>
  <c r="Z50" i="57" s="1"/>
  <c r="AG50" i="57"/>
  <c r="Z60" i="57"/>
  <c r="AB60" i="57" s="1"/>
  <c r="AD60" i="57" s="1"/>
  <c r="Z3" i="57"/>
  <c r="AG3" i="57"/>
  <c r="AF13" i="57"/>
  <c r="U21" i="57"/>
  <c r="AF21" i="57" s="1"/>
  <c r="AC50" i="57"/>
  <c r="AA70" i="57"/>
  <c r="AG117" i="57"/>
  <c r="Y117" i="57"/>
  <c r="Z117" i="57" s="1"/>
  <c r="AG54" i="57"/>
  <c r="AH60" i="57"/>
  <c r="AA128" i="57"/>
  <c r="AH128" i="57"/>
  <c r="Y132" i="57"/>
  <c r="AG132" i="57"/>
  <c r="AC145" i="57"/>
  <c r="AG34" i="57"/>
  <c r="X34" i="57"/>
  <c r="Y34" i="57" s="1"/>
  <c r="AA34" i="57" s="1"/>
  <c r="AI60" i="57"/>
  <c r="AA77" i="57"/>
  <c r="AC79" i="57"/>
  <c r="Z81" i="57"/>
  <c r="AC81" i="57" s="1"/>
  <c r="AA99" i="57"/>
  <c r="Y99" i="57"/>
  <c r="Z99" i="57" s="1"/>
  <c r="V115" i="57"/>
  <c r="AG115" i="57" s="1"/>
  <c r="V111" i="57"/>
  <c r="AG111" i="57" s="1"/>
  <c r="Y115" i="57"/>
  <c r="Z115" i="57" s="1"/>
  <c r="AB115" i="57" s="1"/>
  <c r="AD115" i="57" s="1"/>
  <c r="AB130" i="57"/>
  <c r="AD130" i="57" s="1"/>
  <c r="AI130" i="57"/>
  <c r="AJ130" i="57" s="1"/>
  <c r="AG152" i="57"/>
  <c r="Y152" i="57"/>
  <c r="Z152" i="57" s="1"/>
  <c r="AB152" i="57" s="1"/>
  <c r="AD152" i="57" s="1"/>
  <c r="Y156" i="57"/>
  <c r="Z156" i="57" s="1"/>
  <c r="Z177" i="57"/>
  <c r="AF177" i="57"/>
  <c r="Y212" i="57"/>
  <c r="Z212" i="57" s="1"/>
  <c r="AG212" i="57"/>
  <c r="Z34" i="57"/>
  <c r="AH52" i="57"/>
  <c r="AH66" i="57"/>
  <c r="AF81" i="57"/>
  <c r="Y107" i="57"/>
  <c r="AF113" i="57"/>
  <c r="AC115" i="57"/>
  <c r="V122" i="57"/>
  <c r="AG122" i="57" s="1"/>
  <c r="V128" i="57"/>
  <c r="AG128" i="57" s="1"/>
  <c r="AC130" i="57"/>
  <c r="AC152" i="57"/>
  <c r="AA160" i="57"/>
  <c r="Y160" i="57"/>
  <c r="AH160" i="57"/>
  <c r="AG160" i="57"/>
  <c r="AG177" i="57"/>
  <c r="AG199" i="57"/>
  <c r="Y199" i="57"/>
  <c r="Z199" i="57" s="1"/>
  <c r="AI199" i="57" s="1"/>
  <c r="AJ199" i="57" s="1"/>
  <c r="AG27" i="57"/>
  <c r="Z72" i="57"/>
  <c r="Y77" i="57"/>
  <c r="Z77" i="57" s="1"/>
  <c r="Z87" i="57"/>
  <c r="AF97" i="57"/>
  <c r="AH99" i="57"/>
  <c r="Y111" i="57"/>
  <c r="Z111" i="57" s="1"/>
  <c r="AI111" i="57" s="1"/>
  <c r="AG181" i="57"/>
  <c r="AG193" i="57"/>
  <c r="Z25" i="57"/>
  <c r="AB25" i="57" s="1"/>
  <c r="X27" i="57"/>
  <c r="Y27" i="57" s="1"/>
  <c r="AH58" i="57"/>
  <c r="Y58" i="57"/>
  <c r="Z58" i="57" s="1"/>
  <c r="AA60" i="57"/>
  <c r="AC60" i="57" s="1"/>
  <c r="AH83" i="57"/>
  <c r="AF122" i="57"/>
  <c r="AI139" i="57"/>
  <c r="Y172" i="57"/>
  <c r="Z172" i="57" s="1"/>
  <c r="AG172" i="57"/>
  <c r="AG206" i="57"/>
  <c r="Y206" i="57"/>
  <c r="Z206" i="57" s="1"/>
  <c r="AC206" i="57" s="1"/>
  <c r="AH25" i="57"/>
  <c r="AI25" i="57" s="1"/>
  <c r="AG11" i="57"/>
  <c r="AA52" i="57"/>
  <c r="Y52" i="57"/>
  <c r="Z52" i="57" s="1"/>
  <c r="AG62" i="57"/>
  <c r="AA66" i="57"/>
  <c r="AF70" i="57"/>
  <c r="Z83" i="57"/>
  <c r="AB83" i="57" s="1"/>
  <c r="Z93" i="57"/>
  <c r="AB93" i="57" s="1"/>
  <c r="AD93" i="57" s="1"/>
  <c r="V105" i="57"/>
  <c r="AG105" i="57" s="1"/>
  <c r="Y97" i="57"/>
  <c r="Z97" i="57" s="1"/>
  <c r="V101" i="57"/>
  <c r="AG101" i="57" s="1"/>
  <c r="AB111" i="57"/>
  <c r="AH111" i="57"/>
  <c r="AA111" i="57"/>
  <c r="Y193" i="57"/>
  <c r="AH193" i="57"/>
  <c r="AA204" i="57"/>
  <c r="AH107" i="57"/>
  <c r="Z107" i="57"/>
  <c r="AB107" i="57" s="1"/>
  <c r="AD107" i="57" s="1"/>
  <c r="Z132" i="57"/>
  <c r="AB139" i="57"/>
  <c r="AA141" i="57"/>
  <c r="AA177" i="57"/>
  <c r="AC177" i="57" s="1"/>
  <c r="AH181" i="57"/>
  <c r="AF187" i="57"/>
  <c r="AI195" i="57"/>
  <c r="AJ195" i="57" s="1"/>
  <c r="AB195" i="57"/>
  <c r="AD195" i="57" s="1"/>
  <c r="Y208" i="57"/>
  <c r="Z208" i="57" s="1"/>
  <c r="AF87" i="57"/>
  <c r="Y113" i="57"/>
  <c r="Z113" i="57" s="1"/>
  <c r="AH141" i="57"/>
  <c r="AG145" i="57"/>
  <c r="AH170" i="57"/>
  <c r="AA170" i="57"/>
  <c r="AA181" i="57"/>
  <c r="AC195" i="57"/>
  <c r="Y204" i="57"/>
  <c r="Z204" i="57" s="1"/>
  <c r="Y143" i="57"/>
  <c r="Z143" i="57" s="1"/>
  <c r="AB143" i="57" s="1"/>
  <c r="AD143" i="57" s="1"/>
  <c r="V166" i="57"/>
  <c r="AG166" i="57" s="1"/>
  <c r="Y187" i="57"/>
  <c r="Z187" i="57" s="1"/>
  <c r="AH204" i="57"/>
  <c r="AA113" i="57"/>
  <c r="AH139" i="57"/>
  <c r="AH143" i="57"/>
  <c r="AI145" i="57"/>
  <c r="AJ145" i="57" s="1"/>
  <c r="Z154" i="57"/>
  <c r="AG158" i="57"/>
  <c r="Y158" i="57"/>
  <c r="Z158" i="57" s="1"/>
  <c r="AB177" i="57"/>
  <c r="AD177" i="57" s="1"/>
  <c r="AB179" i="57"/>
  <c r="AA179" i="57"/>
  <c r="AC179" i="57" s="1"/>
  <c r="Y179" i="57"/>
  <c r="Z179" i="57" s="1"/>
  <c r="AF181" i="57"/>
  <c r="Y185" i="57"/>
  <c r="Z185" i="57" s="1"/>
  <c r="AG185" i="57"/>
  <c r="AC199" i="57"/>
  <c r="AA83" i="57"/>
  <c r="AH101" i="57"/>
  <c r="AF117" i="57"/>
  <c r="AG130" i="57"/>
  <c r="AA139" i="57"/>
  <c r="AC139" i="57" s="1"/>
  <c r="AN139" i="57" s="1"/>
  <c r="Y141" i="57"/>
  <c r="Z141" i="57" s="1"/>
  <c r="AI141" i="57" s="1"/>
  <c r="AJ141" i="57" s="1"/>
  <c r="AA156" i="57"/>
  <c r="Z160" i="57"/>
  <c r="AI160" i="57" s="1"/>
  <c r="AJ160" i="57" s="1"/>
  <c r="AF166" i="57"/>
  <c r="AH179" i="57"/>
  <c r="AF193" i="57"/>
  <c r="Z193" i="57"/>
  <c r="AC193" i="57" s="1"/>
  <c r="Z210" i="57"/>
  <c r="AB210" i="57" s="1"/>
  <c r="Y210" i="57"/>
  <c r="Y101" i="57"/>
  <c r="Z101" i="57" s="1"/>
  <c r="AB101" i="57" s="1"/>
  <c r="AD101" i="57" s="1"/>
  <c r="Y150" i="57"/>
  <c r="Z150" i="57" s="1"/>
  <c r="AH150" i="57"/>
  <c r="AI152" i="57"/>
  <c r="AJ152" i="57" s="1"/>
  <c r="AF158" i="57"/>
  <c r="Y170" i="57"/>
  <c r="Z170" i="57" s="1"/>
  <c r="AI177" i="57"/>
  <c r="AJ177" i="57" s="1"/>
  <c r="AI179" i="57"/>
  <c r="Y181" i="57"/>
  <c r="Z181" i="57" s="1"/>
  <c r="Y214" i="57"/>
  <c r="Z214" i="57" s="1"/>
  <c r="AG214" i="57"/>
  <c r="Y197" i="57"/>
  <c r="Z197" i="57" s="1"/>
  <c r="AB199" i="57"/>
  <c r="AD199" i="57" s="1"/>
  <c r="AA210" i="57"/>
  <c r="Y124" i="57"/>
  <c r="Z124" i="57" s="1"/>
  <c r="AI124" i="57" s="1"/>
  <c r="AJ124" i="57" s="1"/>
  <c r="AF150" i="57"/>
  <c r="AH168" i="57"/>
  <c r="Y168" i="57"/>
  <c r="Z168" i="57" s="1"/>
  <c r="AA122" i="57"/>
  <c r="AB124" i="57"/>
  <c r="AD124" i="57" s="1"/>
  <c r="V183" i="57"/>
  <c r="AG183" i="57" s="1"/>
  <c r="Y6" i="58"/>
  <c r="AG6" i="58"/>
  <c r="Y29" i="58"/>
  <c r="AG29" i="58"/>
  <c r="AB18" i="58"/>
  <c r="AD18" i="58" s="1"/>
  <c r="AI18" i="58"/>
  <c r="AJ18" i="58" s="1"/>
  <c r="Y25" i="58"/>
  <c r="Z25" i="58" s="1"/>
  <c r="AG25" i="58"/>
  <c r="Y12" i="58"/>
  <c r="Z12" i="58" s="1"/>
  <c r="AG12" i="58"/>
  <c r="Y15" i="58"/>
  <c r="Z15" i="58" s="1"/>
  <c r="AG15" i="58"/>
  <c r="AG35" i="58"/>
  <c r="Y35" i="58"/>
  <c r="Z35" i="58" s="1"/>
  <c r="Y19" i="58"/>
  <c r="Z19" i="58" s="1"/>
  <c r="AG5" i="58"/>
  <c r="AG32" i="58"/>
  <c r="Y49" i="58"/>
  <c r="Z49" i="58" s="1"/>
  <c r="AG49" i="58"/>
  <c r="AF19" i="58"/>
  <c r="Y30" i="58"/>
  <c r="Z30" i="58" s="1"/>
  <c r="AG46" i="58"/>
  <c r="Y46" i="58"/>
  <c r="AG11" i="58"/>
  <c r="Y11" i="58"/>
  <c r="Y32" i="58"/>
  <c r="Z32" i="58" s="1"/>
  <c r="AF35" i="58"/>
  <c r="Y40" i="58"/>
  <c r="AG40" i="58"/>
  <c r="AG45" i="58"/>
  <c r="Z46" i="58"/>
  <c r="Z45" i="58"/>
  <c r="AF5" i="58"/>
  <c r="AC18" i="58"/>
  <c r="AF32" i="58"/>
  <c r="AF33" i="58"/>
  <c r="V7" i="58"/>
  <c r="Y9" i="58" s="1"/>
  <c r="Z9" i="58" s="1"/>
  <c r="AG19" i="58"/>
  <c r="Z29" i="58"/>
  <c r="AG43" i="58"/>
  <c r="AG48" i="58"/>
  <c r="Y48" i="58"/>
  <c r="AF8" i="58"/>
  <c r="Y16" i="58"/>
  <c r="Z16" i="58" s="1"/>
  <c r="Z6" i="58"/>
  <c r="AG18" i="58"/>
  <c r="V20" i="58"/>
  <c r="Y22" i="58" s="1"/>
  <c r="Z22" i="58" s="1"/>
  <c r="Y24" i="58"/>
  <c r="Z24" i="58" s="1"/>
  <c r="AG24" i="58"/>
  <c r="Y36" i="58"/>
  <c r="Z36" i="58" s="1"/>
  <c r="AG36" i="58"/>
  <c r="Y42" i="58"/>
  <c r="Z42" i="58" s="1"/>
  <c r="AC42" i="58" s="1"/>
  <c r="AK42" i="58" s="1"/>
  <c r="AG42" i="58"/>
  <c r="Z48" i="58"/>
  <c r="AC48" i="58" s="1"/>
  <c r="Y5" i="58"/>
  <c r="Z5" i="58" s="1"/>
  <c r="AC5" i="58" s="1"/>
  <c r="AF21" i="58"/>
  <c r="Y33" i="58"/>
  <c r="Z33" i="58" s="1"/>
  <c r="AG33" i="58"/>
  <c r="Y39" i="58"/>
  <c r="Z39" i="58" s="1"/>
  <c r="AG39" i="58"/>
  <c r="Z40" i="58"/>
  <c r="Y43" i="58"/>
  <c r="Z43" i="58" s="1"/>
  <c r="AC43" i="58" s="1"/>
  <c r="AF45" i="58"/>
  <c r="AF46" i="58"/>
  <c r="AF24" i="58"/>
  <c r="AF36" i="58"/>
  <c r="AF39" i="58"/>
  <c r="AF49" i="58"/>
  <c r="AF9" i="58"/>
  <c r="AF22" i="58"/>
  <c r="AF15" i="58"/>
  <c r="AF25" i="58"/>
  <c r="AF29" i="58"/>
  <c r="AF40" i="58"/>
  <c r="AF42" i="58"/>
  <c r="Z11" i="58"/>
  <c r="AF12" i="58"/>
  <c r="O30" i="59"/>
  <c r="Y30" i="59" s="1"/>
  <c r="Q26" i="59"/>
  <c r="R26" i="59" s="1"/>
  <c r="O21" i="59"/>
  <c r="Y21" i="59" s="1"/>
  <c r="O26" i="59"/>
  <c r="Y26" i="59" s="1"/>
  <c r="Q17" i="59"/>
  <c r="R17" i="59" s="1"/>
  <c r="X30" i="59"/>
  <c r="V5" i="59"/>
  <c r="Z21" i="59"/>
  <c r="X21" i="59"/>
  <c r="Z17" i="59"/>
  <c r="Z26" i="59"/>
  <c r="L5" i="59"/>
  <c r="U5" i="59" s="1"/>
  <c r="Z30" i="59"/>
  <c r="S21" i="59"/>
  <c r="S30" i="59"/>
  <c r="N5" i="59"/>
  <c r="AG21" i="60"/>
  <c r="AF21" i="60"/>
  <c r="Y30" i="60"/>
  <c r="Z30" i="60" s="1"/>
  <c r="AG30" i="60"/>
  <c r="V42" i="60"/>
  <c r="AG42" i="60" s="1"/>
  <c r="V24" i="60"/>
  <c r="AF27" i="60"/>
  <c r="AF33" i="60"/>
  <c r="AG228" i="60"/>
  <c r="Y228" i="60"/>
  <c r="AF30" i="60"/>
  <c r="AF102" i="60"/>
  <c r="AF111" i="60"/>
  <c r="AF15" i="60"/>
  <c r="Z15" i="60"/>
  <c r="AC15" i="60" s="1"/>
  <c r="Y21" i="60"/>
  <c r="Z21" i="60" s="1"/>
  <c r="AB21" i="60" s="1"/>
  <c r="AD21" i="60" s="1"/>
  <c r="Y114" i="60"/>
  <c r="AG54" i="60"/>
  <c r="AB120" i="60"/>
  <c r="AD120" i="60" s="1"/>
  <c r="AA21" i="60"/>
  <c r="AH21" i="60"/>
  <c r="AG27" i="60"/>
  <c r="Y27" i="60"/>
  <c r="Z27" i="60" s="1"/>
  <c r="AG15" i="60"/>
  <c r="Y42" i="60"/>
  <c r="Z42" i="60" s="1"/>
  <c r="AC42" i="60" s="1"/>
  <c r="Y54" i="60"/>
  <c r="AF144" i="60"/>
  <c r="AG111" i="60"/>
  <c r="AF63" i="60"/>
  <c r="AC99" i="60"/>
  <c r="U54" i="60"/>
  <c r="AF66" i="60"/>
  <c r="AG195" i="60"/>
  <c r="U72" i="60"/>
  <c r="AF72" i="60" s="1"/>
  <c r="Y66" i="60"/>
  <c r="Z66" i="60" s="1"/>
  <c r="AH66" i="60"/>
  <c r="Y237" i="60"/>
  <c r="AG237" i="60"/>
  <c r="AG102" i="60"/>
  <c r="AG18" i="60"/>
  <c r="AG57" i="60"/>
  <c r="X15" i="60"/>
  <c r="V72" i="60"/>
  <c r="AG72" i="60" s="1"/>
  <c r="X54" i="60"/>
  <c r="AG66" i="60"/>
  <c r="V96" i="60"/>
  <c r="AG96" i="60" s="1"/>
  <c r="AF99" i="60"/>
  <c r="V105" i="60"/>
  <c r="AG105" i="60" s="1"/>
  <c r="Y123" i="60"/>
  <c r="AF183" i="60"/>
  <c r="AB219" i="60"/>
  <c r="AA219" i="60"/>
  <c r="Y219" i="60"/>
  <c r="Z219" i="60" s="1"/>
  <c r="AH219" i="60"/>
  <c r="AA60" i="60"/>
  <c r="AA96" i="60"/>
  <c r="AH96" i="60"/>
  <c r="AG99" i="60"/>
  <c r="AF105" i="60"/>
  <c r="AA123" i="60"/>
  <c r="AH123" i="60"/>
  <c r="AG183" i="60"/>
  <c r="AH186" i="60"/>
  <c r="AA186" i="60"/>
  <c r="AB201" i="60"/>
  <c r="AD201" i="60" s="1"/>
  <c r="AF57" i="60"/>
  <c r="Z57" i="60"/>
  <c r="AA81" i="60"/>
  <c r="AG138" i="60"/>
  <c r="AA27" i="60"/>
  <c r="AA36" i="60"/>
  <c r="AC36" i="60" s="1"/>
  <c r="AB36" i="60"/>
  <c r="AD36" i="60" s="1"/>
  <c r="AF75" i="60"/>
  <c r="V33" i="60"/>
  <c r="AG33" i="60" s="1"/>
  <c r="AA39" i="60"/>
  <c r="Y39" i="60"/>
  <c r="Z39" i="60" s="1"/>
  <c r="AH39" i="60"/>
  <c r="X96" i="60"/>
  <c r="AF108" i="60"/>
  <c r="Y111" i="60"/>
  <c r="Z111" i="60" s="1"/>
  <c r="AA114" i="60"/>
  <c r="U135" i="60"/>
  <c r="AG135" i="60" s="1"/>
  <c r="U153" i="60"/>
  <c r="AF153" i="60" s="1"/>
  <c r="Z159" i="60"/>
  <c r="Z177" i="60"/>
  <c r="AH60" i="60"/>
  <c r="Y60" i="60"/>
  <c r="Z60" i="60" s="1"/>
  <c r="AG108" i="60"/>
  <c r="U24" i="60"/>
  <c r="AF24" i="60" s="1"/>
  <c r="AA54" i="60"/>
  <c r="AA78" i="60"/>
  <c r="Y78" i="60"/>
  <c r="Z78" i="60" s="1"/>
  <c r="AB78" i="60" s="1"/>
  <c r="AF39" i="60"/>
  <c r="AG39" i="60"/>
  <c r="Y75" i="60"/>
  <c r="Z75" i="60" s="1"/>
  <c r="AH75" i="60"/>
  <c r="AH78" i="60"/>
  <c r="AA105" i="60"/>
  <c r="AA18" i="60"/>
  <c r="AC18" i="60" s="1"/>
  <c r="V63" i="60"/>
  <c r="AG63" i="60" s="1"/>
  <c r="AA63" i="60"/>
  <c r="AA66" i="60"/>
  <c r="U114" i="60"/>
  <c r="AF114" i="60" s="1"/>
  <c r="U123" i="60"/>
  <c r="AG123" i="60" s="1"/>
  <c r="AB18" i="60"/>
  <c r="AD18" i="60" s="1"/>
  <c r="AA30" i="60"/>
  <c r="AF42" i="60"/>
  <c r="AF69" i="60"/>
  <c r="Y69" i="60"/>
  <c r="Z69" i="60" s="1"/>
  <c r="AH69" i="60"/>
  <c r="AH72" i="60"/>
  <c r="V81" i="60"/>
  <c r="AG81" i="60" s="1"/>
  <c r="Y96" i="60"/>
  <c r="Z96" i="60" s="1"/>
  <c r="AC120" i="60"/>
  <c r="AG120" i="60"/>
  <c r="AF138" i="60"/>
  <c r="AC159" i="60"/>
  <c r="X216" i="60"/>
  <c r="AF222" i="60"/>
  <c r="AB159" i="60"/>
  <c r="AD159" i="60" s="1"/>
  <c r="AH159" i="60"/>
  <c r="AG159" i="60"/>
  <c r="AA195" i="60"/>
  <c r="AH195" i="60"/>
  <c r="Y195" i="60"/>
  <c r="Z195" i="60" s="1"/>
  <c r="AB195" i="60" s="1"/>
  <c r="AD195" i="60" s="1"/>
  <c r="AG231" i="60"/>
  <c r="AH102" i="60"/>
  <c r="Y102" i="60"/>
  <c r="Z102" i="60" s="1"/>
  <c r="AH135" i="60"/>
  <c r="Y135" i="60"/>
  <c r="X135" i="60"/>
  <c r="Z156" i="60"/>
  <c r="AC201" i="60"/>
  <c r="AA231" i="60"/>
  <c r="AH231" i="60"/>
  <c r="Y231" i="60"/>
  <c r="Z231" i="60" s="1"/>
  <c r="V153" i="60"/>
  <c r="AG153" i="60" s="1"/>
  <c r="AH138" i="60"/>
  <c r="Y138" i="60"/>
  <c r="Z138" i="60" s="1"/>
  <c r="AF141" i="60"/>
  <c r="Z141" i="60"/>
  <c r="AG147" i="60"/>
  <c r="X177" i="60"/>
  <c r="Y180" i="60"/>
  <c r="Z180" i="60" s="1"/>
  <c r="AB180" i="60" s="1"/>
  <c r="AA183" i="60"/>
  <c r="AH183" i="60"/>
  <c r="Y183" i="60"/>
  <c r="Z183" i="60" s="1"/>
  <c r="AG198" i="60"/>
  <c r="AF198" i="60"/>
  <c r="V243" i="60"/>
  <c r="V225" i="60"/>
  <c r="AG225" i="60" s="1"/>
  <c r="AF240" i="60"/>
  <c r="AH63" i="60"/>
  <c r="AB99" i="60"/>
  <c r="AD99" i="60" s="1"/>
  <c r="AH117" i="60"/>
  <c r="Y117" i="60"/>
  <c r="Z117" i="60" s="1"/>
  <c r="AA135" i="60"/>
  <c r="AA144" i="60"/>
  <c r="Y147" i="60"/>
  <c r="Z147" i="60" s="1"/>
  <c r="AB147" i="60" s="1"/>
  <c r="AD147" i="60" s="1"/>
  <c r="AH147" i="60"/>
  <c r="V204" i="60"/>
  <c r="Y234" i="60"/>
  <c r="AG240" i="60"/>
  <c r="AH108" i="60"/>
  <c r="Y108" i="60"/>
  <c r="Z108" i="60" s="1"/>
  <c r="V144" i="60"/>
  <c r="AG144" i="60" s="1"/>
  <c r="V162" i="60"/>
  <c r="AG162" i="60" s="1"/>
  <c r="AA138" i="60"/>
  <c r="Y150" i="60"/>
  <c r="Z150" i="60" s="1"/>
  <c r="AB150" i="60" s="1"/>
  <c r="AD150" i="60" s="1"/>
  <c r="AH150" i="60"/>
  <c r="AH153" i="60"/>
  <c r="U192" i="60"/>
  <c r="U204" i="60"/>
  <c r="AF204" i="60" s="1"/>
  <c r="U186" i="60"/>
  <c r="AA180" i="60"/>
  <c r="AH180" i="60"/>
  <c r="AA204" i="60"/>
  <c r="AH204" i="60"/>
  <c r="Z228" i="60"/>
  <c r="AF228" i="60"/>
  <c r="AF231" i="60"/>
  <c r="Z237" i="60"/>
  <c r="V186" i="60"/>
  <c r="Y186" i="60" s="1"/>
  <c r="U234" i="60"/>
  <c r="AG234" i="60" s="1"/>
  <c r="AB228" i="60"/>
  <c r="AA228" i="60"/>
  <c r="AC228" i="60" s="1"/>
  <c r="AA156" i="60"/>
  <c r="AF177" i="60"/>
  <c r="AB189" i="60"/>
  <c r="AB237" i="60"/>
  <c r="AA237" i="60"/>
  <c r="AC237" i="60" s="1"/>
  <c r="AH237" i="60"/>
  <c r="AA189" i="60"/>
  <c r="AC189" i="60" s="1"/>
  <c r="U243" i="60"/>
  <c r="AF243" i="60" s="1"/>
  <c r="AA222" i="60"/>
  <c r="AH222" i="60"/>
  <c r="Y222" i="60"/>
  <c r="Z222" i="60" s="1"/>
  <c r="AH228" i="60"/>
  <c r="U216" i="60"/>
  <c r="AG216" i="60" s="1"/>
  <c r="U225" i="60"/>
  <c r="AF225" i="60" s="1"/>
  <c r="Y240" i="60"/>
  <c r="Z240" i="60" s="1"/>
  <c r="AH240" i="60"/>
  <c r="Y198" i="60"/>
  <c r="Z198" i="60" s="1"/>
  <c r="AE16" i="53" l="1"/>
  <c r="AG16" i="53" s="1"/>
  <c r="AF16" i="53"/>
  <c r="Z23" i="4"/>
  <c r="AB23" i="4" s="1"/>
  <c r="AA23" i="4"/>
  <c r="Z21" i="4"/>
  <c r="AB21" i="4" s="1"/>
  <c r="AA21" i="4"/>
  <c r="AC58" i="57"/>
  <c r="AP60" i="57" s="1"/>
  <c r="AI58" i="57"/>
  <c r="AJ58" i="57" s="1"/>
  <c r="AB58" i="57"/>
  <c r="AD58" i="57" s="1"/>
  <c r="Z27" i="4"/>
  <c r="AB27" i="4" s="1"/>
  <c r="AA27" i="4"/>
  <c r="AI113" i="57"/>
  <c r="AJ113" i="57" s="1"/>
  <c r="AB113" i="57"/>
  <c r="AD113" i="57" s="1"/>
  <c r="Z216" i="60"/>
  <c r="AD210" i="57"/>
  <c r="AB193" i="57"/>
  <c r="AD193" i="57" s="1"/>
  <c r="AD83" i="57"/>
  <c r="AB67" i="53"/>
  <c r="AC67" i="53" s="1"/>
  <c r="AC5" i="54"/>
  <c r="AC20" i="54"/>
  <c r="AD237" i="60"/>
  <c r="AF216" i="60"/>
  <c r="AG243" i="60"/>
  <c r="AD219" i="60"/>
  <c r="AJ111" i="57"/>
  <c r="AC143" i="57"/>
  <c r="AK143" i="57" s="1"/>
  <c r="AB38" i="57"/>
  <c r="AD68" i="57"/>
  <c r="AC17" i="57"/>
  <c r="AC180" i="60"/>
  <c r="AG204" i="60"/>
  <c r="Y162" i="60"/>
  <c r="Z162" i="60" s="1"/>
  <c r="Z114" i="60"/>
  <c r="AC78" i="60"/>
  <c r="AI143" i="57"/>
  <c r="AJ143" i="57" s="1"/>
  <c r="AI107" i="57"/>
  <c r="AJ107" i="57" s="1"/>
  <c r="AI193" i="57"/>
  <c r="AJ193" i="57" s="1"/>
  <c r="AD111" i="57"/>
  <c r="AI93" i="57"/>
  <c r="AJ93" i="57" s="1"/>
  <c r="AC34" i="57"/>
  <c r="AJ68" i="57"/>
  <c r="AD103" i="57"/>
  <c r="AF13" i="53"/>
  <c r="AG49" i="53"/>
  <c r="AE23" i="4"/>
  <c r="AE25" i="4"/>
  <c r="W9" i="4"/>
  <c r="X9" i="4" s="1"/>
  <c r="AA7" i="4"/>
  <c r="Z234" i="60"/>
  <c r="Z54" i="60"/>
  <c r="AC21" i="60"/>
  <c r="AG114" i="60"/>
  <c r="AI210" i="57"/>
  <c r="AJ210" i="57" s="1"/>
  <c r="Y183" i="57"/>
  <c r="Z183" i="57" s="1"/>
  <c r="Y66" i="57"/>
  <c r="Z66" i="57" s="1"/>
  <c r="AI66" i="57" s="1"/>
  <c r="AJ66" i="57" s="1"/>
  <c r="Y128" i="57"/>
  <c r="Z128" i="57" s="1"/>
  <c r="AA38" i="57"/>
  <c r="AH9" i="57"/>
  <c r="AI9" i="57" s="1"/>
  <c r="X7" i="57"/>
  <c r="Y7" i="57" s="1"/>
  <c r="AH7" i="57" s="1"/>
  <c r="AI7" i="57" s="1"/>
  <c r="AB55" i="53"/>
  <c r="AC55" i="53" s="1"/>
  <c r="AB79" i="53"/>
  <c r="AC79" i="53" s="1"/>
  <c r="AB11" i="54"/>
  <c r="Z15" i="4"/>
  <c r="AB15" i="4" s="1"/>
  <c r="AA15" i="4"/>
  <c r="Z5" i="4"/>
  <c r="AB5" i="4" s="1"/>
  <c r="AA5" i="4"/>
  <c r="Z9" i="4"/>
  <c r="AB9" i="4" s="1"/>
  <c r="AA9" i="4"/>
  <c r="AA19" i="4"/>
  <c r="Z19" i="4"/>
  <c r="AB19" i="4" s="1"/>
  <c r="AA11" i="4"/>
  <c r="Z25" i="4"/>
  <c r="AB25" i="4" s="1"/>
  <c r="AA25" i="4"/>
  <c r="AA17" i="4"/>
  <c r="AA13" i="4"/>
  <c r="AA17" i="54"/>
  <c r="AC17" i="54" s="1"/>
  <c r="AB17" i="54"/>
  <c r="AC11" i="54"/>
  <c r="AB20" i="54"/>
  <c r="T14" i="56"/>
  <c r="V14" i="56" s="1"/>
  <c r="U14" i="56"/>
  <c r="AC14" i="56" s="1"/>
  <c r="AA14" i="56"/>
  <c r="AB14" i="56" s="1"/>
  <c r="T13" i="56"/>
  <c r="V13" i="56" s="1"/>
  <c r="AA13" i="56"/>
  <c r="AB13" i="56" s="1"/>
  <c r="AE22" i="53"/>
  <c r="AG22" i="53" s="1"/>
  <c r="AF22" i="53"/>
  <c r="AM22" i="53"/>
  <c r="AN22" i="53" s="1"/>
  <c r="AE79" i="53"/>
  <c r="AG79" i="53" s="1"/>
  <c r="AM79" i="53"/>
  <c r="AN79" i="53" s="1"/>
  <c r="AF79" i="53"/>
  <c r="AE40" i="53"/>
  <c r="AG40" i="53" s="1"/>
  <c r="AM40" i="53"/>
  <c r="AN40" i="53" s="1"/>
  <c r="AF40" i="53"/>
  <c r="AE58" i="53"/>
  <c r="AG58" i="53" s="1"/>
  <c r="AM58" i="53"/>
  <c r="AN58" i="53" s="1"/>
  <c r="AM46" i="53"/>
  <c r="AN46" i="53" s="1"/>
  <c r="AE46" i="53"/>
  <c r="AG46" i="53" s="1"/>
  <c r="AE76" i="53"/>
  <c r="AG76" i="53" s="1"/>
  <c r="AM76" i="53"/>
  <c r="AN76" i="53" s="1"/>
  <c r="AF76" i="53"/>
  <c r="AE67" i="53"/>
  <c r="AG67" i="53" s="1"/>
  <c r="AM67" i="53"/>
  <c r="AN67" i="53" s="1"/>
  <c r="AM73" i="53"/>
  <c r="AN73" i="53" s="1"/>
  <c r="AE73" i="53"/>
  <c r="AG73" i="53" s="1"/>
  <c r="AG10" i="53"/>
  <c r="AM10" i="53"/>
  <c r="AN10" i="53" s="1"/>
  <c r="AM61" i="53"/>
  <c r="AN61" i="53" s="1"/>
  <c r="AE61" i="53"/>
  <c r="AG61" i="53" s="1"/>
  <c r="AM70" i="53"/>
  <c r="AN70" i="53" s="1"/>
  <c r="AE70" i="53"/>
  <c r="AG70" i="53" s="1"/>
  <c r="AE4" i="53"/>
  <c r="AF4" i="53"/>
  <c r="AE55" i="53"/>
  <c r="AG55" i="53" s="1"/>
  <c r="AM55" i="53"/>
  <c r="AN55" i="53" s="1"/>
  <c r="AB37" i="53"/>
  <c r="AC37" i="53" s="1"/>
  <c r="AF10" i="53"/>
  <c r="AM7" i="53"/>
  <c r="AN7" i="53" s="1"/>
  <c r="AG7" i="53"/>
  <c r="AF58" i="53"/>
  <c r="AM19" i="53"/>
  <c r="AN19" i="53" s="1"/>
  <c r="AF28" i="53"/>
  <c r="AE34" i="53"/>
  <c r="AG34" i="53" s="1"/>
  <c r="AM34" i="53"/>
  <c r="AN34" i="53" s="1"/>
  <c r="Y84" i="53"/>
  <c r="AB82" i="53" s="1"/>
  <c r="AC82" i="53" s="1"/>
  <c r="AJ82" i="53"/>
  <c r="AB43" i="53"/>
  <c r="AC43" i="53" s="1"/>
  <c r="AF43" i="53"/>
  <c r="AQ16" i="53"/>
  <c r="AQ34" i="53"/>
  <c r="AM16" i="53"/>
  <c r="AN16" i="53" s="1"/>
  <c r="AF19" i="53"/>
  <c r="AP16" i="53" s="1"/>
  <c r="AB64" i="53"/>
  <c r="AC64" i="53" s="1"/>
  <c r="AF61" i="53"/>
  <c r="AF55" i="53"/>
  <c r="AB85" i="53"/>
  <c r="AC85" i="53" s="1"/>
  <c r="AF73" i="53"/>
  <c r="AF46" i="53"/>
  <c r="AM49" i="53"/>
  <c r="AN49" i="53" s="1"/>
  <c r="AB52" i="53"/>
  <c r="AC52" i="53" s="1"/>
  <c r="AF52" i="53" s="1"/>
  <c r="AF64" i="53"/>
  <c r="AF49" i="53"/>
  <c r="AF70" i="53"/>
  <c r="AM13" i="53"/>
  <c r="AN13" i="53" s="1"/>
  <c r="AG13" i="53"/>
  <c r="AF67" i="53"/>
  <c r="AM31" i="53"/>
  <c r="AN31" i="53" s="1"/>
  <c r="AF25" i="53"/>
  <c r="AI99" i="57"/>
  <c r="AJ99" i="57" s="1"/>
  <c r="AB99" i="57"/>
  <c r="AD99" i="57" s="1"/>
  <c r="AI172" i="57"/>
  <c r="AJ172" i="57" s="1"/>
  <c r="AC172" i="57"/>
  <c r="AB172" i="57"/>
  <c r="AD172" i="57" s="1"/>
  <c r="AB156" i="57"/>
  <c r="AD156" i="57" s="1"/>
  <c r="AI156" i="57"/>
  <c r="AJ156" i="57" s="1"/>
  <c r="AI187" i="57"/>
  <c r="AJ187" i="57" s="1"/>
  <c r="AB187" i="57"/>
  <c r="AD187" i="57" s="1"/>
  <c r="AC187" i="57"/>
  <c r="AI170" i="57"/>
  <c r="AJ170" i="57" s="1"/>
  <c r="AB170" i="57"/>
  <c r="AD170" i="57" s="1"/>
  <c r="AH32" i="57"/>
  <c r="AI32" i="57" s="1"/>
  <c r="AA32" i="57"/>
  <c r="AC32" i="57" s="1"/>
  <c r="AB52" i="57"/>
  <c r="AD52" i="57" s="1"/>
  <c r="AI52" i="57"/>
  <c r="AJ52" i="57" s="1"/>
  <c r="AC117" i="57"/>
  <c r="AI117" i="57"/>
  <c r="AJ117" i="57" s="1"/>
  <c r="AB117" i="57"/>
  <c r="AD117" i="57" s="1"/>
  <c r="AI158" i="57"/>
  <c r="AJ158" i="57" s="1"/>
  <c r="AC158" i="57"/>
  <c r="AB158" i="57"/>
  <c r="AD158" i="57" s="1"/>
  <c r="AI126" i="57"/>
  <c r="AJ126" i="57" s="1"/>
  <c r="AB126" i="57"/>
  <c r="AD126" i="57" s="1"/>
  <c r="AC126" i="57"/>
  <c r="AI97" i="57"/>
  <c r="AJ97" i="57" s="1"/>
  <c r="AB97" i="57"/>
  <c r="AD97" i="57" s="1"/>
  <c r="AA27" i="57"/>
  <c r="AC27" i="57" s="1"/>
  <c r="AB27" i="57"/>
  <c r="AH27" i="57"/>
  <c r="AI27" i="57" s="1"/>
  <c r="AI77" i="57"/>
  <c r="AJ77" i="57" s="1"/>
  <c r="AB77" i="57"/>
  <c r="AD77" i="57" s="1"/>
  <c r="AB197" i="57"/>
  <c r="AD197" i="57" s="1"/>
  <c r="AC197" i="57"/>
  <c r="AI197" i="57"/>
  <c r="AJ197" i="57" s="1"/>
  <c r="AB204" i="57"/>
  <c r="AD204" i="57" s="1"/>
  <c r="AI204" i="57"/>
  <c r="AJ204" i="57" s="1"/>
  <c r="AB212" i="57"/>
  <c r="AD212" i="57" s="1"/>
  <c r="AI212" i="57"/>
  <c r="AJ212" i="57" s="1"/>
  <c r="AC212" i="57"/>
  <c r="AC168" i="57"/>
  <c r="AB168" i="57"/>
  <c r="AD168" i="57" s="1"/>
  <c r="AI168" i="57"/>
  <c r="AJ168" i="57" s="1"/>
  <c r="AB181" i="57"/>
  <c r="AD181" i="57" s="1"/>
  <c r="AI181" i="57"/>
  <c r="AJ181" i="57" s="1"/>
  <c r="AO206" i="57"/>
  <c r="AC150" i="57"/>
  <c r="AB150" i="57"/>
  <c r="AD150" i="57" s="1"/>
  <c r="AN50" i="57"/>
  <c r="AQ50" i="57"/>
  <c r="AP50" i="57"/>
  <c r="Y70" i="57"/>
  <c r="Z70" i="57" s="1"/>
  <c r="AC93" i="57"/>
  <c r="AN42" i="57"/>
  <c r="AM42" i="57"/>
  <c r="AC170" i="57"/>
  <c r="AI150" i="57"/>
  <c r="AJ150" i="57" s="1"/>
  <c r="AB160" i="57"/>
  <c r="AD160" i="57" s="1"/>
  <c r="AB66" i="57"/>
  <c r="AD66" i="57" s="1"/>
  <c r="AC99" i="57"/>
  <c r="AB32" i="57"/>
  <c r="AJ42" i="57" s="1"/>
  <c r="AP54" i="57"/>
  <c r="AQ54" i="57"/>
  <c r="AL54" i="57"/>
  <c r="AB95" i="57"/>
  <c r="AD95" i="57" s="1"/>
  <c r="AI95" i="57"/>
  <c r="AJ95" i="57" s="1"/>
  <c r="AA36" i="57"/>
  <c r="AC36" i="57" s="1"/>
  <c r="AH36" i="57"/>
  <c r="AI36" i="57" s="1"/>
  <c r="AK179" i="57"/>
  <c r="AP179" i="57"/>
  <c r="AB132" i="57"/>
  <c r="AD132" i="57" s="1"/>
  <c r="AC132" i="57"/>
  <c r="AI87" i="57"/>
  <c r="AJ87" i="57" s="1"/>
  <c r="AC87" i="57"/>
  <c r="AB87" i="57"/>
  <c r="AD87" i="57" s="1"/>
  <c r="AC107" i="57"/>
  <c r="AC72" i="57"/>
  <c r="AB72" i="57"/>
  <c r="AD72" i="57" s="1"/>
  <c r="AN193" i="57"/>
  <c r="AM193" i="57"/>
  <c r="AL193" i="57"/>
  <c r="AC160" i="57"/>
  <c r="AH34" i="57"/>
  <c r="AI34" i="57" s="1"/>
  <c r="AA7" i="57"/>
  <c r="AC7" i="57" s="1"/>
  <c r="AC38" i="57"/>
  <c r="AA15" i="57"/>
  <c r="AC15" i="57" s="1"/>
  <c r="AO40" i="57"/>
  <c r="AM40" i="57"/>
  <c r="Y105" i="57"/>
  <c r="Z105" i="57" s="1"/>
  <c r="AC124" i="57"/>
  <c r="AB154" i="57"/>
  <c r="AD154" i="57" s="1"/>
  <c r="AI154" i="57"/>
  <c r="AJ154" i="57" s="1"/>
  <c r="AI183" i="57"/>
  <c r="AJ183" i="57" s="1"/>
  <c r="AB183" i="57"/>
  <c r="AD183" i="57" s="1"/>
  <c r="AP152" i="57"/>
  <c r="AK152" i="57"/>
  <c r="AC25" i="57"/>
  <c r="AF11" i="57"/>
  <c r="X11" i="57"/>
  <c r="Y11" i="57" s="1"/>
  <c r="AR103" i="57"/>
  <c r="AN103" i="57"/>
  <c r="AD179" i="57"/>
  <c r="AC77" i="57"/>
  <c r="AI214" i="57"/>
  <c r="AJ214" i="57" s="1"/>
  <c r="AC214" i="57"/>
  <c r="AB214" i="57"/>
  <c r="AD214" i="57" s="1"/>
  <c r="AC210" i="57"/>
  <c r="AM139" i="57"/>
  <c r="AI185" i="57"/>
  <c r="AJ185" i="57" s="1"/>
  <c r="AB185" i="57"/>
  <c r="AD185" i="57" s="1"/>
  <c r="AC181" i="57"/>
  <c r="AC185" i="57"/>
  <c r="AO179" i="57" s="1"/>
  <c r="AC52" i="57"/>
  <c r="AM58" i="57" s="1"/>
  <c r="AN60" i="57"/>
  <c r="X21" i="57"/>
  <c r="Y21" i="57" s="1"/>
  <c r="AI101" i="57"/>
  <c r="AJ101" i="57" s="1"/>
  <c r="AQ58" i="57"/>
  <c r="AL58" i="57"/>
  <c r="AN58" i="57"/>
  <c r="AB81" i="57"/>
  <c r="AD81" i="57" s="1"/>
  <c r="AI81" i="57"/>
  <c r="AJ81" i="57" s="1"/>
  <c r="AM145" i="57"/>
  <c r="AK145" i="57"/>
  <c r="AK9" i="57"/>
  <c r="AO9" i="57"/>
  <c r="AI38" i="57"/>
  <c r="X3" i="57"/>
  <c r="Y3" i="57" s="1"/>
  <c r="AK13" i="57"/>
  <c r="AM13" i="57"/>
  <c r="AC97" i="57"/>
  <c r="AC62" i="57"/>
  <c r="AR54" i="57" s="1"/>
  <c r="Y48" i="57"/>
  <c r="Z48" i="57" s="1"/>
  <c r="AB208" i="57"/>
  <c r="AD208" i="57" s="1"/>
  <c r="AI208" i="57"/>
  <c r="AJ208" i="57" s="1"/>
  <c r="AL199" i="57"/>
  <c r="AK199" i="57"/>
  <c r="AM199" i="57"/>
  <c r="AB206" i="57"/>
  <c r="AD206" i="57" s="1"/>
  <c r="AI206" i="57"/>
  <c r="AJ206" i="57" s="1"/>
  <c r="AN115" i="57"/>
  <c r="AN143" i="57"/>
  <c r="AN195" i="57"/>
  <c r="AM195" i="57"/>
  <c r="AK195" i="57"/>
  <c r="AI83" i="57"/>
  <c r="AJ83" i="57" s="1"/>
  <c r="AL81" i="57"/>
  <c r="AK81" i="57"/>
  <c r="AP81" i="57"/>
  <c r="AO81" i="57"/>
  <c r="AJ60" i="57"/>
  <c r="AC128" i="57"/>
  <c r="AL60" i="57"/>
  <c r="AL85" i="57"/>
  <c r="AK85" i="57"/>
  <c r="AM85" i="57"/>
  <c r="AP85" i="57"/>
  <c r="AO5" i="57"/>
  <c r="AM5" i="57"/>
  <c r="AP5" i="57"/>
  <c r="AA23" i="57"/>
  <c r="AC23" i="57" s="1"/>
  <c r="AH23" i="57"/>
  <c r="AI23" i="57" s="1"/>
  <c r="AB15" i="57"/>
  <c r="AP9" i="57" s="1"/>
  <c r="AB62" i="57"/>
  <c r="AD62" i="57" s="1"/>
  <c r="AC156" i="57"/>
  <c r="AB34" i="57"/>
  <c r="AK38" i="57" s="1"/>
  <c r="AJ179" i="57"/>
  <c r="AC83" i="57"/>
  <c r="AC113" i="57"/>
  <c r="AC141" i="57"/>
  <c r="AL143" i="57" s="1"/>
  <c r="AC183" i="57"/>
  <c r="AN177" i="57" s="1"/>
  <c r="AB36" i="57"/>
  <c r="AL38" i="57" s="1"/>
  <c r="AN130" i="57"/>
  <c r="AM130" i="57"/>
  <c r="AL130" i="57"/>
  <c r="AC66" i="57"/>
  <c r="AM79" i="57"/>
  <c r="AK79" i="57"/>
  <c r="AP79" i="57"/>
  <c r="AO79" i="57"/>
  <c r="AI115" i="57"/>
  <c r="AJ115" i="57" s="1"/>
  <c r="AI50" i="57"/>
  <c r="AJ50" i="57" s="1"/>
  <c r="AB50" i="57"/>
  <c r="AD50" i="57" s="1"/>
  <c r="AB85" i="57"/>
  <c r="AD85" i="57" s="1"/>
  <c r="AI85" i="57"/>
  <c r="AJ85" i="57" s="1"/>
  <c r="AB7" i="57"/>
  <c r="AL13" i="57" s="1"/>
  <c r="Y122" i="57"/>
  <c r="Z122" i="57" s="1"/>
  <c r="AN38" i="57"/>
  <c r="AB54" i="57"/>
  <c r="AD54" i="57" s="1"/>
  <c r="AI54" i="57"/>
  <c r="AJ54" i="57" s="1"/>
  <c r="AI103" i="57"/>
  <c r="AJ103" i="57" s="1"/>
  <c r="AI132" i="57"/>
  <c r="AJ132" i="57" s="1"/>
  <c r="AL177" i="57"/>
  <c r="AM25" i="57"/>
  <c r="AC204" i="57"/>
  <c r="AK206" i="57" s="1"/>
  <c r="AJ139" i="57"/>
  <c r="AI72" i="57"/>
  <c r="AJ72" i="57" s="1"/>
  <c r="AB141" i="57"/>
  <c r="AD141" i="57" s="1"/>
  <c r="AC154" i="57"/>
  <c r="AM152" i="57" s="1"/>
  <c r="AC208" i="57"/>
  <c r="AM206" i="57" s="1"/>
  <c r="AD139" i="57"/>
  <c r="AC111" i="57"/>
  <c r="AC101" i="57"/>
  <c r="AO103" i="57" s="1"/>
  <c r="AC95" i="57"/>
  <c r="AL103" i="57" s="1"/>
  <c r="Y166" i="57"/>
  <c r="Z166" i="57" s="1"/>
  <c r="Y56" i="57"/>
  <c r="Z56" i="57" s="1"/>
  <c r="AO38" i="57"/>
  <c r="AB23" i="57"/>
  <c r="AC68" i="57"/>
  <c r="AB17" i="57"/>
  <c r="AQ9" i="57" s="1"/>
  <c r="AB79" i="57"/>
  <c r="AD79" i="57" s="1"/>
  <c r="AI79" i="57"/>
  <c r="AJ79" i="57" s="1"/>
  <c r="AB49" i="58"/>
  <c r="AD49" i="58" s="1"/>
  <c r="AI49" i="58"/>
  <c r="AJ49" i="58" s="1"/>
  <c r="AC49" i="58"/>
  <c r="AK49" i="58" s="1"/>
  <c r="AB9" i="58"/>
  <c r="AD9" i="58" s="1"/>
  <c r="AI9" i="58"/>
  <c r="AJ9" i="58" s="1"/>
  <c r="AC9" i="58"/>
  <c r="AB22" i="58"/>
  <c r="AD22" i="58" s="1"/>
  <c r="AI22" i="58"/>
  <c r="AJ22" i="58" s="1"/>
  <c r="AC22" i="58"/>
  <c r="AI32" i="58"/>
  <c r="AJ32" i="58" s="1"/>
  <c r="AB32" i="58"/>
  <c r="AD32" i="58" s="1"/>
  <c r="AC32" i="58"/>
  <c r="AB35" i="58"/>
  <c r="AD35" i="58" s="1"/>
  <c r="AI35" i="58"/>
  <c r="AJ35" i="58" s="1"/>
  <c r="AC35" i="58"/>
  <c r="AI15" i="58"/>
  <c r="AJ15" i="58" s="1"/>
  <c r="AB15" i="58"/>
  <c r="AD15" i="58" s="1"/>
  <c r="AC15" i="58"/>
  <c r="AB19" i="58"/>
  <c r="AD19" i="58" s="1"/>
  <c r="AI19" i="58"/>
  <c r="AJ19" i="58" s="1"/>
  <c r="AC19" i="58"/>
  <c r="AK19" i="58" s="1"/>
  <c r="AI12" i="58"/>
  <c r="AJ12" i="58" s="1"/>
  <c r="AB12" i="58"/>
  <c r="AD12" i="58" s="1"/>
  <c r="AC12" i="58"/>
  <c r="AB45" i="58"/>
  <c r="AD45" i="58" s="1"/>
  <c r="AI45" i="58"/>
  <c r="AJ45" i="58" s="1"/>
  <c r="AK43" i="58"/>
  <c r="AB11" i="58"/>
  <c r="AD11" i="58" s="1"/>
  <c r="AI11" i="58"/>
  <c r="AJ11" i="58" s="1"/>
  <c r="AC11" i="58"/>
  <c r="AK11" i="58" s="1"/>
  <c r="AI40" i="58"/>
  <c r="AJ40" i="58" s="1"/>
  <c r="AB40" i="58"/>
  <c r="AD40" i="58" s="1"/>
  <c r="AI29" i="58"/>
  <c r="AJ29" i="58" s="1"/>
  <c r="AB29" i="58"/>
  <c r="AD29" i="58" s="1"/>
  <c r="AB30" i="58"/>
  <c r="AD30" i="58" s="1"/>
  <c r="AI30" i="58"/>
  <c r="AJ30" i="58" s="1"/>
  <c r="AI25" i="58"/>
  <c r="AJ25" i="58" s="1"/>
  <c r="AB25" i="58"/>
  <c r="AD25" i="58" s="1"/>
  <c r="AB33" i="58"/>
  <c r="AD33" i="58" s="1"/>
  <c r="AI33" i="58"/>
  <c r="AJ33" i="58" s="1"/>
  <c r="AI6" i="58"/>
  <c r="AJ6" i="58" s="1"/>
  <c r="AB6" i="58"/>
  <c r="AD6" i="58" s="1"/>
  <c r="AB24" i="58"/>
  <c r="AD24" i="58" s="1"/>
  <c r="AI24" i="58"/>
  <c r="AJ24" i="58" s="1"/>
  <c r="AC24" i="58"/>
  <c r="AC29" i="58"/>
  <c r="AK29" i="58" s="1"/>
  <c r="AB46" i="58"/>
  <c r="AD46" i="58" s="1"/>
  <c r="AI46" i="58"/>
  <c r="AJ46" i="58" s="1"/>
  <c r="AC30" i="58"/>
  <c r="AB36" i="58"/>
  <c r="AD36" i="58" s="1"/>
  <c r="AI36" i="58"/>
  <c r="AJ36" i="58" s="1"/>
  <c r="AC36" i="58"/>
  <c r="AK36" i="58" s="1"/>
  <c r="AB16" i="58"/>
  <c r="AD16" i="58" s="1"/>
  <c r="AI16" i="58"/>
  <c r="AJ16" i="58" s="1"/>
  <c r="AC46" i="58"/>
  <c r="AG8" i="58"/>
  <c r="AC16" i="58"/>
  <c r="AG22" i="58"/>
  <c r="AC6" i="58"/>
  <c r="AK6" i="58" s="1"/>
  <c r="AG9" i="58"/>
  <c r="Y8" i="58"/>
  <c r="Z8" i="58" s="1"/>
  <c r="Y21" i="58"/>
  <c r="Z21" i="58" s="1"/>
  <c r="AB5" i="58"/>
  <c r="AD5" i="58" s="1"/>
  <c r="AI5" i="58"/>
  <c r="AJ5" i="58" s="1"/>
  <c r="AB39" i="58"/>
  <c r="AD39" i="58" s="1"/>
  <c r="AI39" i="58"/>
  <c r="AJ39" i="58" s="1"/>
  <c r="AC39" i="58"/>
  <c r="AC45" i="58"/>
  <c r="AK45" i="58" s="1"/>
  <c r="AB48" i="58"/>
  <c r="AD48" i="58" s="1"/>
  <c r="AI48" i="58"/>
  <c r="AJ48" i="58" s="1"/>
  <c r="AI42" i="58"/>
  <c r="AJ42" i="58" s="1"/>
  <c r="AB42" i="58"/>
  <c r="AD42" i="58" s="1"/>
  <c r="AC40" i="58"/>
  <c r="AC33" i="58"/>
  <c r="AG21" i="58"/>
  <c r="AB43" i="58"/>
  <c r="AD43" i="58" s="1"/>
  <c r="AI43" i="58"/>
  <c r="AJ43" i="58" s="1"/>
  <c r="AC25" i="58"/>
  <c r="T17" i="59"/>
  <c r="V17" i="59" s="1"/>
  <c r="U17" i="59"/>
  <c r="T26" i="59"/>
  <c r="V26" i="59" s="1"/>
  <c r="U26" i="59"/>
  <c r="M5" i="59"/>
  <c r="O5" i="59" s="1"/>
  <c r="R5" i="59" s="1"/>
  <c r="Q5" i="59"/>
  <c r="Q30" i="59"/>
  <c r="R30" i="59" s="1"/>
  <c r="T30" i="59" s="1"/>
  <c r="V30" i="59" s="1"/>
  <c r="U30" i="59"/>
  <c r="Q21" i="59"/>
  <c r="R21" i="59" s="1"/>
  <c r="T21" i="59" s="1"/>
  <c r="V21" i="59" s="1"/>
  <c r="AB60" i="60"/>
  <c r="AD60" i="60" s="1"/>
  <c r="AB66" i="60"/>
  <c r="AD66" i="60" s="1"/>
  <c r="AB231" i="60"/>
  <c r="AD231" i="60" s="1"/>
  <c r="AC117" i="60"/>
  <c r="AB117" i="60"/>
  <c r="AD117" i="60" s="1"/>
  <c r="AB54" i="60"/>
  <c r="AD54" i="60" s="1"/>
  <c r="AI54" i="60"/>
  <c r="AJ54" i="60" s="1"/>
  <c r="AB27" i="60"/>
  <c r="AD27" i="60" s="1"/>
  <c r="AB69" i="60"/>
  <c r="AD69" i="60" s="1"/>
  <c r="AC69" i="60"/>
  <c r="AB108" i="60"/>
  <c r="AD108" i="60" s="1"/>
  <c r="AC108" i="60"/>
  <c r="AC240" i="60"/>
  <c r="AB240" i="60"/>
  <c r="AD240" i="60" s="1"/>
  <c r="AB39" i="60"/>
  <c r="AD39" i="60" s="1"/>
  <c r="AI96" i="60"/>
  <c r="AJ96" i="60" s="1"/>
  <c r="AB96" i="60"/>
  <c r="AD96" i="60" s="1"/>
  <c r="AB30" i="60"/>
  <c r="AD30" i="60" s="1"/>
  <c r="AB183" i="60"/>
  <c r="AD183" i="60" s="1"/>
  <c r="AB222" i="60"/>
  <c r="AD222" i="60" s="1"/>
  <c r="AB138" i="60"/>
  <c r="AD138" i="60" s="1"/>
  <c r="AB75" i="60"/>
  <c r="AD75" i="60" s="1"/>
  <c r="AC75" i="60"/>
  <c r="AB111" i="60"/>
  <c r="AD111" i="60" s="1"/>
  <c r="AC111" i="60"/>
  <c r="AB234" i="60"/>
  <c r="AD234" i="60" s="1"/>
  <c r="X219" i="60"/>
  <c r="X222" i="60"/>
  <c r="X228" i="60" s="1"/>
  <c r="AL15" i="60"/>
  <c r="AR15" i="60"/>
  <c r="AK18" i="60"/>
  <c r="AT15" i="60"/>
  <c r="AM15" i="60"/>
  <c r="AI216" i="60"/>
  <c r="AJ216" i="60" s="1"/>
  <c r="AB216" i="60"/>
  <c r="AD216" i="60" s="1"/>
  <c r="AC183" i="60"/>
  <c r="X21" i="60"/>
  <c r="X18" i="60"/>
  <c r="AK21" i="60" s="1"/>
  <c r="AF54" i="60"/>
  <c r="AC66" i="60"/>
  <c r="AD78" i="60"/>
  <c r="Y105" i="60"/>
  <c r="Z105" i="60" s="1"/>
  <c r="AC147" i="60"/>
  <c r="AO159" i="60" s="1"/>
  <c r="AD228" i="60"/>
  <c r="AB141" i="60"/>
  <c r="AD141" i="60" s="1"/>
  <c r="AC30" i="60"/>
  <c r="AP15" i="60" s="1"/>
  <c r="Y225" i="60"/>
  <c r="Z225" i="60" s="1"/>
  <c r="Y204" i="60"/>
  <c r="Z204" i="60" s="1"/>
  <c r="AC141" i="60"/>
  <c r="AC114" i="60"/>
  <c r="AI15" i="60"/>
  <c r="AJ15" i="60" s="1"/>
  <c r="AB15" i="60"/>
  <c r="AD15" i="60" s="1"/>
  <c r="AB162" i="60"/>
  <c r="AD162" i="60" s="1"/>
  <c r="AC162" i="60"/>
  <c r="AT159" i="60" s="1"/>
  <c r="AC222" i="60"/>
  <c r="X180" i="60"/>
  <c r="AM180" i="60" s="1"/>
  <c r="X183" i="60"/>
  <c r="X189" i="60" s="1"/>
  <c r="AS189" i="60" s="1"/>
  <c r="AC54" i="60"/>
  <c r="AB57" i="60"/>
  <c r="AD57" i="60" s="1"/>
  <c r="AM18" i="60"/>
  <c r="AP18" i="60"/>
  <c r="AR18" i="60"/>
  <c r="AT18" i="60"/>
  <c r="X102" i="60"/>
  <c r="X108" i="60" s="1"/>
  <c r="X114" i="60" s="1"/>
  <c r="X120" i="60" s="1"/>
  <c r="AI120" i="60" s="1"/>
  <c r="AJ120" i="60" s="1"/>
  <c r="X99" i="60"/>
  <c r="AP99" i="60" s="1"/>
  <c r="Y63" i="60"/>
  <c r="Z63" i="60" s="1"/>
  <c r="AC63" i="60" s="1"/>
  <c r="AN78" i="60" s="1"/>
  <c r="AF135" i="60"/>
  <c r="AC57" i="60"/>
  <c r="AI114" i="60"/>
  <c r="AJ114" i="60" s="1"/>
  <c r="Y144" i="60"/>
  <c r="Z144" i="60" s="1"/>
  <c r="AC144" i="60" s="1"/>
  <c r="AC39" i="60"/>
  <c r="AS15" i="60" s="1"/>
  <c r="Z186" i="60"/>
  <c r="AC186" i="60" s="1"/>
  <c r="AN189" i="60" s="1"/>
  <c r="AD180" i="60"/>
  <c r="AC105" i="60"/>
  <c r="AN99" i="60" s="1"/>
  <c r="AC60" i="60"/>
  <c r="AC138" i="60"/>
  <c r="Z192" i="60"/>
  <c r="AG192" i="60"/>
  <c r="X138" i="60"/>
  <c r="X144" i="60" s="1"/>
  <c r="X150" i="60" s="1"/>
  <c r="X156" i="60" s="1"/>
  <c r="X162" i="60" s="1"/>
  <c r="AI162" i="60" s="1"/>
  <c r="AJ162" i="60" s="1"/>
  <c r="X141" i="60"/>
  <c r="X147" i="60" s="1"/>
  <c r="X153" i="60" s="1"/>
  <c r="X159" i="60" s="1"/>
  <c r="AM159" i="60" s="1"/>
  <c r="AC231" i="60"/>
  <c r="AC195" i="60"/>
  <c r="AQ189" i="60" s="1"/>
  <c r="AO120" i="60"/>
  <c r="AP120" i="60"/>
  <c r="AL120" i="60"/>
  <c r="Y81" i="60"/>
  <c r="Z81" i="60" s="1"/>
  <c r="AC81" i="60" s="1"/>
  <c r="AC216" i="60"/>
  <c r="AC96" i="60"/>
  <c r="AK120" i="60" s="1"/>
  <c r="AB42" i="60"/>
  <c r="AD42" i="60" s="1"/>
  <c r="Z135" i="60"/>
  <c r="AC135" i="60" s="1"/>
  <c r="AK159" i="60" s="1"/>
  <c r="AG24" i="60"/>
  <c r="AB114" i="60"/>
  <c r="AD114" i="60" s="1"/>
  <c r="Y153" i="60"/>
  <c r="Z153" i="60" s="1"/>
  <c r="AB102" i="60"/>
  <c r="AD102" i="60" s="1"/>
  <c r="AB198" i="60"/>
  <c r="AD198" i="60" s="1"/>
  <c r="AC198" i="60"/>
  <c r="AR189" i="60" s="1"/>
  <c r="AC234" i="60"/>
  <c r="AB177" i="60"/>
  <c r="AD177" i="60" s="1"/>
  <c r="AI177" i="60"/>
  <c r="AJ177" i="60" s="1"/>
  <c r="AD189" i="60"/>
  <c r="AC177" i="60"/>
  <c r="AF123" i="60"/>
  <c r="Z123" i="60"/>
  <c r="AC123" i="60" s="1"/>
  <c r="AG186" i="60"/>
  <c r="AF234" i="60"/>
  <c r="AF192" i="60"/>
  <c r="AC156" i="60"/>
  <c r="AB156" i="60"/>
  <c r="AD156" i="60" s="1"/>
  <c r="AF186" i="60"/>
  <c r="Y243" i="60"/>
  <c r="Z243" i="60" s="1"/>
  <c r="Y72" i="60"/>
  <c r="Z72" i="60" s="1"/>
  <c r="AC102" i="60"/>
  <c r="AC27" i="60"/>
  <c r="AC219" i="60"/>
  <c r="X60" i="60"/>
  <c r="X66" i="60" s="1"/>
  <c r="X72" i="60" s="1"/>
  <c r="X78" i="60" s="1"/>
  <c r="AI78" i="60" s="1"/>
  <c r="AJ78" i="60" s="1"/>
  <c r="X57" i="60"/>
  <c r="X63" i="60" s="1"/>
  <c r="X69" i="60" s="1"/>
  <c r="X75" i="60" s="1"/>
  <c r="X81" i="60" s="1"/>
  <c r="AC150" i="60"/>
  <c r="Y24" i="60"/>
  <c r="Z24" i="60" s="1"/>
  <c r="Y33" i="60"/>
  <c r="Z33" i="60" s="1"/>
  <c r="AT120" i="60" l="1"/>
  <c r="AT99" i="60"/>
  <c r="AK78" i="60"/>
  <c r="AI141" i="60"/>
  <c r="AJ141" i="60" s="1"/>
  <c r="AI159" i="60"/>
  <c r="AJ159" i="60" s="1"/>
  <c r="U21" i="59"/>
  <c r="AK32" i="58"/>
  <c r="AS18" i="60"/>
  <c r="AK189" i="60"/>
  <c r="AL189" i="60"/>
  <c r="AL183" i="60"/>
  <c r="AO99" i="60"/>
  <c r="AK39" i="58"/>
  <c r="AL145" i="57"/>
  <c r="AM50" i="57"/>
  <c r="AS180" i="60"/>
  <c r="AP78" i="60"/>
  <c r="AI75" i="60"/>
  <c r="AJ75" i="60" s="1"/>
  <c r="AI183" i="60"/>
  <c r="AJ183" i="60" s="1"/>
  <c r="AI108" i="60"/>
  <c r="AJ108" i="60" s="1"/>
  <c r="AK15" i="58"/>
  <c r="AL40" i="57"/>
  <c r="AL159" i="60"/>
  <c r="AI57" i="60"/>
  <c r="AJ57" i="60" s="1"/>
  <c r="AI156" i="60"/>
  <c r="AJ156" i="60" s="1"/>
  <c r="AI102" i="60"/>
  <c r="AJ102" i="60" s="1"/>
  <c r="AK24" i="58"/>
  <c r="AP13" i="57"/>
  <c r="AB128" i="57"/>
  <c r="AD128" i="57" s="1"/>
  <c r="AI128" i="57"/>
  <c r="AJ128" i="57" s="1"/>
  <c r="AC13" i="56"/>
  <c r="AE82" i="53"/>
  <c r="AG82" i="53" s="1"/>
  <c r="AM82" i="53"/>
  <c r="AN82" i="53" s="1"/>
  <c r="AF82" i="53"/>
  <c r="AP76" i="53"/>
  <c r="AO76" i="53"/>
  <c r="AP79" i="53"/>
  <c r="AO49" i="53"/>
  <c r="AP49" i="53"/>
  <c r="AP61" i="53"/>
  <c r="AQ61" i="53"/>
  <c r="AO55" i="53"/>
  <c r="AQ55" i="53"/>
  <c r="AE52" i="53"/>
  <c r="AG52" i="53" s="1"/>
  <c r="AM52" i="53"/>
  <c r="AN52" i="53" s="1"/>
  <c r="AE64" i="53"/>
  <c r="AG64" i="53" s="1"/>
  <c r="AM64" i="53"/>
  <c r="AN64" i="53" s="1"/>
  <c r="AO64" i="53"/>
  <c r="AQ64" i="53"/>
  <c r="AQ19" i="53"/>
  <c r="AO19" i="53"/>
  <c r="AQ43" i="53"/>
  <c r="AP43" i="53"/>
  <c r="AO58" i="53"/>
  <c r="AP58" i="53"/>
  <c r="AM4" i="53"/>
  <c r="AN4" i="53" s="1"/>
  <c r="AG4" i="53"/>
  <c r="AE85" i="53"/>
  <c r="AG85" i="53" s="1"/>
  <c r="AM85" i="53"/>
  <c r="AN85" i="53" s="1"/>
  <c r="AF85" i="53"/>
  <c r="AP70" i="53"/>
  <c r="AQ70" i="53"/>
  <c r="AP52" i="53"/>
  <c r="AQ52" i="53"/>
  <c r="AE37" i="53"/>
  <c r="AG37" i="53" s="1"/>
  <c r="AM37" i="53"/>
  <c r="AN37" i="53" s="1"/>
  <c r="AF37" i="53"/>
  <c r="AQ28" i="53"/>
  <c r="AO28" i="53"/>
  <c r="AP26" i="53"/>
  <c r="AQ25" i="53"/>
  <c r="AO67" i="53"/>
  <c r="AP67" i="53"/>
  <c r="AO46" i="53"/>
  <c r="AQ46" i="53"/>
  <c r="AO31" i="53"/>
  <c r="AE43" i="53"/>
  <c r="AG43" i="53" s="1"/>
  <c r="AM43" i="53"/>
  <c r="AN43" i="53" s="1"/>
  <c r="AP22" i="53"/>
  <c r="AO22" i="53"/>
  <c r="AO73" i="53"/>
  <c r="AQ73" i="53"/>
  <c r="AP31" i="53"/>
  <c r="AP40" i="53"/>
  <c r="AO40" i="53"/>
  <c r="AP93" i="57"/>
  <c r="AR93" i="57"/>
  <c r="AM93" i="57"/>
  <c r="AN93" i="57"/>
  <c r="AO93" i="57"/>
  <c r="AL93" i="57"/>
  <c r="AN62" i="57"/>
  <c r="AQ62" i="57"/>
  <c r="AP62" i="57"/>
  <c r="AM62" i="57"/>
  <c r="AL62" i="57"/>
  <c r="AL83" i="57"/>
  <c r="AO83" i="57"/>
  <c r="AM83" i="57"/>
  <c r="AP83" i="57"/>
  <c r="AK83" i="57"/>
  <c r="AA3" i="57"/>
  <c r="AC3" i="57" s="1"/>
  <c r="AH3" i="57"/>
  <c r="AI3" i="57" s="1"/>
  <c r="AL210" i="57"/>
  <c r="AK210" i="57"/>
  <c r="AM210" i="57"/>
  <c r="AP210" i="57"/>
  <c r="AO210" i="57"/>
  <c r="AM132" i="57"/>
  <c r="AL132" i="57"/>
  <c r="AN132" i="57"/>
  <c r="AO132" i="57"/>
  <c r="AL170" i="57"/>
  <c r="AN170" i="57"/>
  <c r="AI70" i="57"/>
  <c r="AJ70" i="57" s="1"/>
  <c r="AB70" i="57"/>
  <c r="AD70" i="57" s="1"/>
  <c r="AN113" i="57"/>
  <c r="AM113" i="57"/>
  <c r="AK113" i="57"/>
  <c r="AK27" i="57"/>
  <c r="AL27" i="57"/>
  <c r="AP17" i="57"/>
  <c r="AO17" i="57"/>
  <c r="AM17" i="57"/>
  <c r="AK17" i="57"/>
  <c r="AL17" i="57"/>
  <c r="AQ5" i="57"/>
  <c r="AM23" i="57"/>
  <c r="AL23" i="57"/>
  <c r="AP130" i="57"/>
  <c r="AO214" i="57"/>
  <c r="AN214" i="57"/>
  <c r="AM214" i="57"/>
  <c r="AL214" i="57"/>
  <c r="AK214" i="57"/>
  <c r="AM32" i="57"/>
  <c r="AO32" i="57"/>
  <c r="AL32" i="57"/>
  <c r="AK32" i="57"/>
  <c r="AN32" i="57"/>
  <c r="AP158" i="57"/>
  <c r="AN158" i="57"/>
  <c r="AM158" i="57"/>
  <c r="AL158" i="57"/>
  <c r="AK158" i="57"/>
  <c r="AA11" i="57"/>
  <c r="AC11" i="57" s="1"/>
  <c r="AH11" i="57"/>
  <c r="AI11" i="57" s="1"/>
  <c r="AB11" i="57"/>
  <c r="AN97" i="57"/>
  <c r="AL97" i="57"/>
  <c r="AO97" i="57"/>
  <c r="AK97" i="57"/>
  <c r="AR97" i="57"/>
  <c r="AP97" i="57"/>
  <c r="AM111" i="57"/>
  <c r="AN111" i="57"/>
  <c r="AL111" i="57"/>
  <c r="AN208" i="57"/>
  <c r="AL208" i="57"/>
  <c r="AK208" i="57"/>
  <c r="AP208" i="57"/>
  <c r="AO208" i="57"/>
  <c r="AK25" i="57"/>
  <c r="AO7" i="57"/>
  <c r="AK7" i="57"/>
  <c r="AP7" i="57"/>
  <c r="AQ7" i="57"/>
  <c r="AM7" i="57"/>
  <c r="AP156" i="57"/>
  <c r="AK156" i="57"/>
  <c r="AO156" i="57"/>
  <c r="AM156" i="57"/>
  <c r="AL156" i="57"/>
  <c r="AL5" i="57"/>
  <c r="AQ13" i="57"/>
  <c r="AL9" i="57"/>
  <c r="AP185" i="57"/>
  <c r="AN185" i="57"/>
  <c r="AM185" i="57"/>
  <c r="AL185" i="57"/>
  <c r="AK185" i="57"/>
  <c r="AO177" i="57"/>
  <c r="AP124" i="57"/>
  <c r="AO124" i="57"/>
  <c r="AN124" i="57"/>
  <c r="AM124" i="57"/>
  <c r="AL72" i="57"/>
  <c r="AK72" i="57"/>
  <c r="AB3" i="57"/>
  <c r="AJ17" i="57" s="1"/>
  <c r="AL172" i="57"/>
  <c r="AM172" i="57"/>
  <c r="AA21" i="57"/>
  <c r="AC21" i="57" s="1"/>
  <c r="AH21" i="57"/>
  <c r="AI21" i="57" s="1"/>
  <c r="AB21" i="57"/>
  <c r="AJ23" i="57" s="1"/>
  <c r="AN79" i="57"/>
  <c r="AN85" i="57"/>
  <c r="AO34" i="57"/>
  <c r="AN34" i="57"/>
  <c r="AJ34" i="57"/>
  <c r="AM34" i="57"/>
  <c r="AL34" i="57"/>
  <c r="AR52" i="57"/>
  <c r="AN52" i="57"/>
  <c r="AP52" i="57"/>
  <c r="AL52" i="57"/>
  <c r="AQ52" i="57"/>
  <c r="AI56" i="57"/>
  <c r="AJ56" i="57" s="1"/>
  <c r="AB56" i="57"/>
  <c r="AD56" i="57" s="1"/>
  <c r="AL154" i="57"/>
  <c r="AK154" i="57"/>
  <c r="AP154" i="57"/>
  <c r="AO154" i="57"/>
  <c r="AN154" i="57"/>
  <c r="AK36" i="57"/>
  <c r="AJ36" i="57"/>
  <c r="AN36" i="57"/>
  <c r="AM36" i="57"/>
  <c r="AO36" i="57"/>
  <c r="AC70" i="57"/>
  <c r="AN81" i="57"/>
  <c r="AK115" i="57"/>
  <c r="AL181" i="57"/>
  <c r="AK181" i="57"/>
  <c r="AN181" i="57"/>
  <c r="AP181" i="57"/>
  <c r="AO181" i="57"/>
  <c r="AM177" i="57"/>
  <c r="AM77" i="57"/>
  <c r="AN77" i="57"/>
  <c r="AO77" i="57"/>
  <c r="AL77" i="57"/>
  <c r="AP77" i="57"/>
  <c r="AN152" i="57"/>
  <c r="AC105" i="57"/>
  <c r="AI105" i="57"/>
  <c r="AJ105" i="57" s="1"/>
  <c r="AB105" i="57"/>
  <c r="AD105" i="57" s="1"/>
  <c r="AN107" i="57"/>
  <c r="AM107" i="57"/>
  <c r="AL107" i="57"/>
  <c r="AK107" i="57"/>
  <c r="AP107" i="57"/>
  <c r="AO107" i="57"/>
  <c r="AM179" i="57"/>
  <c r="AR99" i="57"/>
  <c r="AL99" i="57"/>
  <c r="AK99" i="57"/>
  <c r="AO99" i="57"/>
  <c r="AM99" i="57"/>
  <c r="AP99" i="57"/>
  <c r="AK42" i="57"/>
  <c r="AN206" i="57"/>
  <c r="AN197" i="57"/>
  <c r="AL197" i="57"/>
  <c r="AK197" i="57"/>
  <c r="AK68" i="57"/>
  <c r="AN68" i="57"/>
  <c r="AM68" i="57"/>
  <c r="AP150" i="57"/>
  <c r="AN150" i="57"/>
  <c r="AM150" i="57"/>
  <c r="AL150" i="57"/>
  <c r="AO150" i="57"/>
  <c r="AI166" i="57"/>
  <c r="AJ166" i="57" s="1"/>
  <c r="AB166" i="57"/>
  <c r="AD166" i="57" s="1"/>
  <c r="AC166" i="57"/>
  <c r="AK170" i="57" s="1"/>
  <c r="AO183" i="57"/>
  <c r="AM183" i="57"/>
  <c r="AL183" i="57"/>
  <c r="AK183" i="57"/>
  <c r="AP183" i="57"/>
  <c r="AL15" i="57"/>
  <c r="AK15" i="57"/>
  <c r="AN15" i="57"/>
  <c r="AJ15" i="57"/>
  <c r="AQ15" i="57"/>
  <c r="AM15" i="57"/>
  <c r="AO15" i="57"/>
  <c r="AL115" i="57"/>
  <c r="AR58" i="57"/>
  <c r="AK103" i="57"/>
  <c r="AO152" i="57"/>
  <c r="AJ40" i="57"/>
  <c r="AN179" i="57"/>
  <c r="AM54" i="57"/>
  <c r="AL42" i="57"/>
  <c r="AR50" i="57"/>
  <c r="AN168" i="57"/>
  <c r="AM168" i="57"/>
  <c r="AK168" i="57"/>
  <c r="AN187" i="57"/>
  <c r="AM187" i="57"/>
  <c r="AL187" i="57"/>
  <c r="AO187" i="57"/>
  <c r="AK187" i="57"/>
  <c r="AP177" i="57"/>
  <c r="AK101" i="57"/>
  <c r="AM101" i="57"/>
  <c r="AP101" i="57"/>
  <c r="AR101" i="57"/>
  <c r="AL101" i="57"/>
  <c r="AN101" i="57"/>
  <c r="AL204" i="57"/>
  <c r="AN204" i="57"/>
  <c r="AO204" i="57"/>
  <c r="AP204" i="57"/>
  <c r="AM204" i="57"/>
  <c r="AM103" i="57"/>
  <c r="AI122" i="57"/>
  <c r="AJ122" i="57" s="1"/>
  <c r="AB122" i="57"/>
  <c r="AD122" i="57" s="1"/>
  <c r="AP95" i="57"/>
  <c r="AN95" i="57"/>
  <c r="AM95" i="57"/>
  <c r="AK95" i="57"/>
  <c r="AO95" i="57"/>
  <c r="AR95" i="57"/>
  <c r="AN66" i="57"/>
  <c r="AL66" i="57"/>
  <c r="AM141" i="57"/>
  <c r="AK141" i="57"/>
  <c r="AN141" i="57"/>
  <c r="AL139" i="57"/>
  <c r="AM128" i="57"/>
  <c r="AP128" i="57"/>
  <c r="AO128" i="57"/>
  <c r="AL128" i="57"/>
  <c r="AR60" i="57"/>
  <c r="AB48" i="57"/>
  <c r="AD48" i="57" s="1"/>
  <c r="AI48" i="57"/>
  <c r="AJ48" i="57" s="1"/>
  <c r="AC48" i="57"/>
  <c r="AM60" i="57"/>
  <c r="AC122" i="57"/>
  <c r="AK124" i="57" s="1"/>
  <c r="AJ38" i="57"/>
  <c r="AK40" i="57"/>
  <c r="AM160" i="57"/>
  <c r="AL160" i="57"/>
  <c r="AN160" i="57"/>
  <c r="AK160" i="57"/>
  <c r="AO160" i="57"/>
  <c r="AN87" i="57"/>
  <c r="AO87" i="57"/>
  <c r="AM87" i="57"/>
  <c r="AL87" i="57"/>
  <c r="AK87" i="57"/>
  <c r="AC56" i="57"/>
  <c r="AO62" i="57" s="1"/>
  <c r="AP206" i="57"/>
  <c r="AL212" i="57"/>
  <c r="AK212" i="57"/>
  <c r="AP212" i="57"/>
  <c r="AN212" i="57"/>
  <c r="AM212" i="57"/>
  <c r="AL126" i="57"/>
  <c r="AP126" i="57"/>
  <c r="AO126" i="57"/>
  <c r="AN126" i="57"/>
  <c r="AK126" i="57"/>
  <c r="AL117" i="57"/>
  <c r="AM117" i="57"/>
  <c r="AK117" i="57"/>
  <c r="AK33" i="58"/>
  <c r="AB21" i="58"/>
  <c r="AD21" i="58" s="1"/>
  <c r="AI21" i="58"/>
  <c r="AJ21" i="58" s="1"/>
  <c r="AC21" i="58"/>
  <c r="AK21" i="58" s="1"/>
  <c r="AK40" i="58"/>
  <c r="AK18" i="58"/>
  <c r="AK16" i="58"/>
  <c r="AK30" i="58"/>
  <c r="AK5" i="58"/>
  <c r="AB8" i="58"/>
  <c r="AD8" i="58" s="1"/>
  <c r="AI8" i="58"/>
  <c r="AJ8" i="58" s="1"/>
  <c r="AC8" i="58"/>
  <c r="AK8" i="58" s="1"/>
  <c r="AK9" i="58"/>
  <c r="AK12" i="58"/>
  <c r="AK48" i="58"/>
  <c r="AK25" i="58"/>
  <c r="AK46" i="58"/>
  <c r="AK35" i="58"/>
  <c r="AO81" i="60"/>
  <c r="AS81" i="60"/>
  <c r="AR81" i="60"/>
  <c r="AN81" i="60"/>
  <c r="AL81" i="60"/>
  <c r="AM81" i="60"/>
  <c r="AP81" i="60"/>
  <c r="AK81" i="60"/>
  <c r="AT78" i="60"/>
  <c r="AT60" i="60"/>
  <c r="AS60" i="60"/>
  <c r="AR60" i="60"/>
  <c r="AP60" i="60"/>
  <c r="AO60" i="60"/>
  <c r="AN60" i="60"/>
  <c r="AM75" i="60"/>
  <c r="AT75" i="60"/>
  <c r="AS75" i="60"/>
  <c r="AP75" i="60"/>
  <c r="AO75" i="60"/>
  <c r="AL75" i="60"/>
  <c r="AN75" i="60"/>
  <c r="AK75" i="60"/>
  <c r="AQ102" i="60"/>
  <c r="AP102" i="60"/>
  <c r="AR102" i="60"/>
  <c r="AO102" i="60"/>
  <c r="AN102" i="60"/>
  <c r="AT102" i="60"/>
  <c r="AS102" i="60"/>
  <c r="X234" i="60"/>
  <c r="AI228" i="60"/>
  <c r="AJ228" i="60" s="1"/>
  <c r="AB153" i="60"/>
  <c r="AD153" i="60" s="1"/>
  <c r="AI153" i="60"/>
  <c r="AJ153" i="60" s="1"/>
  <c r="AC153" i="60"/>
  <c r="AP144" i="60"/>
  <c r="AO144" i="60"/>
  <c r="AM144" i="60"/>
  <c r="AL144" i="60"/>
  <c r="AK144" i="60"/>
  <c r="AT144" i="60"/>
  <c r="AS144" i="60"/>
  <c r="AQ144" i="60"/>
  <c r="AR144" i="60"/>
  <c r="AS183" i="60"/>
  <c r="AQ183" i="60"/>
  <c r="AO183" i="60"/>
  <c r="AN183" i="60"/>
  <c r="AR183" i="60"/>
  <c r="X225" i="60"/>
  <c r="X231" i="60" s="1"/>
  <c r="AI219" i="60"/>
  <c r="AJ219" i="60" s="1"/>
  <c r="AM99" i="60"/>
  <c r="X27" i="60"/>
  <c r="AP27" i="60" s="1"/>
  <c r="AI21" i="60"/>
  <c r="AJ21" i="60" s="1"/>
  <c r="AR21" i="60"/>
  <c r="AP228" i="60"/>
  <c r="AB72" i="60"/>
  <c r="AD72" i="60" s="1"/>
  <c r="AI72" i="60"/>
  <c r="AJ72" i="60" s="1"/>
  <c r="AC72" i="60"/>
  <c r="AM150" i="60"/>
  <c r="AS150" i="60"/>
  <c r="AR150" i="60"/>
  <c r="AT150" i="60"/>
  <c r="AQ150" i="60"/>
  <c r="AL150" i="60"/>
  <c r="AO150" i="60"/>
  <c r="AK150" i="60"/>
  <c r="AN150" i="60"/>
  <c r="AB123" i="60"/>
  <c r="AD123" i="60" s="1"/>
  <c r="AM120" i="60"/>
  <c r="AB186" i="60"/>
  <c r="AD186" i="60" s="1"/>
  <c r="AB63" i="60"/>
  <c r="AD63" i="60" s="1"/>
  <c r="AI63" i="60"/>
  <c r="AJ63" i="60" s="1"/>
  <c r="X186" i="60"/>
  <c r="X192" i="60" s="1"/>
  <c r="X198" i="60" s="1"/>
  <c r="AI180" i="60"/>
  <c r="AJ180" i="60" s="1"/>
  <c r="AT114" i="60"/>
  <c r="AS114" i="60"/>
  <c r="AR114" i="60"/>
  <c r="AP114" i="60"/>
  <c r="AO114" i="60"/>
  <c r="AM114" i="60"/>
  <c r="AL114" i="60"/>
  <c r="AN114" i="60"/>
  <c r="AK114" i="60"/>
  <c r="AT21" i="60"/>
  <c r="AO180" i="60"/>
  <c r="AM66" i="60"/>
  <c r="AS66" i="60"/>
  <c r="AR66" i="60"/>
  <c r="AQ66" i="60"/>
  <c r="AT66" i="60"/>
  <c r="AK66" i="60"/>
  <c r="AP66" i="60"/>
  <c r="AN66" i="60"/>
  <c r="AL66" i="60"/>
  <c r="AR78" i="60"/>
  <c r="AS228" i="60"/>
  <c r="AI138" i="60"/>
  <c r="AJ138" i="60" s="1"/>
  <c r="AR108" i="60"/>
  <c r="AQ108" i="60"/>
  <c r="AL108" i="60"/>
  <c r="AK108" i="60"/>
  <c r="AT108" i="60"/>
  <c r="AM108" i="60"/>
  <c r="AP108" i="60"/>
  <c r="AS108" i="60"/>
  <c r="AN108" i="60"/>
  <c r="AI66" i="60"/>
  <c r="AJ66" i="60" s="1"/>
  <c r="AO15" i="60"/>
  <c r="AB33" i="60"/>
  <c r="AD33" i="60" s="1"/>
  <c r="AC33" i="60"/>
  <c r="AM234" i="60"/>
  <c r="AO234" i="60"/>
  <c r="AS234" i="60"/>
  <c r="AR234" i="60"/>
  <c r="AR231" i="60"/>
  <c r="AQ231" i="60"/>
  <c r="AO231" i="60"/>
  <c r="AM231" i="60"/>
  <c r="AL231" i="60"/>
  <c r="AK231" i="60"/>
  <c r="AL60" i="60"/>
  <c r="AO57" i="60"/>
  <c r="AT57" i="60"/>
  <c r="AS57" i="60"/>
  <c r="AR57" i="60"/>
  <c r="AQ57" i="60"/>
  <c r="AP57" i="60"/>
  <c r="AN57" i="60"/>
  <c r="AM57" i="60"/>
  <c r="AB243" i="60"/>
  <c r="AD243" i="60" s="1"/>
  <c r="AC243" i="60"/>
  <c r="AI135" i="60"/>
  <c r="AJ135" i="60" s="1"/>
  <c r="AB135" i="60"/>
  <c r="AD135" i="60" s="1"/>
  <c r="AN180" i="60"/>
  <c r="AS222" i="60"/>
  <c r="AR222" i="60"/>
  <c r="AQ222" i="60"/>
  <c r="AO222" i="60"/>
  <c r="AP222" i="60"/>
  <c r="AB204" i="60"/>
  <c r="AD204" i="60" s="1"/>
  <c r="AP159" i="60"/>
  <c r="AP147" i="60"/>
  <c r="AS147" i="60"/>
  <c r="AR147" i="60"/>
  <c r="AL147" i="60"/>
  <c r="AK147" i="60"/>
  <c r="AQ147" i="60"/>
  <c r="AT147" i="60"/>
  <c r="AM147" i="60"/>
  <c r="AN147" i="60"/>
  <c r="AQ99" i="60"/>
  <c r="AS99" i="60"/>
  <c r="AL78" i="60"/>
  <c r="AK228" i="60"/>
  <c r="AO156" i="60"/>
  <c r="AM156" i="60"/>
  <c r="AL156" i="60"/>
  <c r="AT156" i="60"/>
  <c r="AS156" i="60"/>
  <c r="AQ156" i="60"/>
  <c r="AP156" i="60"/>
  <c r="AN156" i="60"/>
  <c r="AK156" i="60"/>
  <c r="AS63" i="60"/>
  <c r="AT63" i="60"/>
  <c r="AM63" i="60"/>
  <c r="AO63" i="60"/>
  <c r="AK63" i="60"/>
  <c r="AL63" i="60"/>
  <c r="AR63" i="60"/>
  <c r="AP63" i="60"/>
  <c r="AN120" i="60"/>
  <c r="AK60" i="60"/>
  <c r="AL54" i="60"/>
  <c r="AK57" i="60"/>
  <c r="AT54" i="60"/>
  <c r="AO54" i="60"/>
  <c r="AN54" i="60"/>
  <c r="AR54" i="60"/>
  <c r="AS54" i="60"/>
  <c r="AP54" i="60"/>
  <c r="AM54" i="60"/>
  <c r="AQ54" i="60"/>
  <c r="AN159" i="60"/>
  <c r="AS198" i="60"/>
  <c r="X195" i="60"/>
  <c r="AR195" i="60" s="1"/>
  <c r="AI189" i="60"/>
  <c r="AJ189" i="60" s="1"/>
  <c r="AM189" i="60"/>
  <c r="AR228" i="60"/>
  <c r="AK102" i="60"/>
  <c r="AN96" i="60"/>
  <c r="AL96" i="60"/>
  <c r="AP96" i="60"/>
  <c r="AR96" i="60"/>
  <c r="AT96" i="60"/>
  <c r="AK99" i="60"/>
  <c r="AQ96" i="60"/>
  <c r="AS96" i="60"/>
  <c r="AO96" i="60"/>
  <c r="AM96" i="60"/>
  <c r="AQ120" i="60"/>
  <c r="AQ162" i="60"/>
  <c r="AO162" i="60"/>
  <c r="AL162" i="60"/>
  <c r="AP162" i="60"/>
  <c r="AN162" i="60"/>
  <c r="AM162" i="60"/>
  <c r="AS162" i="60"/>
  <c r="AR162" i="60"/>
  <c r="AK162" i="60"/>
  <c r="AO21" i="60"/>
  <c r="AB225" i="60"/>
  <c r="AD225" i="60" s="1"/>
  <c r="AI225" i="60"/>
  <c r="AJ225" i="60" s="1"/>
  <c r="AC225" i="60"/>
  <c r="AN234" i="60" s="1"/>
  <c r="AQ180" i="60"/>
  <c r="AT69" i="60"/>
  <c r="AK69" i="60"/>
  <c r="AS69" i="60"/>
  <c r="AR69" i="60"/>
  <c r="AQ69" i="60"/>
  <c r="AM69" i="60"/>
  <c r="AL69" i="60"/>
  <c r="AO69" i="60"/>
  <c r="AN69" i="60"/>
  <c r="AB81" i="60"/>
  <c r="AD81" i="60" s="1"/>
  <c r="AI81" i="60"/>
  <c r="AJ81" i="60" s="1"/>
  <c r="AQ138" i="60"/>
  <c r="AT138" i="60"/>
  <c r="AS138" i="60"/>
  <c r="AN138" i="60"/>
  <c r="AM138" i="60"/>
  <c r="AL141" i="60"/>
  <c r="AO138" i="60"/>
  <c r="AR138" i="60"/>
  <c r="AP138" i="60"/>
  <c r="AK141" i="60"/>
  <c r="AT135" i="60"/>
  <c r="AP135" i="60"/>
  <c r="AL135" i="60"/>
  <c r="AK138" i="60"/>
  <c r="AS135" i="60"/>
  <c r="AR135" i="60"/>
  <c r="AN135" i="60"/>
  <c r="AO135" i="60"/>
  <c r="AM135" i="60"/>
  <c r="AQ135" i="60"/>
  <c r="AM186" i="60"/>
  <c r="AM78" i="60"/>
  <c r="AP21" i="60"/>
  <c r="AL102" i="60"/>
  <c r="AQ228" i="60"/>
  <c r="AB24" i="60"/>
  <c r="AD24" i="60" s="1"/>
  <c r="AC24" i="60"/>
  <c r="AO18" i="60"/>
  <c r="AS21" i="60"/>
  <c r="X105" i="60"/>
  <c r="X111" i="60" s="1"/>
  <c r="AL111" i="60" s="1"/>
  <c r="AI99" i="60"/>
  <c r="AJ99" i="60" s="1"/>
  <c r="AO141" i="60"/>
  <c r="AT141" i="60"/>
  <c r="AS141" i="60"/>
  <c r="AR141" i="60"/>
  <c r="AN141" i="60"/>
  <c r="AQ141" i="60"/>
  <c r="AP141" i="60"/>
  <c r="AI147" i="60"/>
  <c r="AJ147" i="60" s="1"/>
  <c r="AM177" i="60"/>
  <c r="AQ177" i="60"/>
  <c r="AN177" i="60"/>
  <c r="AK183" i="60"/>
  <c r="AS177" i="60"/>
  <c r="AR177" i="60"/>
  <c r="AL177" i="60"/>
  <c r="AK180" i="60"/>
  <c r="AO177" i="60"/>
  <c r="AN219" i="60"/>
  <c r="AM219" i="60"/>
  <c r="AT219" i="60"/>
  <c r="AS219" i="60"/>
  <c r="AR219" i="60"/>
  <c r="AQ219" i="60"/>
  <c r="AP219" i="60"/>
  <c r="AO219" i="60"/>
  <c r="AL222" i="60"/>
  <c r="AC204" i="60"/>
  <c r="AT198" i="60" s="1"/>
  <c r="AI150" i="60"/>
  <c r="AJ150" i="60" s="1"/>
  <c r="AK222" i="60"/>
  <c r="AM216" i="60"/>
  <c r="AR216" i="60"/>
  <c r="AQ216" i="60"/>
  <c r="AL216" i="60"/>
  <c r="AS216" i="60"/>
  <c r="AK219" i="60"/>
  <c r="AN216" i="60"/>
  <c r="AP216" i="60"/>
  <c r="AO216" i="60"/>
  <c r="AR120" i="60"/>
  <c r="AB192" i="60"/>
  <c r="AD192" i="60" s="1"/>
  <c r="AI192" i="60"/>
  <c r="AJ192" i="60" s="1"/>
  <c r="AC192" i="60"/>
  <c r="AP198" i="60" s="1"/>
  <c r="AB144" i="60"/>
  <c r="AD144" i="60" s="1"/>
  <c r="AI144" i="60"/>
  <c r="AJ144" i="60" s="1"/>
  <c r="AL21" i="60"/>
  <c r="AR159" i="60"/>
  <c r="AB105" i="60"/>
  <c r="AD105" i="60" s="1"/>
  <c r="AR180" i="60"/>
  <c r="AR99" i="60"/>
  <c r="X24" i="60"/>
  <c r="X30" i="60" s="1"/>
  <c r="AS30" i="60" s="1"/>
  <c r="AI18" i="60"/>
  <c r="AJ18" i="60" s="1"/>
  <c r="AO78" i="60"/>
  <c r="AM228" i="60"/>
  <c r="AL228" i="60"/>
  <c r="AI222" i="60"/>
  <c r="AJ222" i="60" s="1"/>
  <c r="AI69" i="60"/>
  <c r="AJ69" i="60" s="1"/>
  <c r="AI60" i="60"/>
  <c r="AJ60" i="60" s="1"/>
  <c r="AN30" i="60" l="1"/>
  <c r="AK30" i="60"/>
  <c r="AK195" i="60"/>
  <c r="AO52" i="57"/>
  <c r="AT30" i="60"/>
  <c r="AL30" i="60"/>
  <c r="AT186" i="60"/>
  <c r="AN222" i="60"/>
  <c r="AL195" i="60"/>
  <c r="AQ30" i="60"/>
  <c r="AR30" i="60"/>
  <c r="AN231" i="60"/>
  <c r="AM195" i="60"/>
  <c r="AM30" i="60"/>
  <c r="AI24" i="60"/>
  <c r="AJ24" i="60" s="1"/>
  <c r="AO195" i="60"/>
  <c r="AP85" i="53"/>
  <c r="AO85" i="53"/>
  <c r="AQ79" i="53"/>
  <c r="AQ37" i="53"/>
  <c r="AO37" i="53"/>
  <c r="AP34" i="53"/>
  <c r="AQ82" i="53"/>
  <c r="AO82" i="53"/>
  <c r="AO11" i="57"/>
  <c r="AM11" i="57"/>
  <c r="AL11" i="57"/>
  <c r="AK11" i="57"/>
  <c r="AJ11" i="57"/>
  <c r="AQ11" i="57"/>
  <c r="AP11" i="57"/>
  <c r="AN9" i="57"/>
  <c r="AN5" i="57"/>
  <c r="AN13" i="57"/>
  <c r="AN166" i="57"/>
  <c r="AM166" i="57"/>
  <c r="AL166" i="57"/>
  <c r="AN70" i="57"/>
  <c r="AK70" i="57"/>
  <c r="AL70" i="57"/>
  <c r="AK172" i="57"/>
  <c r="AR105" i="57"/>
  <c r="AP105" i="57"/>
  <c r="AO105" i="57"/>
  <c r="AM105" i="57"/>
  <c r="AL105" i="57"/>
  <c r="AK105" i="57"/>
  <c r="AN105" i="57"/>
  <c r="AQ103" i="57"/>
  <c r="AL3" i="57"/>
  <c r="AN3" i="57"/>
  <c r="AQ3" i="57"/>
  <c r="AP3" i="57"/>
  <c r="AO3" i="57"/>
  <c r="AM3" i="57"/>
  <c r="AK3" i="57"/>
  <c r="AJ5" i="57"/>
  <c r="AJ13" i="57"/>
  <c r="AJ9" i="57"/>
  <c r="AN7" i="57"/>
  <c r="AN17" i="57"/>
  <c r="AO122" i="57"/>
  <c r="AN122" i="57"/>
  <c r="AM122" i="57"/>
  <c r="AL122" i="57"/>
  <c r="AP122" i="57"/>
  <c r="AK130" i="57"/>
  <c r="AM66" i="57"/>
  <c r="AK132" i="57"/>
  <c r="AQ93" i="57"/>
  <c r="AK128" i="57"/>
  <c r="AQ99" i="57"/>
  <c r="AM21" i="57"/>
  <c r="AL21" i="57"/>
  <c r="AK21" i="57"/>
  <c r="AJ25" i="57"/>
  <c r="AQ97" i="57"/>
  <c r="AN48" i="57"/>
  <c r="AR48" i="57"/>
  <c r="AQ48" i="57"/>
  <c r="AP48" i="57"/>
  <c r="AM48" i="57"/>
  <c r="AL48" i="57"/>
  <c r="AO48" i="57"/>
  <c r="AK50" i="57"/>
  <c r="AK60" i="57"/>
  <c r="AK54" i="57"/>
  <c r="AK58" i="57"/>
  <c r="AQ95" i="57"/>
  <c r="AM72" i="57"/>
  <c r="AJ7" i="57"/>
  <c r="AR56" i="57"/>
  <c r="AQ56" i="57"/>
  <c r="AP56" i="57"/>
  <c r="AN56" i="57"/>
  <c r="AK56" i="57"/>
  <c r="AM56" i="57"/>
  <c r="AL56" i="57"/>
  <c r="AO50" i="57"/>
  <c r="AO54" i="57"/>
  <c r="AO60" i="57"/>
  <c r="AO58" i="57"/>
  <c r="AJ27" i="57"/>
  <c r="AK62" i="57"/>
  <c r="AQ101" i="57"/>
  <c r="AQ107" i="57"/>
  <c r="AK52" i="57"/>
  <c r="AK22" i="58"/>
  <c r="AM105" i="60"/>
  <c r="X204" i="60"/>
  <c r="AI204" i="60" s="1"/>
  <c r="AJ204" i="60" s="1"/>
  <c r="AI198" i="60"/>
  <c r="AJ198" i="60" s="1"/>
  <c r="AT183" i="60"/>
  <c r="X117" i="60"/>
  <c r="AI111" i="60"/>
  <c r="AJ111" i="60" s="1"/>
  <c r="AM111" i="60"/>
  <c r="AO105" i="60"/>
  <c r="AP33" i="60"/>
  <c r="AL33" i="60"/>
  <c r="AR33" i="60"/>
  <c r="AK33" i="60"/>
  <c r="AQ15" i="60"/>
  <c r="AQ18" i="60"/>
  <c r="AQ21" i="60"/>
  <c r="AO72" i="60"/>
  <c r="AT72" i="60"/>
  <c r="AS72" i="60"/>
  <c r="AR72" i="60"/>
  <c r="AK72" i="60"/>
  <c r="AN72" i="60"/>
  <c r="AM72" i="60"/>
  <c r="AL72" i="60"/>
  <c r="AP72" i="60"/>
  <c r="AQ78" i="60"/>
  <c r="X33" i="60"/>
  <c r="AS33" i="60" s="1"/>
  <c r="AI27" i="60"/>
  <c r="AJ27" i="60" s="1"/>
  <c r="AQ27" i="60"/>
  <c r="AQ60" i="60"/>
  <c r="AL192" i="60"/>
  <c r="AO192" i="60"/>
  <c r="AM192" i="60"/>
  <c r="AK192" i="60"/>
  <c r="AR192" i="60"/>
  <c r="AQ192" i="60"/>
  <c r="AT192" i="60"/>
  <c r="AS192" i="60"/>
  <c r="AN192" i="60"/>
  <c r="AP189" i="60"/>
  <c r="AP180" i="60"/>
  <c r="AQ186" i="60"/>
  <c r="AQ111" i="60"/>
  <c r="AT105" i="60"/>
  <c r="AK27" i="60"/>
  <c r="AQ75" i="60"/>
  <c r="AR204" i="60"/>
  <c r="AO204" i="60"/>
  <c r="AM204" i="60"/>
  <c r="AL204" i="60"/>
  <c r="AK204" i="60"/>
  <c r="AS204" i="60"/>
  <c r="AN204" i="60"/>
  <c r="AT189" i="60"/>
  <c r="AT180" i="60"/>
  <c r="AL186" i="60"/>
  <c r="AR111" i="60"/>
  <c r="AK198" i="60"/>
  <c r="AK105" i="60"/>
  <c r="AT228" i="60"/>
  <c r="AP183" i="60"/>
  <c r="X240" i="60"/>
  <c r="AI234" i="60"/>
  <c r="AJ234" i="60" s="1"/>
  <c r="AT27" i="60"/>
  <c r="AI105" i="60"/>
  <c r="AJ105" i="60" s="1"/>
  <c r="AT216" i="60"/>
  <c r="AO186" i="60"/>
  <c r="AN111" i="60"/>
  <c r="AL198" i="60"/>
  <c r="AP105" i="60"/>
  <c r="AR105" i="60"/>
  <c r="AP234" i="60"/>
  <c r="AI186" i="60"/>
  <c r="AJ186" i="60" s="1"/>
  <c r="AR27" i="60"/>
  <c r="AL27" i="60"/>
  <c r="AP177" i="60"/>
  <c r="AR186" i="60"/>
  <c r="AS186" i="60"/>
  <c r="AK111" i="60"/>
  <c r="AO111" i="60"/>
  <c r="AQ198" i="60"/>
  <c r="AL105" i="60"/>
  <c r="AQ63" i="60"/>
  <c r="AK234" i="60"/>
  <c r="AP195" i="60"/>
  <c r="AM27" i="60"/>
  <c r="AK24" i="60"/>
  <c r="AL24" i="60"/>
  <c r="AR24" i="60"/>
  <c r="AT24" i="60"/>
  <c r="AP24" i="60"/>
  <c r="AS24" i="60"/>
  <c r="AQ24" i="60"/>
  <c r="AO24" i="60"/>
  <c r="AM24" i="60"/>
  <c r="AN15" i="60"/>
  <c r="AN21" i="60"/>
  <c r="AN18" i="60"/>
  <c r="AK186" i="60"/>
  <c r="AS111" i="60"/>
  <c r="X201" i="60"/>
  <c r="AP201" i="60" s="1"/>
  <c r="AI195" i="60"/>
  <c r="AJ195" i="60" s="1"/>
  <c r="AM198" i="60"/>
  <c r="AQ105" i="60"/>
  <c r="AT222" i="60"/>
  <c r="AT234" i="60"/>
  <c r="AN195" i="60"/>
  <c r="AS195" i="60"/>
  <c r="X237" i="60"/>
  <c r="AI231" i="60"/>
  <c r="AJ231" i="60" s="1"/>
  <c r="AN27" i="60"/>
  <c r="X36" i="60"/>
  <c r="AN36" i="60" s="1"/>
  <c r="AI30" i="60"/>
  <c r="AJ30" i="60" s="1"/>
  <c r="AO30" i="60"/>
  <c r="AT177" i="60"/>
  <c r="AP186" i="60"/>
  <c r="AT111" i="60"/>
  <c r="AM225" i="60"/>
  <c r="AL225" i="60"/>
  <c r="AT225" i="60"/>
  <c r="AK225" i="60"/>
  <c r="AS225" i="60"/>
  <c r="AR225" i="60"/>
  <c r="AQ225" i="60"/>
  <c r="AP225" i="60"/>
  <c r="AO225" i="60"/>
  <c r="AN237" i="60"/>
  <c r="AN228" i="60"/>
  <c r="AN198" i="60"/>
  <c r="AO198" i="60"/>
  <c r="AS105" i="60"/>
  <c r="AT231" i="60"/>
  <c r="AS231" i="60"/>
  <c r="AL234" i="60"/>
  <c r="AT195" i="60"/>
  <c r="AT240" i="60"/>
  <c r="AR153" i="60"/>
  <c r="AO153" i="60"/>
  <c r="AT153" i="60"/>
  <c r="AS153" i="60"/>
  <c r="AP153" i="60"/>
  <c r="AN153" i="60"/>
  <c r="AL153" i="60"/>
  <c r="AM153" i="60"/>
  <c r="AK153" i="60"/>
  <c r="AQ159" i="60"/>
  <c r="AS27" i="60"/>
  <c r="AQ81" i="60"/>
  <c r="AO33" i="60" l="1"/>
  <c r="AQ36" i="60"/>
  <c r="X123" i="60"/>
  <c r="AI117" i="60"/>
  <c r="AJ117" i="60" s="1"/>
  <c r="AQ117" i="60"/>
  <c r="AN117" i="60"/>
  <c r="AP117" i="60"/>
  <c r="AM117" i="60"/>
  <c r="AL117" i="60"/>
  <c r="AO117" i="60"/>
  <c r="AT117" i="60"/>
  <c r="AS117" i="60"/>
  <c r="AK117" i="60"/>
  <c r="X243" i="60"/>
  <c r="AI237" i="60"/>
  <c r="AJ237" i="60" s="1"/>
  <c r="AM237" i="60"/>
  <c r="AL237" i="60"/>
  <c r="AO237" i="60"/>
  <c r="AP237" i="60"/>
  <c r="AQ237" i="60"/>
  <c r="AK237" i="60"/>
  <c r="AS237" i="60"/>
  <c r="AI201" i="60"/>
  <c r="AJ201" i="60" s="1"/>
  <c r="AL201" i="60"/>
  <c r="AK201" i="60"/>
  <c r="AO201" i="60"/>
  <c r="AM201" i="60"/>
  <c r="AN201" i="60"/>
  <c r="AQ201" i="60"/>
  <c r="AR201" i="60"/>
  <c r="AT201" i="60"/>
  <c r="AP204" i="60"/>
  <c r="X39" i="60"/>
  <c r="AI33" i="60"/>
  <c r="AJ33" i="60" s="1"/>
  <c r="AN33" i="60"/>
  <c r="AM33" i="60"/>
  <c r="X42" i="60"/>
  <c r="AK36" i="60"/>
  <c r="AI36" i="60"/>
  <c r="AJ36" i="60" s="1"/>
  <c r="AT36" i="60"/>
  <c r="AP36" i="60"/>
  <c r="AS36" i="60"/>
  <c r="AM36" i="60"/>
  <c r="AL36" i="60"/>
  <c r="AO36" i="60"/>
  <c r="AI240" i="60"/>
  <c r="AJ240" i="60" s="1"/>
  <c r="AM240" i="60"/>
  <c r="AL240" i="60"/>
  <c r="AR240" i="60"/>
  <c r="AK240" i="60"/>
  <c r="AQ240" i="60"/>
  <c r="AP240" i="60"/>
  <c r="AO240" i="60"/>
  <c r="AN240" i="60"/>
  <c r="AT237" i="60"/>
  <c r="AQ204" i="60"/>
  <c r="AT33" i="60"/>
  <c r="AI243" i="60" l="1"/>
  <c r="AJ243" i="60" s="1"/>
  <c r="AL243" i="60"/>
  <c r="AR243" i="60"/>
  <c r="AS243" i="60"/>
  <c r="AQ243" i="60"/>
  <c r="AK243" i="60"/>
  <c r="AP243" i="60"/>
  <c r="AO243" i="60"/>
  <c r="AN243" i="60"/>
  <c r="AM243" i="60"/>
  <c r="AI39" i="60"/>
  <c r="AJ39" i="60" s="1"/>
  <c r="AO39" i="60"/>
  <c r="AM39" i="60"/>
  <c r="AT39" i="60"/>
  <c r="AR39" i="60"/>
  <c r="AP39" i="60"/>
  <c r="AL39" i="60"/>
  <c r="AK39" i="60"/>
  <c r="AN39" i="60"/>
  <c r="AQ39" i="60"/>
  <c r="AM42" i="60"/>
  <c r="AK42" i="60"/>
  <c r="AS42" i="60"/>
  <c r="AR42" i="60"/>
  <c r="AL42" i="60"/>
  <c r="AI42" i="60"/>
  <c r="AJ42" i="60" s="1"/>
  <c r="AP42" i="60"/>
  <c r="AO42" i="60"/>
  <c r="AN42" i="60"/>
  <c r="AQ42" i="60"/>
  <c r="AI123" i="60"/>
  <c r="AJ123" i="60" s="1"/>
  <c r="AN123" i="60"/>
  <c r="AL123" i="60"/>
  <c r="AM123" i="60"/>
  <c r="AS123" i="60"/>
  <c r="AK123" i="60"/>
  <c r="AR123" i="60"/>
  <c r="AQ123" i="60"/>
  <c r="AP123" i="60"/>
  <c r="AO123" i="60"/>
  <c r="L6" i="3" l="1"/>
  <c r="K6" i="3"/>
  <c r="I6" i="3"/>
  <c r="L5" i="3"/>
  <c r="K5" i="3"/>
  <c r="I5" i="3"/>
  <c r="O6" i="31"/>
  <c r="N6" i="31"/>
  <c r="L6" i="31"/>
  <c r="O5" i="31"/>
  <c r="N5" i="31"/>
  <c r="L5" i="31"/>
  <c r="Q7" i="33"/>
  <c r="P7" i="33"/>
  <c r="N7" i="33"/>
  <c r="Q6" i="33"/>
  <c r="P6" i="33"/>
  <c r="N6" i="33"/>
  <c r="P8" i="34"/>
  <c r="O8" i="34"/>
  <c r="M8" i="34"/>
  <c r="P7" i="34"/>
  <c r="O7" i="34"/>
  <c r="M7" i="34"/>
  <c r="P6" i="34"/>
  <c r="O6" i="34"/>
  <c r="M6" i="34"/>
  <c r="P10" i="35"/>
  <c r="R10" i="35" s="1"/>
  <c r="N10" i="35"/>
  <c r="O10" i="35" s="1"/>
  <c r="P9" i="35"/>
  <c r="R9" i="35" s="1"/>
  <c r="N9" i="35"/>
  <c r="O9" i="35" s="1"/>
  <c r="P8" i="35"/>
  <c r="R8" i="35" s="1"/>
  <c r="N8" i="35"/>
  <c r="Q8" i="35" s="1"/>
  <c r="P7" i="35"/>
  <c r="R7" i="35" s="1"/>
  <c r="N7" i="35"/>
  <c r="Q7" i="35" s="1"/>
  <c r="P6" i="35"/>
  <c r="R6" i="35" s="1"/>
  <c r="N6" i="35"/>
  <c r="Q6" i="35" s="1"/>
  <c r="P5" i="35"/>
  <c r="R5" i="35" s="1"/>
  <c r="N5" i="35"/>
  <c r="V10" i="36"/>
  <c r="R10" i="36"/>
  <c r="U10" i="36" s="1"/>
  <c r="V9" i="36"/>
  <c r="R9" i="36"/>
  <c r="U9" i="36" s="1"/>
  <c r="V8" i="36"/>
  <c r="R8" i="36"/>
  <c r="U8" i="36" s="1"/>
  <c r="V7" i="36"/>
  <c r="R7" i="36"/>
  <c r="U7" i="36" s="1"/>
  <c r="V6" i="36"/>
  <c r="R6" i="36"/>
  <c r="U6" i="36" s="1"/>
  <c r="V5" i="36"/>
  <c r="R5" i="36"/>
  <c r="U5" i="36" s="1"/>
  <c r="V4" i="36"/>
  <c r="R4" i="36"/>
  <c r="U4" i="36" s="1"/>
  <c r="R6" i="37"/>
  <c r="N6" i="37"/>
  <c r="Q6" i="37" s="1"/>
  <c r="R5" i="37"/>
  <c r="N5" i="37"/>
  <c r="Q5" i="37" s="1"/>
  <c r="O6" i="39"/>
  <c r="N6" i="39"/>
  <c r="L6" i="39"/>
  <c r="O5" i="39"/>
  <c r="N5" i="39"/>
  <c r="L5" i="39"/>
  <c r="P6" i="40"/>
  <c r="R6" i="40" s="1"/>
  <c r="N6" i="40"/>
  <c r="O6" i="40" s="1"/>
  <c r="P5" i="40"/>
  <c r="R5" i="40" s="1"/>
  <c r="N5" i="40"/>
  <c r="O5" i="40" s="1"/>
  <c r="E35" i="41"/>
  <c r="E34" i="41"/>
  <c r="E33" i="41"/>
  <c r="E32" i="41"/>
  <c r="E31" i="41"/>
  <c r="E30" i="41"/>
  <c r="E29" i="41"/>
  <c r="E28" i="41"/>
  <c r="E27" i="41"/>
  <c r="E26" i="41"/>
  <c r="E25" i="41"/>
  <c r="E24" i="41"/>
  <c r="E23" i="41"/>
  <c r="E22" i="41"/>
  <c r="E21" i="41"/>
  <c r="E20" i="41"/>
  <c r="E19" i="41"/>
  <c r="E18" i="41"/>
  <c r="E17" i="41"/>
  <c r="E16" i="41"/>
  <c r="E15" i="41"/>
  <c r="E14" i="41"/>
  <c r="E13" i="41"/>
  <c r="E12" i="41"/>
  <c r="E11" i="41"/>
  <c r="E10" i="41"/>
  <c r="E9" i="41"/>
  <c r="T8" i="41"/>
  <c r="S8" i="41"/>
  <c r="Q8" i="41"/>
  <c r="E8" i="41"/>
  <c r="T7" i="41"/>
  <c r="S7" i="41"/>
  <c r="Q7" i="41"/>
  <c r="E7" i="41"/>
  <c r="T6" i="41"/>
  <c r="S6" i="41"/>
  <c r="Q6" i="41"/>
  <c r="E6" i="41"/>
  <c r="L5" i="43"/>
  <c r="N5" i="43" s="1"/>
  <c r="J5" i="43"/>
  <c r="M5" i="43" s="1"/>
  <c r="N5" i="44"/>
  <c r="J5" i="44"/>
  <c r="M5" i="44" s="1"/>
  <c r="J8" i="45"/>
  <c r="J7" i="45"/>
  <c r="J6" i="45"/>
  <c r="J5" i="45"/>
  <c r="R5" i="45" s="1"/>
  <c r="T5" i="45" s="1"/>
  <c r="Q7" i="46"/>
  <c r="S7" i="46" s="1"/>
  <c r="O7" i="46"/>
  <c r="R7" i="46" s="1"/>
  <c r="R6" i="46"/>
  <c r="Q6" i="46"/>
  <c r="S6" i="46" s="1"/>
  <c r="O6" i="46"/>
  <c r="Q5" i="46"/>
  <c r="S5" i="46" s="1"/>
  <c r="O5" i="46"/>
  <c r="P5" i="46" s="1"/>
  <c r="K4" i="47"/>
  <c r="J4" i="47"/>
  <c r="H4" i="47"/>
  <c r="R23" i="48"/>
  <c r="N23" i="48"/>
  <c r="Q23" i="48" s="1"/>
  <c r="R22" i="48"/>
  <c r="N22" i="48"/>
  <c r="Q22" i="48" s="1"/>
  <c r="R21" i="48"/>
  <c r="N21" i="48"/>
  <c r="Q21" i="48" s="1"/>
  <c r="R20" i="48"/>
  <c r="N20" i="48"/>
  <c r="Q20" i="48" s="1"/>
  <c r="R19" i="48"/>
  <c r="N19" i="48"/>
  <c r="Q19" i="48" s="1"/>
  <c r="R18" i="48"/>
  <c r="N18" i="48"/>
  <c r="Q18" i="48" s="1"/>
  <c r="R17" i="48"/>
  <c r="N17" i="48"/>
  <c r="Q17" i="48" s="1"/>
  <c r="R16" i="48"/>
  <c r="N16" i="48"/>
  <c r="Q16" i="48" s="1"/>
  <c r="R15" i="48"/>
  <c r="N15" i="48"/>
  <c r="Q15" i="48" s="1"/>
  <c r="R14" i="48"/>
  <c r="N14" i="48"/>
  <c r="Q14" i="48" s="1"/>
  <c r="R13" i="48"/>
  <c r="N13" i="48"/>
  <c r="Q13" i="48" s="1"/>
  <c r="R12" i="48"/>
  <c r="N12" i="48"/>
  <c r="Q12" i="48" s="1"/>
  <c r="R11" i="48"/>
  <c r="N11" i="48"/>
  <c r="Q11" i="48" s="1"/>
  <c r="R10" i="48"/>
  <c r="N10" i="48"/>
  <c r="Q10" i="48" s="1"/>
  <c r="R9" i="48"/>
  <c r="N9" i="48"/>
  <c r="Q9" i="48" s="1"/>
  <c r="R8" i="48"/>
  <c r="N8" i="48"/>
  <c r="Q8" i="48" s="1"/>
  <c r="R7" i="48"/>
  <c r="N7" i="48"/>
  <c r="Q7" i="48" s="1"/>
  <c r="R6" i="48"/>
  <c r="N6" i="48"/>
  <c r="Q6" i="48" s="1"/>
  <c r="O8" i="49"/>
  <c r="Q8" i="49" s="1"/>
  <c r="M8" i="49"/>
  <c r="P8" i="49" s="1"/>
  <c r="O7" i="49"/>
  <c r="Q7" i="49" s="1"/>
  <c r="M7" i="49"/>
  <c r="N7" i="49" s="1"/>
  <c r="O6" i="49"/>
  <c r="Q6" i="49" s="1"/>
  <c r="M6" i="49"/>
  <c r="P6" i="49" s="1"/>
  <c r="O5" i="49"/>
  <c r="Q5" i="49" s="1"/>
  <c r="M5" i="49"/>
  <c r="P5" i="49" s="1"/>
  <c r="S10" i="50"/>
  <c r="U10" i="50" s="1"/>
  <c r="Q10" i="50"/>
  <c r="T10" i="50" s="1"/>
  <c r="T9" i="50"/>
  <c r="S9" i="50"/>
  <c r="U9" i="50" s="1"/>
  <c r="Q9" i="50"/>
  <c r="S8" i="50"/>
  <c r="U8" i="50" s="1"/>
  <c r="Q8" i="50"/>
  <c r="R8" i="50" s="1"/>
  <c r="U7" i="50"/>
  <c r="S7" i="50"/>
  <c r="Q7" i="50"/>
  <c r="T7" i="50" s="1"/>
  <c r="T6" i="50"/>
  <c r="S6" i="50"/>
  <c r="U6" i="50" s="1"/>
  <c r="Q6" i="50"/>
  <c r="R6" i="50" s="1"/>
  <c r="S5" i="50"/>
  <c r="U5" i="50" s="1"/>
  <c r="Q5" i="50"/>
  <c r="R5" i="50" s="1"/>
  <c r="R5" i="51"/>
  <c r="T5" i="51" s="1"/>
  <c r="P5" i="51"/>
  <c r="S5" i="51" s="1"/>
  <c r="S4" i="51"/>
  <c r="R4" i="51"/>
  <c r="T4" i="51" s="1"/>
  <c r="P4" i="51"/>
  <c r="K18" i="52"/>
  <c r="G18" i="52"/>
  <c r="K17" i="52"/>
  <c r="G17" i="52"/>
  <c r="K16" i="52"/>
  <c r="G16" i="52"/>
  <c r="K15" i="52"/>
  <c r="G15" i="52"/>
  <c r="K14" i="52"/>
  <c r="G14" i="52"/>
  <c r="K13" i="52"/>
  <c r="G13" i="52"/>
  <c r="K12" i="52"/>
  <c r="G12" i="52"/>
  <c r="K11" i="52"/>
  <c r="G11" i="52"/>
  <c r="K10" i="52"/>
  <c r="G10" i="52"/>
  <c r="K9" i="52"/>
  <c r="G9" i="52"/>
  <c r="K8" i="52"/>
  <c r="G8" i="52"/>
  <c r="K7" i="52"/>
  <c r="Q6" i="52" s="1"/>
  <c r="G7" i="52"/>
  <c r="S6" i="52"/>
  <c r="U6" i="52" s="1"/>
  <c r="K6" i="52"/>
  <c r="G6" i="52"/>
  <c r="S5" i="52"/>
  <c r="U5" i="52" s="1"/>
  <c r="K5" i="52"/>
  <c r="G5" i="52"/>
  <c r="Q5" i="52" s="1"/>
  <c r="R7" i="45" l="1"/>
  <c r="T7" i="45" s="1"/>
  <c r="R8" i="45"/>
  <c r="T8" i="45" s="1"/>
  <c r="O6" i="35"/>
  <c r="O5" i="35"/>
  <c r="Q4" i="51"/>
  <c r="R9" i="50"/>
  <c r="P7" i="49"/>
  <c r="P6" i="46"/>
  <c r="P7" i="45"/>
  <c r="Q5" i="40"/>
  <c r="Q9" i="35"/>
  <c r="Q5" i="35"/>
  <c r="O7" i="35"/>
  <c r="O8" i="35"/>
  <c r="Q10" i="35"/>
  <c r="S7" i="36"/>
  <c r="S9" i="36"/>
  <c r="S4" i="36"/>
  <c r="S6" i="36"/>
  <c r="S8" i="36"/>
  <c r="S10" i="36"/>
  <c r="S5" i="36"/>
  <c r="O5" i="37"/>
  <c r="O6" i="37"/>
  <c r="Q6" i="40"/>
  <c r="K5" i="43"/>
  <c r="K5" i="44"/>
  <c r="Q7" i="45"/>
  <c r="P6" i="45"/>
  <c r="S7" i="45"/>
  <c r="P5" i="45"/>
  <c r="P8" i="45"/>
  <c r="P9" i="45"/>
  <c r="R6" i="45"/>
  <c r="T6" i="45" s="1"/>
  <c r="R9" i="45"/>
  <c r="T9" i="45" s="1"/>
  <c r="R5" i="46"/>
  <c r="P7" i="46"/>
  <c r="O12" i="48"/>
  <c r="O8" i="48"/>
  <c r="O20" i="48"/>
  <c r="O6" i="48"/>
  <c r="O10" i="48"/>
  <c r="O14" i="48"/>
  <c r="O16" i="48"/>
  <c r="O18" i="48"/>
  <c r="O22" i="48"/>
  <c r="O7" i="48"/>
  <c r="O9" i="48"/>
  <c r="O11" i="48"/>
  <c r="O13" i="48"/>
  <c r="O15" i="48"/>
  <c r="O17" i="48"/>
  <c r="O19" i="48"/>
  <c r="O21" i="48"/>
  <c r="O23" i="48"/>
  <c r="N8" i="49"/>
  <c r="N5" i="49"/>
  <c r="N6" i="49"/>
  <c r="T8" i="50"/>
  <c r="R10" i="50"/>
  <c r="T5" i="50"/>
  <c r="R7" i="50"/>
  <c r="Q5" i="51"/>
  <c r="T5" i="52"/>
  <c r="R5" i="52"/>
  <c r="T6" i="52"/>
  <c r="R6" i="52"/>
  <c r="S5" i="45" l="1"/>
  <c r="Q5" i="45"/>
  <c r="Q9" i="45"/>
  <c r="S9" i="45"/>
  <c r="Q8" i="45"/>
  <c r="S8" i="45"/>
  <c r="S6" i="45"/>
  <c r="Q6" i="45"/>
  <c r="I24" i="119" l="1"/>
  <c r="I23" i="119"/>
  <c r="I22" i="119"/>
  <c r="I21" i="119"/>
  <c r="I20" i="119"/>
  <c r="I19" i="119"/>
  <c r="I18" i="119"/>
  <c r="I17" i="119"/>
  <c r="L15" i="119" s="1"/>
  <c r="I16" i="119"/>
  <c r="J15" i="119"/>
  <c r="I15" i="119"/>
  <c r="L10" i="119"/>
  <c r="K10" i="119"/>
  <c r="J10" i="119"/>
  <c r="L5" i="119"/>
  <c r="K5" i="119"/>
  <c r="J5" i="119"/>
  <c r="P304" i="120"/>
  <c r="O304" i="120"/>
  <c r="N304" i="120"/>
  <c r="M304" i="120"/>
  <c r="L304" i="120"/>
  <c r="K304" i="120"/>
  <c r="P303" i="120"/>
  <c r="O303" i="120"/>
  <c r="N303" i="120"/>
  <c r="M303" i="120"/>
  <c r="L303" i="120"/>
  <c r="K303" i="120"/>
  <c r="P302" i="120"/>
  <c r="O302" i="120"/>
  <c r="N302" i="120"/>
  <c r="M302" i="120"/>
  <c r="L302" i="120"/>
  <c r="K302" i="120"/>
  <c r="P301" i="120"/>
  <c r="O301" i="120"/>
  <c r="N301" i="120"/>
  <c r="M301" i="120"/>
  <c r="L301" i="120"/>
  <c r="K301" i="120"/>
  <c r="P300" i="120"/>
  <c r="O300" i="120"/>
  <c r="N300" i="120"/>
  <c r="M300" i="120"/>
  <c r="L300" i="120"/>
  <c r="K300" i="120"/>
  <c r="P299" i="120"/>
  <c r="O299" i="120"/>
  <c r="N299" i="120"/>
  <c r="M299" i="120"/>
  <c r="L299" i="120"/>
  <c r="K299" i="120"/>
  <c r="P298" i="120"/>
  <c r="O298" i="120"/>
  <c r="N298" i="120"/>
  <c r="M298" i="120"/>
  <c r="L298" i="120"/>
  <c r="K298" i="120"/>
  <c r="P297" i="120"/>
  <c r="O297" i="120"/>
  <c r="N297" i="120"/>
  <c r="M297" i="120"/>
  <c r="L297" i="120"/>
  <c r="K297" i="120"/>
  <c r="P296" i="120"/>
  <c r="O296" i="120"/>
  <c r="N296" i="120"/>
  <c r="M296" i="120"/>
  <c r="L296" i="120"/>
  <c r="K296" i="120"/>
  <c r="P295" i="120"/>
  <c r="O295" i="120"/>
  <c r="N295" i="120"/>
  <c r="M295" i="120"/>
  <c r="L295" i="120"/>
  <c r="K295" i="120"/>
  <c r="P294" i="120"/>
  <c r="O294" i="120"/>
  <c r="N294" i="120"/>
  <c r="M294" i="120"/>
  <c r="L294" i="120"/>
  <c r="K294" i="120"/>
  <c r="P293" i="120"/>
  <c r="O293" i="120"/>
  <c r="N293" i="120"/>
  <c r="M293" i="120"/>
  <c r="L293" i="120"/>
  <c r="K293" i="120"/>
  <c r="P292" i="120"/>
  <c r="O292" i="120"/>
  <c r="N292" i="120"/>
  <c r="M292" i="120"/>
  <c r="L292" i="120"/>
  <c r="K292" i="120"/>
  <c r="P291" i="120"/>
  <c r="O291" i="120"/>
  <c r="N291" i="120"/>
  <c r="M291" i="120"/>
  <c r="L291" i="120"/>
  <c r="K291" i="120"/>
  <c r="P290" i="120"/>
  <c r="O290" i="120"/>
  <c r="N290" i="120"/>
  <c r="M290" i="120"/>
  <c r="L290" i="120"/>
  <c r="K290" i="120"/>
  <c r="P289" i="120"/>
  <c r="O289" i="120"/>
  <c r="N289" i="120"/>
  <c r="M289" i="120"/>
  <c r="L289" i="120"/>
  <c r="K289" i="120"/>
  <c r="P288" i="120"/>
  <c r="O288" i="120"/>
  <c r="N288" i="120"/>
  <c r="M288" i="120"/>
  <c r="L288" i="120"/>
  <c r="K288" i="120"/>
  <c r="P287" i="120"/>
  <c r="O287" i="120"/>
  <c r="N287" i="120"/>
  <c r="M287" i="120"/>
  <c r="L287" i="120"/>
  <c r="K287" i="120"/>
  <c r="P286" i="120"/>
  <c r="O286" i="120"/>
  <c r="N286" i="120"/>
  <c r="M286" i="120"/>
  <c r="L286" i="120"/>
  <c r="K286" i="120"/>
  <c r="P285" i="120"/>
  <c r="O285" i="120"/>
  <c r="N285" i="120"/>
  <c r="M285" i="120"/>
  <c r="L285" i="120"/>
  <c r="K285" i="120"/>
  <c r="P284" i="120"/>
  <c r="O284" i="120"/>
  <c r="N284" i="120"/>
  <c r="M284" i="120"/>
  <c r="L284" i="120"/>
  <c r="K284" i="120"/>
  <c r="P283" i="120"/>
  <c r="O283" i="120"/>
  <c r="N283" i="120"/>
  <c r="M283" i="120"/>
  <c r="L283" i="120"/>
  <c r="K283" i="120"/>
  <c r="P282" i="120"/>
  <c r="O282" i="120"/>
  <c r="N282" i="120"/>
  <c r="M282" i="120"/>
  <c r="L282" i="120"/>
  <c r="K282" i="120"/>
  <c r="P281" i="120"/>
  <c r="O281" i="120"/>
  <c r="N281" i="120"/>
  <c r="M281" i="120"/>
  <c r="L281" i="120"/>
  <c r="K281" i="120"/>
  <c r="P280" i="120"/>
  <c r="O280" i="120"/>
  <c r="N280" i="120"/>
  <c r="M280" i="120"/>
  <c r="L280" i="120"/>
  <c r="K280" i="120"/>
  <c r="P279" i="120"/>
  <c r="O279" i="120"/>
  <c r="N279" i="120"/>
  <c r="M279" i="120"/>
  <c r="L279" i="120"/>
  <c r="K279" i="120"/>
  <c r="P278" i="120"/>
  <c r="O278" i="120"/>
  <c r="N278" i="120"/>
  <c r="M278" i="120"/>
  <c r="L278" i="120"/>
  <c r="K278" i="120"/>
  <c r="P277" i="120"/>
  <c r="O277" i="120"/>
  <c r="N277" i="120"/>
  <c r="M277" i="120"/>
  <c r="L277" i="120"/>
  <c r="K277" i="120"/>
  <c r="P276" i="120"/>
  <c r="O276" i="120"/>
  <c r="N276" i="120"/>
  <c r="M276" i="120"/>
  <c r="L276" i="120"/>
  <c r="K276" i="120"/>
  <c r="P275" i="120"/>
  <c r="O275" i="120"/>
  <c r="N275" i="120"/>
  <c r="M275" i="120"/>
  <c r="L275" i="120"/>
  <c r="K275" i="120"/>
  <c r="P274" i="120"/>
  <c r="O274" i="120"/>
  <c r="N274" i="120"/>
  <c r="M274" i="120"/>
  <c r="L274" i="120"/>
  <c r="K274" i="120"/>
  <c r="P273" i="120"/>
  <c r="O273" i="120"/>
  <c r="N273" i="120"/>
  <c r="M273" i="120"/>
  <c r="L273" i="120"/>
  <c r="K273" i="120"/>
  <c r="P272" i="120"/>
  <c r="O272" i="120"/>
  <c r="N272" i="120"/>
  <c r="M272" i="120"/>
  <c r="L272" i="120"/>
  <c r="K272" i="120"/>
  <c r="P271" i="120"/>
  <c r="O271" i="120"/>
  <c r="N271" i="120"/>
  <c r="M271" i="120"/>
  <c r="L271" i="120"/>
  <c r="K271" i="120"/>
  <c r="P270" i="120"/>
  <c r="O270" i="120"/>
  <c r="N270" i="120"/>
  <c r="M270" i="120"/>
  <c r="L270" i="120"/>
  <c r="K270" i="120"/>
  <c r="P269" i="120"/>
  <c r="O269" i="120"/>
  <c r="N269" i="120"/>
  <c r="M269" i="120"/>
  <c r="L269" i="120"/>
  <c r="K269" i="120"/>
  <c r="P268" i="120"/>
  <c r="O268" i="120"/>
  <c r="N268" i="120"/>
  <c r="M268" i="120"/>
  <c r="L268" i="120"/>
  <c r="K268" i="120"/>
  <c r="P267" i="120"/>
  <c r="O267" i="120"/>
  <c r="N267" i="120"/>
  <c r="M267" i="120"/>
  <c r="L267" i="120"/>
  <c r="K267" i="120"/>
  <c r="P266" i="120"/>
  <c r="O266" i="120"/>
  <c r="N266" i="120"/>
  <c r="M266" i="120"/>
  <c r="L266" i="120"/>
  <c r="K266" i="120"/>
  <c r="P265" i="120"/>
  <c r="O265" i="120"/>
  <c r="N265" i="120"/>
  <c r="M265" i="120"/>
  <c r="L265" i="120"/>
  <c r="K265" i="120"/>
  <c r="P264" i="120"/>
  <c r="O264" i="120"/>
  <c r="N264" i="120"/>
  <c r="M264" i="120"/>
  <c r="L264" i="120"/>
  <c r="K264" i="120"/>
  <c r="P263" i="120"/>
  <c r="O263" i="120"/>
  <c r="N263" i="120"/>
  <c r="M263" i="120"/>
  <c r="L263" i="120"/>
  <c r="K263" i="120"/>
  <c r="P262" i="120"/>
  <c r="O262" i="120"/>
  <c r="N262" i="120"/>
  <c r="M262" i="120"/>
  <c r="L262" i="120"/>
  <c r="K262" i="120"/>
  <c r="P261" i="120"/>
  <c r="O261" i="120"/>
  <c r="N261" i="120"/>
  <c r="M261" i="120"/>
  <c r="L261" i="120"/>
  <c r="K261" i="120"/>
  <c r="P260" i="120"/>
  <c r="O260" i="120"/>
  <c r="N260" i="120"/>
  <c r="M260" i="120"/>
  <c r="L260" i="120"/>
  <c r="K260" i="120"/>
  <c r="P259" i="120"/>
  <c r="O259" i="120"/>
  <c r="N259" i="120"/>
  <c r="M259" i="120"/>
  <c r="L259" i="120"/>
  <c r="K259" i="120"/>
  <c r="AH258" i="120"/>
  <c r="AA258" i="120"/>
  <c r="P258" i="120"/>
  <c r="O258" i="120"/>
  <c r="N258" i="120"/>
  <c r="M258" i="120"/>
  <c r="L258" i="120"/>
  <c r="K258" i="120"/>
  <c r="AH257" i="120"/>
  <c r="AA257" i="120"/>
  <c r="P257" i="120"/>
  <c r="O257" i="120"/>
  <c r="N257" i="120"/>
  <c r="M257" i="120"/>
  <c r="L257" i="120"/>
  <c r="K257" i="120"/>
  <c r="AH256" i="120"/>
  <c r="AA256" i="120"/>
  <c r="P256" i="120"/>
  <c r="O256" i="120"/>
  <c r="N256" i="120"/>
  <c r="M256" i="120"/>
  <c r="L256" i="120"/>
  <c r="K256" i="120"/>
  <c r="AH255" i="120"/>
  <c r="AA255" i="120"/>
  <c r="P255" i="120"/>
  <c r="O255" i="120"/>
  <c r="N255" i="120"/>
  <c r="M255" i="120"/>
  <c r="L255" i="120"/>
  <c r="K255" i="120"/>
  <c r="P254" i="120"/>
  <c r="O254" i="120"/>
  <c r="N254" i="120"/>
  <c r="M254" i="120"/>
  <c r="L254" i="120"/>
  <c r="K254" i="120"/>
  <c r="AH253" i="120"/>
  <c r="AA253" i="120"/>
  <c r="P253" i="120"/>
  <c r="O253" i="120"/>
  <c r="N253" i="120"/>
  <c r="M253" i="120"/>
  <c r="L253" i="120"/>
  <c r="K253" i="120"/>
  <c r="AH252" i="120"/>
  <c r="AA252" i="120"/>
  <c r="P252" i="120"/>
  <c r="O252" i="120"/>
  <c r="N252" i="120"/>
  <c r="M252" i="120"/>
  <c r="L252" i="120"/>
  <c r="K252" i="120"/>
  <c r="AH251" i="120"/>
  <c r="AA251" i="120"/>
  <c r="P251" i="120"/>
  <c r="O251" i="120"/>
  <c r="N251" i="120"/>
  <c r="M251" i="120"/>
  <c r="L251" i="120"/>
  <c r="K251" i="120"/>
  <c r="AH250" i="120"/>
  <c r="AA250" i="120"/>
  <c r="P250" i="120"/>
  <c r="O250" i="120"/>
  <c r="N250" i="120"/>
  <c r="M250" i="120"/>
  <c r="L250" i="120"/>
  <c r="K250" i="120"/>
  <c r="P249" i="120"/>
  <c r="O249" i="120"/>
  <c r="N249" i="120"/>
  <c r="M249" i="120"/>
  <c r="L249" i="120"/>
  <c r="K249" i="120"/>
  <c r="AH248" i="120"/>
  <c r="AA248" i="120"/>
  <c r="P248" i="120"/>
  <c r="O248" i="120"/>
  <c r="N248" i="120"/>
  <c r="M248" i="120"/>
  <c r="L248" i="120"/>
  <c r="K248" i="120"/>
  <c r="AH247" i="120"/>
  <c r="AA247" i="120"/>
  <c r="P247" i="120"/>
  <c r="O247" i="120"/>
  <c r="N247" i="120"/>
  <c r="M247" i="120"/>
  <c r="L247" i="120"/>
  <c r="K247" i="120"/>
  <c r="AH246" i="120"/>
  <c r="AA246" i="120"/>
  <c r="P246" i="120"/>
  <c r="O246" i="120"/>
  <c r="N246" i="120"/>
  <c r="M246" i="120"/>
  <c r="L246" i="120"/>
  <c r="K246" i="120"/>
  <c r="AH245" i="120"/>
  <c r="AA245" i="120"/>
  <c r="P245" i="120"/>
  <c r="O245" i="120"/>
  <c r="N245" i="120"/>
  <c r="M245" i="120"/>
  <c r="L245" i="120"/>
  <c r="K245" i="120"/>
  <c r="P244" i="120"/>
  <c r="O244" i="120"/>
  <c r="N244" i="120"/>
  <c r="M244" i="120"/>
  <c r="L244" i="120"/>
  <c r="K244" i="120"/>
  <c r="AH243" i="120"/>
  <c r="AA243" i="120"/>
  <c r="P243" i="120"/>
  <c r="O243" i="120"/>
  <c r="N243" i="120"/>
  <c r="M243" i="120"/>
  <c r="L243" i="120"/>
  <c r="K243" i="120"/>
  <c r="AH242" i="120"/>
  <c r="AA242" i="120"/>
  <c r="P242" i="120"/>
  <c r="O242" i="120"/>
  <c r="N242" i="120"/>
  <c r="M242" i="120"/>
  <c r="L242" i="120"/>
  <c r="K242" i="120"/>
  <c r="AH241" i="120"/>
  <c r="AA241" i="120"/>
  <c r="P241" i="120"/>
  <c r="O241" i="120"/>
  <c r="N241" i="120"/>
  <c r="M241" i="120"/>
  <c r="L241" i="120"/>
  <c r="K241" i="120"/>
  <c r="AH240" i="120"/>
  <c r="AA240" i="120"/>
  <c r="P240" i="120"/>
  <c r="O240" i="120"/>
  <c r="N240" i="120"/>
  <c r="M240" i="120"/>
  <c r="L240" i="120"/>
  <c r="K240" i="120"/>
  <c r="P239" i="120"/>
  <c r="O239" i="120"/>
  <c r="N239" i="120"/>
  <c r="M239" i="120"/>
  <c r="L239" i="120"/>
  <c r="K239" i="120"/>
  <c r="AH238" i="120"/>
  <c r="AA238" i="120"/>
  <c r="P238" i="120"/>
  <c r="O238" i="120"/>
  <c r="N238" i="120"/>
  <c r="M238" i="120"/>
  <c r="L238" i="120"/>
  <c r="K238" i="120"/>
  <c r="AH237" i="120"/>
  <c r="AA237" i="120"/>
  <c r="P237" i="120"/>
  <c r="O237" i="120"/>
  <c r="N237" i="120"/>
  <c r="M237" i="120"/>
  <c r="L237" i="120"/>
  <c r="K237" i="120"/>
  <c r="AH236" i="120"/>
  <c r="AA236" i="120"/>
  <c r="P236" i="120"/>
  <c r="O236" i="120"/>
  <c r="N236" i="120"/>
  <c r="M236" i="120"/>
  <c r="L236" i="120"/>
  <c r="K236" i="120"/>
  <c r="AH235" i="120"/>
  <c r="AA235" i="120"/>
  <c r="P235" i="120"/>
  <c r="O235" i="120"/>
  <c r="N235" i="120"/>
  <c r="M235" i="120"/>
  <c r="L235" i="120"/>
  <c r="K235" i="120"/>
  <c r="P234" i="120"/>
  <c r="O234" i="120"/>
  <c r="N234" i="120"/>
  <c r="M234" i="120"/>
  <c r="L234" i="120"/>
  <c r="K234" i="120"/>
  <c r="AH233" i="120"/>
  <c r="AA233" i="120"/>
  <c r="P233" i="120"/>
  <c r="O233" i="120"/>
  <c r="N233" i="120"/>
  <c r="M233" i="120"/>
  <c r="L233" i="120"/>
  <c r="K233" i="120"/>
  <c r="AH232" i="120"/>
  <c r="AA232" i="120"/>
  <c r="P232" i="120"/>
  <c r="O232" i="120"/>
  <c r="N232" i="120"/>
  <c r="M232" i="120"/>
  <c r="L232" i="120"/>
  <c r="K232" i="120"/>
  <c r="AH231" i="120"/>
  <c r="AA231" i="120"/>
  <c r="P231" i="120"/>
  <c r="O231" i="120"/>
  <c r="N231" i="120"/>
  <c r="M231" i="120"/>
  <c r="L231" i="120"/>
  <c r="K231" i="120"/>
  <c r="AH230" i="120"/>
  <c r="AA230" i="120"/>
  <c r="P230" i="120"/>
  <c r="O230" i="120"/>
  <c r="N230" i="120"/>
  <c r="M230" i="120"/>
  <c r="L230" i="120"/>
  <c r="K230" i="120"/>
  <c r="P229" i="120"/>
  <c r="O229" i="120"/>
  <c r="N229" i="120"/>
  <c r="M229" i="120"/>
  <c r="L229" i="120"/>
  <c r="K229" i="120"/>
  <c r="M224" i="120"/>
  <c r="L224" i="120"/>
  <c r="K224" i="120"/>
  <c r="J224" i="120"/>
  <c r="M223" i="120"/>
  <c r="L223" i="120"/>
  <c r="K223" i="120"/>
  <c r="J223" i="120"/>
  <c r="M222" i="120"/>
  <c r="L222" i="120"/>
  <c r="K222" i="120"/>
  <c r="J222" i="120"/>
  <c r="M221" i="120"/>
  <c r="L221" i="120"/>
  <c r="K221" i="120"/>
  <c r="J221" i="120"/>
  <c r="M220" i="120"/>
  <c r="L220" i="120"/>
  <c r="K220" i="120"/>
  <c r="J220" i="120"/>
  <c r="M219" i="120"/>
  <c r="L219" i="120"/>
  <c r="K219" i="120"/>
  <c r="J219" i="120"/>
  <c r="M218" i="120"/>
  <c r="L218" i="120"/>
  <c r="K218" i="120"/>
  <c r="J218" i="120"/>
  <c r="M217" i="120"/>
  <c r="L217" i="120"/>
  <c r="K217" i="120"/>
  <c r="J217" i="120"/>
  <c r="M216" i="120"/>
  <c r="L216" i="120"/>
  <c r="K216" i="120"/>
  <c r="J216" i="120"/>
  <c r="M215" i="120"/>
  <c r="L215" i="120"/>
  <c r="K215" i="120"/>
  <c r="J215" i="120"/>
  <c r="M214" i="120"/>
  <c r="L214" i="120"/>
  <c r="K214" i="120"/>
  <c r="J214" i="120"/>
  <c r="M213" i="120"/>
  <c r="L213" i="120"/>
  <c r="K213" i="120"/>
  <c r="J213" i="120"/>
  <c r="M212" i="120"/>
  <c r="L212" i="120"/>
  <c r="K212" i="120"/>
  <c r="J212" i="120"/>
  <c r="M211" i="120"/>
  <c r="L211" i="120"/>
  <c r="K211" i="120"/>
  <c r="J211" i="120"/>
  <c r="M210" i="120"/>
  <c r="L210" i="120"/>
  <c r="K210" i="120"/>
  <c r="J210" i="120"/>
  <c r="M209" i="120"/>
  <c r="L209" i="120"/>
  <c r="K209" i="120"/>
  <c r="J209" i="120"/>
  <c r="M208" i="120"/>
  <c r="L208" i="120"/>
  <c r="K208" i="120"/>
  <c r="J208" i="120"/>
  <c r="M207" i="120"/>
  <c r="L207" i="120"/>
  <c r="K207" i="120"/>
  <c r="J207" i="120"/>
  <c r="M206" i="120"/>
  <c r="L206" i="120"/>
  <c r="K206" i="120"/>
  <c r="J206" i="120"/>
  <c r="M205" i="120"/>
  <c r="L205" i="120"/>
  <c r="K205" i="120"/>
  <c r="J205" i="120"/>
  <c r="M204" i="120"/>
  <c r="L204" i="120"/>
  <c r="K204" i="120"/>
  <c r="J204" i="120"/>
  <c r="M203" i="120"/>
  <c r="L203" i="120"/>
  <c r="K203" i="120"/>
  <c r="J203" i="120"/>
  <c r="M202" i="120"/>
  <c r="L202" i="120"/>
  <c r="K202" i="120"/>
  <c r="J202" i="120"/>
  <c r="M201" i="120"/>
  <c r="L201" i="120"/>
  <c r="K201" i="120"/>
  <c r="J201" i="120"/>
  <c r="M200" i="120"/>
  <c r="L200" i="120"/>
  <c r="K200" i="120"/>
  <c r="J200" i="120"/>
  <c r="M199" i="120"/>
  <c r="L199" i="120"/>
  <c r="K199" i="120"/>
  <c r="J199" i="120"/>
  <c r="M198" i="120"/>
  <c r="L198" i="120"/>
  <c r="K198" i="120"/>
  <c r="J198" i="120"/>
  <c r="M197" i="120"/>
  <c r="L197" i="120"/>
  <c r="K197" i="120"/>
  <c r="S156" i="120" s="1"/>
  <c r="J197" i="120"/>
  <c r="M196" i="120"/>
  <c r="L196" i="120"/>
  <c r="K196" i="120"/>
  <c r="J196" i="120"/>
  <c r="M195" i="120"/>
  <c r="L195" i="120"/>
  <c r="K195" i="120"/>
  <c r="J195" i="120"/>
  <c r="M194" i="120"/>
  <c r="L194" i="120"/>
  <c r="K194" i="120"/>
  <c r="J194" i="120"/>
  <c r="M193" i="120"/>
  <c r="L193" i="120"/>
  <c r="K193" i="120"/>
  <c r="J193" i="120"/>
  <c r="M192" i="120"/>
  <c r="L192" i="120"/>
  <c r="K192" i="120"/>
  <c r="J192" i="120"/>
  <c r="M191" i="120"/>
  <c r="L191" i="120"/>
  <c r="K191" i="120"/>
  <c r="J191" i="120"/>
  <c r="M190" i="120"/>
  <c r="L190" i="120"/>
  <c r="K190" i="120"/>
  <c r="J190" i="120"/>
  <c r="M189" i="120"/>
  <c r="L189" i="120"/>
  <c r="K189" i="120"/>
  <c r="J189" i="120"/>
  <c r="M188" i="120"/>
  <c r="L188" i="120"/>
  <c r="K188" i="120"/>
  <c r="J188" i="120"/>
  <c r="M187" i="120"/>
  <c r="L187" i="120"/>
  <c r="K187" i="120"/>
  <c r="J187" i="120"/>
  <c r="M186" i="120"/>
  <c r="L186" i="120"/>
  <c r="K186" i="120"/>
  <c r="J186" i="120"/>
  <c r="M185" i="120"/>
  <c r="L185" i="120"/>
  <c r="K185" i="120"/>
  <c r="J185" i="120"/>
  <c r="M184" i="120"/>
  <c r="L184" i="120"/>
  <c r="K184" i="120"/>
  <c r="J184" i="120"/>
  <c r="M183" i="120"/>
  <c r="L183" i="120"/>
  <c r="K183" i="120"/>
  <c r="J183" i="120"/>
  <c r="M182" i="120"/>
  <c r="L182" i="120"/>
  <c r="K182" i="120"/>
  <c r="J182" i="120"/>
  <c r="M181" i="120"/>
  <c r="L181" i="120"/>
  <c r="K181" i="120"/>
  <c r="J181" i="120"/>
  <c r="M180" i="120"/>
  <c r="L180" i="120"/>
  <c r="K180" i="120"/>
  <c r="J180" i="120"/>
  <c r="M179" i="120"/>
  <c r="L179" i="120"/>
  <c r="K179" i="120"/>
  <c r="J179" i="120"/>
  <c r="M178" i="120"/>
  <c r="L178" i="120"/>
  <c r="K178" i="120"/>
  <c r="J178" i="120"/>
  <c r="M177" i="120"/>
  <c r="L177" i="120"/>
  <c r="K177" i="120"/>
  <c r="J177" i="120"/>
  <c r="M176" i="120"/>
  <c r="L176" i="120"/>
  <c r="K176" i="120"/>
  <c r="J176" i="120"/>
  <c r="M175" i="120"/>
  <c r="L175" i="120"/>
  <c r="K175" i="120"/>
  <c r="J175" i="120"/>
  <c r="M174" i="120"/>
  <c r="L174" i="120"/>
  <c r="K174" i="120"/>
  <c r="J174" i="120"/>
  <c r="M173" i="120"/>
  <c r="L173" i="120"/>
  <c r="K173" i="120"/>
  <c r="J173" i="120"/>
  <c r="M172" i="120"/>
  <c r="L172" i="120"/>
  <c r="K172" i="120"/>
  <c r="J172" i="120"/>
  <c r="M171" i="120"/>
  <c r="L171" i="120"/>
  <c r="K171" i="120"/>
  <c r="J171" i="120"/>
  <c r="M170" i="120"/>
  <c r="L170" i="120"/>
  <c r="K170" i="120"/>
  <c r="J170" i="120"/>
  <c r="M169" i="120"/>
  <c r="L169" i="120"/>
  <c r="K169" i="120"/>
  <c r="J169" i="120"/>
  <c r="M168" i="120"/>
  <c r="L168" i="120"/>
  <c r="K168" i="120"/>
  <c r="J168" i="120"/>
  <c r="M167" i="120"/>
  <c r="L167" i="120"/>
  <c r="K167" i="120"/>
  <c r="J167" i="120"/>
  <c r="M166" i="120"/>
  <c r="L166" i="120"/>
  <c r="K166" i="120"/>
  <c r="J166" i="120"/>
  <c r="M165" i="120"/>
  <c r="L165" i="120"/>
  <c r="K165" i="120"/>
  <c r="J165" i="120"/>
  <c r="M164" i="120"/>
  <c r="L164" i="120"/>
  <c r="K164" i="120"/>
  <c r="J164" i="120"/>
  <c r="M163" i="120"/>
  <c r="L163" i="120"/>
  <c r="K163" i="120"/>
  <c r="J163" i="120"/>
  <c r="M162" i="120"/>
  <c r="L162" i="120"/>
  <c r="K162" i="120"/>
  <c r="J162" i="120"/>
  <c r="M161" i="120"/>
  <c r="L161" i="120"/>
  <c r="K161" i="120"/>
  <c r="J161" i="120"/>
  <c r="AE160" i="120"/>
  <c r="X160" i="120"/>
  <c r="T160" i="120"/>
  <c r="S160" i="120"/>
  <c r="M160" i="120"/>
  <c r="L160" i="120"/>
  <c r="K160" i="120"/>
  <c r="J160" i="120"/>
  <c r="M159" i="120"/>
  <c r="L159" i="120"/>
  <c r="K159" i="120"/>
  <c r="J159" i="120"/>
  <c r="AE158" i="120"/>
  <c r="X158" i="120"/>
  <c r="M158" i="120"/>
  <c r="L158" i="120"/>
  <c r="K158" i="120"/>
  <c r="J158" i="120"/>
  <c r="M157" i="120"/>
  <c r="L157" i="120"/>
  <c r="K157" i="120"/>
  <c r="J157" i="120"/>
  <c r="AE156" i="120"/>
  <c r="X156" i="120"/>
  <c r="M156" i="120"/>
  <c r="L156" i="120"/>
  <c r="K156" i="120"/>
  <c r="J156" i="120"/>
  <c r="M155" i="120"/>
  <c r="L155" i="120"/>
  <c r="K155" i="120"/>
  <c r="J155" i="120"/>
  <c r="AE154" i="120"/>
  <c r="X154" i="120"/>
  <c r="M154" i="120"/>
  <c r="L154" i="120"/>
  <c r="K154" i="120"/>
  <c r="J154" i="120"/>
  <c r="M153" i="120"/>
  <c r="T159" i="120" s="1"/>
  <c r="L153" i="120"/>
  <c r="K153" i="120"/>
  <c r="J153" i="120"/>
  <c r="Q150" i="120"/>
  <c r="P150" i="120"/>
  <c r="O150" i="120"/>
  <c r="N150" i="120"/>
  <c r="M150" i="120"/>
  <c r="L150" i="120"/>
  <c r="Q149" i="120"/>
  <c r="P149" i="120"/>
  <c r="O149" i="120"/>
  <c r="N149" i="120"/>
  <c r="M149" i="120"/>
  <c r="L149" i="120"/>
  <c r="Q148" i="120"/>
  <c r="P148" i="120"/>
  <c r="O148" i="120"/>
  <c r="N148" i="120"/>
  <c r="M148" i="120"/>
  <c r="L148" i="120"/>
  <c r="Q147" i="120"/>
  <c r="P147" i="120"/>
  <c r="O147" i="120"/>
  <c r="N147" i="120"/>
  <c r="M147" i="120"/>
  <c r="L147" i="120"/>
  <c r="Q146" i="120"/>
  <c r="W108" i="120" s="1"/>
  <c r="P146" i="120"/>
  <c r="O146" i="120"/>
  <c r="N146" i="120"/>
  <c r="M146" i="120"/>
  <c r="L146" i="120"/>
  <c r="Q145" i="120"/>
  <c r="P145" i="120"/>
  <c r="O145" i="120"/>
  <c r="N145" i="120"/>
  <c r="M145" i="120"/>
  <c r="L145" i="120"/>
  <c r="Q144" i="120"/>
  <c r="P144" i="120"/>
  <c r="O144" i="120"/>
  <c r="N144" i="120"/>
  <c r="M144" i="120"/>
  <c r="L144" i="120"/>
  <c r="Q143" i="120"/>
  <c r="P143" i="120"/>
  <c r="O143" i="120"/>
  <c r="N143" i="120"/>
  <c r="M143" i="120"/>
  <c r="L143" i="120"/>
  <c r="Q142" i="120"/>
  <c r="P142" i="120"/>
  <c r="O142" i="120"/>
  <c r="N142" i="120"/>
  <c r="M142" i="120"/>
  <c r="L142" i="120"/>
  <c r="Q141" i="120"/>
  <c r="P141" i="120"/>
  <c r="O141" i="120"/>
  <c r="N141" i="120"/>
  <c r="M141" i="120"/>
  <c r="L141" i="120"/>
  <c r="Q140" i="120"/>
  <c r="P140" i="120"/>
  <c r="O140" i="120"/>
  <c r="N140" i="120"/>
  <c r="M140" i="120"/>
  <c r="L140" i="120"/>
  <c r="Q139" i="120"/>
  <c r="P139" i="120"/>
  <c r="O139" i="120"/>
  <c r="N139" i="120"/>
  <c r="M139" i="120"/>
  <c r="L139" i="120"/>
  <c r="Q138" i="120"/>
  <c r="P138" i="120"/>
  <c r="O138" i="120"/>
  <c r="N138" i="120"/>
  <c r="M138" i="120"/>
  <c r="L138" i="120"/>
  <c r="Q137" i="120"/>
  <c r="P137" i="120"/>
  <c r="O137" i="120"/>
  <c r="N137" i="120"/>
  <c r="M137" i="120"/>
  <c r="L137" i="120"/>
  <c r="Q136" i="120"/>
  <c r="P136" i="120"/>
  <c r="O136" i="120"/>
  <c r="N136" i="120"/>
  <c r="M136" i="120"/>
  <c r="L136" i="120"/>
  <c r="Q135" i="120"/>
  <c r="P135" i="120"/>
  <c r="O135" i="120"/>
  <c r="N135" i="120"/>
  <c r="M135" i="120"/>
  <c r="L135" i="120"/>
  <c r="Q134" i="120"/>
  <c r="P134" i="120"/>
  <c r="O134" i="120"/>
  <c r="N134" i="120"/>
  <c r="M134" i="120"/>
  <c r="L134" i="120"/>
  <c r="Q133" i="120"/>
  <c r="P133" i="120"/>
  <c r="O133" i="120"/>
  <c r="N133" i="120"/>
  <c r="M133" i="120"/>
  <c r="L133" i="120"/>
  <c r="Q132" i="120"/>
  <c r="P132" i="120"/>
  <c r="O132" i="120"/>
  <c r="N132" i="120"/>
  <c r="M132" i="120"/>
  <c r="L132" i="120"/>
  <c r="Q131" i="120"/>
  <c r="P131" i="120"/>
  <c r="O131" i="120"/>
  <c r="N131" i="120"/>
  <c r="M131" i="120"/>
  <c r="L131" i="120"/>
  <c r="Q130" i="120"/>
  <c r="P130" i="120"/>
  <c r="O130" i="120"/>
  <c r="N130" i="120"/>
  <c r="M130" i="120"/>
  <c r="L130" i="120"/>
  <c r="Q129" i="120"/>
  <c r="P129" i="120"/>
  <c r="O129" i="120"/>
  <c r="N129" i="120"/>
  <c r="M129" i="120"/>
  <c r="L129" i="120"/>
  <c r="Q128" i="120"/>
  <c r="P128" i="120"/>
  <c r="O128" i="120"/>
  <c r="N128" i="120"/>
  <c r="M128" i="120"/>
  <c r="L128" i="120"/>
  <c r="Q127" i="120"/>
  <c r="P127" i="120"/>
  <c r="O127" i="120"/>
  <c r="N127" i="120"/>
  <c r="M127" i="120"/>
  <c r="L127" i="120"/>
  <c r="Q126" i="120"/>
  <c r="P126" i="120"/>
  <c r="O126" i="120"/>
  <c r="N126" i="120"/>
  <c r="M126" i="120"/>
  <c r="L126" i="120"/>
  <c r="Q125" i="120"/>
  <c r="P125" i="120"/>
  <c r="O125" i="120"/>
  <c r="N125" i="120"/>
  <c r="M125" i="120"/>
  <c r="L125" i="120"/>
  <c r="Q124" i="120"/>
  <c r="P124" i="120"/>
  <c r="O124" i="120"/>
  <c r="N124" i="120"/>
  <c r="M124" i="120"/>
  <c r="L124" i="120"/>
  <c r="Q123" i="120"/>
  <c r="P123" i="120"/>
  <c r="O123" i="120"/>
  <c r="N123" i="120"/>
  <c r="M123" i="120"/>
  <c r="L123" i="120"/>
  <c r="Q122" i="120"/>
  <c r="P122" i="120"/>
  <c r="O122" i="120"/>
  <c r="N122" i="120"/>
  <c r="M122" i="120"/>
  <c r="L122" i="120"/>
  <c r="Q121" i="120"/>
  <c r="P121" i="120"/>
  <c r="O121" i="120"/>
  <c r="N121" i="120"/>
  <c r="M121" i="120"/>
  <c r="L121" i="120"/>
  <c r="Q120" i="120"/>
  <c r="P120" i="120"/>
  <c r="O120" i="120"/>
  <c r="N120" i="120"/>
  <c r="M120" i="120"/>
  <c r="L120" i="120"/>
  <c r="Q119" i="120"/>
  <c r="P119" i="120"/>
  <c r="O119" i="120"/>
  <c r="N119" i="120"/>
  <c r="M119" i="120"/>
  <c r="L119" i="120"/>
  <c r="Q118" i="120"/>
  <c r="P118" i="120"/>
  <c r="O118" i="120"/>
  <c r="N118" i="120"/>
  <c r="M118" i="120"/>
  <c r="L118" i="120"/>
  <c r="Q117" i="120"/>
  <c r="P117" i="120"/>
  <c r="O117" i="120"/>
  <c r="N117" i="120"/>
  <c r="M117" i="120"/>
  <c r="L117" i="120"/>
  <c r="Q116" i="120"/>
  <c r="P116" i="120"/>
  <c r="O116" i="120"/>
  <c r="N116" i="120"/>
  <c r="M116" i="120"/>
  <c r="L116" i="120"/>
  <c r="Q115" i="120"/>
  <c r="P115" i="120"/>
  <c r="O115" i="120"/>
  <c r="N115" i="120"/>
  <c r="M115" i="120"/>
  <c r="L115" i="120"/>
  <c r="Q114" i="120"/>
  <c r="P114" i="120"/>
  <c r="O114" i="120"/>
  <c r="N114" i="120"/>
  <c r="M114" i="120"/>
  <c r="L114" i="120"/>
  <c r="Q113" i="120"/>
  <c r="P113" i="120"/>
  <c r="O113" i="120"/>
  <c r="N113" i="120"/>
  <c r="M113" i="120"/>
  <c r="L113" i="120"/>
  <c r="Q112" i="120"/>
  <c r="P112" i="120"/>
  <c r="O112" i="120"/>
  <c r="N112" i="120"/>
  <c r="M112" i="120"/>
  <c r="L112" i="120"/>
  <c r="Q111" i="120"/>
  <c r="P111" i="120"/>
  <c r="O111" i="120"/>
  <c r="N111" i="120"/>
  <c r="M111" i="120"/>
  <c r="L111" i="120"/>
  <c r="Q110" i="120"/>
  <c r="P110" i="120"/>
  <c r="O110" i="120"/>
  <c r="N110" i="120"/>
  <c r="M110" i="120"/>
  <c r="L110" i="120"/>
  <c r="Q109" i="120"/>
  <c r="P109" i="120"/>
  <c r="O109" i="120"/>
  <c r="N109" i="120"/>
  <c r="M109" i="120"/>
  <c r="L109" i="120"/>
  <c r="AI108" i="120"/>
  <c r="AB108" i="120"/>
  <c r="Q108" i="120"/>
  <c r="P108" i="120"/>
  <c r="O108" i="120"/>
  <c r="N108" i="120"/>
  <c r="M108" i="120"/>
  <c r="L108" i="120"/>
  <c r="Q107" i="120"/>
  <c r="P107" i="120"/>
  <c r="O107" i="120"/>
  <c r="N107" i="120"/>
  <c r="M107" i="120"/>
  <c r="L107" i="120"/>
  <c r="AI106" i="120"/>
  <c r="AB106" i="120"/>
  <c r="Q106" i="120"/>
  <c r="P106" i="120"/>
  <c r="O106" i="120"/>
  <c r="N106" i="120"/>
  <c r="M106" i="120"/>
  <c r="L106" i="120"/>
  <c r="Q105" i="120"/>
  <c r="P105" i="120"/>
  <c r="O105" i="120"/>
  <c r="N105" i="120"/>
  <c r="M105" i="120"/>
  <c r="L105" i="120"/>
  <c r="AI104" i="120"/>
  <c r="AB104" i="120"/>
  <c r="X104" i="120"/>
  <c r="Q104" i="120"/>
  <c r="P104" i="120"/>
  <c r="O104" i="120"/>
  <c r="N104" i="120"/>
  <c r="M104" i="120"/>
  <c r="L104" i="120"/>
  <c r="Q103" i="120"/>
  <c r="P103" i="120"/>
  <c r="O103" i="120"/>
  <c r="N103" i="120"/>
  <c r="M103" i="120"/>
  <c r="L103" i="120"/>
  <c r="AI102" i="120"/>
  <c r="AB102" i="120"/>
  <c r="Q102" i="120"/>
  <c r="P102" i="120"/>
  <c r="O102" i="120"/>
  <c r="N102" i="120"/>
  <c r="M102" i="120"/>
  <c r="L102" i="120"/>
  <c r="Q101" i="120"/>
  <c r="P101" i="120"/>
  <c r="O101" i="120"/>
  <c r="N101" i="120"/>
  <c r="M101" i="120"/>
  <c r="L101" i="120"/>
  <c r="AI100" i="120"/>
  <c r="AB100" i="120"/>
  <c r="Q100" i="120"/>
  <c r="P100" i="120"/>
  <c r="O100" i="120"/>
  <c r="N100" i="120"/>
  <c r="M100" i="120"/>
  <c r="L100" i="120"/>
  <c r="Q99" i="120"/>
  <c r="P99" i="120"/>
  <c r="O99" i="120"/>
  <c r="N99" i="120"/>
  <c r="M99" i="120"/>
  <c r="L99" i="120"/>
  <c r="AI98" i="120"/>
  <c r="AB98" i="120"/>
  <c r="Q98" i="120"/>
  <c r="P98" i="120"/>
  <c r="O98" i="120"/>
  <c r="N98" i="120"/>
  <c r="M98" i="120"/>
  <c r="L98" i="120"/>
  <c r="Q97" i="120"/>
  <c r="P97" i="120"/>
  <c r="O97" i="120"/>
  <c r="N97" i="120"/>
  <c r="M97" i="120"/>
  <c r="L97" i="120"/>
  <c r="O93" i="120"/>
  <c r="Y92" i="120" s="1"/>
  <c r="N93" i="120"/>
  <c r="M93" i="120"/>
  <c r="AA92" i="120"/>
  <c r="T92" i="120"/>
  <c r="P92" i="120"/>
  <c r="O92" i="120"/>
  <c r="N92" i="120"/>
  <c r="M92" i="120"/>
  <c r="O91" i="120"/>
  <c r="Y90" i="120" s="1"/>
  <c r="N91" i="120"/>
  <c r="M91" i="120"/>
  <c r="AA90" i="120"/>
  <c r="T90" i="120"/>
  <c r="O90" i="120"/>
  <c r="N90" i="120"/>
  <c r="M90" i="120"/>
  <c r="P90" i="120" s="1"/>
  <c r="O89" i="120"/>
  <c r="N89" i="120"/>
  <c r="P89" i="120" s="1"/>
  <c r="M89" i="120"/>
  <c r="AA88" i="120"/>
  <c r="T88" i="120"/>
  <c r="O88" i="120"/>
  <c r="N88" i="120"/>
  <c r="M88" i="120"/>
  <c r="P88" i="120" s="1"/>
  <c r="O87" i="120"/>
  <c r="N87" i="120"/>
  <c r="P87" i="120" s="1"/>
  <c r="M87" i="120"/>
  <c r="AA86" i="120"/>
  <c r="T86" i="120"/>
  <c r="O86" i="120"/>
  <c r="N86" i="120"/>
  <c r="M86" i="120"/>
  <c r="P85" i="120"/>
  <c r="O85" i="120"/>
  <c r="N85" i="120"/>
  <c r="M85" i="120"/>
  <c r="AA84" i="120"/>
  <c r="T84" i="120"/>
  <c r="O84" i="120"/>
  <c r="N84" i="120"/>
  <c r="M84" i="120"/>
  <c r="P84" i="120" s="1"/>
  <c r="O83" i="120"/>
  <c r="N83" i="120"/>
  <c r="M83" i="120"/>
  <c r="P83" i="120" s="1"/>
  <c r="Z82" i="120" s="1"/>
  <c r="AA82" i="120"/>
  <c r="T82" i="120"/>
  <c r="P82" i="120"/>
  <c r="O82" i="120"/>
  <c r="N82" i="120"/>
  <c r="M82" i="120"/>
  <c r="P79" i="120"/>
  <c r="O79" i="120"/>
  <c r="N79" i="120"/>
  <c r="M79" i="120"/>
  <c r="L79" i="120"/>
  <c r="K79" i="120"/>
  <c r="P78" i="120"/>
  <c r="O78" i="120"/>
  <c r="N78" i="120"/>
  <c r="M78" i="120"/>
  <c r="L78" i="120"/>
  <c r="K78" i="120"/>
  <c r="P77" i="120"/>
  <c r="O77" i="120"/>
  <c r="N77" i="120"/>
  <c r="M77" i="120"/>
  <c r="L77" i="120"/>
  <c r="K77" i="120"/>
  <c r="P76" i="120"/>
  <c r="O76" i="120"/>
  <c r="N76" i="120"/>
  <c r="M76" i="120"/>
  <c r="L76" i="120"/>
  <c r="K76" i="120"/>
  <c r="P75" i="120"/>
  <c r="O75" i="120"/>
  <c r="N75" i="120"/>
  <c r="M75" i="120"/>
  <c r="L75" i="120"/>
  <c r="V13" i="120" s="1"/>
  <c r="K75" i="120"/>
  <c r="P74" i="120"/>
  <c r="O74" i="120"/>
  <c r="N74" i="120"/>
  <c r="W23" i="120" s="1"/>
  <c r="M74" i="120"/>
  <c r="L74" i="120"/>
  <c r="K74" i="120"/>
  <c r="P73" i="120"/>
  <c r="O73" i="120"/>
  <c r="N73" i="120"/>
  <c r="M73" i="120"/>
  <c r="L73" i="120"/>
  <c r="K73" i="120"/>
  <c r="P72" i="120"/>
  <c r="O72" i="120"/>
  <c r="N72" i="120"/>
  <c r="M72" i="120"/>
  <c r="L72" i="120"/>
  <c r="K72" i="120"/>
  <c r="P71" i="120"/>
  <c r="O71" i="120"/>
  <c r="N71" i="120"/>
  <c r="M71" i="120"/>
  <c r="L71" i="120"/>
  <c r="K71" i="120"/>
  <c r="P70" i="120"/>
  <c r="O70" i="120"/>
  <c r="N70" i="120"/>
  <c r="M70" i="120"/>
  <c r="L70" i="120"/>
  <c r="K70" i="120"/>
  <c r="P69" i="120"/>
  <c r="O69" i="120"/>
  <c r="N69" i="120"/>
  <c r="M69" i="120"/>
  <c r="L69" i="120"/>
  <c r="V12" i="120" s="1"/>
  <c r="K69" i="120"/>
  <c r="P68" i="120"/>
  <c r="O68" i="120"/>
  <c r="N68" i="120"/>
  <c r="V22" i="120" s="1"/>
  <c r="M68" i="120"/>
  <c r="L68" i="120"/>
  <c r="K68" i="120"/>
  <c r="P67" i="120"/>
  <c r="O67" i="120"/>
  <c r="N67" i="120"/>
  <c r="M67" i="120"/>
  <c r="L67" i="120"/>
  <c r="K67" i="120"/>
  <c r="P66" i="120"/>
  <c r="O66" i="120"/>
  <c r="N66" i="120"/>
  <c r="M66" i="120"/>
  <c r="L66" i="120"/>
  <c r="K66" i="120"/>
  <c r="P65" i="120"/>
  <c r="O65" i="120"/>
  <c r="N65" i="120"/>
  <c r="M65" i="120"/>
  <c r="L65" i="120"/>
  <c r="K65" i="120"/>
  <c r="P64" i="120"/>
  <c r="O64" i="120"/>
  <c r="N64" i="120"/>
  <c r="M64" i="120"/>
  <c r="L64" i="120"/>
  <c r="K64" i="120"/>
  <c r="P63" i="120"/>
  <c r="O63" i="120"/>
  <c r="N63" i="120"/>
  <c r="M63" i="120"/>
  <c r="L63" i="120"/>
  <c r="K63" i="120"/>
  <c r="P62" i="120"/>
  <c r="O62" i="120"/>
  <c r="N62" i="120"/>
  <c r="M62" i="120"/>
  <c r="L62" i="120"/>
  <c r="K62" i="120"/>
  <c r="P61" i="120"/>
  <c r="O61" i="120"/>
  <c r="N61" i="120"/>
  <c r="M61" i="120"/>
  <c r="L61" i="120"/>
  <c r="K61" i="120"/>
  <c r="P60" i="120"/>
  <c r="O60" i="120"/>
  <c r="N60" i="120"/>
  <c r="M60" i="120"/>
  <c r="L60" i="120"/>
  <c r="K60" i="120"/>
  <c r="P59" i="120"/>
  <c r="O59" i="120"/>
  <c r="N59" i="120"/>
  <c r="M59" i="120"/>
  <c r="L59" i="120"/>
  <c r="K59" i="120"/>
  <c r="P58" i="120"/>
  <c r="O58" i="120"/>
  <c r="N58" i="120"/>
  <c r="M58" i="120"/>
  <c r="L58" i="120"/>
  <c r="K58" i="120"/>
  <c r="P57" i="120"/>
  <c r="O57" i="120"/>
  <c r="N57" i="120"/>
  <c r="M57" i="120"/>
  <c r="L57" i="120"/>
  <c r="K57" i="120"/>
  <c r="P56" i="120"/>
  <c r="O56" i="120"/>
  <c r="N56" i="120"/>
  <c r="M56" i="120"/>
  <c r="L56" i="120"/>
  <c r="K56" i="120"/>
  <c r="P55" i="120"/>
  <c r="O55" i="120"/>
  <c r="N55" i="120"/>
  <c r="M55" i="120"/>
  <c r="L55" i="120"/>
  <c r="K55" i="120"/>
  <c r="P54" i="120"/>
  <c r="O54" i="120"/>
  <c r="N54" i="120"/>
  <c r="M54" i="120"/>
  <c r="L54" i="120"/>
  <c r="K54" i="120"/>
  <c r="P53" i="120"/>
  <c r="O53" i="120"/>
  <c r="N53" i="120"/>
  <c r="M53" i="120"/>
  <c r="L53" i="120"/>
  <c r="K53" i="120"/>
  <c r="P52" i="120"/>
  <c r="O52" i="120"/>
  <c r="N52" i="120"/>
  <c r="M52" i="120"/>
  <c r="L52" i="120"/>
  <c r="K52" i="120"/>
  <c r="P51" i="120"/>
  <c r="O51" i="120"/>
  <c r="N51" i="120"/>
  <c r="M51" i="120"/>
  <c r="L51" i="120"/>
  <c r="K51" i="120"/>
  <c r="P50" i="120"/>
  <c r="O50" i="120"/>
  <c r="N50" i="120"/>
  <c r="M50" i="120"/>
  <c r="L50" i="120"/>
  <c r="K50" i="120"/>
  <c r="P49" i="120"/>
  <c r="O49" i="120"/>
  <c r="N49" i="120"/>
  <c r="M49" i="120"/>
  <c r="L49" i="120"/>
  <c r="K49" i="120"/>
  <c r="P48" i="120"/>
  <c r="O48" i="120"/>
  <c r="N48" i="120"/>
  <c r="M48" i="120"/>
  <c r="L48" i="120"/>
  <c r="K48" i="120"/>
  <c r="P47" i="120"/>
  <c r="O47" i="120"/>
  <c r="N47" i="120"/>
  <c r="M47" i="120"/>
  <c r="L47" i="120"/>
  <c r="K47" i="120"/>
  <c r="P46" i="120"/>
  <c r="O46" i="120"/>
  <c r="N46" i="120"/>
  <c r="M46" i="120"/>
  <c r="L46" i="120"/>
  <c r="K46" i="120"/>
  <c r="P45" i="120"/>
  <c r="O45" i="120"/>
  <c r="N45" i="120"/>
  <c r="M45" i="120"/>
  <c r="L45" i="120"/>
  <c r="K45" i="120"/>
  <c r="P44" i="120"/>
  <c r="O44" i="120"/>
  <c r="N44" i="120"/>
  <c r="M44" i="120"/>
  <c r="L44" i="120"/>
  <c r="K44" i="120"/>
  <c r="P43" i="120"/>
  <c r="O43" i="120"/>
  <c r="N43" i="120"/>
  <c r="M43" i="120"/>
  <c r="L43" i="120"/>
  <c r="K43" i="120"/>
  <c r="P42" i="120"/>
  <c r="O42" i="120"/>
  <c r="N42" i="120"/>
  <c r="M42" i="120"/>
  <c r="L42" i="120"/>
  <c r="K42" i="120"/>
  <c r="P41" i="120"/>
  <c r="O41" i="120"/>
  <c r="N41" i="120"/>
  <c r="M41" i="120"/>
  <c r="L41" i="120"/>
  <c r="K41" i="120"/>
  <c r="P40" i="120"/>
  <c r="O40" i="120"/>
  <c r="N40" i="120"/>
  <c r="M40" i="120"/>
  <c r="L40" i="120"/>
  <c r="K40" i="120"/>
  <c r="P39" i="120"/>
  <c r="O39" i="120"/>
  <c r="N39" i="120"/>
  <c r="M39" i="120"/>
  <c r="L39" i="120"/>
  <c r="K39" i="120"/>
  <c r="P38" i="120"/>
  <c r="O38" i="120"/>
  <c r="N38" i="120"/>
  <c r="M38" i="120"/>
  <c r="L38" i="120"/>
  <c r="K38" i="120"/>
  <c r="P37" i="120"/>
  <c r="O37" i="120"/>
  <c r="N37" i="120"/>
  <c r="M37" i="120"/>
  <c r="L37" i="120"/>
  <c r="K37" i="120"/>
  <c r="P36" i="120"/>
  <c r="O36" i="120"/>
  <c r="N36" i="120"/>
  <c r="M36" i="120"/>
  <c r="L36" i="120"/>
  <c r="K36" i="120"/>
  <c r="P35" i="120"/>
  <c r="O35" i="120"/>
  <c r="N35" i="120"/>
  <c r="M35" i="120"/>
  <c r="L35" i="120"/>
  <c r="K35" i="120"/>
  <c r="P34" i="120"/>
  <c r="O34" i="120"/>
  <c r="N34" i="120"/>
  <c r="M34" i="120"/>
  <c r="L34" i="120"/>
  <c r="K34" i="120"/>
  <c r="AH33" i="120"/>
  <c r="AA33" i="120"/>
  <c r="P33" i="120"/>
  <c r="O33" i="120"/>
  <c r="N33" i="120"/>
  <c r="M33" i="120"/>
  <c r="L33" i="120"/>
  <c r="K33" i="120"/>
  <c r="AH32" i="120"/>
  <c r="AA32" i="120"/>
  <c r="P32" i="120"/>
  <c r="O32" i="120"/>
  <c r="N32" i="120"/>
  <c r="M32" i="120"/>
  <c r="L32" i="120"/>
  <c r="K32" i="120"/>
  <c r="AH31" i="120"/>
  <c r="AA31" i="120"/>
  <c r="P31" i="120"/>
  <c r="O31" i="120"/>
  <c r="N31" i="120"/>
  <c r="M31" i="120"/>
  <c r="L31" i="120"/>
  <c r="K31" i="120"/>
  <c r="AH30" i="120"/>
  <c r="AA30" i="120"/>
  <c r="P30" i="120"/>
  <c r="O30" i="120"/>
  <c r="N30" i="120"/>
  <c r="M30" i="120"/>
  <c r="L30" i="120"/>
  <c r="K30" i="120"/>
  <c r="P29" i="120"/>
  <c r="O29" i="120"/>
  <c r="N29" i="120"/>
  <c r="M29" i="120"/>
  <c r="L29" i="120"/>
  <c r="K29" i="120"/>
  <c r="AH28" i="120"/>
  <c r="AA28" i="120"/>
  <c r="W28" i="120"/>
  <c r="V28" i="120"/>
  <c r="P28" i="120"/>
  <c r="O28" i="120"/>
  <c r="N28" i="120"/>
  <c r="M28" i="120"/>
  <c r="L28" i="120"/>
  <c r="K28" i="120"/>
  <c r="AH27" i="120"/>
  <c r="AA27" i="120"/>
  <c r="W27" i="120"/>
  <c r="P27" i="120"/>
  <c r="O27" i="120"/>
  <c r="N27" i="120"/>
  <c r="M27" i="120"/>
  <c r="L27" i="120"/>
  <c r="K27" i="120"/>
  <c r="AH26" i="120"/>
  <c r="AA26" i="120"/>
  <c r="P26" i="120"/>
  <c r="O26" i="120"/>
  <c r="N26" i="120"/>
  <c r="M26" i="120"/>
  <c r="L26" i="120"/>
  <c r="K26" i="120"/>
  <c r="AH25" i="120"/>
  <c r="AA25" i="120"/>
  <c r="P25" i="120"/>
  <c r="O25" i="120"/>
  <c r="N25" i="120"/>
  <c r="M25" i="120"/>
  <c r="L25" i="120"/>
  <c r="K25" i="120"/>
  <c r="P24" i="120"/>
  <c r="O24" i="120"/>
  <c r="N24" i="120"/>
  <c r="M24" i="120"/>
  <c r="L24" i="120"/>
  <c r="K24" i="120"/>
  <c r="AH23" i="120"/>
  <c r="AA23" i="120"/>
  <c r="P23" i="120"/>
  <c r="O23" i="120"/>
  <c r="N23" i="120"/>
  <c r="M23" i="120"/>
  <c r="L23" i="120"/>
  <c r="K23" i="120"/>
  <c r="AH22" i="120"/>
  <c r="AA22" i="120"/>
  <c r="P22" i="120"/>
  <c r="O22" i="120"/>
  <c r="N22" i="120"/>
  <c r="M22" i="120"/>
  <c r="L22" i="120"/>
  <c r="K22" i="120"/>
  <c r="AH21" i="120"/>
  <c r="AA21" i="120"/>
  <c r="P21" i="120"/>
  <c r="O21" i="120"/>
  <c r="N21" i="120"/>
  <c r="M21" i="120"/>
  <c r="L21" i="120"/>
  <c r="K21" i="120"/>
  <c r="AH20" i="120"/>
  <c r="AA20" i="120"/>
  <c r="V20" i="120"/>
  <c r="P20" i="120"/>
  <c r="O20" i="120"/>
  <c r="N20" i="120"/>
  <c r="M20" i="120"/>
  <c r="L20" i="120"/>
  <c r="K20" i="120"/>
  <c r="P19" i="120"/>
  <c r="O19" i="120"/>
  <c r="N19" i="120"/>
  <c r="M19" i="120"/>
  <c r="L19" i="120"/>
  <c r="K19" i="120"/>
  <c r="AH18" i="120"/>
  <c r="AA18" i="120"/>
  <c r="W18" i="120"/>
  <c r="P18" i="120"/>
  <c r="O18" i="120"/>
  <c r="N18" i="120"/>
  <c r="M18" i="120"/>
  <c r="L18" i="120"/>
  <c r="K18" i="120"/>
  <c r="AH17" i="120"/>
  <c r="AA17" i="120"/>
  <c r="W17" i="120"/>
  <c r="V17" i="120"/>
  <c r="P17" i="120"/>
  <c r="O17" i="120"/>
  <c r="N17" i="120"/>
  <c r="M17" i="120"/>
  <c r="L17" i="120"/>
  <c r="K17" i="120"/>
  <c r="AH16" i="120"/>
  <c r="AA16" i="120"/>
  <c r="P16" i="120"/>
  <c r="O16" i="120"/>
  <c r="N16" i="120"/>
  <c r="M16" i="120"/>
  <c r="L16" i="120"/>
  <c r="K16" i="120"/>
  <c r="AH15" i="120"/>
  <c r="AA15" i="120"/>
  <c r="P15" i="120"/>
  <c r="O15" i="120"/>
  <c r="N15" i="120"/>
  <c r="M15" i="120"/>
  <c r="L15" i="120"/>
  <c r="K15" i="120"/>
  <c r="P14" i="120"/>
  <c r="O14" i="120"/>
  <c r="N14" i="120"/>
  <c r="M14" i="120"/>
  <c r="L14" i="120"/>
  <c r="K14" i="120"/>
  <c r="AH13" i="120"/>
  <c r="AA13" i="120"/>
  <c r="W13" i="120"/>
  <c r="P13" i="120"/>
  <c r="O13" i="120"/>
  <c r="N13" i="120"/>
  <c r="M13" i="120"/>
  <c r="L13" i="120"/>
  <c r="K13" i="120"/>
  <c r="AH12" i="120"/>
  <c r="AA12" i="120"/>
  <c r="P12" i="120"/>
  <c r="O12" i="120"/>
  <c r="N12" i="120"/>
  <c r="M12" i="120"/>
  <c r="L12" i="120"/>
  <c r="K12" i="120"/>
  <c r="AH11" i="120"/>
  <c r="AA11" i="120"/>
  <c r="P11" i="120"/>
  <c r="O11" i="120"/>
  <c r="N11" i="120"/>
  <c r="M11" i="120"/>
  <c r="L11" i="120"/>
  <c r="K11" i="120"/>
  <c r="AH10" i="120"/>
  <c r="AA10" i="120"/>
  <c r="V10" i="120"/>
  <c r="P10" i="120"/>
  <c r="O10" i="120"/>
  <c r="N10" i="120"/>
  <c r="M10" i="120"/>
  <c r="L10" i="120"/>
  <c r="K10" i="120"/>
  <c r="P9" i="120"/>
  <c r="O9" i="120"/>
  <c r="N9" i="120"/>
  <c r="M9" i="120"/>
  <c r="L9" i="120"/>
  <c r="K9" i="120"/>
  <c r="AH8" i="120"/>
  <c r="AA8" i="120"/>
  <c r="W8" i="120"/>
  <c r="V8" i="120"/>
  <c r="P8" i="120"/>
  <c r="O8" i="120"/>
  <c r="N8" i="120"/>
  <c r="M8" i="120"/>
  <c r="L8" i="120"/>
  <c r="K8" i="120"/>
  <c r="AH7" i="120"/>
  <c r="AA7" i="120"/>
  <c r="W7" i="120"/>
  <c r="V7" i="120"/>
  <c r="P7" i="120"/>
  <c r="O7" i="120"/>
  <c r="N7" i="120"/>
  <c r="M7" i="120"/>
  <c r="L7" i="120"/>
  <c r="K7" i="120"/>
  <c r="AH6" i="120"/>
  <c r="AA6" i="120"/>
  <c r="P6" i="120"/>
  <c r="O6" i="120"/>
  <c r="N6" i="120"/>
  <c r="M6" i="120"/>
  <c r="L6" i="120"/>
  <c r="K6" i="120"/>
  <c r="AH5" i="120"/>
  <c r="AA5" i="120"/>
  <c r="W5" i="120"/>
  <c r="V5" i="120"/>
  <c r="P5" i="120"/>
  <c r="O5" i="120"/>
  <c r="N5" i="120"/>
  <c r="M5" i="120"/>
  <c r="L5" i="120"/>
  <c r="K5" i="120"/>
  <c r="P4" i="120"/>
  <c r="O4" i="120"/>
  <c r="N4" i="120"/>
  <c r="M4" i="120"/>
  <c r="L4" i="120"/>
  <c r="K4" i="120"/>
  <c r="K80" i="7"/>
  <c r="J80" i="7"/>
  <c r="I80" i="7"/>
  <c r="K70" i="7"/>
  <c r="J70" i="7"/>
  <c r="I70" i="7"/>
  <c r="K58" i="7"/>
  <c r="J58" i="7"/>
  <c r="I58" i="7"/>
  <c r="K48" i="7"/>
  <c r="J48" i="7"/>
  <c r="I48" i="7"/>
  <c r="S48" i="7" s="1"/>
  <c r="K36" i="7"/>
  <c r="J36" i="7"/>
  <c r="I36" i="7"/>
  <c r="N26" i="7"/>
  <c r="K26" i="7"/>
  <c r="U26" i="7" s="1"/>
  <c r="J26" i="7"/>
  <c r="I26" i="7"/>
  <c r="K14" i="7"/>
  <c r="J14" i="7"/>
  <c r="I14" i="7"/>
  <c r="K4" i="7"/>
  <c r="U4" i="7" s="1"/>
  <c r="J4" i="7"/>
  <c r="I4" i="7"/>
  <c r="I5" i="8"/>
  <c r="H5" i="8"/>
  <c r="J5" i="8" s="1"/>
  <c r="U4" i="8"/>
  <c r="N4" i="8"/>
  <c r="I4" i="8"/>
  <c r="H4" i="8"/>
  <c r="J4" i="8" s="1"/>
  <c r="W7" i="9"/>
  <c r="V7" i="9"/>
  <c r="U7" i="9"/>
  <c r="W6" i="9"/>
  <c r="V6" i="9"/>
  <c r="U6" i="9"/>
  <c r="W5" i="9"/>
  <c r="V5" i="9"/>
  <c r="U5" i="9"/>
  <c r="W4" i="9"/>
  <c r="V4" i="9"/>
  <c r="U4" i="9"/>
  <c r="K46" i="10"/>
  <c r="J46" i="10"/>
  <c r="I46" i="10"/>
  <c r="K32" i="10"/>
  <c r="J32" i="10"/>
  <c r="I32" i="10"/>
  <c r="K18" i="10"/>
  <c r="J18" i="10"/>
  <c r="I18" i="10"/>
  <c r="K4" i="10"/>
  <c r="J4" i="10"/>
  <c r="I4" i="10"/>
  <c r="S14" i="11"/>
  <c r="R14" i="11"/>
  <c r="M14" i="11"/>
  <c r="L14" i="11"/>
  <c r="S13" i="11"/>
  <c r="R13" i="11"/>
  <c r="M13" i="11"/>
  <c r="L13" i="11"/>
  <c r="S12" i="11"/>
  <c r="R12" i="11"/>
  <c r="M12" i="11"/>
  <c r="U12" i="11" s="1"/>
  <c r="L12" i="11"/>
  <c r="T12" i="11" s="1"/>
  <c r="S11" i="11"/>
  <c r="R11" i="11"/>
  <c r="M11" i="11"/>
  <c r="U11" i="11" s="1"/>
  <c r="L11" i="11"/>
  <c r="AH10" i="11"/>
  <c r="AA10" i="11"/>
  <c r="S10" i="11"/>
  <c r="R10" i="11"/>
  <c r="T10" i="11" s="1"/>
  <c r="M10" i="11"/>
  <c r="L10" i="11"/>
  <c r="S9" i="11"/>
  <c r="R9" i="11"/>
  <c r="M9" i="11"/>
  <c r="L9" i="11"/>
  <c r="S8" i="11"/>
  <c r="R8" i="11"/>
  <c r="M8" i="11"/>
  <c r="L8" i="11"/>
  <c r="S7" i="11"/>
  <c r="R7" i="11"/>
  <c r="M7" i="11"/>
  <c r="L7" i="11"/>
  <c r="T7" i="11" s="1"/>
  <c r="S6" i="11"/>
  <c r="U6" i="11" s="1"/>
  <c r="R6" i="11"/>
  <c r="M6" i="11"/>
  <c r="L6" i="11"/>
  <c r="AH5" i="11"/>
  <c r="AA5" i="11"/>
  <c r="S5" i="11"/>
  <c r="R5" i="11"/>
  <c r="M5" i="11"/>
  <c r="U5" i="11" s="1"/>
  <c r="L5" i="11"/>
  <c r="M52" i="12"/>
  <c r="L52" i="12"/>
  <c r="K52" i="12"/>
  <c r="M36" i="12"/>
  <c r="L36" i="12"/>
  <c r="K36" i="12"/>
  <c r="U36" i="12" s="1"/>
  <c r="M20" i="12"/>
  <c r="L20" i="12"/>
  <c r="K20" i="12"/>
  <c r="M4" i="12"/>
  <c r="P4" i="12" s="1"/>
  <c r="L4" i="12"/>
  <c r="K4" i="12"/>
  <c r="J19" i="13"/>
  <c r="L19" i="13" s="1"/>
  <c r="H19" i="13"/>
  <c r="J18" i="13"/>
  <c r="L18" i="13" s="1"/>
  <c r="H18" i="13"/>
  <c r="J17" i="13"/>
  <c r="L17" i="13" s="1"/>
  <c r="H17" i="13"/>
  <c r="Y16" i="13"/>
  <c r="R16" i="13"/>
  <c r="J16" i="13"/>
  <c r="L16" i="13" s="1"/>
  <c r="H16" i="13"/>
  <c r="M16" i="13" s="1"/>
  <c r="Y15" i="13"/>
  <c r="R15" i="13"/>
  <c r="J15" i="13"/>
  <c r="L15" i="13" s="1"/>
  <c r="H15" i="13"/>
  <c r="M15" i="13" s="1"/>
  <c r="J14" i="13"/>
  <c r="L14" i="13" s="1"/>
  <c r="N14" i="13" s="1"/>
  <c r="H14" i="13"/>
  <c r="J7" i="13"/>
  <c r="L7" i="13" s="1"/>
  <c r="H7" i="13"/>
  <c r="L6" i="13"/>
  <c r="J6" i="13"/>
  <c r="H6" i="13"/>
  <c r="J5" i="13"/>
  <c r="L5" i="13" s="1"/>
  <c r="N5" i="13" s="1"/>
  <c r="H5" i="13"/>
  <c r="Y4" i="13"/>
  <c r="R4" i="13"/>
  <c r="J4" i="13"/>
  <c r="L4" i="13" s="1"/>
  <c r="N4" i="13" s="1"/>
  <c r="H4" i="13"/>
  <c r="M4" i="13" s="1"/>
  <c r="O15" i="14"/>
  <c r="N15" i="14"/>
  <c r="Z14" i="14"/>
  <c r="S14" i="14"/>
  <c r="O14" i="14"/>
  <c r="Q14" i="14" s="1"/>
  <c r="N14" i="14"/>
  <c r="X14" i="14" s="1"/>
  <c r="T5" i="14"/>
  <c r="U5" i="14" s="1"/>
  <c r="R5" i="14"/>
  <c r="P5" i="14"/>
  <c r="S5" i="14" s="1"/>
  <c r="T4" i="14"/>
  <c r="S4" i="14"/>
  <c r="V4" i="14" s="1"/>
  <c r="R4" i="14"/>
  <c r="P4" i="14"/>
  <c r="K15" i="15"/>
  <c r="M15" i="15" s="1"/>
  <c r="I15" i="15"/>
  <c r="K14" i="15"/>
  <c r="M14" i="15" s="1"/>
  <c r="I14" i="15"/>
  <c r="K13" i="15"/>
  <c r="M13" i="15" s="1"/>
  <c r="O13" i="15" s="1"/>
  <c r="I13" i="15"/>
  <c r="N13" i="15" s="1"/>
  <c r="K12" i="15"/>
  <c r="M12" i="15" s="1"/>
  <c r="I12" i="15"/>
  <c r="K11" i="15"/>
  <c r="M11" i="15" s="1"/>
  <c r="I11" i="15"/>
  <c r="Z10" i="15"/>
  <c r="S10" i="15"/>
  <c r="K10" i="15"/>
  <c r="M10" i="15" s="1"/>
  <c r="I10" i="15"/>
  <c r="N10" i="15" s="1"/>
  <c r="M9" i="15"/>
  <c r="K9" i="15"/>
  <c r="I9" i="15"/>
  <c r="K8" i="15"/>
  <c r="M8" i="15" s="1"/>
  <c r="I8" i="15"/>
  <c r="M7" i="15"/>
  <c r="O7" i="15" s="1"/>
  <c r="K7" i="15"/>
  <c r="I7" i="15"/>
  <c r="N7" i="15" s="1"/>
  <c r="K6" i="15"/>
  <c r="M6" i="15" s="1"/>
  <c r="I6" i="15"/>
  <c r="K5" i="15"/>
  <c r="M5" i="15" s="1"/>
  <c r="I5" i="15"/>
  <c r="Z4" i="15"/>
  <c r="S4" i="15"/>
  <c r="K4" i="15"/>
  <c r="M4" i="15" s="1"/>
  <c r="O4" i="15" s="1"/>
  <c r="I4" i="15"/>
  <c r="S6" i="16"/>
  <c r="R6" i="16"/>
  <c r="Q6" i="16"/>
  <c r="L6" i="16"/>
  <c r="J6" i="16"/>
  <c r="K6" i="16" s="1"/>
  <c r="M6" i="16" s="1"/>
  <c r="O6" i="16" s="1"/>
  <c r="S4" i="16"/>
  <c r="R4" i="16"/>
  <c r="Q4" i="16"/>
  <c r="L4" i="16"/>
  <c r="J4" i="16"/>
  <c r="K4" i="16" s="1"/>
  <c r="M4" i="16" s="1"/>
  <c r="J8" i="18"/>
  <c r="I8" i="18"/>
  <c r="K8" i="18" s="1"/>
  <c r="V7" i="18"/>
  <c r="T7" i="18"/>
  <c r="O7" i="18"/>
  <c r="J7" i="18"/>
  <c r="I7" i="18"/>
  <c r="K7" i="18" s="1"/>
  <c r="K6" i="18"/>
  <c r="M5" i="18" s="1"/>
  <c r="J6" i="18"/>
  <c r="I6" i="18"/>
  <c r="V5" i="18"/>
  <c r="O5" i="18"/>
  <c r="J5" i="18"/>
  <c r="T5" i="18" s="1"/>
  <c r="I5" i="18"/>
  <c r="K5" i="18" s="1"/>
  <c r="K15" i="19"/>
  <c r="J15" i="19"/>
  <c r="I15" i="19"/>
  <c r="K11" i="19"/>
  <c r="J11" i="19"/>
  <c r="T11" i="19" s="1"/>
  <c r="I11" i="19"/>
  <c r="S11" i="19" s="1"/>
  <c r="R4" i="19"/>
  <c r="S4" i="19" s="1"/>
  <c r="P4" i="19"/>
  <c r="N4" i="19"/>
  <c r="Q4" i="19" s="1"/>
  <c r="T4" i="19" s="1"/>
  <c r="I19" i="20"/>
  <c r="K19" i="20" s="1"/>
  <c r="V18" i="20"/>
  <c r="T18" i="20"/>
  <c r="O18" i="20"/>
  <c r="I18" i="20"/>
  <c r="K18" i="20" s="1"/>
  <c r="I17" i="20"/>
  <c r="K17" i="20" s="1"/>
  <c r="V16" i="20"/>
  <c r="T16" i="20"/>
  <c r="O16" i="20"/>
  <c r="I16" i="20"/>
  <c r="K16" i="20" s="1"/>
  <c r="I15" i="20"/>
  <c r="K15" i="20" s="1"/>
  <c r="V14" i="20"/>
  <c r="T14" i="20"/>
  <c r="O14" i="20"/>
  <c r="I14" i="20"/>
  <c r="K14" i="20" s="1"/>
  <c r="K13" i="20"/>
  <c r="M12" i="20" s="1"/>
  <c r="N12" i="20" s="1"/>
  <c r="P12" i="20" s="1"/>
  <c r="I13" i="20"/>
  <c r="V12" i="20"/>
  <c r="T12" i="20"/>
  <c r="O12" i="20"/>
  <c r="I12" i="20"/>
  <c r="K12" i="20" s="1"/>
  <c r="H9" i="20"/>
  <c r="J9" i="20" s="1"/>
  <c r="U8" i="20"/>
  <c r="S8" i="20"/>
  <c r="N8" i="20"/>
  <c r="H8" i="20"/>
  <c r="J8" i="20" s="1"/>
  <c r="H7" i="20"/>
  <c r="J7" i="20" s="1"/>
  <c r="U6" i="20"/>
  <c r="S6" i="20"/>
  <c r="N6" i="20"/>
  <c r="H6" i="20"/>
  <c r="J6" i="20" s="1"/>
  <c r="H5" i="20"/>
  <c r="J5" i="20" s="1"/>
  <c r="U4" i="20"/>
  <c r="S4" i="20"/>
  <c r="N4" i="20"/>
  <c r="H4" i="20"/>
  <c r="J4" i="20" s="1"/>
  <c r="I7" i="21"/>
  <c r="I6" i="21"/>
  <c r="K6" i="21" s="1"/>
  <c r="W4" i="21"/>
  <c r="P4" i="21"/>
  <c r="L4" i="21"/>
  <c r="K4" i="21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I4" i="22" s="1"/>
  <c r="I63" i="23"/>
  <c r="T62" i="23"/>
  <c r="R62" i="23"/>
  <c r="M62" i="23"/>
  <c r="I62" i="23"/>
  <c r="K62" i="23" s="1"/>
  <c r="L62" i="23" s="1"/>
  <c r="N62" i="23" s="1"/>
  <c r="H61" i="23"/>
  <c r="I61" i="23" s="1"/>
  <c r="T60" i="23"/>
  <c r="R60" i="23"/>
  <c r="M60" i="23"/>
  <c r="I60" i="23"/>
  <c r="V56" i="23"/>
  <c r="U56" i="23"/>
  <c r="T56" i="23"/>
  <c r="O56" i="23"/>
  <c r="M56" i="23"/>
  <c r="N56" i="23" s="1"/>
  <c r="P56" i="23" s="1"/>
  <c r="R56" i="23" s="1"/>
  <c r="V54" i="23"/>
  <c r="U54" i="23"/>
  <c r="T54" i="23"/>
  <c r="O54" i="23"/>
  <c r="N54" i="23"/>
  <c r="P54" i="23" s="1"/>
  <c r="R54" i="23" s="1"/>
  <c r="M54" i="23"/>
  <c r="V52" i="23"/>
  <c r="U52" i="23"/>
  <c r="T52" i="23"/>
  <c r="O52" i="23"/>
  <c r="M52" i="23"/>
  <c r="N52" i="23" s="1"/>
  <c r="P52" i="23" s="1"/>
  <c r="V50" i="23"/>
  <c r="U50" i="23"/>
  <c r="T50" i="23"/>
  <c r="O50" i="23"/>
  <c r="M50" i="23"/>
  <c r="N50" i="23" s="1"/>
  <c r="V48" i="23"/>
  <c r="U48" i="23"/>
  <c r="T48" i="23"/>
  <c r="O48" i="23"/>
  <c r="M48" i="23"/>
  <c r="N48" i="23" s="1"/>
  <c r="V46" i="23"/>
  <c r="U46" i="23"/>
  <c r="T46" i="23"/>
  <c r="O46" i="23"/>
  <c r="Q46" i="23" s="1"/>
  <c r="M46" i="23"/>
  <c r="N46" i="23" s="1"/>
  <c r="P46" i="23" s="1"/>
  <c r="I43" i="23"/>
  <c r="T42" i="23"/>
  <c r="R42" i="23"/>
  <c r="M42" i="23"/>
  <c r="I42" i="23"/>
  <c r="S42" i="23" s="1"/>
  <c r="I41" i="23"/>
  <c r="T40" i="23"/>
  <c r="R40" i="23"/>
  <c r="M40" i="23"/>
  <c r="I40" i="23"/>
  <c r="K40" i="23" s="1"/>
  <c r="L40" i="23" s="1"/>
  <c r="N40" i="23" s="1"/>
  <c r="P40" i="23" s="1"/>
  <c r="I39" i="23"/>
  <c r="T38" i="23"/>
  <c r="R38" i="23"/>
  <c r="M38" i="23"/>
  <c r="I38" i="23"/>
  <c r="S38" i="23" s="1"/>
  <c r="I37" i="23"/>
  <c r="T36" i="23"/>
  <c r="R36" i="23"/>
  <c r="M36" i="23"/>
  <c r="K36" i="23"/>
  <c r="L36" i="23" s="1"/>
  <c r="N36" i="23" s="1"/>
  <c r="I36" i="23"/>
  <c r="I35" i="23"/>
  <c r="T34" i="23"/>
  <c r="R34" i="23"/>
  <c r="M34" i="23"/>
  <c r="I34" i="23"/>
  <c r="K34" i="23" s="1"/>
  <c r="L34" i="23" s="1"/>
  <c r="I33" i="23"/>
  <c r="T32" i="23"/>
  <c r="R32" i="23"/>
  <c r="M32" i="23"/>
  <c r="I32" i="23"/>
  <c r="K32" i="23" s="1"/>
  <c r="L32" i="23" s="1"/>
  <c r="N32" i="23" s="1"/>
  <c r="I31" i="23"/>
  <c r="T30" i="23"/>
  <c r="R30" i="23"/>
  <c r="M30" i="23"/>
  <c r="I30" i="23"/>
  <c r="G27" i="23"/>
  <c r="I27" i="23" s="1"/>
  <c r="T26" i="23"/>
  <c r="R26" i="23"/>
  <c r="M26" i="23"/>
  <c r="G26" i="23"/>
  <c r="I26" i="23" s="1"/>
  <c r="J23" i="23"/>
  <c r="L22" i="23" s="1"/>
  <c r="I23" i="23"/>
  <c r="H23" i="23"/>
  <c r="U22" i="23"/>
  <c r="N22" i="23"/>
  <c r="I22" i="23"/>
  <c r="H22" i="23"/>
  <c r="J22" i="23" s="1"/>
  <c r="I17" i="23"/>
  <c r="G17" i="23"/>
  <c r="J17" i="23" s="1"/>
  <c r="U16" i="23"/>
  <c r="N16" i="23"/>
  <c r="I16" i="23"/>
  <c r="G16" i="23"/>
  <c r="J16" i="23" s="1"/>
  <c r="G12" i="23"/>
  <c r="I12" i="23" s="1"/>
  <c r="T11" i="23"/>
  <c r="R11" i="23"/>
  <c r="M11" i="23"/>
  <c r="G11" i="23"/>
  <c r="I11" i="23" s="1"/>
  <c r="H7" i="23"/>
  <c r="J7" i="23" s="1"/>
  <c r="U6" i="23"/>
  <c r="S6" i="23"/>
  <c r="N6" i="23"/>
  <c r="H6" i="23"/>
  <c r="J6" i="23" s="1"/>
  <c r="J5" i="23"/>
  <c r="H5" i="23"/>
  <c r="U4" i="23"/>
  <c r="S4" i="23"/>
  <c r="N4" i="23"/>
  <c r="H4" i="23"/>
  <c r="J4" i="23" s="1"/>
  <c r="M719" i="24"/>
  <c r="M714" i="24"/>
  <c r="M709" i="24"/>
  <c r="M704" i="24"/>
  <c r="M699" i="24"/>
  <c r="M694" i="24"/>
  <c r="M689" i="24"/>
  <c r="M684" i="24"/>
  <c r="M679" i="24"/>
  <c r="M674" i="24"/>
  <c r="M669" i="24"/>
  <c r="M664" i="24"/>
  <c r="M659" i="24"/>
  <c r="M654" i="24"/>
  <c r="M649" i="24"/>
  <c r="M644" i="24"/>
  <c r="M639" i="24"/>
  <c r="M634" i="24"/>
  <c r="M629" i="24"/>
  <c r="M624" i="24"/>
  <c r="M619" i="24"/>
  <c r="M614" i="24"/>
  <c r="M609" i="24"/>
  <c r="M604" i="24"/>
  <c r="M599" i="24"/>
  <c r="M594" i="24"/>
  <c r="M589" i="24"/>
  <c r="M584" i="24"/>
  <c r="M579" i="24"/>
  <c r="M574" i="24"/>
  <c r="M564" i="24"/>
  <c r="M559" i="24"/>
  <c r="M554" i="24"/>
  <c r="M549" i="24"/>
  <c r="M544" i="24"/>
  <c r="M539" i="24"/>
  <c r="M534" i="24"/>
  <c r="M529" i="24"/>
  <c r="M524" i="24"/>
  <c r="M519" i="24"/>
  <c r="M514" i="24"/>
  <c r="M509" i="24"/>
  <c r="M504" i="24"/>
  <c r="M499" i="24"/>
  <c r="M494" i="24"/>
  <c r="M489" i="24"/>
  <c r="M484" i="24"/>
  <c r="M479" i="24"/>
  <c r="M474" i="24"/>
  <c r="M469" i="24"/>
  <c r="M464" i="24"/>
  <c r="M459" i="24"/>
  <c r="M454" i="24"/>
  <c r="M449" i="24"/>
  <c r="M444" i="24"/>
  <c r="M439" i="24"/>
  <c r="M434" i="24"/>
  <c r="M429" i="24"/>
  <c r="M424" i="24"/>
  <c r="M419" i="24"/>
  <c r="M414" i="24"/>
  <c r="M409" i="24"/>
  <c r="M404" i="24"/>
  <c r="M399" i="24"/>
  <c r="M394" i="24"/>
  <c r="M389" i="24"/>
  <c r="M384" i="24"/>
  <c r="M379" i="24"/>
  <c r="M374" i="24"/>
  <c r="M369" i="24"/>
  <c r="M364" i="24"/>
  <c r="M359" i="24"/>
  <c r="M354" i="24"/>
  <c r="M349" i="24"/>
  <c r="M344" i="24"/>
  <c r="M339" i="24"/>
  <c r="M334" i="24"/>
  <c r="M329" i="24"/>
  <c r="M324" i="24"/>
  <c r="M319" i="24"/>
  <c r="M314" i="24"/>
  <c r="M309" i="24"/>
  <c r="M304" i="24"/>
  <c r="M299" i="24"/>
  <c r="M294" i="24"/>
  <c r="M289" i="24"/>
  <c r="M284" i="24"/>
  <c r="M279" i="24"/>
  <c r="M274" i="24"/>
  <c r="M269" i="24"/>
  <c r="M264" i="24"/>
  <c r="T8" i="24" s="1"/>
  <c r="M259" i="24"/>
  <c r="M254" i="24"/>
  <c r="M249" i="24"/>
  <c r="M244" i="24"/>
  <c r="M239" i="24"/>
  <c r="M234" i="24"/>
  <c r="M229" i="24"/>
  <c r="M224" i="24"/>
  <c r="M219" i="24"/>
  <c r="M214" i="24"/>
  <c r="M209" i="24"/>
  <c r="M204" i="24"/>
  <c r="M199" i="24"/>
  <c r="M189" i="24"/>
  <c r="M184" i="24"/>
  <c r="M179" i="24"/>
  <c r="M174" i="24"/>
  <c r="M169" i="24"/>
  <c r="M164" i="24"/>
  <c r="M159" i="24"/>
  <c r="M154" i="24"/>
  <c r="M149" i="24"/>
  <c r="M144" i="24"/>
  <c r="M139" i="24"/>
  <c r="M134" i="24"/>
  <c r="M129" i="24"/>
  <c r="M124" i="24"/>
  <c r="M119" i="24"/>
  <c r="S6" i="24" s="1"/>
  <c r="M114" i="24"/>
  <c r="M109" i="24"/>
  <c r="M104" i="24"/>
  <c r="M99" i="24"/>
  <c r="M94" i="24"/>
  <c r="M89" i="24"/>
  <c r="M84" i="24"/>
  <c r="M79" i="24"/>
  <c r="M74" i="24"/>
  <c r="M69" i="24"/>
  <c r="M64" i="24"/>
  <c r="M59" i="24"/>
  <c r="M54" i="24"/>
  <c r="M49" i="24"/>
  <c r="M44" i="24"/>
  <c r="M39" i="24"/>
  <c r="M34" i="24"/>
  <c r="M29" i="24"/>
  <c r="M24" i="24"/>
  <c r="M14" i="24"/>
  <c r="M9" i="24"/>
  <c r="AH8" i="24"/>
  <c r="AA8" i="24"/>
  <c r="U8" i="24"/>
  <c r="AH6" i="24"/>
  <c r="AA6" i="24"/>
  <c r="M4" i="24"/>
  <c r="S4" i="24" s="1"/>
  <c r="H18" i="25"/>
  <c r="J18" i="25" s="1"/>
  <c r="U17" i="25"/>
  <c r="S17" i="25"/>
  <c r="N17" i="25"/>
  <c r="H17" i="25"/>
  <c r="J17" i="25" s="1"/>
  <c r="H16" i="25"/>
  <c r="J16" i="25" s="1"/>
  <c r="U15" i="25"/>
  <c r="S15" i="25"/>
  <c r="N15" i="25"/>
  <c r="H15" i="25"/>
  <c r="J15" i="25" s="1"/>
  <c r="H7" i="25"/>
  <c r="J7" i="25" s="1"/>
  <c r="U6" i="25"/>
  <c r="S6" i="25"/>
  <c r="N6" i="25"/>
  <c r="H6" i="25"/>
  <c r="J6" i="25" s="1"/>
  <c r="J5" i="25"/>
  <c r="T4" i="25" s="1"/>
  <c r="H5" i="25"/>
  <c r="U4" i="25"/>
  <c r="S4" i="25"/>
  <c r="N4" i="25"/>
  <c r="H4" i="25"/>
  <c r="J4" i="25" s="1"/>
  <c r="I11" i="26"/>
  <c r="K11" i="26" s="1"/>
  <c r="V10" i="26"/>
  <c r="T10" i="26"/>
  <c r="O10" i="26"/>
  <c r="I10" i="26"/>
  <c r="K10" i="26" s="1"/>
  <c r="I9" i="26"/>
  <c r="K9" i="26" s="1"/>
  <c r="V8" i="26"/>
  <c r="T8" i="26"/>
  <c r="O8" i="26"/>
  <c r="I8" i="26"/>
  <c r="K8" i="26" s="1"/>
  <c r="I7" i="26"/>
  <c r="K7" i="26" s="1"/>
  <c r="V6" i="26"/>
  <c r="T6" i="26"/>
  <c r="O6" i="26"/>
  <c r="I6" i="26"/>
  <c r="K6" i="26" s="1"/>
  <c r="K5" i="26"/>
  <c r="M4" i="26" s="1"/>
  <c r="N4" i="26" s="1"/>
  <c r="P4" i="26" s="1"/>
  <c r="I5" i="26"/>
  <c r="V4" i="26"/>
  <c r="T4" i="26"/>
  <c r="O4" i="26"/>
  <c r="I4" i="26"/>
  <c r="K4" i="26" s="1"/>
  <c r="T28" i="27"/>
  <c r="S28" i="27"/>
  <c r="T27" i="27"/>
  <c r="S27" i="27"/>
  <c r="T26" i="27"/>
  <c r="S26" i="27"/>
  <c r="T25" i="27"/>
  <c r="S25" i="27"/>
  <c r="Y25" i="27" s="1"/>
  <c r="T24" i="27"/>
  <c r="Y24" i="27" s="1"/>
  <c r="S24" i="27"/>
  <c r="L21" i="27"/>
  <c r="K21" i="27"/>
  <c r="L20" i="27"/>
  <c r="V17" i="27" s="1"/>
  <c r="K20" i="27"/>
  <c r="L19" i="27"/>
  <c r="K19" i="27"/>
  <c r="V18" i="27"/>
  <c r="L18" i="27"/>
  <c r="K18" i="27"/>
  <c r="U17" i="27"/>
  <c r="L17" i="27"/>
  <c r="T17" i="27" s="1"/>
  <c r="K17" i="27"/>
  <c r="U18" i="27" s="1"/>
  <c r="L13" i="27"/>
  <c r="K13" i="27"/>
  <c r="L12" i="27"/>
  <c r="K12" i="27"/>
  <c r="V11" i="27"/>
  <c r="L11" i="27"/>
  <c r="K11" i="27"/>
  <c r="L10" i="27"/>
  <c r="U10" i="27" s="1"/>
  <c r="K10" i="27"/>
  <c r="L8" i="27"/>
  <c r="K8" i="27"/>
  <c r="L7" i="27"/>
  <c r="T4" i="27" s="1"/>
  <c r="K7" i="27"/>
  <c r="L6" i="27"/>
  <c r="K6" i="27"/>
  <c r="V5" i="27"/>
  <c r="L5" i="27"/>
  <c r="K5" i="27"/>
  <c r="U4" i="27"/>
  <c r="L4" i="27"/>
  <c r="K4" i="27"/>
  <c r="U5" i="27" s="1"/>
  <c r="I34" i="28"/>
  <c r="K34" i="28" s="1"/>
  <c r="V33" i="28"/>
  <c r="T33" i="28"/>
  <c r="O33" i="28"/>
  <c r="I33" i="28"/>
  <c r="K33" i="28" s="1"/>
  <c r="I32" i="28"/>
  <c r="K32" i="28" s="1"/>
  <c r="V31" i="28"/>
  <c r="T31" i="28"/>
  <c r="O31" i="28"/>
  <c r="I31" i="28"/>
  <c r="K31" i="28" s="1"/>
  <c r="I30" i="28"/>
  <c r="K30" i="28" s="1"/>
  <c r="V29" i="28"/>
  <c r="T29" i="28"/>
  <c r="O29" i="28"/>
  <c r="I29" i="28"/>
  <c r="K29" i="28" s="1"/>
  <c r="I28" i="28"/>
  <c r="K28" i="28" s="1"/>
  <c r="M27" i="28" s="1"/>
  <c r="N27" i="28" s="1"/>
  <c r="P27" i="28" s="1"/>
  <c r="R27" i="28" s="1"/>
  <c r="V27" i="28"/>
  <c r="T27" i="28"/>
  <c r="O27" i="28"/>
  <c r="I27" i="28"/>
  <c r="K27" i="28" s="1"/>
  <c r="I26" i="28"/>
  <c r="K26" i="28" s="1"/>
  <c r="V25" i="28"/>
  <c r="T25" i="28"/>
  <c r="O25" i="28"/>
  <c r="K25" i="28"/>
  <c r="I25" i="28"/>
  <c r="I24" i="28"/>
  <c r="K24" i="28" s="1"/>
  <c r="V23" i="28"/>
  <c r="T23" i="28"/>
  <c r="O23" i="28"/>
  <c r="I23" i="28"/>
  <c r="K23" i="28" s="1"/>
  <c r="I22" i="28"/>
  <c r="K22" i="28" s="1"/>
  <c r="V21" i="28"/>
  <c r="T21" i="28"/>
  <c r="O21" i="28"/>
  <c r="I21" i="28"/>
  <c r="K21" i="28" s="1"/>
  <c r="I17" i="28"/>
  <c r="K17" i="28" s="1"/>
  <c r="V16" i="28"/>
  <c r="T16" i="28"/>
  <c r="O16" i="28"/>
  <c r="I16" i="28"/>
  <c r="K16" i="28" s="1"/>
  <c r="I15" i="28"/>
  <c r="K15" i="28" s="1"/>
  <c r="V14" i="28"/>
  <c r="T14" i="28"/>
  <c r="O14" i="28"/>
  <c r="I14" i="28"/>
  <c r="K14" i="28" s="1"/>
  <c r="I13" i="28"/>
  <c r="K13" i="28" s="1"/>
  <c r="V12" i="28"/>
  <c r="T12" i="28"/>
  <c r="O12" i="28"/>
  <c r="I12" i="28"/>
  <c r="K12" i="28" s="1"/>
  <c r="I11" i="28"/>
  <c r="K11" i="28" s="1"/>
  <c r="V10" i="28"/>
  <c r="T10" i="28"/>
  <c r="O10" i="28"/>
  <c r="I10" i="28"/>
  <c r="K10" i="28" s="1"/>
  <c r="I9" i="28"/>
  <c r="K9" i="28" s="1"/>
  <c r="V8" i="28"/>
  <c r="T8" i="28"/>
  <c r="O8" i="28"/>
  <c r="I8" i="28"/>
  <c r="K8" i="28" s="1"/>
  <c r="I7" i="28"/>
  <c r="K7" i="28" s="1"/>
  <c r="V6" i="28"/>
  <c r="T6" i="28"/>
  <c r="O6" i="28"/>
  <c r="I6" i="28"/>
  <c r="K6" i="28" s="1"/>
  <c r="I5" i="28"/>
  <c r="K5" i="28" s="1"/>
  <c r="V4" i="28"/>
  <c r="T4" i="28"/>
  <c r="O4" i="28"/>
  <c r="I4" i="28"/>
  <c r="K4" i="28" s="1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U4" i="29"/>
  <c r="N4" i="29"/>
  <c r="J4" i="29"/>
  <c r="I4" i="29"/>
  <c r="H13" i="30"/>
  <c r="J13" i="30" s="1"/>
  <c r="P10" i="30" s="1"/>
  <c r="H12" i="30"/>
  <c r="J12" i="30" s="1"/>
  <c r="H11" i="30"/>
  <c r="J11" i="30" s="1"/>
  <c r="P9" i="30" s="1"/>
  <c r="H10" i="30"/>
  <c r="J10" i="30" s="1"/>
  <c r="P8" i="30" s="1"/>
  <c r="AA9" i="30"/>
  <c r="T9" i="30"/>
  <c r="O9" i="30"/>
  <c r="H9" i="30"/>
  <c r="J9" i="30" s="1"/>
  <c r="H8" i="30"/>
  <c r="J8" i="30" s="1"/>
  <c r="P7" i="30" s="1"/>
  <c r="AA7" i="30"/>
  <c r="T7" i="30"/>
  <c r="O7" i="30"/>
  <c r="H7" i="30"/>
  <c r="J7" i="30" s="1"/>
  <c r="P6" i="30" s="1"/>
  <c r="H6" i="30"/>
  <c r="J6" i="30" s="1"/>
  <c r="AA5" i="30"/>
  <c r="T5" i="30"/>
  <c r="O5" i="30"/>
  <c r="H5" i="30"/>
  <c r="J5" i="30" s="1"/>
  <c r="I17" i="29" l="1"/>
  <c r="V4" i="27"/>
  <c r="J17" i="29"/>
  <c r="U5" i="24"/>
  <c r="R52" i="23"/>
  <c r="J13" i="22"/>
  <c r="N6" i="16"/>
  <c r="N4" i="15"/>
  <c r="V5" i="14"/>
  <c r="M14" i="13"/>
  <c r="T5" i="11"/>
  <c r="T6" i="11"/>
  <c r="U8" i="11"/>
  <c r="W8" i="11" s="1"/>
  <c r="U9" i="11"/>
  <c r="U10" i="11"/>
  <c r="T13" i="11"/>
  <c r="V13" i="11" s="1"/>
  <c r="T14" i="11"/>
  <c r="N4" i="10"/>
  <c r="Z4" i="9"/>
  <c r="T26" i="7"/>
  <c r="N48" i="7"/>
  <c r="S70" i="7"/>
  <c r="W12" i="120"/>
  <c r="V23" i="120"/>
  <c r="W22" i="120"/>
  <c r="W238" i="120"/>
  <c r="V248" i="120"/>
  <c r="X105" i="120"/>
  <c r="X107" i="120"/>
  <c r="X108" i="120"/>
  <c r="X100" i="120"/>
  <c r="W104" i="120"/>
  <c r="W100" i="120"/>
  <c r="T155" i="120"/>
  <c r="P5" i="30"/>
  <c r="T11" i="27"/>
  <c r="U11" i="27"/>
  <c r="W25" i="27"/>
  <c r="X25" i="27"/>
  <c r="U9" i="24"/>
  <c r="W8" i="24" s="1"/>
  <c r="K30" i="23"/>
  <c r="L30" i="23" s="1"/>
  <c r="N30" i="23" s="1"/>
  <c r="P30" i="23" s="1"/>
  <c r="P36" i="23"/>
  <c r="S36" i="23"/>
  <c r="R46" i="23"/>
  <c r="P62" i="23"/>
  <c r="O4" i="16"/>
  <c r="M5" i="13"/>
  <c r="N4" i="12"/>
  <c r="T32" i="10"/>
  <c r="AF6" i="9"/>
  <c r="T4" i="7"/>
  <c r="L26" i="7"/>
  <c r="T70" i="7"/>
  <c r="V19" i="120"/>
  <c r="X103" i="120"/>
  <c r="W106" i="120"/>
  <c r="T154" i="120"/>
  <c r="S154" i="120"/>
  <c r="K15" i="119"/>
  <c r="W4" i="27"/>
  <c r="W17" i="27"/>
  <c r="R4" i="26"/>
  <c r="U4" i="24"/>
  <c r="T4" i="24"/>
  <c r="U6" i="24"/>
  <c r="W6" i="24" s="1"/>
  <c r="U7" i="24"/>
  <c r="T7" i="24"/>
  <c r="S9" i="24"/>
  <c r="M22" i="23"/>
  <c r="O30" i="23"/>
  <c r="P32" i="23"/>
  <c r="R12" i="20"/>
  <c r="L4" i="7"/>
  <c r="M4" i="7" s="1"/>
  <c r="O4" i="7" s="1"/>
  <c r="Q4" i="7" s="1"/>
  <c r="W4" i="120"/>
  <c r="V24" i="120"/>
  <c r="V14" i="120"/>
  <c r="AF17" i="120" s="1"/>
  <c r="T156" i="120"/>
  <c r="U5" i="119"/>
  <c r="Q54" i="23"/>
  <c r="J4" i="22"/>
  <c r="U4" i="14"/>
  <c r="N15" i="13"/>
  <c r="V36" i="12"/>
  <c r="U7" i="11"/>
  <c r="W5" i="11" s="1"/>
  <c r="T8" i="11"/>
  <c r="V8" i="11" s="1"/>
  <c r="T9" i="11"/>
  <c r="T11" i="11"/>
  <c r="U13" i="11"/>
  <c r="W13" i="11" s="1"/>
  <c r="U14" i="11"/>
  <c r="T4" i="10"/>
  <c r="X4" i="9"/>
  <c r="N4" i="7"/>
  <c r="T48" i="7"/>
  <c r="V25" i="120"/>
  <c r="V27" i="120"/>
  <c r="AG27" i="120" s="1"/>
  <c r="AR27" i="120" s="1"/>
  <c r="V18" i="120"/>
  <c r="L20" i="119"/>
  <c r="T5" i="119"/>
  <c r="J20" i="119"/>
  <c r="K20" i="119"/>
  <c r="U15" i="119" s="1"/>
  <c r="V15" i="119"/>
  <c r="M5" i="119"/>
  <c r="N5" i="119" s="1"/>
  <c r="P5" i="119" s="1"/>
  <c r="O5" i="119"/>
  <c r="O15" i="119"/>
  <c r="V5" i="119"/>
  <c r="AF22" i="120"/>
  <c r="AF23" i="120"/>
  <c r="AF25" i="120"/>
  <c r="AF27" i="120"/>
  <c r="AF18" i="120"/>
  <c r="R88" i="120"/>
  <c r="S88" i="120" s="1"/>
  <c r="Z88" i="120"/>
  <c r="X98" i="120"/>
  <c r="W98" i="120"/>
  <c r="X102" i="120"/>
  <c r="W102" i="120"/>
  <c r="T157" i="120"/>
  <c r="S157" i="120"/>
  <c r="W254" i="120"/>
  <c r="V254" i="120"/>
  <c r="W29" i="120"/>
  <c r="Y7" i="120" s="1"/>
  <c r="Z7" i="120" s="1"/>
  <c r="V29" i="120"/>
  <c r="Y88" i="120"/>
  <c r="V160" i="120"/>
  <c r="V156" i="120"/>
  <c r="V4" i="120"/>
  <c r="AF7" i="120" s="1"/>
  <c r="V229" i="120"/>
  <c r="Y5" i="120"/>
  <c r="Z5" i="120" s="1"/>
  <c r="W234" i="120"/>
  <c r="AQ235" i="120" s="1"/>
  <c r="V234" i="120"/>
  <c r="W9" i="120"/>
  <c r="W230" i="120"/>
  <c r="V230" i="120"/>
  <c r="W231" i="120"/>
  <c r="V231" i="120"/>
  <c r="W6" i="120"/>
  <c r="V6" i="120"/>
  <c r="W232" i="120"/>
  <c r="V232" i="120"/>
  <c r="W253" i="120"/>
  <c r="V253" i="120"/>
  <c r="W239" i="120"/>
  <c r="V239" i="120"/>
  <c r="W14" i="120"/>
  <c r="V9" i="120"/>
  <c r="AF12" i="120" s="1"/>
  <c r="W235" i="120"/>
  <c r="V235" i="120"/>
  <c r="W10" i="120"/>
  <c r="W236" i="120"/>
  <c r="V236" i="120"/>
  <c r="W11" i="120"/>
  <c r="V11" i="120"/>
  <c r="W237" i="120"/>
  <c r="V237" i="120"/>
  <c r="W258" i="120"/>
  <c r="V258" i="120"/>
  <c r="W33" i="120"/>
  <c r="V33" i="120"/>
  <c r="W240" i="120"/>
  <c r="V240" i="120"/>
  <c r="W15" i="120"/>
  <c r="W25" i="120"/>
  <c r="W241" i="120"/>
  <c r="V241" i="120"/>
  <c r="W16" i="120"/>
  <c r="V16" i="120"/>
  <c r="W26" i="120"/>
  <c r="V26" i="120"/>
  <c r="W233" i="120"/>
  <c r="Y84" i="120"/>
  <c r="X106" i="120"/>
  <c r="S155" i="120"/>
  <c r="AD156" i="120" s="1"/>
  <c r="W244" i="120"/>
  <c r="V244" i="120"/>
  <c r="AF248" i="120" s="1"/>
  <c r="W19" i="120"/>
  <c r="AG22" i="120" s="1"/>
  <c r="AR22" i="120" s="1"/>
  <c r="W249" i="120"/>
  <c r="V249" i="120"/>
  <c r="W24" i="120"/>
  <c r="Y27" i="120" s="1"/>
  <c r="Z27" i="120" s="1"/>
  <c r="V15" i="120"/>
  <c r="AF20" i="120"/>
  <c r="AF28" i="120"/>
  <c r="W30" i="120"/>
  <c r="W31" i="120"/>
  <c r="W32" i="120"/>
  <c r="W242" i="120"/>
  <c r="V242" i="120"/>
  <c r="W243" i="120"/>
  <c r="R84" i="120"/>
  <c r="S84" i="120" s="1"/>
  <c r="Z84" i="120"/>
  <c r="W245" i="120"/>
  <c r="V245" i="120"/>
  <c r="W246" i="120"/>
  <c r="V246" i="120"/>
  <c r="W247" i="120"/>
  <c r="V247" i="120"/>
  <c r="P86" i="120"/>
  <c r="Z86" i="120" s="1"/>
  <c r="P91" i="120"/>
  <c r="X99" i="120"/>
  <c r="Z100" i="120" s="1"/>
  <c r="Z104" i="120"/>
  <c r="W107" i="120"/>
  <c r="AH108" i="120" s="1"/>
  <c r="V30" i="120"/>
  <c r="W250" i="120"/>
  <c r="W251" i="120"/>
  <c r="W252" i="120"/>
  <c r="X101" i="120"/>
  <c r="W101" i="120"/>
  <c r="W99" i="120"/>
  <c r="X97" i="120"/>
  <c r="W97" i="120"/>
  <c r="Z108" i="120"/>
  <c r="AA108" i="120" s="1"/>
  <c r="W20" i="120"/>
  <c r="W255" i="120"/>
  <c r="V255" i="120"/>
  <c r="W256" i="120"/>
  <c r="V256" i="120"/>
  <c r="W257" i="120"/>
  <c r="V257" i="120"/>
  <c r="V32" i="120"/>
  <c r="W248" i="120"/>
  <c r="R82" i="120"/>
  <c r="S82" i="120" s="1"/>
  <c r="Y86" i="120"/>
  <c r="W103" i="120"/>
  <c r="AG104" i="120" s="1"/>
  <c r="T158" i="120"/>
  <c r="S158" i="120"/>
  <c r="V233" i="120"/>
  <c r="V238" i="120"/>
  <c r="V243" i="120"/>
  <c r="W229" i="120"/>
  <c r="AQ230" i="120" s="1"/>
  <c r="V21" i="120"/>
  <c r="V31" i="120"/>
  <c r="W105" i="120"/>
  <c r="AG106" i="120" s="1"/>
  <c r="T153" i="120"/>
  <c r="V154" i="120" s="1"/>
  <c r="S153" i="120"/>
  <c r="AC154" i="120" s="1"/>
  <c r="W21" i="120"/>
  <c r="Y82" i="120"/>
  <c r="P93" i="120"/>
  <c r="AG108" i="120"/>
  <c r="AG100" i="120"/>
  <c r="V250" i="120"/>
  <c r="S159" i="120"/>
  <c r="AD160" i="120" s="1"/>
  <c r="V251" i="120"/>
  <c r="V252" i="120"/>
  <c r="M26" i="7"/>
  <c r="P26" i="7" s="1"/>
  <c r="U70" i="7"/>
  <c r="S4" i="7"/>
  <c r="L48" i="7"/>
  <c r="M48" i="7" s="1"/>
  <c r="U48" i="7"/>
  <c r="S26" i="7"/>
  <c r="L70" i="7"/>
  <c r="M70" i="7" s="1"/>
  <c r="O70" i="7" s="1"/>
  <c r="Q70" i="7" s="1"/>
  <c r="N70" i="7"/>
  <c r="T4" i="8"/>
  <c r="L4" i="8"/>
  <c r="M4" i="8" s="1"/>
  <c r="S4" i="8"/>
  <c r="Y4" i="9"/>
  <c r="AA4" i="9" s="1"/>
  <c r="AC4" i="9" s="1"/>
  <c r="AG6" i="9"/>
  <c r="AE6" i="9"/>
  <c r="AF4" i="9"/>
  <c r="AG4" i="9"/>
  <c r="AE4" i="9"/>
  <c r="X6" i="9"/>
  <c r="Y6" i="9" s="1"/>
  <c r="AA6" i="9" s="1"/>
  <c r="AC6" i="9" s="1"/>
  <c r="Z6" i="9"/>
  <c r="S32" i="10"/>
  <c r="S4" i="10"/>
  <c r="U32" i="10"/>
  <c r="L4" i="10"/>
  <c r="M4" i="10" s="1"/>
  <c r="U4" i="10"/>
  <c r="N32" i="10"/>
  <c r="L32" i="10"/>
  <c r="M32" i="10" s="1"/>
  <c r="O32" i="10" s="1"/>
  <c r="W10" i="11"/>
  <c r="AG10" i="11" s="1"/>
  <c r="Y10" i="11"/>
  <c r="V10" i="11"/>
  <c r="Z10" i="11" s="1"/>
  <c r="O4" i="12"/>
  <c r="R4" i="12"/>
  <c r="Q4" i="12"/>
  <c r="S4" i="12" s="1"/>
  <c r="U4" i="12"/>
  <c r="V4" i="12"/>
  <c r="W36" i="12"/>
  <c r="W4" i="12"/>
  <c r="P36" i="12"/>
  <c r="N36" i="12"/>
  <c r="O36" i="12" s="1"/>
  <c r="Q36" i="12" s="1"/>
  <c r="AE16" i="13"/>
  <c r="AF15" i="13"/>
  <c r="X4" i="13"/>
  <c r="P4" i="13"/>
  <c r="Q4" i="13" s="1"/>
  <c r="P15" i="13"/>
  <c r="Q15" i="13" s="1"/>
  <c r="X15" i="13"/>
  <c r="AE15" i="13" s="1"/>
  <c r="W16" i="13"/>
  <c r="W4" i="13"/>
  <c r="W15" i="13"/>
  <c r="N16" i="13"/>
  <c r="R14" i="14"/>
  <c r="Y14" i="14"/>
  <c r="Q4" i="15"/>
  <c r="R4" i="15" s="1"/>
  <c r="Y4" i="15"/>
  <c r="X4" i="15"/>
  <c r="O10" i="15"/>
  <c r="Y10" i="15" s="1"/>
  <c r="Q10" i="15"/>
  <c r="R10" i="15" s="1"/>
  <c r="X10" i="15"/>
  <c r="N4" i="16"/>
  <c r="M7" i="18"/>
  <c r="N7" i="18" s="1"/>
  <c r="U7" i="18"/>
  <c r="N5" i="18"/>
  <c r="U5" i="18"/>
  <c r="L11" i="19"/>
  <c r="M11" i="19" s="1"/>
  <c r="O11" i="19" s="1"/>
  <c r="N11" i="19"/>
  <c r="U11" i="19"/>
  <c r="U16" i="20"/>
  <c r="M16" i="20"/>
  <c r="N16" i="20" s="1"/>
  <c r="P16" i="20" s="1"/>
  <c r="R16" i="20" s="1"/>
  <c r="L8" i="20"/>
  <c r="M8" i="20" s="1"/>
  <c r="O8" i="20" s="1"/>
  <c r="Q8" i="20" s="1"/>
  <c r="T8" i="20"/>
  <c r="L6" i="20"/>
  <c r="M6" i="20" s="1"/>
  <c r="T6" i="20"/>
  <c r="Q12" i="20"/>
  <c r="M14" i="20"/>
  <c r="N14" i="20" s="1"/>
  <c r="P14" i="20" s="1"/>
  <c r="R14" i="20" s="1"/>
  <c r="U14" i="20"/>
  <c r="L4" i="20"/>
  <c r="M4" i="20" s="1"/>
  <c r="O4" i="20" s="1"/>
  <c r="Q4" i="20" s="1"/>
  <c r="T4" i="20"/>
  <c r="Q16" i="20"/>
  <c r="U18" i="20"/>
  <c r="M18" i="20"/>
  <c r="N18" i="20" s="1"/>
  <c r="U12" i="20"/>
  <c r="U4" i="21"/>
  <c r="L6" i="21"/>
  <c r="T4" i="22"/>
  <c r="I13" i="22"/>
  <c r="M4" i="22"/>
  <c r="H13" i="22"/>
  <c r="H4" i="22"/>
  <c r="O32" i="23"/>
  <c r="P50" i="23"/>
  <c r="R50" i="23" s="1"/>
  <c r="Q50" i="23"/>
  <c r="K26" i="23"/>
  <c r="L26" i="23" s="1"/>
  <c r="N26" i="23" s="1"/>
  <c r="P26" i="23" s="1"/>
  <c r="S26" i="23"/>
  <c r="P4" i="23"/>
  <c r="S60" i="23"/>
  <c r="K60" i="23"/>
  <c r="L60" i="23" s="1"/>
  <c r="N60" i="23" s="1"/>
  <c r="P60" i="23" s="1"/>
  <c r="L16" i="23"/>
  <c r="M16" i="23" s="1"/>
  <c r="O40" i="23"/>
  <c r="O22" i="23"/>
  <c r="Q22" i="23" s="1"/>
  <c r="P22" i="23"/>
  <c r="L6" i="23"/>
  <c r="M6" i="23" s="1"/>
  <c r="O6" i="23" s="1"/>
  <c r="Q6" i="23" s="1"/>
  <c r="T6" i="23"/>
  <c r="Q56" i="23"/>
  <c r="O36" i="23"/>
  <c r="P48" i="23"/>
  <c r="R48" i="23" s="1"/>
  <c r="Q48" i="23"/>
  <c r="O62" i="23"/>
  <c r="L4" i="23"/>
  <c r="M4" i="23" s="1"/>
  <c r="O4" i="23" s="1"/>
  <c r="Q4" i="23" s="1"/>
  <c r="O34" i="23"/>
  <c r="N34" i="23"/>
  <c r="P34" i="23" s="1"/>
  <c r="S11" i="23"/>
  <c r="K11" i="23"/>
  <c r="L11" i="23" s="1"/>
  <c r="N11" i="23" s="1"/>
  <c r="P11" i="23" s="1"/>
  <c r="O26" i="23"/>
  <c r="Q52" i="23"/>
  <c r="S32" i="23"/>
  <c r="K42" i="23"/>
  <c r="L42" i="23" s="1"/>
  <c r="N42" i="23" s="1"/>
  <c r="P42" i="23" s="1"/>
  <c r="K38" i="23"/>
  <c r="L38" i="23" s="1"/>
  <c r="N38" i="23" s="1"/>
  <c r="P38" i="23" s="1"/>
  <c r="S16" i="23"/>
  <c r="T22" i="23"/>
  <c r="S34" i="23"/>
  <c r="S40" i="23"/>
  <c r="S62" i="23"/>
  <c r="S22" i="23"/>
  <c r="T4" i="23"/>
  <c r="T16" i="23"/>
  <c r="S30" i="23"/>
  <c r="V8" i="24"/>
  <c r="W4" i="24"/>
  <c r="T6" i="24"/>
  <c r="T9" i="24"/>
  <c r="S5" i="24"/>
  <c r="V4" i="24" s="1"/>
  <c r="T5" i="24"/>
  <c r="S8" i="24"/>
  <c r="S7" i="24"/>
  <c r="V6" i="24" s="1"/>
  <c r="T15" i="25"/>
  <c r="L15" i="25"/>
  <c r="M15" i="25" s="1"/>
  <c r="O15" i="25" s="1"/>
  <c r="Q15" i="25" s="1"/>
  <c r="L6" i="25"/>
  <c r="M6" i="25" s="1"/>
  <c r="O6" i="25" s="1"/>
  <c r="Q6" i="25" s="1"/>
  <c r="T6" i="25"/>
  <c r="P15" i="25"/>
  <c r="T17" i="25"/>
  <c r="L17" i="25"/>
  <c r="M17" i="25" s="1"/>
  <c r="L4" i="25"/>
  <c r="M4" i="25" s="1"/>
  <c r="O4" i="25" s="1"/>
  <c r="Q4" i="25" s="1"/>
  <c r="Q4" i="26"/>
  <c r="U8" i="26"/>
  <c r="M8" i="26"/>
  <c r="N8" i="26" s="1"/>
  <c r="P8" i="26" s="1"/>
  <c r="R8" i="26" s="1"/>
  <c r="M6" i="26"/>
  <c r="N6" i="26" s="1"/>
  <c r="P6" i="26" s="1"/>
  <c r="R6" i="26" s="1"/>
  <c r="U6" i="26"/>
  <c r="M10" i="26"/>
  <c r="N10" i="26" s="1"/>
  <c r="U10" i="26"/>
  <c r="U4" i="26"/>
  <c r="AB24" i="27"/>
  <c r="AI24" i="27"/>
  <c r="V10" i="27"/>
  <c r="W10" i="27" s="1"/>
  <c r="X10" i="27" s="1"/>
  <c r="T10" i="27"/>
  <c r="AD10" i="27" s="1"/>
  <c r="AF4" i="27"/>
  <c r="AF17" i="27"/>
  <c r="Y4" i="27"/>
  <c r="Y17" i="27"/>
  <c r="T5" i="27"/>
  <c r="AE4" i="27" s="1"/>
  <c r="T18" i="27"/>
  <c r="W24" i="27"/>
  <c r="X24" i="27"/>
  <c r="M6" i="28"/>
  <c r="N6" i="28" s="1"/>
  <c r="P6" i="28" s="1"/>
  <c r="R6" i="28" s="1"/>
  <c r="U6" i="28"/>
  <c r="Q10" i="28"/>
  <c r="U12" i="28"/>
  <c r="M12" i="28"/>
  <c r="N12" i="28" s="1"/>
  <c r="P12" i="28" s="1"/>
  <c r="R12" i="28" s="1"/>
  <c r="M4" i="28"/>
  <c r="N4" i="28" s="1"/>
  <c r="U4" i="28"/>
  <c r="M25" i="28"/>
  <c r="N25" i="28" s="1"/>
  <c r="P25" i="28" s="1"/>
  <c r="R25" i="28" s="1"/>
  <c r="U25" i="28"/>
  <c r="M23" i="28"/>
  <c r="N23" i="28" s="1"/>
  <c r="U23" i="28"/>
  <c r="M16" i="28"/>
  <c r="N16" i="28" s="1"/>
  <c r="P16" i="28" s="1"/>
  <c r="R16" i="28" s="1"/>
  <c r="U16" i="28"/>
  <c r="U31" i="28"/>
  <c r="M31" i="28"/>
  <c r="N31" i="28" s="1"/>
  <c r="P31" i="28" s="1"/>
  <c r="R31" i="28" s="1"/>
  <c r="M10" i="28"/>
  <c r="N10" i="28" s="1"/>
  <c r="P10" i="28" s="1"/>
  <c r="R10" i="28" s="1"/>
  <c r="U10" i="28"/>
  <c r="Q27" i="28"/>
  <c r="Q12" i="28"/>
  <c r="M14" i="28"/>
  <c r="N14" i="28" s="1"/>
  <c r="U14" i="28"/>
  <c r="M29" i="28"/>
  <c r="N29" i="28" s="1"/>
  <c r="P29" i="28" s="1"/>
  <c r="R29" i="28" s="1"/>
  <c r="U29" i="28"/>
  <c r="M8" i="28"/>
  <c r="N8" i="28" s="1"/>
  <c r="P8" i="28" s="1"/>
  <c r="R8" i="28" s="1"/>
  <c r="M21" i="28"/>
  <c r="N21" i="28" s="1"/>
  <c r="P21" i="28" s="1"/>
  <c r="R21" i="28" s="1"/>
  <c r="U21" i="28"/>
  <c r="Q25" i="28"/>
  <c r="Q31" i="28"/>
  <c r="M33" i="28"/>
  <c r="N33" i="28" s="1"/>
  <c r="U33" i="28"/>
  <c r="U8" i="28"/>
  <c r="U27" i="28"/>
  <c r="S4" i="29"/>
  <c r="T4" i="29"/>
  <c r="L4" i="29"/>
  <c r="M4" i="29" s="1"/>
  <c r="R5" i="30"/>
  <c r="S5" i="30" s="1"/>
  <c r="U5" i="30" s="1"/>
  <c r="W5" i="30" s="1"/>
  <c r="Z5" i="30"/>
  <c r="R7" i="30"/>
  <c r="S7" i="30" s="1"/>
  <c r="Z7" i="30"/>
  <c r="R9" i="30"/>
  <c r="S9" i="30" s="1"/>
  <c r="Z9" i="30"/>
  <c r="Y5" i="30"/>
  <c r="Y7" i="30"/>
  <c r="Y9" i="30"/>
  <c r="Y5" i="11" l="1"/>
  <c r="AG8" i="24"/>
  <c r="AN8" i="24" s="1"/>
  <c r="P8" i="20"/>
  <c r="P4" i="20"/>
  <c r="Q11" i="19"/>
  <c r="S36" i="12"/>
  <c r="Q32" i="10"/>
  <c r="AB4" i="9"/>
  <c r="AC156" i="120"/>
  <c r="R86" i="120"/>
  <c r="S86" i="120" s="1"/>
  <c r="V5" i="11"/>
  <c r="AF5" i="11" s="1"/>
  <c r="AH100" i="120"/>
  <c r="Q6" i="28"/>
  <c r="Q8" i="28"/>
  <c r="AH24" i="27"/>
  <c r="Q8" i="26"/>
  <c r="AN6" i="24"/>
  <c r="AM8" i="24" s="1"/>
  <c r="Q14" i="20"/>
  <c r="O26" i="7"/>
  <c r="Q26" i="7" s="1"/>
  <c r="Y22" i="120"/>
  <c r="P4" i="7"/>
  <c r="Y28" i="120"/>
  <c r="Z28" i="120" s="1"/>
  <c r="AB28" i="120" s="1"/>
  <c r="AD28" i="120" s="1"/>
  <c r="Y8" i="120"/>
  <c r="Z8" i="120" s="1"/>
  <c r="AB6" i="9"/>
  <c r="R5" i="119"/>
  <c r="Q5" i="119"/>
  <c r="T15" i="119"/>
  <c r="M15" i="119"/>
  <c r="N15" i="119" s="1"/>
  <c r="U82" i="120"/>
  <c r="W82" i="120" s="1"/>
  <c r="V82" i="120"/>
  <c r="AC108" i="120"/>
  <c r="AE108" i="120" s="1"/>
  <c r="AD108" i="120"/>
  <c r="AI28" i="120"/>
  <c r="AJ28" i="120" s="1"/>
  <c r="AC28" i="120"/>
  <c r="U88" i="120"/>
  <c r="W88" i="120" s="1"/>
  <c r="V88" i="120"/>
  <c r="AB7" i="120"/>
  <c r="AD7" i="120" s="1"/>
  <c r="AI7" i="120"/>
  <c r="AJ7" i="120" s="1"/>
  <c r="AC7" i="120"/>
  <c r="AF243" i="120"/>
  <c r="Y243" i="120"/>
  <c r="Z243" i="120" s="1"/>
  <c r="AG243" i="120"/>
  <c r="AS243" i="120" s="1"/>
  <c r="AG237" i="120"/>
  <c r="AR237" i="120" s="1"/>
  <c r="Y237" i="120"/>
  <c r="AG247" i="120"/>
  <c r="AR247" i="120" s="1"/>
  <c r="Y247" i="120"/>
  <c r="V84" i="120"/>
  <c r="U84" i="120"/>
  <c r="W84" i="120" s="1"/>
  <c r="Y251" i="120"/>
  <c r="Z251" i="120" s="1"/>
  <c r="AG251" i="120"/>
  <c r="AQ251" i="120" s="1"/>
  <c r="Y233" i="120"/>
  <c r="AG233" i="120"/>
  <c r="AS233" i="120" s="1"/>
  <c r="AF230" i="120"/>
  <c r="AQ237" i="120"/>
  <c r="AS236" i="120"/>
  <c r="AP237" i="120"/>
  <c r="AR236" i="120"/>
  <c r="AS235" i="120"/>
  <c r="AP236" i="120"/>
  <c r="AR235" i="120"/>
  <c r="AR238" i="120" s="1"/>
  <c r="AS237" i="120"/>
  <c r="AQ238" i="120"/>
  <c r="AP238" i="120"/>
  <c r="AB27" i="120"/>
  <c r="AD27" i="120" s="1"/>
  <c r="AI27" i="120"/>
  <c r="AJ27" i="120" s="1"/>
  <c r="AG252" i="120"/>
  <c r="AR252" i="120" s="1"/>
  <c r="Y252" i="120"/>
  <c r="Y25" i="120"/>
  <c r="Z25" i="120" s="1"/>
  <c r="AG25" i="120"/>
  <c r="AP25" i="120" s="1"/>
  <c r="AF238" i="120"/>
  <c r="AG242" i="120"/>
  <c r="AR242" i="120" s="1"/>
  <c r="Y242" i="120"/>
  <c r="AG8" i="120"/>
  <c r="AS8" i="120" s="1"/>
  <c r="AG238" i="120"/>
  <c r="AS238" i="120" s="1"/>
  <c r="AG5" i="120"/>
  <c r="AP5" i="120" s="1"/>
  <c r="AG31" i="120"/>
  <c r="AQ31" i="120" s="1"/>
  <c r="Y31" i="120"/>
  <c r="Z31" i="120" s="1"/>
  <c r="AG98" i="120"/>
  <c r="AQ250" i="120"/>
  <c r="Z98" i="120"/>
  <c r="AA98" i="120" s="1"/>
  <c r="AH98" i="120"/>
  <c r="AF246" i="120"/>
  <c r="Y15" i="120"/>
  <c r="AG15" i="120"/>
  <c r="AP15" i="120" s="1"/>
  <c r="Z92" i="120"/>
  <c r="R92" i="120"/>
  <c r="S92" i="120" s="1"/>
  <c r="Y246" i="120"/>
  <c r="Z246" i="120" s="1"/>
  <c r="AG246" i="120"/>
  <c r="AQ246" i="120" s="1"/>
  <c r="AQ245" i="120"/>
  <c r="W154" i="120"/>
  <c r="AI5" i="120"/>
  <c r="AJ5" i="120" s="1"/>
  <c r="AB5" i="120"/>
  <c r="AD5" i="120" s="1"/>
  <c r="AG257" i="120"/>
  <c r="AR257" i="120" s="1"/>
  <c r="Y257" i="120"/>
  <c r="Z257" i="120" s="1"/>
  <c r="AF10" i="120"/>
  <c r="AF13" i="120"/>
  <c r="AF256" i="120"/>
  <c r="AQ15" i="120"/>
  <c r="AG17" i="120"/>
  <c r="AR17" i="120" s="1"/>
  <c r="Y256" i="120"/>
  <c r="Z256" i="120" s="1"/>
  <c r="AG256" i="120"/>
  <c r="AQ256" i="120" s="1"/>
  <c r="Y250" i="120"/>
  <c r="AG250" i="120"/>
  <c r="AP250" i="120" s="1"/>
  <c r="AF26" i="120"/>
  <c r="Y253" i="120"/>
  <c r="AG253" i="120"/>
  <c r="AS253" i="120" s="1"/>
  <c r="U86" i="120"/>
  <c r="W86" i="120" s="1"/>
  <c r="V86" i="120"/>
  <c r="AF255" i="120"/>
  <c r="AF30" i="120"/>
  <c r="AQ240" i="120"/>
  <c r="AQ5" i="120"/>
  <c r="AF31" i="120"/>
  <c r="Y245" i="120"/>
  <c r="AG245" i="120"/>
  <c r="AP245" i="120" s="1"/>
  <c r="Z15" i="120"/>
  <c r="AF15" i="120"/>
  <c r="AF16" i="120"/>
  <c r="AG18" i="120"/>
  <c r="AS18" i="120" s="1"/>
  <c r="AF258" i="120"/>
  <c r="Y10" i="120"/>
  <c r="AG10" i="120"/>
  <c r="AP10" i="120" s="1"/>
  <c r="AG232" i="120"/>
  <c r="AR232" i="120" s="1"/>
  <c r="Y232" i="120"/>
  <c r="Z232" i="120" s="1"/>
  <c r="Z10" i="120"/>
  <c r="AC160" i="120"/>
  <c r="AC5" i="120"/>
  <c r="Y18" i="120"/>
  <c r="Z18" i="120" s="1"/>
  <c r="AF8" i="120"/>
  <c r="AF257" i="120"/>
  <c r="AF242" i="120"/>
  <c r="Z242" i="120"/>
  <c r="AQ255" i="120"/>
  <c r="AQ20" i="120"/>
  <c r="AG23" i="120"/>
  <c r="AS23" i="120" s="1"/>
  <c r="AG11" i="120"/>
  <c r="AQ11" i="120" s="1"/>
  <c r="Y11" i="120"/>
  <c r="Z253" i="120"/>
  <c r="AF253" i="120"/>
  <c r="AF33" i="120"/>
  <c r="AF251" i="120"/>
  <c r="Z233" i="120"/>
  <c r="AF233" i="120"/>
  <c r="AG26" i="120"/>
  <c r="AQ26" i="120" s="1"/>
  <c r="Y26" i="120"/>
  <c r="Z26" i="120" s="1"/>
  <c r="Y33" i="120"/>
  <c r="Z33" i="120" s="1"/>
  <c r="AG33" i="120"/>
  <c r="AS33" i="120" s="1"/>
  <c r="AF232" i="120"/>
  <c r="AA100" i="120"/>
  <c r="V158" i="120"/>
  <c r="W158" i="120" s="1"/>
  <c r="AD158" i="120"/>
  <c r="Z90" i="120"/>
  <c r="R90" i="120"/>
  <c r="S90" i="120" s="1"/>
  <c r="AH104" i="120"/>
  <c r="AF5" i="120"/>
  <c r="AG16" i="120"/>
  <c r="AQ16" i="120" s="1"/>
  <c r="Y16" i="120"/>
  <c r="Z16" i="120" s="1"/>
  <c r="AF235" i="120"/>
  <c r="AQ10" i="120"/>
  <c r="AG13" i="120"/>
  <c r="AS13" i="120" s="1"/>
  <c r="AC27" i="120"/>
  <c r="W160" i="120"/>
  <c r="Z22" i="120"/>
  <c r="AG102" i="120"/>
  <c r="Y17" i="120"/>
  <c r="Z17" i="120" s="1"/>
  <c r="AF247" i="120"/>
  <c r="Z247" i="120"/>
  <c r="Y241" i="120"/>
  <c r="AG241" i="120"/>
  <c r="AQ241" i="120" s="1"/>
  <c r="AF231" i="120"/>
  <c r="Y30" i="120"/>
  <c r="Z30" i="120" s="1"/>
  <c r="AG30" i="120"/>
  <c r="AP30" i="120" s="1"/>
  <c r="AF11" i="120"/>
  <c r="Z11" i="120"/>
  <c r="Y231" i="120"/>
  <c r="Z231" i="120" s="1"/>
  <c r="AG231" i="120"/>
  <c r="AQ231" i="120" s="1"/>
  <c r="AA104" i="120"/>
  <c r="AF252" i="120"/>
  <c r="Z252" i="120"/>
  <c r="AF240" i="120"/>
  <c r="AF236" i="120"/>
  <c r="Y230" i="120"/>
  <c r="Z230" i="120" s="1"/>
  <c r="AG230" i="120"/>
  <c r="AP230" i="120" s="1"/>
  <c r="Z245" i="120"/>
  <c r="AF245" i="120"/>
  <c r="Y240" i="120"/>
  <c r="Z240" i="120" s="1"/>
  <c r="AG240" i="120"/>
  <c r="AP240" i="120" s="1"/>
  <c r="Y236" i="120"/>
  <c r="Z236" i="120" s="1"/>
  <c r="AG236" i="120"/>
  <c r="AQ236" i="120" s="1"/>
  <c r="Y238" i="120"/>
  <c r="Z238" i="120" s="1"/>
  <c r="AC158" i="120"/>
  <c r="Y255" i="120"/>
  <c r="Z255" i="120" s="1"/>
  <c r="AG255" i="120"/>
  <c r="AP255" i="120" s="1"/>
  <c r="AD154" i="120"/>
  <c r="Z250" i="120"/>
  <c r="AF250" i="120"/>
  <c r="AG21" i="120"/>
  <c r="AQ21" i="120" s="1"/>
  <c r="Y21" i="120"/>
  <c r="Z21" i="120" s="1"/>
  <c r="AF21" i="120"/>
  <c r="Y248" i="120"/>
  <c r="Z248" i="120" s="1"/>
  <c r="AG248" i="120"/>
  <c r="AS248" i="120" s="1"/>
  <c r="Y20" i="120"/>
  <c r="Z20" i="120" s="1"/>
  <c r="AG20" i="120"/>
  <c r="AP20" i="120" s="1"/>
  <c r="W156" i="120"/>
  <c r="Y258" i="120"/>
  <c r="Z258" i="120" s="1"/>
  <c r="AG258" i="120"/>
  <c r="AS258" i="120" s="1"/>
  <c r="AB8" i="120"/>
  <c r="AD8" i="120" s="1"/>
  <c r="AI8" i="120"/>
  <c r="AJ8" i="120" s="1"/>
  <c r="AC8" i="120"/>
  <c r="AF6" i="120"/>
  <c r="AQ232" i="120"/>
  <c r="AS231" i="120"/>
  <c r="AP232" i="120"/>
  <c r="AR231" i="120"/>
  <c r="AS230" i="120"/>
  <c r="AP231" i="120"/>
  <c r="AR230" i="120"/>
  <c r="AR233" i="120" s="1"/>
  <c r="AS232" i="120"/>
  <c r="AQ233" i="120"/>
  <c r="AP233" i="120"/>
  <c r="AF32" i="120"/>
  <c r="AG32" i="120"/>
  <c r="AR32" i="120" s="1"/>
  <c r="Y32" i="120"/>
  <c r="Z32" i="120" s="1"/>
  <c r="AQ25" i="120"/>
  <c r="AG28" i="120"/>
  <c r="AS28" i="120" s="1"/>
  <c r="AH106" i="120"/>
  <c r="Z106" i="120"/>
  <c r="AA106" i="120" s="1"/>
  <c r="Z241" i="120"/>
  <c r="AF241" i="120"/>
  <c r="Y12" i="120"/>
  <c r="Z12" i="120" s="1"/>
  <c r="AF237" i="120"/>
  <c r="Z237" i="120"/>
  <c r="Y235" i="120"/>
  <c r="Z235" i="120" s="1"/>
  <c r="AG235" i="120"/>
  <c r="AP235" i="120" s="1"/>
  <c r="AG7" i="120"/>
  <c r="AR7" i="120" s="1"/>
  <c r="AG6" i="120"/>
  <c r="AQ6" i="120" s="1"/>
  <c r="Y6" i="120"/>
  <c r="Z6" i="120" s="1"/>
  <c r="AQ30" i="120"/>
  <c r="AH102" i="120"/>
  <c r="Z102" i="120"/>
  <c r="AA102" i="120" s="1"/>
  <c r="Y13" i="120"/>
  <c r="Z13" i="120" s="1"/>
  <c r="AG12" i="120"/>
  <c r="AR12" i="120" s="1"/>
  <c r="Y23" i="120"/>
  <c r="Z23" i="120" s="1"/>
  <c r="P48" i="7"/>
  <c r="O48" i="7"/>
  <c r="Q48" i="7" s="1"/>
  <c r="P70" i="7"/>
  <c r="O4" i="8"/>
  <c r="Q4" i="8" s="1"/>
  <c r="P4" i="8"/>
  <c r="P4" i="10"/>
  <c r="O4" i="10"/>
  <c r="Q4" i="10" s="1"/>
  <c r="P32" i="10"/>
  <c r="AB10" i="11"/>
  <c r="AD10" i="11" s="1"/>
  <c r="AC10" i="11"/>
  <c r="AF10" i="11"/>
  <c r="R36" i="12"/>
  <c r="AA15" i="13"/>
  <c r="AB15" i="13" s="1"/>
  <c r="S15" i="13"/>
  <c r="U15" i="13" s="1"/>
  <c r="T15" i="13"/>
  <c r="S4" i="13"/>
  <c r="U4" i="13" s="1"/>
  <c r="T4" i="13"/>
  <c r="X16" i="13"/>
  <c r="AF16" i="13" s="1"/>
  <c r="P16" i="13"/>
  <c r="Q16" i="13" s="1"/>
  <c r="U14" i="14"/>
  <c r="T14" i="14"/>
  <c r="V14" i="14" s="1"/>
  <c r="T10" i="15"/>
  <c r="V10" i="15" s="1"/>
  <c r="U10" i="15"/>
  <c r="T4" i="15"/>
  <c r="V4" i="15" s="1"/>
  <c r="U4" i="15"/>
  <c r="P7" i="18"/>
  <c r="R7" i="18" s="1"/>
  <c r="Q7" i="18"/>
  <c r="P5" i="18"/>
  <c r="R5" i="18" s="1"/>
  <c r="Q5" i="18"/>
  <c r="P11" i="19"/>
  <c r="O6" i="20"/>
  <c r="Q6" i="20" s="1"/>
  <c r="P6" i="20"/>
  <c r="Q18" i="20"/>
  <c r="P18" i="20"/>
  <c r="R18" i="20" s="1"/>
  <c r="N4" i="21"/>
  <c r="O4" i="21" s="1"/>
  <c r="V4" i="21"/>
  <c r="R4" i="22"/>
  <c r="S4" i="22"/>
  <c r="K4" i="22"/>
  <c r="L4" i="22" s="1"/>
  <c r="O16" i="23"/>
  <c r="Q16" i="23" s="1"/>
  <c r="P16" i="23"/>
  <c r="P6" i="23"/>
  <c r="O11" i="23"/>
  <c r="O42" i="23"/>
  <c r="O38" i="23"/>
  <c r="O60" i="23"/>
  <c r="AF6" i="24"/>
  <c r="AF8" i="24"/>
  <c r="Y8" i="24"/>
  <c r="Z8" i="24" s="1"/>
  <c r="AG6" i="24"/>
  <c r="AM6" i="24" s="1"/>
  <c r="Y6" i="24"/>
  <c r="Z6" i="24" s="1"/>
  <c r="P4" i="25"/>
  <c r="P6" i="25"/>
  <c r="P17" i="25"/>
  <c r="O17" i="25"/>
  <c r="Q17" i="25" s="1"/>
  <c r="P10" i="26"/>
  <c r="R10" i="26" s="1"/>
  <c r="Q10" i="26"/>
  <c r="Q6" i="26"/>
  <c r="X17" i="27"/>
  <c r="Z17" i="27" s="1"/>
  <c r="AB17" i="27" s="1"/>
  <c r="AD17" i="27"/>
  <c r="AA17" i="27"/>
  <c r="Z24" i="27"/>
  <c r="AA24" i="27" s="1"/>
  <c r="AG24" i="27"/>
  <c r="Z10" i="27"/>
  <c r="Y10" i="27"/>
  <c r="AA10" i="27" s="1"/>
  <c r="AF10" i="27"/>
  <c r="AE17" i="27"/>
  <c r="X4" i="27"/>
  <c r="Z4" i="27" s="1"/>
  <c r="AB4" i="27" s="1"/>
  <c r="AD4" i="27"/>
  <c r="AE10" i="27"/>
  <c r="P4" i="28"/>
  <c r="R4" i="28" s="1"/>
  <c r="Q4" i="28"/>
  <c r="Q33" i="28"/>
  <c r="P33" i="28"/>
  <c r="R33" i="28" s="1"/>
  <c r="Q14" i="28"/>
  <c r="P14" i="28"/>
  <c r="R14" i="28" s="1"/>
  <c r="Q16" i="28"/>
  <c r="Q21" i="28"/>
  <c r="P23" i="28"/>
  <c r="R23" i="28" s="1"/>
  <c r="Q23" i="28"/>
  <c r="Q29" i="28"/>
  <c r="O4" i="29"/>
  <c r="Q4" i="29" s="1"/>
  <c r="P4" i="29"/>
  <c r="U9" i="30"/>
  <c r="W9" i="30" s="1"/>
  <c r="V9" i="30"/>
  <c r="U7" i="30"/>
  <c r="W7" i="30" s="1"/>
  <c r="V7" i="30"/>
  <c r="V5" i="30"/>
  <c r="AB10" i="27" l="1"/>
  <c r="AA4" i="27"/>
  <c r="AG5" i="11"/>
  <c r="Z5" i="11"/>
  <c r="P15" i="119"/>
  <c r="R15" i="119" s="1"/>
  <c r="Q15" i="119"/>
  <c r="AB258" i="120"/>
  <c r="AD258" i="120" s="1"/>
  <c r="AI258" i="120"/>
  <c r="AJ258" i="120" s="1"/>
  <c r="AC258" i="120"/>
  <c r="AI30" i="120"/>
  <c r="AJ30" i="120" s="1"/>
  <c r="AB30" i="120"/>
  <c r="AD30" i="120" s="1"/>
  <c r="AC30" i="120"/>
  <c r="AB240" i="120"/>
  <c r="AD240" i="120" s="1"/>
  <c r="AI240" i="120"/>
  <c r="AJ240" i="120" s="1"/>
  <c r="AC240" i="120"/>
  <c r="AB232" i="120"/>
  <c r="AD232" i="120" s="1"/>
  <c r="AI232" i="120"/>
  <c r="AJ232" i="120" s="1"/>
  <c r="AC232" i="120"/>
  <c r="AB257" i="120"/>
  <c r="AD257" i="120" s="1"/>
  <c r="AI257" i="120"/>
  <c r="AJ257" i="120" s="1"/>
  <c r="AC257" i="120"/>
  <c r="AC102" i="120"/>
  <c r="AE102" i="120" s="1"/>
  <c r="AD102" i="120"/>
  <c r="AI251" i="120"/>
  <c r="AJ251" i="120" s="1"/>
  <c r="AB251" i="120"/>
  <c r="AD251" i="120" s="1"/>
  <c r="AC251" i="120"/>
  <c r="AB243" i="120"/>
  <c r="AD243" i="120" s="1"/>
  <c r="AI243" i="120"/>
  <c r="AJ243" i="120" s="1"/>
  <c r="AC243" i="120"/>
  <c r="AI32" i="120"/>
  <c r="AJ32" i="120" s="1"/>
  <c r="AB32" i="120"/>
  <c r="AD32" i="120" s="1"/>
  <c r="AC32" i="120"/>
  <c r="AB255" i="120"/>
  <c r="AD255" i="120" s="1"/>
  <c r="AI255" i="120"/>
  <c r="AJ255" i="120" s="1"/>
  <c r="AC255" i="120"/>
  <c r="AI33" i="120"/>
  <c r="AJ33" i="120" s="1"/>
  <c r="AB33" i="120"/>
  <c r="AD33" i="120" s="1"/>
  <c r="AC33" i="120"/>
  <c r="AI256" i="120"/>
  <c r="AJ256" i="120" s="1"/>
  <c r="AB256" i="120"/>
  <c r="AD256" i="120" s="1"/>
  <c r="AC256" i="120"/>
  <c r="AI26" i="120"/>
  <c r="AJ26" i="120" s="1"/>
  <c r="AB26" i="120"/>
  <c r="AD26" i="120" s="1"/>
  <c r="AC26" i="120"/>
  <c r="AI31" i="120"/>
  <c r="AJ31" i="120" s="1"/>
  <c r="AB31" i="120"/>
  <c r="AD31" i="120" s="1"/>
  <c r="AC31" i="120"/>
  <c r="AB6" i="120"/>
  <c r="AD6" i="120" s="1"/>
  <c r="AI6" i="120"/>
  <c r="AJ6" i="120" s="1"/>
  <c r="AC6" i="120"/>
  <c r="AC106" i="120"/>
  <c r="AE106" i="120" s="1"/>
  <c r="AD106" i="120"/>
  <c r="AI236" i="120"/>
  <c r="AJ236" i="120" s="1"/>
  <c r="AB236" i="120"/>
  <c r="AD236" i="120" s="1"/>
  <c r="AC236" i="120"/>
  <c r="Y158" i="120"/>
  <c r="AA158" i="120" s="1"/>
  <c r="Z158" i="120"/>
  <c r="AB250" i="120"/>
  <c r="AD250" i="120" s="1"/>
  <c r="AI250" i="120"/>
  <c r="AJ250" i="120" s="1"/>
  <c r="AC250" i="120"/>
  <c r="AQ252" i="120"/>
  <c r="AS251" i="120"/>
  <c r="AP252" i="120"/>
  <c r="AR251" i="120"/>
  <c r="AS250" i="120"/>
  <c r="AP251" i="120"/>
  <c r="AR250" i="120"/>
  <c r="AR253" i="120" s="1"/>
  <c r="AQ253" i="120"/>
  <c r="AS252" i="120"/>
  <c r="AP253" i="120"/>
  <c r="AB247" i="120"/>
  <c r="AD247" i="120" s="1"/>
  <c r="AI247" i="120"/>
  <c r="AJ247" i="120" s="1"/>
  <c r="AC247" i="120"/>
  <c r="AB237" i="120"/>
  <c r="AD237" i="120" s="1"/>
  <c r="AI237" i="120"/>
  <c r="AJ237" i="120" s="1"/>
  <c r="AC237" i="120"/>
  <c r="U90" i="120"/>
  <c r="W90" i="120" s="1"/>
  <c r="V90" i="120"/>
  <c r="AK8" i="120"/>
  <c r="AM8" i="120"/>
  <c r="AI16" i="120"/>
  <c r="AJ16" i="120" s="1"/>
  <c r="AB16" i="120"/>
  <c r="AD16" i="120" s="1"/>
  <c r="AC16" i="120"/>
  <c r="AB12" i="120"/>
  <c r="AD12" i="120" s="1"/>
  <c r="AI12" i="120"/>
  <c r="AJ12" i="120" s="1"/>
  <c r="AC12" i="120"/>
  <c r="AC98" i="120"/>
  <c r="AE98" i="120" s="1"/>
  <c r="AD98" i="120"/>
  <c r="AQ242" i="120"/>
  <c r="AS241" i="120"/>
  <c r="AP242" i="120"/>
  <c r="AR241" i="120"/>
  <c r="AS240" i="120"/>
  <c r="AP241" i="120"/>
  <c r="AR240" i="120"/>
  <c r="AR243" i="120" s="1"/>
  <c r="AQ243" i="120"/>
  <c r="AS242" i="120"/>
  <c r="AP243" i="120"/>
  <c r="AS15" i="120"/>
  <c r="AP16" i="120"/>
  <c r="AR15" i="120"/>
  <c r="AR18" i="120" s="1"/>
  <c r="AQ17" i="120"/>
  <c r="AQ18" i="120"/>
  <c r="AP17" i="120"/>
  <c r="AS16" i="120"/>
  <c r="AS17" i="120"/>
  <c r="AR16" i="120"/>
  <c r="AP18" i="120"/>
  <c r="AB238" i="120"/>
  <c r="AD238" i="120" s="1"/>
  <c r="AI238" i="120"/>
  <c r="AJ238" i="120" s="1"/>
  <c r="AC238" i="120"/>
  <c r="U92" i="120"/>
  <c r="W92" i="120" s="1"/>
  <c r="V92" i="120"/>
  <c r="AB235" i="120"/>
  <c r="AD235" i="120" s="1"/>
  <c r="AI235" i="120"/>
  <c r="AJ235" i="120" s="1"/>
  <c r="AC235" i="120"/>
  <c r="AI15" i="120"/>
  <c r="AJ15" i="120" s="1"/>
  <c r="AB15" i="120"/>
  <c r="AD15" i="120" s="1"/>
  <c r="AC15" i="120"/>
  <c r="AN7" i="120"/>
  <c r="AL7" i="120"/>
  <c r="AK7" i="120"/>
  <c r="AI20" i="120"/>
  <c r="AJ20" i="120" s="1"/>
  <c r="AB20" i="120"/>
  <c r="AD20" i="120" s="1"/>
  <c r="AC20" i="120"/>
  <c r="AI11" i="120"/>
  <c r="AJ11" i="120" s="1"/>
  <c r="AB11" i="120"/>
  <c r="AD11" i="120" s="1"/>
  <c r="AC11" i="120"/>
  <c r="AB242" i="120"/>
  <c r="AD242" i="120" s="1"/>
  <c r="AI242" i="120"/>
  <c r="AJ242" i="120" s="1"/>
  <c r="AC242" i="120"/>
  <c r="AS5" i="120"/>
  <c r="AP6" i="120"/>
  <c r="AR5" i="120"/>
  <c r="AR8" i="120" s="1"/>
  <c r="AQ7" i="120"/>
  <c r="AP7" i="120"/>
  <c r="AR6" i="120"/>
  <c r="AQ8" i="120"/>
  <c r="AP8" i="120"/>
  <c r="AS6" i="120"/>
  <c r="AS7" i="120"/>
  <c r="AQ32" i="120"/>
  <c r="AP32" i="120"/>
  <c r="AR31" i="120"/>
  <c r="AS30" i="120"/>
  <c r="AS32" i="120"/>
  <c r="AP31" i="120"/>
  <c r="AR30" i="120"/>
  <c r="AR33" i="120" s="1"/>
  <c r="AQ33" i="120"/>
  <c r="AP33" i="120"/>
  <c r="AS31" i="120"/>
  <c r="AI241" i="120"/>
  <c r="AJ241" i="120" s="1"/>
  <c r="AB241" i="120"/>
  <c r="AD241" i="120" s="1"/>
  <c r="AC241" i="120"/>
  <c r="AC100" i="120"/>
  <c r="AE100" i="120" s="1"/>
  <c r="AD100" i="120"/>
  <c r="AB233" i="120"/>
  <c r="AD233" i="120" s="1"/>
  <c r="AI233" i="120"/>
  <c r="AJ233" i="120" s="1"/>
  <c r="AC233" i="120"/>
  <c r="Y154" i="120"/>
  <c r="AA154" i="120" s="1"/>
  <c r="Z154" i="120"/>
  <c r="AC104" i="120"/>
  <c r="AE104" i="120" s="1"/>
  <c r="AD104" i="120"/>
  <c r="AB18" i="120"/>
  <c r="AD18" i="120" s="1"/>
  <c r="AI18" i="120"/>
  <c r="AJ18" i="120" s="1"/>
  <c r="AC18" i="120"/>
  <c r="AI246" i="120"/>
  <c r="AJ246" i="120" s="1"/>
  <c r="AB246" i="120"/>
  <c r="AD246" i="120" s="1"/>
  <c r="AC246" i="120"/>
  <c r="AS25" i="120"/>
  <c r="AP26" i="120"/>
  <c r="AR25" i="120"/>
  <c r="AR28" i="120" s="1"/>
  <c r="AR26" i="120"/>
  <c r="AQ28" i="120"/>
  <c r="AP28" i="120"/>
  <c r="AS27" i="120"/>
  <c r="AQ27" i="120"/>
  <c r="AP27" i="120"/>
  <c r="AS26" i="120"/>
  <c r="AS10" i="120"/>
  <c r="AP11" i="120"/>
  <c r="AR10" i="120"/>
  <c r="AR13" i="120" s="1"/>
  <c r="AP13" i="120"/>
  <c r="AQ12" i="120"/>
  <c r="AS12" i="120"/>
  <c r="AS11" i="120"/>
  <c r="AP12" i="120"/>
  <c r="AQ13" i="120"/>
  <c r="AR11" i="120"/>
  <c r="AI10" i="120"/>
  <c r="AJ10" i="120" s="1"/>
  <c r="AB10" i="120"/>
  <c r="AD10" i="120" s="1"/>
  <c r="AC10" i="120"/>
  <c r="AB17" i="120"/>
  <c r="AD17" i="120" s="1"/>
  <c r="AI17" i="120"/>
  <c r="AJ17" i="120" s="1"/>
  <c r="AC17" i="120"/>
  <c r="AS20" i="120"/>
  <c r="AP21" i="120"/>
  <c r="AR20" i="120"/>
  <c r="AR23" i="120" s="1"/>
  <c r="AS21" i="120"/>
  <c r="AQ23" i="120"/>
  <c r="AR21" i="120"/>
  <c r="AP23" i="120"/>
  <c r="AQ22" i="120"/>
  <c r="AS22" i="120"/>
  <c r="AP22" i="120"/>
  <c r="AM5" i="120"/>
  <c r="AN5" i="120"/>
  <c r="AM28" i="120"/>
  <c r="AL28" i="120"/>
  <c r="AB248" i="120"/>
  <c r="AD248" i="120" s="1"/>
  <c r="AI248" i="120"/>
  <c r="AJ248" i="120" s="1"/>
  <c r="AC248" i="120"/>
  <c r="AB253" i="120"/>
  <c r="AD253" i="120" s="1"/>
  <c r="AI253" i="120"/>
  <c r="AJ253" i="120" s="1"/>
  <c r="AC253" i="120"/>
  <c r="AB13" i="120"/>
  <c r="AD13" i="120" s="1"/>
  <c r="AI13" i="120"/>
  <c r="AJ13" i="120" s="1"/>
  <c r="AC13" i="120"/>
  <c r="AB21" i="120"/>
  <c r="AD21" i="120" s="1"/>
  <c r="AI21" i="120"/>
  <c r="AJ21" i="120" s="1"/>
  <c r="AC21" i="120"/>
  <c r="AB252" i="120"/>
  <c r="AD252" i="120" s="1"/>
  <c r="AI252" i="120"/>
  <c r="AJ252" i="120" s="1"/>
  <c r="AC252" i="120"/>
  <c r="AB245" i="120"/>
  <c r="AD245" i="120" s="1"/>
  <c r="AI245" i="120"/>
  <c r="AJ245" i="120" s="1"/>
  <c r="AC245" i="120"/>
  <c r="AB23" i="120"/>
  <c r="AD23" i="120" s="1"/>
  <c r="AI23" i="120"/>
  <c r="AJ23" i="120" s="1"/>
  <c r="AC23" i="120"/>
  <c r="AI231" i="120"/>
  <c r="AJ231" i="120" s="1"/>
  <c r="AB231" i="120"/>
  <c r="AD231" i="120" s="1"/>
  <c r="AC231" i="120"/>
  <c r="AB22" i="120"/>
  <c r="AD22" i="120" s="1"/>
  <c r="AI22" i="120"/>
  <c r="AJ22" i="120" s="1"/>
  <c r="AC22" i="120"/>
  <c r="AQ247" i="120"/>
  <c r="AS246" i="120"/>
  <c r="AP247" i="120"/>
  <c r="AR246" i="120"/>
  <c r="AS245" i="120"/>
  <c r="AP246" i="120"/>
  <c r="AR245" i="120"/>
  <c r="AR248" i="120" s="1"/>
  <c r="AQ248" i="120"/>
  <c r="AS247" i="120"/>
  <c r="AP248" i="120"/>
  <c r="AI25" i="120"/>
  <c r="AJ25" i="120" s="1"/>
  <c r="AB25" i="120"/>
  <c r="AD25" i="120" s="1"/>
  <c r="AC25" i="120"/>
  <c r="AB230" i="120"/>
  <c r="AD230" i="120" s="1"/>
  <c r="AI230" i="120"/>
  <c r="AJ230" i="120" s="1"/>
  <c r="AC230" i="120"/>
  <c r="Y156" i="120"/>
  <c r="AA156" i="120" s="1"/>
  <c r="Z156" i="120"/>
  <c r="Y160" i="120"/>
  <c r="AA160" i="120" s="1"/>
  <c r="Z160" i="120"/>
  <c r="AN27" i="120"/>
  <c r="AL27" i="120"/>
  <c r="AK27" i="120"/>
  <c r="AQ257" i="120"/>
  <c r="AS256" i="120"/>
  <c r="AP257" i="120"/>
  <c r="AR256" i="120"/>
  <c r="AS255" i="120"/>
  <c r="AP256" i="120"/>
  <c r="AR255" i="120"/>
  <c r="AR258" i="120" s="1"/>
  <c r="AQ258" i="120"/>
  <c r="AS257" i="120"/>
  <c r="AP258" i="120"/>
  <c r="S16" i="13"/>
  <c r="U16" i="13" s="1"/>
  <c r="AA16" i="13"/>
  <c r="AB16" i="13" s="1"/>
  <c r="T16" i="13"/>
  <c r="AC16" i="13" s="1"/>
  <c r="Q4" i="21"/>
  <c r="S4" i="21" s="1"/>
  <c r="R4" i="21"/>
  <c r="N4" i="22"/>
  <c r="P4" i="22" s="1"/>
  <c r="O4" i="22"/>
  <c r="AI6" i="24"/>
  <c r="AJ6" i="24" s="1"/>
  <c r="AC6" i="24"/>
  <c r="AB6" i="24"/>
  <c r="AD6" i="24" s="1"/>
  <c r="AI8" i="24"/>
  <c r="AJ8" i="24" s="1"/>
  <c r="AB8" i="24"/>
  <c r="AD8" i="24" s="1"/>
  <c r="AC8" i="24"/>
  <c r="AK8" i="24" s="1"/>
  <c r="AC24" i="27"/>
  <c r="AE24" i="27" s="1"/>
  <c r="AD24" i="27"/>
  <c r="AC5" i="11" l="1"/>
  <c r="AB5" i="11"/>
  <c r="AD5" i="11" s="1"/>
  <c r="AC15" i="13"/>
  <c r="AN25" i="120"/>
  <c r="AM25" i="120"/>
  <c r="AL25" i="120"/>
  <c r="AM33" i="120"/>
  <c r="AL33" i="120"/>
  <c r="AK33" i="120"/>
  <c r="AM243" i="120"/>
  <c r="AL243" i="120"/>
  <c r="AK243" i="120"/>
  <c r="AN17" i="120"/>
  <c r="AL17" i="120"/>
  <c r="AK17" i="120"/>
  <c r="AN241" i="120"/>
  <c r="AM241" i="120"/>
  <c r="AK241" i="120"/>
  <c r="AL255" i="120"/>
  <c r="AN255" i="120"/>
  <c r="AM255" i="120"/>
  <c r="AN20" i="120"/>
  <c r="AM20" i="120"/>
  <c r="AL20" i="120"/>
  <c r="AN252" i="120"/>
  <c r="AL252" i="120"/>
  <c r="AK252" i="120"/>
  <c r="AN232" i="120"/>
  <c r="AL232" i="120"/>
  <c r="AK232" i="120"/>
  <c r="AL245" i="120"/>
  <c r="AN245" i="120"/>
  <c r="AM245" i="120"/>
  <c r="AK13" i="120"/>
  <c r="AM13" i="120"/>
  <c r="AL13" i="120"/>
  <c r="AN257" i="120"/>
  <c r="AL257" i="120"/>
  <c r="AK257" i="120"/>
  <c r="AM256" i="120"/>
  <c r="AN242" i="120"/>
  <c r="AL242" i="120"/>
  <c r="AK242" i="120"/>
  <c r="AN237" i="120"/>
  <c r="AL237" i="120"/>
  <c r="AK237" i="120"/>
  <c r="AM253" i="120"/>
  <c r="AL253" i="120"/>
  <c r="AK253" i="120"/>
  <c r="AN246" i="120"/>
  <c r="AM246" i="120"/>
  <c r="AK246" i="120"/>
  <c r="AK6" i="120"/>
  <c r="AN6" i="120"/>
  <c r="AM6" i="120"/>
  <c r="AN251" i="120"/>
  <c r="AM251" i="120"/>
  <c r="AK251" i="120"/>
  <c r="AN10" i="120"/>
  <c r="AM10" i="120"/>
  <c r="AL10" i="120"/>
  <c r="AN11" i="120"/>
  <c r="AM11" i="120"/>
  <c r="AK11" i="120"/>
  <c r="AL8" i="120"/>
  <c r="AN247" i="120"/>
  <c r="AL247" i="120"/>
  <c r="AK247" i="120"/>
  <c r="AN256" i="120"/>
  <c r="AK256" i="120"/>
  <c r="AM258" i="120"/>
  <c r="AL258" i="120"/>
  <c r="AK258" i="120"/>
  <c r="AL235" i="120"/>
  <c r="AN235" i="120"/>
  <c r="AM235" i="120"/>
  <c r="AN16" i="120"/>
  <c r="AK16" i="120"/>
  <c r="AM16" i="120"/>
  <c r="AN30" i="120"/>
  <c r="AM30" i="120"/>
  <c r="AL30" i="120"/>
  <c r="AK23" i="120"/>
  <c r="AM23" i="120"/>
  <c r="AL23" i="120"/>
  <c r="AL5" i="120"/>
  <c r="AN21" i="120"/>
  <c r="AM21" i="120"/>
  <c r="AK21" i="120"/>
  <c r="AM233" i="120"/>
  <c r="AL233" i="120"/>
  <c r="AK233" i="120"/>
  <c r="AL15" i="120"/>
  <c r="AN15" i="120"/>
  <c r="AM15" i="120"/>
  <c r="AM238" i="120"/>
  <c r="AL238" i="120"/>
  <c r="AK238" i="120"/>
  <c r="AN32" i="120"/>
  <c r="AK32" i="120"/>
  <c r="AL32" i="120"/>
  <c r="AN231" i="120"/>
  <c r="AM231" i="120"/>
  <c r="AK231" i="120"/>
  <c r="AL250" i="120"/>
  <c r="AN250" i="120"/>
  <c r="AM250" i="120"/>
  <c r="AN26" i="120"/>
  <c r="AM26" i="120"/>
  <c r="AK26" i="120"/>
  <c r="AK28" i="120"/>
  <c r="AL230" i="120"/>
  <c r="AN230" i="120"/>
  <c r="AM230" i="120"/>
  <c r="AN22" i="120"/>
  <c r="AL22" i="120"/>
  <c r="AK22" i="120"/>
  <c r="AM248" i="120"/>
  <c r="AL248" i="120"/>
  <c r="AK248" i="120"/>
  <c r="AK18" i="120"/>
  <c r="AL18" i="120"/>
  <c r="AM18" i="120"/>
  <c r="AN12" i="120"/>
  <c r="AL12" i="120"/>
  <c r="AK12" i="120"/>
  <c r="AN236" i="120"/>
  <c r="AM236" i="120"/>
  <c r="AK236" i="120"/>
  <c r="AN31" i="120"/>
  <c r="AM31" i="120"/>
  <c r="AK31" i="120"/>
  <c r="AL240" i="120"/>
  <c r="AN240" i="120"/>
  <c r="AM240" i="120"/>
  <c r="AK6" i="24"/>
</calcChain>
</file>

<file path=xl/sharedStrings.xml><?xml version="1.0" encoding="utf-8"?>
<sst xmlns="http://schemas.openxmlformats.org/spreadsheetml/2006/main" count="30283" uniqueCount="1390">
  <si>
    <t xml:space="preserve">All papers are arranged in alphabetical order within their respective groups </t>
  </si>
  <si>
    <t>Experimental Studies of Wild Systems</t>
  </si>
  <si>
    <t>Obervational Studies of Wild Systems</t>
  </si>
  <si>
    <t>Experimental Studies of Crop Systems (with reported variance)</t>
  </si>
  <si>
    <t>Experimental Studies of Crop Systems (without reported variance)</t>
  </si>
  <si>
    <t>Agha et al. 2018</t>
  </si>
  <si>
    <t>Data location</t>
  </si>
  <si>
    <t>Figure 2</t>
  </si>
  <si>
    <t>Diversity</t>
  </si>
  <si>
    <t>Metric</t>
  </si>
  <si>
    <t>Mean</t>
  </si>
  <si>
    <t>Upper</t>
  </si>
  <si>
    <t>SE</t>
  </si>
  <si>
    <t>N</t>
  </si>
  <si>
    <t>SD</t>
  </si>
  <si>
    <t>Experiment</t>
  </si>
  <si>
    <t>Comparison</t>
  </si>
  <si>
    <t>Div</t>
  </si>
  <si>
    <t>PooledSD</t>
  </si>
  <si>
    <t>Npool</t>
  </si>
  <si>
    <t>SW</t>
  </si>
  <si>
    <t>d</t>
  </si>
  <si>
    <t>J</t>
  </si>
  <si>
    <t>Vd</t>
  </si>
  <si>
    <t>g</t>
  </si>
  <si>
    <t>Vg</t>
  </si>
  <si>
    <t>RR</t>
  </si>
  <si>
    <t>V</t>
  </si>
  <si>
    <t>Vnp</t>
  </si>
  <si>
    <t>0 day datapoints</t>
  </si>
  <si>
    <t>Mono360</t>
  </si>
  <si>
    <t>Transmission Rate</t>
  </si>
  <si>
    <t>Monoculture</t>
  </si>
  <si>
    <t>Mono588</t>
  </si>
  <si>
    <t>Polyculture</t>
  </si>
  <si>
    <t>Mix</t>
  </si>
  <si>
    <t>Intensity</t>
  </si>
  <si>
    <t>Sporangia</t>
  </si>
  <si>
    <t>Sporangia Volume</t>
  </si>
  <si>
    <t>Alexander 1991</t>
  </si>
  <si>
    <t>Figure 3</t>
  </si>
  <si>
    <t>Plot</t>
  </si>
  <si>
    <t>Test</t>
  </si>
  <si>
    <t>Background</t>
  </si>
  <si>
    <t>Mean all plant</t>
  </si>
  <si>
    <t>Means</t>
  </si>
  <si>
    <t>Single</t>
  </si>
  <si>
    <t>Altermatt et al. 2008</t>
  </si>
  <si>
    <t>Figure 2a</t>
  </si>
  <si>
    <t>Treatment</t>
  </si>
  <si>
    <t>ParDiv</t>
  </si>
  <si>
    <t>Time</t>
  </si>
  <si>
    <t>Prevalence</t>
  </si>
  <si>
    <t>Monoclonal</t>
  </si>
  <si>
    <t>Polyclonal</t>
  </si>
  <si>
    <t>Figure 2b</t>
  </si>
  <si>
    <t>Arkush et al. 2002</t>
  </si>
  <si>
    <t>N fish</t>
  </si>
  <si>
    <t>Survival</t>
  </si>
  <si>
    <t>Mortality</t>
  </si>
  <si>
    <t>Data Location</t>
  </si>
  <si>
    <t>Table 3</t>
  </si>
  <si>
    <t>Family</t>
  </si>
  <si>
    <t>Parasite</t>
  </si>
  <si>
    <t>Outbred</t>
  </si>
  <si>
    <t>Inbred</t>
  </si>
  <si>
    <t>Listonella anguillarum</t>
  </si>
  <si>
    <t>IHNV</t>
  </si>
  <si>
    <t>Resistance</t>
  </si>
  <si>
    <t>Myxobolus cerebralis</t>
  </si>
  <si>
    <t>Severity</t>
  </si>
  <si>
    <t>load of lesions</t>
  </si>
  <si>
    <t>Oubred</t>
  </si>
  <si>
    <t>Baer and Schmid-Hempel 1999</t>
  </si>
  <si>
    <t>Figure 1</t>
  </si>
  <si>
    <t>Measure</t>
  </si>
  <si>
    <t>UpperErrorBar</t>
  </si>
  <si>
    <t>Value</t>
  </si>
  <si>
    <t>Cbombii</t>
  </si>
  <si>
    <t>Low</t>
  </si>
  <si>
    <t>High</t>
  </si>
  <si>
    <t>Nosema</t>
  </si>
  <si>
    <t>Baer and Schmid-Hempel 2001</t>
  </si>
  <si>
    <t>OneMale</t>
  </si>
  <si>
    <t>TwoMales</t>
  </si>
  <si>
    <t>FourBros</t>
  </si>
  <si>
    <t>FourMales</t>
  </si>
  <si>
    <t>Brutsch et al. 2017</t>
  </si>
  <si>
    <t>Dryad</t>
  </si>
  <si>
    <t>nest</t>
  </si>
  <si>
    <t>petri.n</t>
  </si>
  <si>
    <t>exp.cont</t>
  </si>
  <si>
    <t>ant.n</t>
  </si>
  <si>
    <t>n.queens</t>
  </si>
  <si>
    <t>date.inf</t>
  </si>
  <si>
    <t>date.death</t>
  </si>
  <si>
    <t>n.days.alive</t>
  </si>
  <si>
    <t>cens</t>
  </si>
  <si>
    <t>note</t>
  </si>
  <si>
    <t>Diff</t>
  </si>
  <si>
    <t>Shared Controls</t>
  </si>
  <si>
    <t>cont</t>
  </si>
  <si>
    <t>NA</t>
  </si>
  <si>
    <t>nothing</t>
  </si>
  <si>
    <t>Control</t>
  </si>
  <si>
    <t>covVg</t>
  </si>
  <si>
    <t>Vrr</t>
  </si>
  <si>
    <t>covVrr</t>
  </si>
  <si>
    <t>Exposed</t>
  </si>
  <si>
    <t>escaped</t>
  </si>
  <si>
    <t>excluded</t>
  </si>
  <si>
    <t>exp</t>
  </si>
  <si>
    <t>drowned.in.food</t>
  </si>
  <si>
    <t>Desai et al. 2015</t>
  </si>
  <si>
    <t>Figure 1b</t>
  </si>
  <si>
    <t>Total number mites</t>
  </si>
  <si>
    <t>Mean abundance mites</t>
  </si>
  <si>
    <t>Mean mite mortality rate</t>
  </si>
  <si>
    <t>Mean mite survival rate</t>
  </si>
  <si>
    <t>based on mortality rate formula in methods</t>
  </si>
  <si>
    <t>Figure 5a</t>
  </si>
  <si>
    <t>Figure 5b</t>
  </si>
  <si>
    <t>Bee mortality rate</t>
  </si>
  <si>
    <t>Figure 6</t>
  </si>
  <si>
    <t>Virus</t>
  </si>
  <si>
    <t>PropVirusPositive</t>
  </si>
  <si>
    <t>SD of proportion</t>
  </si>
  <si>
    <t>DWV</t>
  </si>
  <si>
    <t>BQCV</t>
  </si>
  <si>
    <t>IAPV</t>
  </si>
  <si>
    <t>CBPV</t>
  </si>
  <si>
    <t>ABPV</t>
  </si>
  <si>
    <t>SBV</t>
  </si>
  <si>
    <t>KBV</t>
  </si>
  <si>
    <t>Figure 7</t>
  </si>
  <si>
    <t>Graph</t>
  </si>
  <si>
    <t>Figure 8</t>
  </si>
  <si>
    <t>Proportion</t>
  </si>
  <si>
    <t>N colonies</t>
  </si>
  <si>
    <t>Nosema apis</t>
  </si>
  <si>
    <t>Proportion of colonies positive</t>
  </si>
  <si>
    <t>Similar</t>
  </si>
  <si>
    <t>Diverse</t>
  </si>
  <si>
    <t>Nosema ceranae</t>
  </si>
  <si>
    <t>Ebert et al. 2007</t>
  </si>
  <si>
    <t>Prev</t>
  </si>
  <si>
    <t>Ferrari et al. 2007</t>
  </si>
  <si>
    <t>Line</t>
  </si>
  <si>
    <t>Selfed</t>
  </si>
  <si>
    <t>Outcross</t>
  </si>
  <si>
    <t>Ganz and Ebert 2010</t>
  </si>
  <si>
    <t>n</t>
  </si>
  <si>
    <t>Gintestinalis</t>
  </si>
  <si>
    <t>Ocolligata</t>
  </si>
  <si>
    <t>Microsporidium</t>
  </si>
  <si>
    <t>LowerErrorBar</t>
  </si>
  <si>
    <t>Variance</t>
  </si>
  <si>
    <t>Giese and Hedrick 2003</t>
  </si>
  <si>
    <t>Table 1, Figure 1</t>
  </si>
  <si>
    <t>Population</t>
  </si>
  <si>
    <t>He</t>
  </si>
  <si>
    <t>HeMHC</t>
  </si>
  <si>
    <t>X</t>
  </si>
  <si>
    <t>Y</t>
  </si>
  <si>
    <t>Cor</t>
  </si>
  <si>
    <t>BS</t>
  </si>
  <si>
    <t>xx</t>
  </si>
  <si>
    <t>CC</t>
  </si>
  <si>
    <t>MS</t>
  </si>
  <si>
    <t>SS</t>
  </si>
  <si>
    <t>Table 6</t>
  </si>
  <si>
    <t>Lines</t>
  </si>
  <si>
    <t>Hughes and Boomsma 2004</t>
  </si>
  <si>
    <t>Figure 4</t>
  </si>
  <si>
    <t>MeanSurviving</t>
  </si>
  <si>
    <t>MeanDead</t>
  </si>
  <si>
    <t>LowDose</t>
  </si>
  <si>
    <t>HighDose</t>
  </si>
  <si>
    <t>O'Donnell and Armbruster 2010</t>
  </si>
  <si>
    <t>Lines in text, page 673</t>
  </si>
  <si>
    <t>Load</t>
  </si>
  <si>
    <t>Pearman et al. 2005</t>
  </si>
  <si>
    <t>Dose</t>
  </si>
  <si>
    <t>PropSD</t>
  </si>
  <si>
    <t>Circle</t>
  </si>
  <si>
    <t>Diamond</t>
  </si>
  <si>
    <t>Star</t>
  </si>
  <si>
    <t>DownTri</t>
  </si>
  <si>
    <t>Square</t>
  </si>
  <si>
    <t>UpTri</t>
  </si>
  <si>
    <t>Puurtinen et al. 2004</t>
  </si>
  <si>
    <t>Table 1</t>
  </si>
  <si>
    <t>Heterozygosity: expected</t>
  </si>
  <si>
    <t>Heterozygosity: observed</t>
  </si>
  <si>
    <t>Fis</t>
  </si>
  <si>
    <t>A</t>
  </si>
  <si>
    <t>Expected Heterozygosity</t>
  </si>
  <si>
    <t>B</t>
  </si>
  <si>
    <t>Observed Heterozygosity</t>
  </si>
  <si>
    <t>C</t>
  </si>
  <si>
    <t>D</t>
  </si>
  <si>
    <t>E</t>
  </si>
  <si>
    <t>F</t>
  </si>
  <si>
    <t>G</t>
  </si>
  <si>
    <t>H</t>
  </si>
  <si>
    <t>Self</t>
  </si>
  <si>
    <t>SEM</t>
  </si>
  <si>
    <t>N1</t>
  </si>
  <si>
    <t>N2</t>
  </si>
  <si>
    <t>Selfing</t>
  </si>
  <si>
    <t>Outcrossed</t>
  </si>
  <si>
    <t>Reber et al. 2008</t>
  </si>
  <si>
    <t>Surv</t>
  </si>
  <si>
    <t>Mort</t>
  </si>
  <si>
    <t>Change</t>
  </si>
  <si>
    <t>exposed</t>
  </si>
  <si>
    <t>Mono</t>
  </si>
  <si>
    <t>Poly</t>
  </si>
  <si>
    <t>control</t>
  </si>
  <si>
    <t>Medium</t>
  </si>
  <si>
    <t>Schmid 1994</t>
  </si>
  <si>
    <t>Timepoint</t>
  </si>
  <si>
    <t>Replicate</t>
  </si>
  <si>
    <t>HostTr</t>
  </si>
  <si>
    <t>Type</t>
  </si>
  <si>
    <t>Color</t>
  </si>
  <si>
    <t>Level</t>
  </si>
  <si>
    <t>Pure</t>
  </si>
  <si>
    <t>clones</t>
  </si>
  <si>
    <t>sibs</t>
  </si>
  <si>
    <t>similar</t>
  </si>
  <si>
    <t>different</t>
  </si>
  <si>
    <t>Schmidt et al. 2011</t>
  </si>
  <si>
    <t>Control+95%CI</t>
  </si>
  <si>
    <t>Control-95%CI</t>
  </si>
  <si>
    <t>Control_Mortality</t>
  </si>
  <si>
    <t>Control_SD</t>
  </si>
  <si>
    <t>Exposed+95%CI</t>
  </si>
  <si>
    <t>Exposed-95%CI</t>
  </si>
  <si>
    <t>Exposed_Mortality</t>
  </si>
  <si>
    <t>Exposed_SD</t>
  </si>
  <si>
    <t>SD_diff</t>
  </si>
  <si>
    <t>U1</t>
  </si>
  <si>
    <t>%worker alive</t>
  </si>
  <si>
    <t>U3</t>
  </si>
  <si>
    <t>U5</t>
  </si>
  <si>
    <t>high</t>
  </si>
  <si>
    <t>mixed</t>
  </si>
  <si>
    <t>low</t>
  </si>
  <si>
    <t>crossed</t>
  </si>
  <si>
    <t>N larvae alive</t>
  </si>
  <si>
    <t>Seeley and Tarpy 2007</t>
  </si>
  <si>
    <t>Figure 1, from author</t>
  </si>
  <si>
    <t>Colony</t>
  </si>
  <si>
    <t>Intensity: ABF cells/brood frame</t>
  </si>
  <si>
    <t>SDI</t>
  </si>
  <si>
    <t>August</t>
  </si>
  <si>
    <t>L</t>
  </si>
  <si>
    <t>MDI</t>
  </si>
  <si>
    <t>I</t>
  </si>
  <si>
    <t>K</t>
  </si>
  <si>
    <t>O</t>
  </si>
  <si>
    <t>R</t>
  </si>
  <si>
    <t>September</t>
  </si>
  <si>
    <t>Dryad Rcode  - line</t>
  </si>
  <si>
    <t>Tank</t>
  </si>
  <si>
    <t>Ttmt</t>
  </si>
  <si>
    <t>M</t>
  </si>
  <si>
    <t>Var</t>
  </si>
  <si>
    <t>Blk</t>
  </si>
  <si>
    <t>int.D</t>
  </si>
  <si>
    <t>int.C</t>
  </si>
  <si>
    <t>int.ID</t>
  </si>
  <si>
    <t>int.IP</t>
  </si>
  <si>
    <t>Experiment2</t>
  </si>
  <si>
    <t>Comparison2</t>
  </si>
  <si>
    <t>Gdiversity</t>
  </si>
  <si>
    <t>Competitors</t>
  </si>
  <si>
    <t>Mean.EpidemicSize</t>
  </si>
  <si>
    <t>line 90, int.meas.M$int.IP</t>
  </si>
  <si>
    <t>No</t>
  </si>
  <si>
    <t>Yes</t>
  </si>
  <si>
    <t>Slow</t>
  </si>
  <si>
    <t>based on FigS1B</t>
  </si>
  <si>
    <t>II</t>
  </si>
  <si>
    <t>integrated infection prevalence</t>
  </si>
  <si>
    <t>III</t>
  </si>
  <si>
    <t>IV</t>
  </si>
  <si>
    <t>Fast</t>
  </si>
  <si>
    <t>Fig. 2A</t>
  </si>
  <si>
    <t>log(Mean)</t>
  </si>
  <si>
    <t>log(Upper)</t>
  </si>
  <si>
    <t>Tarpy and Seeley 2006</t>
  </si>
  <si>
    <t>Dis</t>
  </si>
  <si>
    <t>SB</t>
  </si>
  <si>
    <t>CB</t>
  </si>
  <si>
    <t>EFB</t>
  </si>
  <si>
    <t>AFB</t>
  </si>
  <si>
    <t>van Houte et al. 2016</t>
  </si>
  <si>
    <t>NHostClones</t>
  </si>
  <si>
    <t>Log Phage at 16</t>
  </si>
  <si>
    <t>Log phage at 24</t>
  </si>
  <si>
    <t>Log phage at 40</t>
  </si>
  <si>
    <t>Log phage at 48</t>
  </si>
  <si>
    <t>Log phage at 64</t>
  </si>
  <si>
    <t>Log Phage Titre at 72 hours</t>
  </si>
  <si>
    <t>Phage16</t>
  </si>
  <si>
    <t>Phage20</t>
  </si>
  <si>
    <t>Phage24</t>
  </si>
  <si>
    <t>Phage48</t>
  </si>
  <si>
    <t>Phage64</t>
  </si>
  <si>
    <t>Phage72</t>
  </si>
  <si>
    <t>ED Fig 1</t>
  </si>
  <si>
    <t>Time hpi</t>
  </si>
  <si>
    <t>Phage</t>
  </si>
  <si>
    <t>Mean log phage titer</t>
  </si>
  <si>
    <t>Lower</t>
  </si>
  <si>
    <t>PhageTiter</t>
  </si>
  <si>
    <t>Ancestral</t>
  </si>
  <si>
    <t>Escape</t>
  </si>
  <si>
    <t>ED Fig1hi</t>
  </si>
  <si>
    <t>ED Fig2</t>
  </si>
  <si>
    <t>ED Figure 3</t>
  </si>
  <si>
    <t>Woyciechowski et al. 2001</t>
  </si>
  <si>
    <t>https://books.google.de/books?hl=en&amp;lr=&amp;id=93BC6m156icC&amp;oi=fnd&amp;pg=PA107&amp;dq=Worker+genetic+diversity+and+infection+by+Nosema+apis+in+honey+bee+colonies&amp;ots=Vf5dO4nC-1&amp;sig=gPsZGrYJGYJHn0GEvZJe15TkRvE#v=onepage&amp;q&amp;f=false</t>
  </si>
  <si>
    <t>AvgIntensity</t>
  </si>
  <si>
    <t>PrevHigh</t>
  </si>
  <si>
    <t>Bower and Aitken 2011</t>
  </si>
  <si>
    <t>Table 1, Table S2+S1</t>
  </si>
  <si>
    <t>P</t>
  </si>
  <si>
    <t>HoA</t>
  </si>
  <si>
    <t>HoB</t>
  </si>
  <si>
    <t>HoC</t>
  </si>
  <si>
    <t>Ho_mean</t>
  </si>
  <si>
    <t>FiA</t>
  </si>
  <si>
    <t>FiB</t>
  </si>
  <si>
    <t>FiC</t>
  </si>
  <si>
    <t>Fi_mean</t>
  </si>
  <si>
    <t>Observation</t>
  </si>
  <si>
    <t>rho</t>
  </si>
  <si>
    <t>z</t>
  </si>
  <si>
    <t>Vz</t>
  </si>
  <si>
    <t>Inbreeding coefficient</t>
  </si>
  <si>
    <t>Dagan et al. 2013</t>
  </si>
  <si>
    <t xml:space="preserve"> </t>
  </si>
  <si>
    <t>PopulationID</t>
  </si>
  <si>
    <t>Males</t>
  </si>
  <si>
    <t>Infected</t>
  </si>
  <si>
    <t>Density</t>
  </si>
  <si>
    <t>Stoddart</t>
  </si>
  <si>
    <t>EffectiveGenotypes</t>
  </si>
  <si>
    <t>Parasitized</t>
  </si>
  <si>
    <t>Arugot S</t>
  </si>
  <si>
    <t>Infected (Prevalence)</t>
  </si>
  <si>
    <t>David S</t>
  </si>
  <si>
    <t>EffectiveNGenotypes - richness</t>
  </si>
  <si>
    <t>Ein Afek Metsuda S</t>
  </si>
  <si>
    <t>Ein Fescha Amnon S</t>
  </si>
  <si>
    <t>Ein Fescha Downstream S</t>
  </si>
  <si>
    <t>Kaftor W</t>
  </si>
  <si>
    <t>Kikar W</t>
  </si>
  <si>
    <t>Majrase W</t>
  </si>
  <si>
    <t>Naaman S</t>
  </si>
  <si>
    <t>Natsiv S</t>
  </si>
  <si>
    <t>Nofarim W</t>
  </si>
  <si>
    <t>Sapir W</t>
  </si>
  <si>
    <t>Tamar W</t>
  </si>
  <si>
    <t>Timsach W</t>
  </si>
  <si>
    <t>Ein Bokek W</t>
  </si>
  <si>
    <t>Huga W</t>
  </si>
  <si>
    <t>Nevia W</t>
  </si>
  <si>
    <t>Tabha W</t>
  </si>
  <si>
    <t>Taninim S</t>
  </si>
  <si>
    <t>Timna S</t>
  </si>
  <si>
    <t>Zafzefa W</t>
  </si>
  <si>
    <t>Zippori S</t>
  </si>
  <si>
    <t>Dionne et al. 2009</t>
  </si>
  <si>
    <t>Table 3 for infection data - myxozoa only</t>
  </si>
  <si>
    <t>Site</t>
  </si>
  <si>
    <t>Msat_he</t>
  </si>
  <si>
    <t>Msat_ho</t>
  </si>
  <si>
    <t>Msat_A</t>
  </si>
  <si>
    <t>MHC_he</t>
  </si>
  <si>
    <t>MHC_ho</t>
  </si>
  <si>
    <t>MHC_A</t>
  </si>
  <si>
    <t>Loci</t>
  </si>
  <si>
    <t>Appendix S1 from Dionne et al. 2007 for genetics</t>
  </si>
  <si>
    <t>SM</t>
  </si>
  <si>
    <t>Msat</t>
  </si>
  <si>
    <t>Expected heterozygosity</t>
  </si>
  <si>
    <t>other pathogens excluded because exceedingly rare</t>
  </si>
  <si>
    <t>LA</t>
  </si>
  <si>
    <t>Observed heterozygosity</t>
  </si>
  <si>
    <t>TR</t>
  </si>
  <si>
    <t>Mean allelic richness</t>
  </si>
  <si>
    <t>CA</t>
  </si>
  <si>
    <t>MHC</t>
  </si>
  <si>
    <t>DA</t>
  </si>
  <si>
    <t>SJ</t>
  </si>
  <si>
    <t>Dunning 2008</t>
  </si>
  <si>
    <t>Table 3.2, Fig. 2.8, Table 2.3</t>
  </si>
  <si>
    <t>Prev_viridiflava</t>
  </si>
  <si>
    <t>Load_viridiflava</t>
  </si>
  <si>
    <t>Prev_syringae</t>
  </si>
  <si>
    <t>Prev_campestris</t>
  </si>
  <si>
    <t>Nei's gene diversity</t>
  </si>
  <si>
    <t>Prevalence - viridiflava</t>
  </si>
  <si>
    <t>Load - viridiflava</t>
  </si>
  <si>
    <t>Prevalence - syringae</t>
  </si>
  <si>
    <t>Prevalence - campestris</t>
  </si>
  <si>
    <t>Ellison et al. 2011</t>
  </si>
  <si>
    <t>DivMetric</t>
  </si>
  <si>
    <t>DisMetric</t>
  </si>
  <si>
    <t>acanthocephalan</t>
  </si>
  <si>
    <t>mean number of alleles</t>
  </si>
  <si>
    <t>observed heterozygosity</t>
  </si>
  <si>
    <t>expected heterozygosity</t>
  </si>
  <si>
    <t>trichoderma</t>
  </si>
  <si>
    <t>bacterial gill cysts</t>
  </si>
  <si>
    <t>inbreeding coefficient</t>
  </si>
  <si>
    <t>Field et al. 2007</t>
  </si>
  <si>
    <t>in text</t>
  </si>
  <si>
    <t>Nei's Nucleotide Diversity</t>
  </si>
  <si>
    <t>Load, ln(sporocyst concentration (#/uL)]</t>
  </si>
  <si>
    <t>King et al. 2011</t>
  </si>
  <si>
    <t>No. clonal genotypes</t>
  </si>
  <si>
    <t>Clonal richness, Stoddart's</t>
  </si>
  <si>
    <t>ClonalDiversity; Shannon-Wiener</t>
  </si>
  <si>
    <t>TotalPrevalence</t>
  </si>
  <si>
    <t>CommonPrevalence</t>
  </si>
  <si>
    <t>personal communication, Kking</t>
  </si>
  <si>
    <t>Nclonal genotypes</t>
  </si>
  <si>
    <t>Stoddart Index</t>
  </si>
  <si>
    <t>Shannon-Wiener Index</t>
  </si>
  <si>
    <t>Kyle et al. 2014</t>
  </si>
  <si>
    <t>Ho</t>
  </si>
  <si>
    <t>Allelic richness</t>
  </si>
  <si>
    <t>total MHC alleles</t>
  </si>
  <si>
    <t>Mean MHC richness</t>
  </si>
  <si>
    <t>Inf</t>
  </si>
  <si>
    <t>Uninf</t>
  </si>
  <si>
    <t>Total MHC alleles</t>
  </si>
  <si>
    <t>Mean MHC allele richness</t>
  </si>
  <si>
    <t>Loiseau et al. 2011</t>
  </si>
  <si>
    <t>Number of MHC alleles</t>
  </si>
  <si>
    <t>Number alleles</t>
  </si>
  <si>
    <t>Meagher et al. 1999</t>
  </si>
  <si>
    <t>Table 4</t>
  </si>
  <si>
    <t>Average allozyme heterozygosity</t>
  </si>
  <si>
    <t>differs from correlation reported in text, which is Spearman's</t>
  </si>
  <si>
    <t>Neumann and Moritz 2000</t>
  </si>
  <si>
    <t>Load94</t>
  </si>
  <si>
    <t>Load95</t>
  </si>
  <si>
    <t>MeanLoad</t>
  </si>
  <si>
    <t>Number Observed patrilines</t>
  </si>
  <si>
    <t>Estimated number patrilines</t>
  </si>
  <si>
    <t>effective number of males</t>
  </si>
  <si>
    <t>intracolonial relatedness</t>
  </si>
  <si>
    <t>observed number of patrilines</t>
  </si>
  <si>
    <t>estimated number of patrilines (estimated number matings)</t>
  </si>
  <si>
    <t>Pagan et al. 2012</t>
  </si>
  <si>
    <t>Table S1, Fig. 2</t>
  </si>
  <si>
    <t>Code</t>
  </si>
  <si>
    <t>Figure</t>
  </si>
  <si>
    <t>Bego</t>
  </si>
  <si>
    <t>CMV</t>
  </si>
  <si>
    <t>Dzibilchaltun (YUC)</t>
  </si>
  <si>
    <t>DZI-W</t>
  </si>
  <si>
    <t>Prevalence - Begomovirus</t>
  </si>
  <si>
    <t>Cholul (YUC)</t>
  </si>
  <si>
    <t>CHO-CHG</t>
  </si>
  <si>
    <t>Prevalence - cucumber mosaic</t>
  </si>
  <si>
    <t>Huatulco (OAX)</t>
  </si>
  <si>
    <t>HUA-W</t>
  </si>
  <si>
    <t>HUA-CHG</t>
  </si>
  <si>
    <t>Tlacuapa (SLP)</t>
  </si>
  <si>
    <t>TLA-W</t>
  </si>
  <si>
    <t>TLA-CMC</t>
  </si>
  <si>
    <t>PuertoVerde (SLP)</t>
  </si>
  <si>
    <t>PVE-CMC</t>
  </si>
  <si>
    <t>Tula (TAM)</t>
  </si>
  <si>
    <t>TUL-W</t>
  </si>
  <si>
    <t>TUL-LSF</t>
  </si>
  <si>
    <t>TUL-LSP</t>
  </si>
  <si>
    <t>Bernal (QRO)</t>
  </si>
  <si>
    <t>BER-W</t>
  </si>
  <si>
    <t>Cerritos (SLP)</t>
  </si>
  <si>
    <t>CER-W</t>
  </si>
  <si>
    <t>CER-LSP</t>
  </si>
  <si>
    <t>CER-CMC</t>
  </si>
  <si>
    <t>La Libertad (NAY)</t>
  </si>
  <si>
    <t>LIB-CMC</t>
  </si>
  <si>
    <t>El Potrero (SIN)</t>
  </si>
  <si>
    <t>POT-CHG</t>
  </si>
  <si>
    <t>El Huajote (SIN)</t>
  </si>
  <si>
    <t>HUJ-W</t>
  </si>
  <si>
    <t>HUJ-CHG</t>
  </si>
  <si>
    <t>Puente Elota (SIN)</t>
  </si>
  <si>
    <t>PEL-W</t>
  </si>
  <si>
    <t>Elota (SIN)</t>
  </si>
  <si>
    <t>ELO-LSP</t>
  </si>
  <si>
    <t>Sanalona (SIN)</t>
  </si>
  <si>
    <t>SAN-LSP</t>
  </si>
  <si>
    <t>Moctezuma (SON)</t>
  </si>
  <si>
    <t>MOC-W</t>
  </si>
  <si>
    <t>Mazocaui (SON)</t>
  </si>
  <si>
    <t>MAZ-LSF</t>
  </si>
  <si>
    <t>Los Mautos (SON)</t>
  </si>
  <si>
    <t>MAU-W</t>
  </si>
  <si>
    <t>Temporal (SON)</t>
  </si>
  <si>
    <t>TEM-CMC</t>
  </si>
  <si>
    <t>Hermosillo (SON)</t>
  </si>
  <si>
    <t>HER-CMC</t>
  </si>
  <si>
    <t>Parsche et al. 2018</t>
  </si>
  <si>
    <t>Fig2C</t>
  </si>
  <si>
    <t>Host</t>
  </si>
  <si>
    <t>Bombus terrestris</t>
  </si>
  <si>
    <t>Fig2D</t>
  </si>
  <si>
    <t>Bombus lapidarius</t>
  </si>
  <si>
    <t>Queiros et al. 2016</t>
  </si>
  <si>
    <t>Allelic Richness</t>
  </si>
  <si>
    <t>Rahn et al. 2016</t>
  </si>
  <si>
    <t>Table 1, Table 2</t>
  </si>
  <si>
    <t>Avg number of alleles</t>
  </si>
  <si>
    <t>Haplotype number</t>
  </si>
  <si>
    <t>Haplotype diversity</t>
  </si>
  <si>
    <t>Nucleotide diversity</t>
  </si>
  <si>
    <t>Average n nucleotide differences</t>
  </si>
  <si>
    <t>average number of alleles per locus</t>
  </si>
  <si>
    <t>number of haplotypes</t>
  </si>
  <si>
    <t>haplotype diversity</t>
  </si>
  <si>
    <t>nucleotide diversity</t>
  </si>
  <si>
    <t>average number of nucleotide differences</t>
  </si>
  <si>
    <t>Savage et al. 2015</t>
  </si>
  <si>
    <t>Fig 1, Fig 2</t>
  </si>
  <si>
    <t>Heterozygosity</t>
  </si>
  <si>
    <t>TV</t>
  </si>
  <si>
    <t>CIC</t>
  </si>
  <si>
    <t>WC</t>
  </si>
  <si>
    <t>AC</t>
  </si>
  <si>
    <t>HR</t>
  </si>
  <si>
    <t>UH</t>
  </si>
  <si>
    <t>AS</t>
  </si>
  <si>
    <t>HS</t>
  </si>
  <si>
    <t>Trouve et al. 2003</t>
  </si>
  <si>
    <t>Table 2</t>
  </si>
  <si>
    <t>Number of alleles</t>
  </si>
  <si>
    <t>Expected heterozygosity (gene diversity)</t>
  </si>
  <si>
    <t>Velavan et al. 2009</t>
  </si>
  <si>
    <t>heterozygosity</t>
  </si>
  <si>
    <t>Average allelic richness</t>
  </si>
  <si>
    <t>Whitehorn et al. 2014</t>
  </si>
  <si>
    <t>muscorum</t>
  </si>
  <si>
    <t>jonellus</t>
  </si>
  <si>
    <t>Whiteman et al. 2006</t>
  </si>
  <si>
    <t>Ben M'Barek et al. 2019</t>
  </si>
  <si>
    <t>Supplemental Figure S7, ab</t>
  </si>
  <si>
    <t>Even</t>
  </si>
  <si>
    <t>Ratio</t>
  </si>
  <si>
    <t>Cultivar1</t>
  </si>
  <si>
    <t>Cultivar2</t>
  </si>
  <si>
    <t>Cultivar3</t>
  </si>
  <si>
    <t>1: april 22</t>
  </si>
  <si>
    <t>Karim</t>
  </si>
  <si>
    <t>PLACL</t>
  </si>
  <si>
    <t>Salim</t>
  </si>
  <si>
    <t>Monastir</t>
  </si>
  <si>
    <t>25% 2</t>
  </si>
  <si>
    <t>Cultivars</t>
  </si>
  <si>
    <t>Nt</t>
  </si>
  <si>
    <t>Karim+Salim</t>
  </si>
  <si>
    <t>25% Poly</t>
  </si>
  <si>
    <t>50% Poly</t>
  </si>
  <si>
    <t>75% 2</t>
  </si>
  <si>
    <t>75% Poly</t>
  </si>
  <si>
    <t>Karim+Monastir</t>
  </si>
  <si>
    <t>12.5% of 2 and 3 each</t>
  </si>
  <si>
    <t>Karim+Salim+Monastir</t>
  </si>
  <si>
    <t>25% of 2 and 3 each</t>
  </si>
  <si>
    <t>37.5% of 2 and 3 each</t>
  </si>
  <si>
    <t>Salim+Monastir</t>
  </si>
  <si>
    <t>2: may 9</t>
  </si>
  <si>
    <t>Supplemental Figure S7, cd</t>
  </si>
  <si>
    <t>plesion</t>
  </si>
  <si>
    <t>Supplemental Figure S7, ef</t>
  </si>
  <si>
    <t>pleaf</t>
  </si>
  <si>
    <t>Bruns 2013</t>
  </si>
  <si>
    <t>Table 3.1</t>
  </si>
  <si>
    <t>Cultivar</t>
  </si>
  <si>
    <t>Incidence</t>
  </si>
  <si>
    <t>Stdev</t>
  </si>
  <si>
    <t>Souris</t>
  </si>
  <si>
    <t>Morton</t>
  </si>
  <si>
    <t>Colt</t>
  </si>
  <si>
    <t>Mix: 40 genotypes</t>
  </si>
  <si>
    <t>mix: 10 genotyopes</t>
  </si>
  <si>
    <t>Figure 3.6</t>
  </si>
  <si>
    <t>Year</t>
  </si>
  <si>
    <t>Proportion leaves infected</t>
  </si>
  <si>
    <t>Mix: 8 cultivars</t>
  </si>
  <si>
    <t>Ogle</t>
  </si>
  <si>
    <t>Total spore production</t>
  </si>
  <si>
    <t>Hariri et al. 200</t>
  </si>
  <si>
    <t>Strain1</t>
  </si>
  <si>
    <t>PercentageInfected</t>
  </si>
  <si>
    <t>Strain2</t>
  </si>
  <si>
    <t>Percentage</t>
  </si>
  <si>
    <t>PropSd</t>
  </si>
  <si>
    <t>Roots</t>
  </si>
  <si>
    <t>1: 3 months</t>
  </si>
  <si>
    <t>Tremie</t>
  </si>
  <si>
    <t>Soissons</t>
  </si>
  <si>
    <t>1 to 1</t>
  </si>
  <si>
    <t>3 to 1</t>
  </si>
  <si>
    <t>2: 4 months</t>
  </si>
  <si>
    <t>3: 6 months</t>
  </si>
  <si>
    <t>Leaves</t>
  </si>
  <si>
    <t>4: 7.5 months</t>
  </si>
  <si>
    <t>ELISA</t>
  </si>
  <si>
    <t>Huang et al. 2011</t>
  </si>
  <si>
    <t>Location</t>
  </si>
  <si>
    <t>Mixture</t>
  </si>
  <si>
    <t>Lantian13+9362-10</t>
  </si>
  <si>
    <t>Gangu</t>
  </si>
  <si>
    <t>EpidemicRate</t>
  </si>
  <si>
    <t>Whole</t>
  </si>
  <si>
    <t>Lantian13</t>
  </si>
  <si>
    <t>Poly 1 to 1</t>
  </si>
  <si>
    <t>9220-42</t>
  </si>
  <si>
    <t>9362-10</t>
  </si>
  <si>
    <t>Poly 1 to 2</t>
  </si>
  <si>
    <t>Shi917</t>
  </si>
  <si>
    <t>Lantian13+9220-42</t>
  </si>
  <si>
    <t>1 to 2</t>
  </si>
  <si>
    <t>Shi97+9362-10</t>
  </si>
  <si>
    <t>Shi97+9220-42</t>
  </si>
  <si>
    <t>Lantian13+9220-12</t>
  </si>
  <si>
    <t>9220-12</t>
  </si>
  <si>
    <t>Lantian6</t>
  </si>
  <si>
    <t>Poly 1 to 5</t>
  </si>
  <si>
    <t>1 to 5</t>
  </si>
  <si>
    <t>Lantian6+9220-12</t>
  </si>
  <si>
    <t>Poly 1 to 3</t>
  </si>
  <si>
    <t>1 to 3</t>
  </si>
  <si>
    <t>AUDPC</t>
  </si>
  <si>
    <t>Chuanmai + Mianmai39</t>
  </si>
  <si>
    <t>Yanting</t>
  </si>
  <si>
    <t>Epidemic Rate</t>
  </si>
  <si>
    <t>Mianmai39</t>
  </si>
  <si>
    <t>95-71</t>
  </si>
  <si>
    <t>Chuanmai</t>
  </si>
  <si>
    <t>9571+Mianmai39</t>
  </si>
  <si>
    <t>Beijing</t>
  </si>
  <si>
    <t>Nongda211</t>
  </si>
  <si>
    <t>9428+Nongda211</t>
  </si>
  <si>
    <t>Nongda211+45</t>
  </si>
  <si>
    <t>Pilet et al. 2006</t>
  </si>
  <si>
    <t>Table 1 and Figure 2</t>
  </si>
  <si>
    <t>Fungicide</t>
  </si>
  <si>
    <t>Value1</t>
  </si>
  <si>
    <t>Up1</t>
  </si>
  <si>
    <t>SE1</t>
  </si>
  <si>
    <t>SD1</t>
  </si>
  <si>
    <t>Value2</t>
  </si>
  <si>
    <t>Up2</t>
  </si>
  <si>
    <t>SE2</t>
  </si>
  <si>
    <t>SD2</t>
  </si>
  <si>
    <t>SDs</t>
  </si>
  <si>
    <t>Ns</t>
  </si>
  <si>
    <t>NT</t>
  </si>
  <si>
    <t>LogisticGrowthRate</t>
  </si>
  <si>
    <t>None</t>
  </si>
  <si>
    <t>Cecilia</t>
  </si>
  <si>
    <t>C114</t>
  </si>
  <si>
    <t>Biweekly</t>
  </si>
  <si>
    <t>Weekly</t>
  </si>
  <si>
    <t>LBr37</t>
  </si>
  <si>
    <t>PAN</t>
  </si>
  <si>
    <t>Schaerer et al. 2008</t>
  </si>
  <si>
    <t>SD-propagated</t>
  </si>
  <si>
    <t>Mix-susceptible</t>
  </si>
  <si>
    <t>Mix-resistant</t>
  </si>
  <si>
    <t>SusMix</t>
  </si>
  <si>
    <t>Mono1</t>
  </si>
  <si>
    <t>ResMix</t>
  </si>
  <si>
    <t>Mono2</t>
  </si>
  <si>
    <t>Mono3</t>
  </si>
  <si>
    <t>Mono4</t>
  </si>
  <si>
    <t>Mono5</t>
  </si>
  <si>
    <t>Mono6</t>
  </si>
  <si>
    <t>Mono7</t>
  </si>
  <si>
    <t>Mono8</t>
  </si>
  <si>
    <t>Severns et al. 2014</t>
  </si>
  <si>
    <t>Calculations of AUDG based on Dryad data, severity over distance</t>
  </si>
  <si>
    <t>Field</t>
  </si>
  <si>
    <t>Focus</t>
  </si>
  <si>
    <t>AUDG</t>
  </si>
  <si>
    <t>StDev</t>
  </si>
  <si>
    <t>S</t>
  </si>
  <si>
    <t>PR</t>
  </si>
  <si>
    <t>Zhu et al. 2000</t>
  </si>
  <si>
    <t>County</t>
  </si>
  <si>
    <t>Huangkenuo</t>
  </si>
  <si>
    <t>Shanyou63</t>
  </si>
  <si>
    <t>Shanyou22</t>
  </si>
  <si>
    <t>Zinuo</t>
  </si>
  <si>
    <t>Description</t>
  </si>
  <si>
    <t>Disease</t>
  </si>
  <si>
    <t>Disease Metric</t>
  </si>
  <si>
    <t>Mixture Components</t>
  </si>
  <si>
    <t>Mixture Ratio</t>
  </si>
  <si>
    <t>Monoculture Mean</t>
  </si>
  <si>
    <t>Polyculture Mean</t>
  </si>
  <si>
    <t>NM</t>
  </si>
  <si>
    <t>NP</t>
  </si>
  <si>
    <t>Response Ratio</t>
  </si>
  <si>
    <t xml:space="preserve">ln(R) </t>
  </si>
  <si>
    <t>Table 2/3</t>
  </si>
  <si>
    <t>Faro</t>
  </si>
  <si>
    <t>Triticum aestivum</t>
  </si>
  <si>
    <t>Puccinia striiformis</t>
  </si>
  <si>
    <t>Moro</t>
  </si>
  <si>
    <t>Faro/Tyee</t>
  </si>
  <si>
    <t>Jacmar</t>
  </si>
  <si>
    <t>Faro/Tres</t>
  </si>
  <si>
    <t>Tres</t>
  </si>
  <si>
    <t>Jacmar/Tyee</t>
  </si>
  <si>
    <t>Tyee</t>
  </si>
  <si>
    <t>Pendleton</t>
  </si>
  <si>
    <t>Inoculation</t>
  </si>
  <si>
    <t>Disease Upon</t>
  </si>
  <si>
    <t>Mean Percent Leaf Area Affected</t>
  </si>
  <si>
    <t>0R:100S</t>
  </si>
  <si>
    <t>Inoculated</t>
  </si>
  <si>
    <t>Susceptible</t>
  </si>
  <si>
    <t>Puccinia graminis</t>
  </si>
  <si>
    <t>R:S</t>
  </si>
  <si>
    <t>60R:40S</t>
  </si>
  <si>
    <t>100R:0S</t>
  </si>
  <si>
    <t>Resistant</t>
  </si>
  <si>
    <t>80R:20S</t>
  </si>
  <si>
    <t>90R:10S</t>
  </si>
  <si>
    <t>99R:1S</t>
  </si>
  <si>
    <t>On Which Cultivar</t>
  </si>
  <si>
    <t xml:space="preserve">Foliage area diseased </t>
  </si>
  <si>
    <t>Bintje</t>
  </si>
  <si>
    <t>Solanum tuberosum</t>
  </si>
  <si>
    <t>Phytophthora infestans</t>
  </si>
  <si>
    <t>B-CH-CH</t>
  </si>
  <si>
    <t>Charlotte</t>
  </si>
  <si>
    <t>B-CH-CL</t>
  </si>
  <si>
    <t>Claustar</t>
  </si>
  <si>
    <t>B-B-CH</t>
  </si>
  <si>
    <t>CH</t>
  </si>
  <si>
    <t>Mean AUDPC</t>
  </si>
  <si>
    <t>CL</t>
  </si>
  <si>
    <t xml:space="preserve">Monoculture </t>
  </si>
  <si>
    <t>Extra</t>
  </si>
  <si>
    <t>these are lumped across all three years. Deleting because replicate data</t>
  </si>
  <si>
    <t xml:space="preserve">Polyculture </t>
  </si>
  <si>
    <t>Initial Intensity</t>
  </si>
  <si>
    <t>Pak 81</t>
  </si>
  <si>
    <t>Pak 81/Lyp 73</t>
  </si>
  <si>
    <t>Lyp 73</t>
  </si>
  <si>
    <t>Pak 81/Blue Silver</t>
  </si>
  <si>
    <t>Blue Silver</t>
  </si>
  <si>
    <t>Pak 81/LU 26</t>
  </si>
  <si>
    <t>LU 26</t>
  </si>
  <si>
    <t>Pak 81/Lyp 73/Blue Silver</t>
  </si>
  <si>
    <t>Pak 81/Lyp 73/LU 26</t>
  </si>
  <si>
    <t>Pak 81/Lyp 73/ Blue Silver / LU 26</t>
  </si>
  <si>
    <t>Final Intensity</t>
  </si>
  <si>
    <t>Relative rate of disease development per day</t>
  </si>
  <si>
    <t>Puccinia triticina</t>
  </si>
  <si>
    <t>Total Number of Spores</t>
  </si>
  <si>
    <t>Inoculum Level</t>
  </si>
  <si>
    <t>Alfalfa</t>
  </si>
  <si>
    <t>Distance</t>
  </si>
  <si>
    <t>1HS</t>
  </si>
  <si>
    <t>avena sativa</t>
  </si>
  <si>
    <t>Cochliobolus victoriae</t>
  </si>
  <si>
    <t>HR/HS</t>
  </si>
  <si>
    <t>10HR:90HS</t>
  </si>
  <si>
    <t>1HR</t>
  </si>
  <si>
    <t>20HR:80HS</t>
  </si>
  <si>
    <t>40HR:60HS</t>
  </si>
  <si>
    <t>60HR:40HS</t>
  </si>
  <si>
    <t>80HR:20HS</t>
  </si>
  <si>
    <t>90HR:10HS</t>
  </si>
  <si>
    <t>Mean Number of Spores</t>
  </si>
  <si>
    <t>Percent Diseased Seedings</t>
  </si>
  <si>
    <t>50HR:50HS</t>
  </si>
  <si>
    <t>Percent Diseased Seedlings per Row</t>
  </si>
  <si>
    <t>Mixture Method</t>
  </si>
  <si>
    <t>Corvallis</t>
  </si>
  <si>
    <t>Faro/Tyee/Tres</t>
  </si>
  <si>
    <t>Random Mixture</t>
  </si>
  <si>
    <t>Alternating Row</t>
  </si>
  <si>
    <t>Alternating Swaths</t>
  </si>
  <si>
    <t>Upon Cultivar</t>
  </si>
  <si>
    <t>Fitzroy</t>
  </si>
  <si>
    <t>stylosanthes scabra</t>
  </si>
  <si>
    <t>colletotrichum gloeosporioides</t>
  </si>
  <si>
    <t>S/3/Q/5</t>
  </si>
  <si>
    <t>25(3) : 25(5) : 25Q : 25S</t>
  </si>
  <si>
    <t>Seca</t>
  </si>
  <si>
    <t>F/S/3/Q/5</t>
  </si>
  <si>
    <t>20(3) : 20(5) : 20Q : 20S : 20F</t>
  </si>
  <si>
    <t>12(3) : 12(5) : 12Q : 21S : 52F</t>
  </si>
  <si>
    <t>Q10042</t>
  </si>
  <si>
    <t>Q</t>
  </si>
  <si>
    <t>5(3) : 5(5) : 5Q : 5S : 80F</t>
  </si>
  <si>
    <t>puccinia striiformis</t>
  </si>
  <si>
    <t>R/S</t>
  </si>
  <si>
    <t>50R:50S</t>
  </si>
  <si>
    <t>Infection on</t>
  </si>
  <si>
    <t>Mildew Infection Percentage</t>
  </si>
  <si>
    <t>H:H</t>
  </si>
  <si>
    <t>Infection on H</t>
  </si>
  <si>
    <t>Hordeum vulgare</t>
  </si>
  <si>
    <t>Erysiphe graminis</t>
  </si>
  <si>
    <t>H:R</t>
  </si>
  <si>
    <t>W:W</t>
  </si>
  <si>
    <t>Infection on W</t>
  </si>
  <si>
    <t>H:2R</t>
  </si>
  <si>
    <t>R:R</t>
  </si>
  <si>
    <t>Infection on R</t>
  </si>
  <si>
    <t>H:5R</t>
  </si>
  <si>
    <t>H:W</t>
  </si>
  <si>
    <t>W:R</t>
  </si>
  <si>
    <t>W:2R</t>
  </si>
  <si>
    <t>W:5R</t>
  </si>
  <si>
    <t>M:2R</t>
  </si>
  <si>
    <t>H:W:M</t>
  </si>
  <si>
    <t>Table 4/5</t>
  </si>
  <si>
    <t>M:M</t>
  </si>
  <si>
    <t>Infection on M</t>
  </si>
  <si>
    <t>Cashup</t>
  </si>
  <si>
    <t>Zymoseptoria tritici</t>
  </si>
  <si>
    <t>Cashup/Stephens</t>
  </si>
  <si>
    <t>Stephens</t>
  </si>
  <si>
    <t>Madsen/Stephens</t>
  </si>
  <si>
    <t>Cashup/W-301</t>
  </si>
  <si>
    <t>Madsen</t>
  </si>
  <si>
    <t>Madsen/W-301</t>
  </si>
  <si>
    <t>W-301</t>
  </si>
  <si>
    <t>Type of Mixture</t>
  </si>
  <si>
    <t>Malus domestica</t>
  </si>
  <si>
    <t>Podosphaera leucotricha</t>
  </si>
  <si>
    <t>Row by Row</t>
  </si>
  <si>
    <t>Within Row</t>
  </si>
  <si>
    <t>Polyculture: Row by Row</t>
  </si>
  <si>
    <t>Polyculture: Within Row</t>
  </si>
  <si>
    <t>AUDPC Incidence</t>
  </si>
  <si>
    <t>AUDPC Severity</t>
  </si>
  <si>
    <t>Percentage Disease Severity</t>
  </si>
  <si>
    <t>Table 5</t>
  </si>
  <si>
    <t>HPRY</t>
  </si>
  <si>
    <t>JPR</t>
  </si>
  <si>
    <t>JRY</t>
  </si>
  <si>
    <t>JPY</t>
  </si>
  <si>
    <t>JRH</t>
  </si>
  <si>
    <t>JPH</t>
  </si>
  <si>
    <t>Coefficient of Infection</t>
  </si>
  <si>
    <t>Table 10</t>
  </si>
  <si>
    <t>UP262</t>
  </si>
  <si>
    <t>India</t>
  </si>
  <si>
    <t>UP262/Ska/NL459</t>
  </si>
  <si>
    <t>Ska</t>
  </si>
  <si>
    <t>NL459</t>
  </si>
  <si>
    <t>FJMR</t>
  </si>
  <si>
    <t>FJMY</t>
  </si>
  <si>
    <t>FJR</t>
  </si>
  <si>
    <t>FJY</t>
  </si>
  <si>
    <t>FMR</t>
  </si>
  <si>
    <t>FMY</t>
  </si>
  <si>
    <t>JMR</t>
  </si>
  <si>
    <t>JMY</t>
  </si>
  <si>
    <t>FR</t>
  </si>
  <si>
    <t>FY</t>
  </si>
  <si>
    <t>JR</t>
  </si>
  <si>
    <t>JY</t>
  </si>
  <si>
    <t>MR</t>
  </si>
  <si>
    <t>MY</t>
  </si>
  <si>
    <t>FRY</t>
  </si>
  <si>
    <t>Jacmar/Tres</t>
  </si>
  <si>
    <t>2:1</t>
  </si>
  <si>
    <t>1:1</t>
  </si>
  <si>
    <t>1:2</t>
  </si>
  <si>
    <t>Moro/Tres</t>
  </si>
  <si>
    <t>Moro/Tyee</t>
  </si>
  <si>
    <t>Innoculation Type</t>
  </si>
  <si>
    <t>Percent Severity</t>
  </si>
  <si>
    <t>Innoculation Method</t>
  </si>
  <si>
    <t>Red LaSoda</t>
  </si>
  <si>
    <t>General Innoculation</t>
  </si>
  <si>
    <t>Red LaSoda/A- 90586-11</t>
  </si>
  <si>
    <t>Red LaSoda/A- 90586-12</t>
  </si>
  <si>
    <t>Red LaSoda/A- 90586-13</t>
  </si>
  <si>
    <t>Red LaSoda/A- 90586-14</t>
  </si>
  <si>
    <t>Red LaSoda/A- 90586-15</t>
  </si>
  <si>
    <t>Red LaSoda/A- 90586-16</t>
  </si>
  <si>
    <t>A- 90586-11</t>
  </si>
  <si>
    <t>Red LaSoda/A- 90586-17</t>
  </si>
  <si>
    <t>Focal Innoculation</t>
  </si>
  <si>
    <t>A- 90586-12</t>
  </si>
  <si>
    <t>Red LaSoda/A- 90586-18</t>
  </si>
  <si>
    <t>A- 90586-13</t>
  </si>
  <si>
    <t>Red LaSoda/A- 90586-19</t>
  </si>
  <si>
    <t>A- 90586-14</t>
  </si>
  <si>
    <t>Red LaSoda/A- 90586-20</t>
  </si>
  <si>
    <t>A- 90586-15</t>
  </si>
  <si>
    <t>Red LaSoda/A- 90586-21</t>
  </si>
  <si>
    <t>A- 90586-16</t>
  </si>
  <si>
    <t>Red LaSoda/A- 90586-22</t>
  </si>
  <si>
    <t>Red LaSoda/A- 90586-23</t>
  </si>
  <si>
    <t>Red LaSoda/A- 90586-24</t>
  </si>
  <si>
    <t>Red LaSoda/A- 90586-25</t>
  </si>
  <si>
    <t>Red LaSoda/A- 90586-26</t>
  </si>
  <si>
    <t>Red LaSoda/A- 90586-27</t>
  </si>
  <si>
    <t>Red LaSoda/A- 90586-29</t>
  </si>
  <si>
    <t>Red LaSoda/A- 90586-30</t>
  </si>
  <si>
    <t>Red LaSoda/A- 90586-31</t>
  </si>
  <si>
    <t>Red LaSoda/A- 90586-32</t>
  </si>
  <si>
    <t>Red LaSoda/A- 90586-33</t>
  </si>
  <si>
    <t>Red LaSoda/A- 90586-35</t>
  </si>
  <si>
    <t>Red LaSoda/A- 90586-36</t>
  </si>
  <si>
    <t>Red LaSoda/A- 90586-37</t>
  </si>
  <si>
    <t>Red LaSoda/A- 90586-38</t>
  </si>
  <si>
    <t>Focal</t>
  </si>
  <si>
    <t>General</t>
  </si>
  <si>
    <t>Serra</t>
  </si>
  <si>
    <t>Y/S</t>
  </si>
  <si>
    <t>1Y:2S</t>
  </si>
  <si>
    <t>Yolo</t>
  </si>
  <si>
    <t>Y:S</t>
  </si>
  <si>
    <t>2Y:S</t>
  </si>
  <si>
    <t>1K</t>
  </si>
  <si>
    <t>Septoria nodorum</t>
  </si>
  <si>
    <t>K/MB</t>
  </si>
  <si>
    <t>3K:1MB</t>
  </si>
  <si>
    <t>1MB</t>
  </si>
  <si>
    <t>1K:1MB</t>
  </si>
  <si>
    <t>1K:3MB</t>
  </si>
  <si>
    <t>Percent severity (log transformed)</t>
  </si>
  <si>
    <t>Kolibri</t>
  </si>
  <si>
    <t>Maris Butler</t>
  </si>
  <si>
    <t>Percent incidence</t>
  </si>
  <si>
    <t>MR/MH</t>
  </si>
  <si>
    <t>3MR:1MH</t>
  </si>
  <si>
    <t>1MR:1MH</t>
  </si>
  <si>
    <t>1MR:3MH</t>
  </si>
  <si>
    <t>rhynchosporium secalis</t>
  </si>
  <si>
    <t>MO/H</t>
  </si>
  <si>
    <t>3MO:1H</t>
  </si>
  <si>
    <t>1MO:1H</t>
  </si>
  <si>
    <t>1MO:3H</t>
  </si>
  <si>
    <t xml:space="preserve">Percent severity log transformed </t>
  </si>
  <si>
    <t>Maris Ranger</t>
  </si>
  <si>
    <t>Maris Huntsman</t>
  </si>
  <si>
    <t>Maris Otter</t>
  </si>
  <si>
    <t>Hoppel</t>
  </si>
  <si>
    <t>Mean Incidence</t>
  </si>
  <si>
    <t>Parastagonospora nodorum</t>
  </si>
  <si>
    <t>K/M</t>
  </si>
  <si>
    <t>75K:25M</t>
  </si>
  <si>
    <t>50K:50M</t>
  </si>
  <si>
    <t>25K:75M</t>
  </si>
  <si>
    <t>Mean Severity</t>
  </si>
  <si>
    <t>R/H</t>
  </si>
  <si>
    <t>75R:25H</t>
  </si>
  <si>
    <t>50R:50H</t>
  </si>
  <si>
    <t>25R:75H</t>
  </si>
  <si>
    <t>M/H</t>
  </si>
  <si>
    <t>75M:25H</t>
  </si>
  <si>
    <t>50M:50H</t>
  </si>
  <si>
    <t>25M:75H</t>
  </si>
  <si>
    <t>Figure 5</t>
  </si>
  <si>
    <t>Disease Severity</t>
  </si>
  <si>
    <t>Leaf Type</t>
  </si>
  <si>
    <t>Tahti</t>
  </si>
  <si>
    <t>T/K</t>
  </si>
  <si>
    <t>Kadett</t>
  </si>
  <si>
    <t>Flag</t>
  </si>
  <si>
    <t>50/50</t>
  </si>
  <si>
    <t>Figure 2/3</t>
  </si>
  <si>
    <t>Disease Development Percentage</t>
  </si>
  <si>
    <t>Veli</t>
  </si>
  <si>
    <t>Avena sativa</t>
  </si>
  <si>
    <t>Barley Yellow Dwarf Virus</t>
  </si>
  <si>
    <t>Veli/Hja 78152</t>
  </si>
  <si>
    <t>Hja 78152</t>
  </si>
  <si>
    <t>Veli/Hja 78033</t>
  </si>
  <si>
    <t>Hja 78033/Hja 78152</t>
  </si>
  <si>
    <t>Veli/Hja 78033/Hja 78152</t>
  </si>
  <si>
    <t>Non-green leaf area percentage</t>
  </si>
  <si>
    <t>Flag Leaf</t>
  </si>
  <si>
    <t>Hja 78033</t>
  </si>
  <si>
    <t>2 Leaf</t>
  </si>
  <si>
    <t>Veli/Hja 78153</t>
  </si>
  <si>
    <t>Veli/Hja 78154</t>
  </si>
  <si>
    <t>33/33/33</t>
  </si>
  <si>
    <t>Copper Spray Frequency</t>
  </si>
  <si>
    <t>Infection Pattern</t>
  </si>
  <si>
    <t>Jupiter</t>
  </si>
  <si>
    <t>No Spray</t>
  </si>
  <si>
    <t>Capsicum annuum</t>
  </si>
  <si>
    <t>xanthomonas campestris pv. vesicatoria</t>
  </si>
  <si>
    <t>J/KA</t>
  </si>
  <si>
    <t>One Row</t>
  </si>
  <si>
    <t>King Arthur</t>
  </si>
  <si>
    <t>Two Rows</t>
  </si>
  <si>
    <t>Rebell</t>
  </si>
  <si>
    <t>Delayed Infection</t>
  </si>
  <si>
    <t>J/R</t>
  </si>
  <si>
    <t>Biweekly Spray</t>
  </si>
  <si>
    <t>Weekly Spray</t>
  </si>
  <si>
    <t>C/KA</t>
  </si>
  <si>
    <t>C/X</t>
  </si>
  <si>
    <t>Checkerboard</t>
  </si>
  <si>
    <t>Biweekley Sprays</t>
  </si>
  <si>
    <t>Weekly Sprays</t>
  </si>
  <si>
    <t>Infection Rate</t>
  </si>
  <si>
    <t>Camelot</t>
  </si>
  <si>
    <t>X3R Camelot</t>
  </si>
  <si>
    <t>Five Rows</t>
  </si>
  <si>
    <t>Distance from Innoculum Plot</t>
  </si>
  <si>
    <t>Recital</t>
  </si>
  <si>
    <t>Recital/Talent</t>
  </si>
  <si>
    <t>Talent</t>
  </si>
  <si>
    <t>On Recital</t>
  </si>
  <si>
    <t>On Talent</t>
  </si>
  <si>
    <t>Arcane/Slepjner</t>
  </si>
  <si>
    <t>Arcane</t>
  </si>
  <si>
    <t>Slejpner</t>
  </si>
  <si>
    <t>On Arcane</t>
  </si>
  <si>
    <t>On Slejpner</t>
  </si>
  <si>
    <t>AUDPB</t>
  </si>
  <si>
    <t>Jing 411</t>
  </si>
  <si>
    <t>Blumeria graminis</t>
  </si>
  <si>
    <t>Baofeng 104 : Jing 411</t>
  </si>
  <si>
    <t>Lunxuan 987</t>
  </si>
  <si>
    <t>Baofeng 104 : Lunxuan 987</t>
  </si>
  <si>
    <t>Baofeng 104</t>
  </si>
  <si>
    <t>Lunxuan 987 : Jing 411</t>
  </si>
  <si>
    <t>Baofeng 104 : Lunxuan 987 : Jing 411</t>
  </si>
  <si>
    <t>1:1:1</t>
  </si>
  <si>
    <t>TAM</t>
  </si>
  <si>
    <t>Puccinia recondita</t>
  </si>
  <si>
    <t>McGregor</t>
  </si>
  <si>
    <t>TAM : Collin : TX</t>
  </si>
  <si>
    <t>3.3 : 3.3 : 3.3</t>
  </si>
  <si>
    <t>Collin</t>
  </si>
  <si>
    <t>6.6 : 3.3 : 1</t>
  </si>
  <si>
    <t>TX</t>
  </si>
  <si>
    <t>Mustang : Vona : Thunder</t>
  </si>
  <si>
    <t>3.3 :1 : 6.6</t>
  </si>
  <si>
    <t>Hawk : Siouxland</t>
  </si>
  <si>
    <t>9 : 1</t>
  </si>
  <si>
    <t>Mustang</t>
  </si>
  <si>
    <t>7.5 : 2.5</t>
  </si>
  <si>
    <t>Vona</t>
  </si>
  <si>
    <t>6.6 : 3.3</t>
  </si>
  <si>
    <t>Thunderbird</t>
  </si>
  <si>
    <t>5 : 5</t>
  </si>
  <si>
    <t>3.3: 6.6</t>
  </si>
  <si>
    <t>2.5 : 7.5</t>
  </si>
  <si>
    <t>Hawk</t>
  </si>
  <si>
    <t>1 : 9</t>
  </si>
  <si>
    <t>Siouxland</t>
  </si>
  <si>
    <t>Dallas</t>
  </si>
  <si>
    <t>9H:1S</t>
  </si>
  <si>
    <t>7.5H:2.5S</t>
  </si>
  <si>
    <t>6.6H:3.3S</t>
  </si>
  <si>
    <t>5H:5S</t>
  </si>
  <si>
    <t>3.3H:6.6S</t>
  </si>
  <si>
    <t>2.5H:7.5S</t>
  </si>
  <si>
    <t>1H:9S</t>
  </si>
  <si>
    <t>Expriment 3</t>
  </si>
  <si>
    <t>Multiline</t>
  </si>
  <si>
    <t>114 Days</t>
  </si>
  <si>
    <t>CML</t>
  </si>
  <si>
    <t>Sonalika</t>
  </si>
  <si>
    <t>Puccinia</t>
  </si>
  <si>
    <t>DML 16%</t>
  </si>
  <si>
    <t>DML 33%</t>
  </si>
  <si>
    <t>DML 50%</t>
  </si>
  <si>
    <t>115 Days</t>
  </si>
  <si>
    <t>Kalyansona</t>
  </si>
  <si>
    <t>116 Days</t>
  </si>
  <si>
    <t>Janak</t>
  </si>
  <si>
    <t>135 Days</t>
  </si>
  <si>
    <t>136 Days</t>
  </si>
  <si>
    <t>137 Days</t>
  </si>
  <si>
    <t>Rate of Spread</t>
  </si>
  <si>
    <t>Mixture Type</t>
  </si>
  <si>
    <t>DI Score</t>
  </si>
  <si>
    <t>Lyallpur</t>
  </si>
  <si>
    <t>Parental Mixtures</t>
  </si>
  <si>
    <t>Lyallpur/Atlas</t>
  </si>
  <si>
    <t>Arequippa</t>
  </si>
  <si>
    <t>Atlas/Arequippa</t>
  </si>
  <si>
    <t>Trebi</t>
  </si>
  <si>
    <t>Trebi/Arequippa</t>
  </si>
  <si>
    <t>Atlas</t>
  </si>
  <si>
    <t>Atlas/Glabron</t>
  </si>
  <si>
    <t>264/232</t>
  </si>
  <si>
    <t>303/264</t>
  </si>
  <si>
    <t>Glabron</t>
  </si>
  <si>
    <t>F45 Mixtures</t>
  </si>
  <si>
    <t>Mixture Code</t>
  </si>
  <si>
    <t>Percent Diseased Leaf Area</t>
  </si>
  <si>
    <t>e</t>
  </si>
  <si>
    <t>Mean of 4 pure stands</t>
  </si>
  <si>
    <t>a</t>
  </si>
  <si>
    <t>b</t>
  </si>
  <si>
    <t>f</t>
  </si>
  <si>
    <t>c</t>
  </si>
  <si>
    <t>Mean of 4- component polyculture</t>
  </si>
  <si>
    <t>Malcom C</t>
  </si>
  <si>
    <t>No Fungicide</t>
  </si>
  <si>
    <t>CDGS</t>
  </si>
  <si>
    <t>Madsen (D)</t>
  </si>
  <si>
    <t>CDG</t>
  </si>
  <si>
    <t>Gene (G)</t>
  </si>
  <si>
    <t>CDS</t>
  </si>
  <si>
    <t>Stephens (S)</t>
  </si>
  <si>
    <t>DGS</t>
  </si>
  <si>
    <t>CGS</t>
  </si>
  <si>
    <t>CD</t>
  </si>
  <si>
    <t>DG</t>
  </si>
  <si>
    <t>DS</t>
  </si>
  <si>
    <t>CG</t>
  </si>
  <si>
    <t>CS</t>
  </si>
  <si>
    <t>GS</t>
  </si>
  <si>
    <t>Tapesia yallundae</t>
  </si>
  <si>
    <t>DC</t>
  </si>
  <si>
    <t>Malcolm</t>
  </si>
  <si>
    <t>AUC Conversion Using R</t>
  </si>
  <si>
    <t>100% Susceptible</t>
  </si>
  <si>
    <t>0m</t>
  </si>
  <si>
    <t>AUC</t>
  </si>
  <si>
    <t>Suscepitibe and Resistant</t>
  </si>
  <si>
    <t>56% Susceptible</t>
  </si>
  <si>
    <t>3m</t>
  </si>
  <si>
    <t>42% Susceptible</t>
  </si>
  <si>
    <t>6.1m</t>
  </si>
  <si>
    <t>100% Resistant</t>
  </si>
  <si>
    <t>51% Susceptible</t>
  </si>
  <si>
    <t>12.2m</t>
  </si>
  <si>
    <t>23% Susceptible</t>
  </si>
  <si>
    <t>18.3m</t>
  </si>
  <si>
    <t>29% Susceptible</t>
  </si>
  <si>
    <t>24.4m</t>
  </si>
  <si>
    <t>30.5m</t>
  </si>
  <si>
    <t>36.6m</t>
  </si>
  <si>
    <t>42.7m</t>
  </si>
  <si>
    <t>48.8m</t>
  </si>
  <si>
    <t>54.9m</t>
  </si>
  <si>
    <t>61m</t>
  </si>
  <si>
    <t>Type of Wheat</t>
  </si>
  <si>
    <t>Whitehead %</t>
  </si>
  <si>
    <t>Coda</t>
  </si>
  <si>
    <t>Club Wheat</t>
  </si>
  <si>
    <t>Cephalosporium gramanium</t>
  </si>
  <si>
    <t>Condron</t>
  </si>
  <si>
    <t>Coda/Rohde</t>
  </si>
  <si>
    <t>Rohde</t>
  </si>
  <si>
    <t>Madsen/Rod</t>
  </si>
  <si>
    <t>Common Wheat</t>
  </si>
  <si>
    <t>Rod/Weatherford</t>
  </si>
  <si>
    <t>Rod</t>
  </si>
  <si>
    <t>Weatherford</t>
  </si>
  <si>
    <t xml:space="preserve">Stephens </t>
  </si>
  <si>
    <t>Dafur</t>
  </si>
  <si>
    <t>Lodging %</t>
  </si>
  <si>
    <t>Scio</t>
  </si>
  <si>
    <t>S/H</t>
  </si>
  <si>
    <t>Hesk</t>
  </si>
  <si>
    <t>S/8</t>
  </si>
  <si>
    <t>S/1</t>
  </si>
  <si>
    <t>H/8</t>
  </si>
  <si>
    <t>H/1</t>
  </si>
  <si>
    <t>8/1</t>
  </si>
  <si>
    <t>S/H/8</t>
  </si>
  <si>
    <t>S/H/1</t>
  </si>
  <si>
    <t>S/8/1</t>
  </si>
  <si>
    <t>H/8/1</t>
  </si>
  <si>
    <t>S/H/8/1</t>
  </si>
  <si>
    <t>Nitrogen Level</t>
  </si>
  <si>
    <t>Inoculum Pressure</t>
  </si>
  <si>
    <t xml:space="preserve">Percent Mildew </t>
  </si>
  <si>
    <t>Cultivar Origin</t>
  </si>
  <si>
    <t>UK</t>
  </si>
  <si>
    <t>Polish</t>
  </si>
  <si>
    <t>Poland</t>
  </si>
  <si>
    <t>% Disease</t>
  </si>
  <si>
    <t>Siberia</t>
  </si>
  <si>
    <t>Rhynchosporium secalis</t>
  </si>
  <si>
    <t>Siberia/Pastoral/Sumo</t>
  </si>
  <si>
    <t>Pre-mixed</t>
  </si>
  <si>
    <t>Pastoral</t>
  </si>
  <si>
    <t>In Situ Mix</t>
  </si>
  <si>
    <t>Sumo</t>
  </si>
  <si>
    <t>Simultaneous Mix</t>
  </si>
  <si>
    <t>Sequential Mix</t>
  </si>
  <si>
    <t>Pyrenophora teres f. maculate</t>
  </si>
  <si>
    <t>Plot Size</t>
  </si>
  <si>
    <t>Fungicide Treatment</t>
  </si>
  <si>
    <t>Origin of Cultivars</t>
  </si>
  <si>
    <t>Fertillizer Treatment</t>
  </si>
  <si>
    <t>Orlik, Mobek, Rudzik and Maresi</t>
  </si>
  <si>
    <t>Large Plot</t>
  </si>
  <si>
    <t>Low Fertilizer</t>
  </si>
  <si>
    <t>L/N/P/L</t>
  </si>
  <si>
    <t>L/N/P/H</t>
  </si>
  <si>
    <t>High Fertilizer</t>
  </si>
  <si>
    <t>Prisma, Brewster, Cooper and Camargue</t>
  </si>
  <si>
    <t>L/N/U/L</t>
  </si>
  <si>
    <t>L/N/U/H</t>
  </si>
  <si>
    <t>L/F/P/L</t>
  </si>
  <si>
    <t>L/F/P/H</t>
  </si>
  <si>
    <t>L/F/U/L</t>
  </si>
  <si>
    <t>L/F/U/H</t>
  </si>
  <si>
    <t>S/N/P/L</t>
  </si>
  <si>
    <t>S/N/P/H</t>
  </si>
  <si>
    <t>S/N/U/L</t>
  </si>
  <si>
    <t>S/N/U/H</t>
  </si>
  <si>
    <t>S/F/P/L</t>
  </si>
  <si>
    <t>S/F/P/H</t>
  </si>
  <si>
    <t>S/F/U/L</t>
  </si>
  <si>
    <t>S/F/U/H</t>
  </si>
  <si>
    <t>Small Plot</t>
  </si>
  <si>
    <t>Percentage Whole Plant Infection</t>
  </si>
  <si>
    <t>Complex Homogenous</t>
  </si>
  <si>
    <t>Structured</t>
  </si>
  <si>
    <t>Upon</t>
  </si>
  <si>
    <t>100R</t>
  </si>
  <si>
    <t>phaseolus vulgaris</t>
  </si>
  <si>
    <t>colletotrichum lindemuthianum</t>
  </si>
  <si>
    <t>R/S1/S2</t>
  </si>
  <si>
    <t>50R : 25S1 : 25S2</t>
  </si>
  <si>
    <t>100S1</t>
  </si>
  <si>
    <t>25R : 37.5S1 : 37.5S2</t>
  </si>
  <si>
    <t>100S2</t>
  </si>
  <si>
    <t>10R : 45S1 : 45S2</t>
  </si>
  <si>
    <t>S1/S2</t>
  </si>
  <si>
    <t>50S1 : 50S2</t>
  </si>
  <si>
    <t>Pods</t>
  </si>
  <si>
    <t>Percentage plant surface area infected</t>
  </si>
  <si>
    <t>Leaf Node Number</t>
  </si>
  <si>
    <t>March 1988</t>
  </si>
  <si>
    <t>BAT76</t>
  </si>
  <si>
    <t>Phaseolus vulgaris</t>
  </si>
  <si>
    <t>Phaeoisariopsis griseola</t>
  </si>
  <si>
    <t>BAT76/A285</t>
  </si>
  <si>
    <t>50BAT/50A</t>
  </si>
  <si>
    <t>A285</t>
  </si>
  <si>
    <t>25A/75BAT</t>
  </si>
  <si>
    <t>75A/25BAT</t>
  </si>
  <si>
    <t>March 1987</t>
  </si>
  <si>
    <t>A/B</t>
  </si>
  <si>
    <t>25A:75B</t>
  </si>
  <si>
    <t>March 1989</t>
  </si>
  <si>
    <t>March 1990</t>
  </si>
  <si>
    <t>March 1991</t>
  </si>
  <si>
    <t>50A:50B</t>
  </si>
  <si>
    <t>March 1992</t>
  </si>
  <si>
    <t>March 1993</t>
  </si>
  <si>
    <t>March 1994</t>
  </si>
  <si>
    <t>September 1987</t>
  </si>
  <si>
    <t>September 1988</t>
  </si>
  <si>
    <t>September 1989</t>
  </si>
  <si>
    <t>September 1990</t>
  </si>
  <si>
    <t>September 1991</t>
  </si>
  <si>
    <t>September 1992</t>
  </si>
  <si>
    <t>September 1993</t>
  </si>
  <si>
    <t>September 1994</t>
  </si>
  <si>
    <t>September 1995</t>
  </si>
  <si>
    <t>75A:25B</t>
  </si>
  <si>
    <t>September 1996</t>
  </si>
  <si>
    <t>September 1997</t>
  </si>
  <si>
    <t>September 1998</t>
  </si>
  <si>
    <t>Astro/Ogle</t>
  </si>
  <si>
    <t>barley yellow dwarf virus</t>
  </si>
  <si>
    <t>Keel</t>
  </si>
  <si>
    <t>Pyrenophora teres</t>
  </si>
  <si>
    <t>Calingiri</t>
  </si>
  <si>
    <t>KB</t>
  </si>
  <si>
    <t>Barque</t>
  </si>
  <si>
    <t>KD</t>
  </si>
  <si>
    <t>Dash</t>
  </si>
  <si>
    <t>KM</t>
  </si>
  <si>
    <t>Molloy</t>
  </si>
  <si>
    <t>BD</t>
  </si>
  <si>
    <t>BM</t>
  </si>
  <si>
    <t>DM</t>
  </si>
  <si>
    <t>KBD</t>
  </si>
  <si>
    <t>KBM</t>
  </si>
  <si>
    <t>KDM</t>
  </si>
  <si>
    <t>BDM</t>
  </si>
  <si>
    <t>KBDM</t>
  </si>
  <si>
    <t>Scaddan</t>
  </si>
  <si>
    <t>Gairdner</t>
  </si>
  <si>
    <t>2 - way</t>
  </si>
  <si>
    <t>3 - way</t>
  </si>
  <si>
    <t>4 - way</t>
  </si>
  <si>
    <t xml:space="preserve">1 -way </t>
  </si>
  <si>
    <t xml:space="preserve">Density </t>
  </si>
  <si>
    <t>On</t>
  </si>
  <si>
    <t>4 days</t>
  </si>
  <si>
    <t>Medium Density</t>
  </si>
  <si>
    <t>Sante</t>
  </si>
  <si>
    <t>Sante/Cara</t>
  </si>
  <si>
    <t>Cara</t>
  </si>
  <si>
    <t>Low Density</t>
  </si>
  <si>
    <t>10 days</t>
  </si>
  <si>
    <t>17 days</t>
  </si>
  <si>
    <t>Percent Yellow Rust Intensity</t>
  </si>
  <si>
    <t>Kudbindanda</t>
  </si>
  <si>
    <t>K/X/D</t>
  </si>
  <si>
    <t>X Veola</t>
  </si>
  <si>
    <t>Des Desc</t>
  </si>
  <si>
    <t>Percent Yellow Rust</t>
  </si>
  <si>
    <t>Lumle</t>
  </si>
  <si>
    <t>Sabet</t>
  </si>
  <si>
    <t>Lopre</t>
  </si>
  <si>
    <t>Disease On</t>
  </si>
  <si>
    <t>WH 147</t>
  </si>
  <si>
    <t>WH147/WH283</t>
  </si>
  <si>
    <t>80 WH 147 : 20 WH 283</t>
  </si>
  <si>
    <t>WH 283</t>
  </si>
  <si>
    <t>60 WH 147 : 40 WH 283</t>
  </si>
  <si>
    <t>50 WH 147 : 50 WH 283</t>
  </si>
  <si>
    <t>40 WH 147 : 60 WH 283</t>
  </si>
  <si>
    <t>20 WH 147 : 80 WH 283</t>
  </si>
  <si>
    <t>Oryza sativa</t>
  </si>
  <si>
    <t>Magnaporthe grisea</t>
  </si>
  <si>
    <t>H + S</t>
  </si>
  <si>
    <t>Z</t>
  </si>
  <si>
    <t>Z + S</t>
  </si>
  <si>
    <t>Infection On</t>
  </si>
  <si>
    <t>Mean Percentage Mildew Infection</t>
  </si>
  <si>
    <t>Ne Plus Ultra</t>
  </si>
  <si>
    <t>brassica napus</t>
  </si>
  <si>
    <t>Erysiphe betae</t>
  </si>
  <si>
    <t>N/R</t>
  </si>
  <si>
    <t>75N:25R</t>
  </si>
  <si>
    <t>Ruta Otofte</t>
  </si>
  <si>
    <t>50N:50R</t>
  </si>
  <si>
    <t>25N:75R</t>
  </si>
  <si>
    <t>RR 21</t>
  </si>
  <si>
    <t>Bipolaris sorokiniana</t>
  </si>
  <si>
    <t>RR 21/UP 262/Nepal 251</t>
  </si>
  <si>
    <t>UP 262</t>
  </si>
  <si>
    <t>Nepal 251</t>
  </si>
  <si>
    <t>RR 21/UP 262/Nepal 297</t>
  </si>
  <si>
    <t>Nepal 297</t>
  </si>
  <si>
    <t>Sampling Date</t>
  </si>
  <si>
    <t>Mixing Method</t>
  </si>
  <si>
    <t>Emir and Wing</t>
  </si>
  <si>
    <t>Mixed</t>
  </si>
  <si>
    <t>W</t>
  </si>
  <si>
    <t>Alternate Rows</t>
  </si>
  <si>
    <t>Emir and Vada</t>
  </si>
  <si>
    <t>Percentage Leaf Area</t>
  </si>
  <si>
    <t>Golden Promise</t>
  </si>
  <si>
    <t>Golden Promise/Sundance</t>
  </si>
  <si>
    <t>Midas</t>
  </si>
  <si>
    <t>Midas/Mazurka</t>
  </si>
  <si>
    <t>Mazurka</t>
  </si>
  <si>
    <t>Midas/Athos</t>
  </si>
  <si>
    <t>Sundance</t>
  </si>
  <si>
    <t>Midas/Sundance</t>
  </si>
  <si>
    <t>Goldmarker</t>
  </si>
  <si>
    <t>Sundance/Athos</t>
  </si>
  <si>
    <t>Athos</t>
  </si>
  <si>
    <t>Goldmarker/Mazurka</t>
  </si>
  <si>
    <t>Athos/Mazurka</t>
  </si>
  <si>
    <t>Strauss et al. 2017</t>
  </si>
  <si>
    <t>Tarpy 2003</t>
  </si>
  <si>
    <t>Pierce et al. 2014</t>
  </si>
  <si>
    <t>In legend of Figure 4</t>
  </si>
  <si>
    <t>r</t>
  </si>
  <si>
    <t>Genetic diversity</t>
  </si>
  <si>
    <t>Whitehorn et al. 2010</t>
  </si>
  <si>
    <t>Crithidia</t>
  </si>
  <si>
    <t>Locustacarus</t>
  </si>
  <si>
    <t>C. bombi</t>
  </si>
  <si>
    <t>L. buchneri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</si>
</sst>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 dd"/>
  </numFmts>
  <fonts count="2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2"/>
      <name val="Times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Verdana"/>
      <family val="2"/>
    </font>
    <font>
      <sz val="8"/>
      <color rgb="FF131413"/>
      <name val="AdvTT3713a231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000000"/>
      <name val="Monaco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/>
  </cellStyleXfs>
  <cellXfs count="7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2" applyFont="1"/>
    <xf numFmtId="1" fontId="6" fillId="0" borderId="0" xfId="2" applyNumberFormat="1" applyFont="1"/>
    <xf numFmtId="0" fontId="6" fillId="0" borderId="0" xfId="2" applyFont="1" applyFill="1"/>
    <xf numFmtId="0" fontId="4" fillId="6" borderId="0" xfId="0" applyFont="1" applyFill="1"/>
    <xf numFmtId="0" fontId="0" fillId="6" borderId="0" xfId="0" applyFill="1"/>
    <xf numFmtId="164" fontId="6" fillId="0" borderId="0" xfId="2" applyNumberFormat="1" applyFont="1"/>
    <xf numFmtId="0" fontId="5" fillId="6" borderId="0" xfId="0" applyFont="1" applyFill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12" fillId="0" borderId="0" xfId="0" applyFont="1" applyAlignment="1"/>
    <xf numFmtId="0" fontId="13" fillId="0" borderId="0" xfId="0" applyFont="1"/>
    <xf numFmtId="0" fontId="14" fillId="0" borderId="0" xfId="0" applyFont="1"/>
    <xf numFmtId="0" fontId="13" fillId="0" borderId="0" xfId="0" applyFont="1" applyAlignment="1"/>
    <xf numFmtId="0" fontId="0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9" fontId="0" fillId="0" borderId="0" xfId="0" applyNumberFormat="1"/>
    <xf numFmtId="20" fontId="0" fillId="0" borderId="0" xfId="0" applyNumberFormat="1"/>
    <xf numFmtId="16" fontId="0" fillId="0" borderId="0" xfId="0" applyNumberFormat="1"/>
    <xf numFmtId="0" fontId="17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3" fillId="12" borderId="0" xfId="0" applyFont="1" applyFill="1"/>
    <xf numFmtId="0" fontId="0" fillId="13" borderId="0" xfId="0" applyFill="1"/>
    <xf numFmtId="0" fontId="18" fillId="0" borderId="0" xfId="0" applyFont="1"/>
    <xf numFmtId="0" fontId="0" fillId="0" borderId="4" xfId="0" applyFill="1" applyBorder="1"/>
    <xf numFmtId="0" fontId="0" fillId="0" borderId="4" xfId="0" applyBorder="1"/>
    <xf numFmtId="9" fontId="0" fillId="0" borderId="0" xfId="1" applyFont="1"/>
    <xf numFmtId="0" fontId="3" fillId="0" borderId="0" xfId="0" applyFont="1"/>
    <xf numFmtId="0" fontId="0" fillId="0" borderId="0" xfId="0" applyFont="1" applyFill="1"/>
    <xf numFmtId="0" fontId="19" fillId="0" borderId="0" xfId="0" applyFont="1"/>
    <xf numFmtId="0" fontId="20" fillId="0" borderId="0" xfId="0" applyFont="1"/>
    <xf numFmtId="0" fontId="0" fillId="0" borderId="0" xfId="0" applyFill="1" applyBorder="1"/>
    <xf numFmtId="0" fontId="0" fillId="0" borderId="0" xfId="0" applyBorder="1"/>
    <xf numFmtId="0" fontId="0" fillId="0" borderId="0" xfId="0" applyFont="1" applyBorder="1"/>
    <xf numFmtId="0" fontId="21" fillId="0" borderId="4" xfId="0" applyFont="1" applyFill="1" applyBorder="1"/>
    <xf numFmtId="0" fontId="0" fillId="0" borderId="0" xfId="0" applyFont="1" applyFill="1" applyBorder="1"/>
    <xf numFmtId="0" fontId="3" fillId="0" borderId="4" xfId="0" applyFont="1" applyFill="1" applyBorder="1"/>
    <xf numFmtId="0" fontId="0" fillId="0" borderId="0" xfId="0" applyNumberFormat="1"/>
    <xf numFmtId="0" fontId="3" fillId="0" borderId="0" xfId="0" applyFont="1" applyFill="1"/>
    <xf numFmtId="49" fontId="0" fillId="0" borderId="0" xfId="0" applyNumberFormat="1"/>
    <xf numFmtId="0" fontId="22" fillId="0" borderId="0" xfId="0" applyFont="1"/>
    <xf numFmtId="0" fontId="0" fillId="0" borderId="4" xfId="0" applyFont="1" applyFill="1" applyBorder="1"/>
    <xf numFmtId="0" fontId="3" fillId="0" borderId="4" xfId="0" applyFont="1" applyBorder="1"/>
    <xf numFmtId="0" fontId="23" fillId="0" borderId="0" xfId="0" applyFont="1"/>
    <xf numFmtId="0" fontId="24" fillId="0" borderId="4" xfId="0" applyFont="1" applyFill="1" applyBorder="1"/>
    <xf numFmtId="1" fontId="0" fillId="0" borderId="0" xfId="0" applyNumberFormat="1"/>
    <xf numFmtId="0" fontId="21" fillId="0" borderId="4" xfId="0" applyFont="1" applyBorder="1"/>
    <xf numFmtId="49" fontId="0" fillId="0" borderId="4" xfId="0" applyNumberFormat="1" applyBorder="1"/>
    <xf numFmtId="13" fontId="0" fillId="0" borderId="0" xfId="0" applyNumberFormat="1"/>
    <xf numFmtId="0" fontId="14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1" fillId="0" borderId="0" xfId="0" applyFo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calcChain" Target="calcChain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F21" sqref="F21"/>
    </sheetView>
  </sheetViews>
  <sheetFormatPr defaultColWidth="11" defaultRowHeight="15.6"/>
  <sheetData>
    <row r="1" spans="1:2">
      <c r="A1" t="s">
        <v>0</v>
      </c>
    </row>
    <row r="3" spans="1:2">
      <c r="A3" s="1"/>
      <c r="B3" t="s">
        <v>1</v>
      </c>
    </row>
    <row r="5" spans="1:2">
      <c r="A5" s="2"/>
      <c r="B5" t="s">
        <v>2</v>
      </c>
    </row>
    <row r="7" spans="1:2">
      <c r="A7" s="3"/>
      <c r="B7" t="s">
        <v>3</v>
      </c>
    </row>
    <row r="9" spans="1:2">
      <c r="A9" s="4"/>
      <c r="B9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3"/>
  <sheetViews>
    <sheetView workbookViewId="0">
      <selection activeCell="E30" sqref="E30"/>
    </sheetView>
  </sheetViews>
  <sheetFormatPr defaultColWidth="11" defaultRowHeight="15.6"/>
  <sheetData>
    <row r="1" spans="1:20">
      <c r="A1" t="s">
        <v>144</v>
      </c>
    </row>
    <row r="3" spans="1:20">
      <c r="A3" s="5" t="s">
        <v>6</v>
      </c>
      <c r="B3" s="5" t="s">
        <v>74</v>
      </c>
      <c r="C3" s="7" t="s">
        <v>15</v>
      </c>
      <c r="D3" s="7" t="s">
        <v>16</v>
      </c>
      <c r="E3" t="s">
        <v>49</v>
      </c>
      <c r="F3" t="s">
        <v>52</v>
      </c>
      <c r="G3" t="s">
        <v>145</v>
      </c>
      <c r="H3" t="s">
        <v>10</v>
      </c>
      <c r="I3" t="s">
        <v>14</v>
      </c>
      <c r="J3" t="s">
        <v>13</v>
      </c>
      <c r="K3" s="6" t="s">
        <v>20</v>
      </c>
      <c r="L3" s="6" t="s">
        <v>21</v>
      </c>
      <c r="M3" s="6" t="s">
        <v>22</v>
      </c>
      <c r="N3" s="6" t="s">
        <v>23</v>
      </c>
      <c r="O3" s="6" t="s">
        <v>24</v>
      </c>
      <c r="P3" s="6" t="s">
        <v>25</v>
      </c>
      <c r="R3" s="6" t="s">
        <v>26</v>
      </c>
      <c r="S3" s="6" t="s">
        <v>27</v>
      </c>
      <c r="T3" t="s">
        <v>28</v>
      </c>
    </row>
    <row r="4" spans="1:20">
      <c r="C4">
        <v>1</v>
      </c>
      <c r="D4">
        <v>1</v>
      </c>
      <c r="E4" t="s">
        <v>53</v>
      </c>
      <c r="F4">
        <v>92.269503549999996</v>
      </c>
      <c r="G4">
        <f>F4/100</f>
        <v>0.92269503549999998</v>
      </c>
      <c r="H4">
        <f>AVERAGE(G4:G12)</f>
        <v>0.98920409772222229</v>
      </c>
      <c r="I4">
        <f>STDEV(G4:G12)</f>
        <v>2.5791084559748195E-2</v>
      </c>
      <c r="J4">
        <f>COUNT(G4:G12)</f>
        <v>9</v>
      </c>
      <c r="K4">
        <f>SQRT((((J13-1)*I13^2)+((J4-1)*I4^2))/(J13+J4-2))</f>
        <v>6.1166697946100655E-2</v>
      </c>
      <c r="L4">
        <f>(H13-H4)/K4</f>
        <v>-2.2268004736598521</v>
      </c>
      <c r="M4">
        <f>1-(3/(4*(J4+J13-2)-1))</f>
        <v>0.95774647887323949</v>
      </c>
      <c r="N4">
        <f>((J4+J13)/(J4*J13))+(L4^2/(2*(J4+J13)))</f>
        <v>0.32598621075749556</v>
      </c>
      <c r="O4">
        <f>M4*L4</f>
        <v>-2.1327103128009854</v>
      </c>
      <c r="P4">
        <f>N4*(M4^2)</f>
        <v>0.29902008302770472</v>
      </c>
      <c r="R4" s="7">
        <f>LN(H13/H4)</f>
        <v>-0.1481433981793798</v>
      </c>
      <c r="S4" s="7">
        <f>(I13^2)/(J13*(H13^2))+(I4^2)/(J4*(H4^2))</f>
        <v>8.5046525217583047E-4</v>
      </c>
      <c r="T4">
        <f>(J4*J13)/(J4+J13)</f>
        <v>4.95</v>
      </c>
    </row>
    <row r="5" spans="1:20">
      <c r="C5">
        <v>1</v>
      </c>
      <c r="E5" t="s">
        <v>53</v>
      </c>
      <c r="F5">
        <v>98.014184400000005</v>
      </c>
      <c r="G5">
        <f t="shared" ref="G5:G23" si="0">F5/100</f>
        <v>0.98014184400000004</v>
      </c>
    </row>
    <row r="6" spans="1:20">
      <c r="C6">
        <v>1</v>
      </c>
      <c r="E6" t="s">
        <v>53</v>
      </c>
      <c r="F6">
        <v>100</v>
      </c>
      <c r="G6">
        <f t="shared" si="0"/>
        <v>1</v>
      </c>
    </row>
    <row r="7" spans="1:20">
      <c r="C7">
        <v>1</v>
      </c>
      <c r="E7" t="s">
        <v>53</v>
      </c>
      <c r="F7">
        <v>100</v>
      </c>
      <c r="G7">
        <f t="shared" si="0"/>
        <v>1</v>
      </c>
    </row>
    <row r="8" spans="1:20">
      <c r="C8">
        <v>1</v>
      </c>
      <c r="E8" t="s">
        <v>53</v>
      </c>
      <c r="F8">
        <v>100</v>
      </c>
      <c r="G8">
        <f t="shared" si="0"/>
        <v>1</v>
      </c>
    </row>
    <row r="9" spans="1:20">
      <c r="C9">
        <v>1</v>
      </c>
      <c r="E9" t="s">
        <v>53</v>
      </c>
      <c r="F9">
        <v>100</v>
      </c>
      <c r="G9">
        <f t="shared" si="0"/>
        <v>1</v>
      </c>
    </row>
    <row r="10" spans="1:20">
      <c r="C10">
        <v>1</v>
      </c>
      <c r="E10" t="s">
        <v>53</v>
      </c>
      <c r="F10">
        <v>100</v>
      </c>
      <c r="G10">
        <f t="shared" si="0"/>
        <v>1</v>
      </c>
    </row>
    <row r="11" spans="1:20">
      <c r="C11">
        <v>1</v>
      </c>
      <c r="E11" t="s">
        <v>53</v>
      </c>
      <c r="F11">
        <v>100</v>
      </c>
      <c r="G11">
        <f t="shared" si="0"/>
        <v>1</v>
      </c>
    </row>
    <row r="12" spans="1:20">
      <c r="C12">
        <v>1</v>
      </c>
      <c r="E12" t="s">
        <v>53</v>
      </c>
      <c r="F12">
        <v>100</v>
      </c>
      <c r="G12">
        <f t="shared" si="0"/>
        <v>1</v>
      </c>
    </row>
    <row r="13" spans="1:20">
      <c r="C13">
        <v>1</v>
      </c>
      <c r="E13" t="s">
        <v>54</v>
      </c>
      <c r="F13">
        <v>96.241134750000001</v>
      </c>
      <c r="G13">
        <f t="shared" si="0"/>
        <v>0.96241134750000001</v>
      </c>
      <c r="H13">
        <f>AVERAGE(G13:G23)</f>
        <v>0.85299806576363624</v>
      </c>
      <c r="I13">
        <f>STDEV(G13:G23)</f>
        <v>7.8754764005224853E-2</v>
      </c>
      <c r="J13">
        <f>COUNTA(G13:G23)</f>
        <v>11</v>
      </c>
    </row>
    <row r="14" spans="1:20">
      <c r="C14">
        <v>1</v>
      </c>
      <c r="E14" t="s">
        <v>54</v>
      </c>
      <c r="F14">
        <v>94.397163120000002</v>
      </c>
      <c r="G14">
        <f t="shared" si="0"/>
        <v>0.94397163120000005</v>
      </c>
    </row>
    <row r="15" spans="1:20">
      <c r="C15">
        <v>1</v>
      </c>
      <c r="E15" t="s">
        <v>54</v>
      </c>
      <c r="F15">
        <v>93.971631209999998</v>
      </c>
      <c r="G15">
        <f t="shared" si="0"/>
        <v>0.93971631209999995</v>
      </c>
    </row>
    <row r="16" spans="1:20">
      <c r="C16">
        <v>1</v>
      </c>
      <c r="E16" t="s">
        <v>54</v>
      </c>
      <c r="F16">
        <v>87.588652479999993</v>
      </c>
      <c r="G16">
        <f t="shared" si="0"/>
        <v>0.87588652479999995</v>
      </c>
    </row>
    <row r="17" spans="3:7">
      <c r="C17">
        <v>1</v>
      </c>
      <c r="E17" t="s">
        <v>54</v>
      </c>
      <c r="F17">
        <v>87.446808509999997</v>
      </c>
      <c r="G17">
        <f t="shared" si="0"/>
        <v>0.87446808509999996</v>
      </c>
    </row>
    <row r="18" spans="3:7">
      <c r="C18">
        <v>1</v>
      </c>
      <c r="E18" t="s">
        <v>54</v>
      </c>
      <c r="F18">
        <v>86.524822700000001</v>
      </c>
      <c r="G18">
        <f t="shared" si="0"/>
        <v>0.86524822700000004</v>
      </c>
    </row>
    <row r="19" spans="3:7">
      <c r="C19">
        <v>1</v>
      </c>
      <c r="E19" t="s">
        <v>54</v>
      </c>
      <c r="F19">
        <v>83.829787229999994</v>
      </c>
      <c r="G19">
        <f t="shared" si="0"/>
        <v>0.83829787229999997</v>
      </c>
    </row>
    <row r="20" spans="3:7">
      <c r="C20">
        <v>1</v>
      </c>
      <c r="E20" t="s">
        <v>54</v>
      </c>
      <c r="F20">
        <v>82.411347520000007</v>
      </c>
      <c r="G20">
        <f t="shared" si="0"/>
        <v>0.82411347520000011</v>
      </c>
    </row>
    <row r="21" spans="3:7">
      <c r="C21">
        <v>1</v>
      </c>
      <c r="E21" t="s">
        <v>54</v>
      </c>
      <c r="F21">
        <v>78.865248230000006</v>
      </c>
      <c r="G21">
        <f t="shared" si="0"/>
        <v>0.78865248230000007</v>
      </c>
    </row>
    <row r="22" spans="3:7">
      <c r="C22">
        <v>1</v>
      </c>
      <c r="E22" t="s">
        <v>54</v>
      </c>
      <c r="F22">
        <v>74.32624113</v>
      </c>
      <c r="G22">
        <f t="shared" si="0"/>
        <v>0.74326241130000004</v>
      </c>
    </row>
    <row r="23" spans="3:7">
      <c r="C23">
        <v>1</v>
      </c>
      <c r="E23" t="s">
        <v>54</v>
      </c>
      <c r="F23">
        <v>72.69503546</v>
      </c>
      <c r="G23">
        <f t="shared" si="0"/>
        <v>0.72695035460000001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A73"/>
  <sheetViews>
    <sheetView workbookViewId="0">
      <selection activeCell="K33" sqref="K33"/>
    </sheetView>
  </sheetViews>
  <sheetFormatPr defaultColWidth="11" defaultRowHeight="15.6"/>
  <cols>
    <col min="10" max="10" width="10.8984375" style="48"/>
  </cols>
  <sheetData>
    <row r="1" spans="1:27">
      <c r="A1" t="s">
        <v>60</v>
      </c>
      <c r="B1" t="s">
        <v>15</v>
      </c>
      <c r="C1" t="s">
        <v>221</v>
      </c>
      <c r="D1" t="s">
        <v>49</v>
      </c>
      <c r="E1" t="s">
        <v>706</v>
      </c>
      <c r="F1" t="s">
        <v>1341</v>
      </c>
      <c r="G1" t="s">
        <v>1342</v>
      </c>
      <c r="H1" t="s">
        <v>13</v>
      </c>
      <c r="K1" t="s">
        <v>15</v>
      </c>
      <c r="L1" t="s">
        <v>16</v>
      </c>
      <c r="M1" t="s">
        <v>221</v>
      </c>
      <c r="N1" t="s">
        <v>515</v>
      </c>
      <c r="O1" t="s">
        <v>707</v>
      </c>
      <c r="P1" t="s">
        <v>597</v>
      </c>
      <c r="Q1" t="s">
        <v>708</v>
      </c>
      <c r="R1" t="s">
        <v>620</v>
      </c>
      <c r="S1" t="s">
        <v>709</v>
      </c>
      <c r="T1" t="s">
        <v>710</v>
      </c>
      <c r="U1" t="s">
        <v>711</v>
      </c>
      <c r="V1" t="s">
        <v>712</v>
      </c>
      <c r="W1" t="s">
        <v>713</v>
      </c>
      <c r="X1" t="s">
        <v>714</v>
      </c>
      <c r="Y1" t="s">
        <v>715</v>
      </c>
      <c r="Z1" t="s">
        <v>716</v>
      </c>
      <c r="AA1" t="s">
        <v>28</v>
      </c>
    </row>
    <row r="2" spans="1:27">
      <c r="A2" t="s">
        <v>74</v>
      </c>
      <c r="B2">
        <v>1</v>
      </c>
      <c r="C2">
        <v>1</v>
      </c>
      <c r="D2" t="s">
        <v>32</v>
      </c>
      <c r="E2" t="s">
        <v>1343</v>
      </c>
      <c r="F2" t="s">
        <v>1343</v>
      </c>
      <c r="G2">
        <v>8.9732099999999999</v>
      </c>
      <c r="H2">
        <v>4</v>
      </c>
      <c r="K2">
        <v>1</v>
      </c>
      <c r="L2">
        <v>1</v>
      </c>
      <c r="M2">
        <v>1</v>
      </c>
      <c r="N2" t="s">
        <v>1344</v>
      </c>
      <c r="O2" t="s">
        <v>1345</v>
      </c>
      <c r="Q2" t="s">
        <v>1342</v>
      </c>
      <c r="S2" t="s">
        <v>1346</v>
      </c>
      <c r="T2" t="s">
        <v>1347</v>
      </c>
      <c r="U2">
        <f t="shared" ref="U2:U10" si="0">AVERAGE(G2,G11)</f>
        <v>7.86653</v>
      </c>
      <c r="V2">
        <f>AVERAGE(G20,G29)</f>
        <v>6.6553450000000005</v>
      </c>
      <c r="W2">
        <v>8</v>
      </c>
      <c r="X2">
        <v>4</v>
      </c>
      <c r="Y2">
        <f>V2/U2</f>
        <v>0.84603313023658466</v>
      </c>
      <c r="Z2">
        <f t="shared" ref="Z2:Z28" si="1">LN(Y2)</f>
        <v>-0.16719675910653506</v>
      </c>
      <c r="AA2">
        <f>(W2*X2)/(X2+W2)</f>
        <v>2.6666666666666665</v>
      </c>
    </row>
    <row r="3" spans="1:27">
      <c r="A3" t="s">
        <v>515</v>
      </c>
      <c r="B3">
        <v>1</v>
      </c>
      <c r="C3">
        <v>2</v>
      </c>
      <c r="D3" t="s">
        <v>32</v>
      </c>
      <c r="E3" t="s">
        <v>1343</v>
      </c>
      <c r="F3" t="s">
        <v>1343</v>
      </c>
      <c r="G3">
        <v>24.960889999999999</v>
      </c>
      <c r="H3">
        <v>4</v>
      </c>
      <c r="K3">
        <v>1</v>
      </c>
      <c r="L3">
        <v>2</v>
      </c>
      <c r="M3">
        <v>2</v>
      </c>
      <c r="N3" t="s">
        <v>1344</v>
      </c>
      <c r="O3" t="s">
        <v>1345</v>
      </c>
      <c r="Q3" t="s">
        <v>1342</v>
      </c>
      <c r="S3" t="s">
        <v>1346</v>
      </c>
      <c r="T3" t="s">
        <v>1347</v>
      </c>
      <c r="U3">
        <f t="shared" si="0"/>
        <v>18.872529999999998</v>
      </c>
      <c r="V3">
        <f>AVERAGE(G21,G30)</f>
        <v>17.275034999999999</v>
      </c>
      <c r="W3">
        <v>8</v>
      </c>
      <c r="X3">
        <v>4</v>
      </c>
      <c r="Y3">
        <f t="shared" ref="Y3:Y28" si="2">V3/U3</f>
        <v>0.91535342638215444</v>
      </c>
      <c r="Z3">
        <f t="shared" si="1"/>
        <v>-8.8445029944012626E-2</v>
      </c>
      <c r="AA3">
        <f t="shared" ref="AA3:AA28" si="3">(W3*X3)/(X3+W3)</f>
        <v>2.6666666666666665</v>
      </c>
    </row>
    <row r="4" spans="1:27">
      <c r="A4" t="s">
        <v>1344</v>
      </c>
      <c r="B4">
        <v>1</v>
      </c>
      <c r="C4">
        <v>3</v>
      </c>
      <c r="D4" t="s">
        <v>32</v>
      </c>
      <c r="E4" t="s">
        <v>1343</v>
      </c>
      <c r="F4" t="s">
        <v>1343</v>
      </c>
      <c r="G4">
        <v>40.613819999999997</v>
      </c>
      <c r="H4">
        <v>4</v>
      </c>
      <c r="K4">
        <v>1</v>
      </c>
      <c r="L4">
        <v>3</v>
      </c>
      <c r="M4">
        <v>3</v>
      </c>
      <c r="N4" t="s">
        <v>1344</v>
      </c>
      <c r="O4" t="s">
        <v>1345</v>
      </c>
      <c r="Q4" t="s">
        <v>1342</v>
      </c>
      <c r="S4" t="s">
        <v>1346</v>
      </c>
      <c r="T4" t="s">
        <v>1347</v>
      </c>
      <c r="U4">
        <f t="shared" si="0"/>
        <v>27.861604999999997</v>
      </c>
      <c r="V4">
        <f>AVERAGE(G22,G31)</f>
        <v>24.960304999999998</v>
      </c>
      <c r="W4">
        <v>8</v>
      </c>
      <c r="X4">
        <v>4</v>
      </c>
      <c r="Y4">
        <f t="shared" si="2"/>
        <v>0.89586744912936644</v>
      </c>
      <c r="Z4">
        <f t="shared" si="1"/>
        <v>-0.10996281319039777</v>
      </c>
      <c r="AA4">
        <f t="shared" si="3"/>
        <v>2.6666666666666665</v>
      </c>
    </row>
    <row r="5" spans="1:27">
      <c r="A5" t="s">
        <v>707</v>
      </c>
      <c r="B5">
        <v>1</v>
      </c>
      <c r="C5">
        <v>4</v>
      </c>
      <c r="D5" t="s">
        <v>32</v>
      </c>
      <c r="E5" t="s">
        <v>1343</v>
      </c>
      <c r="F5" t="s">
        <v>1343</v>
      </c>
      <c r="G5">
        <v>49.307200000000002</v>
      </c>
      <c r="H5">
        <v>4</v>
      </c>
      <c r="K5">
        <v>1</v>
      </c>
      <c r="L5">
        <v>4</v>
      </c>
      <c r="M5">
        <v>4</v>
      </c>
      <c r="N5" t="s">
        <v>1344</v>
      </c>
      <c r="O5" t="s">
        <v>1345</v>
      </c>
      <c r="Q5" t="s">
        <v>1342</v>
      </c>
      <c r="S5" t="s">
        <v>1346</v>
      </c>
      <c r="T5" t="s">
        <v>1347</v>
      </c>
      <c r="U5">
        <f t="shared" si="0"/>
        <v>32.020795</v>
      </c>
      <c r="V5">
        <f>AVERAGE(G23,G32)</f>
        <v>28.347875000000002</v>
      </c>
      <c r="W5">
        <v>8</v>
      </c>
      <c r="X5">
        <v>4</v>
      </c>
      <c r="Y5">
        <f t="shared" si="2"/>
        <v>0.88529578981408807</v>
      </c>
      <c r="Z5">
        <f t="shared" si="1"/>
        <v>-0.12183346403657051</v>
      </c>
      <c r="AA5">
        <f t="shared" si="3"/>
        <v>2.6666666666666665</v>
      </c>
    </row>
    <row r="6" spans="1:27">
      <c r="A6" t="s">
        <v>1345</v>
      </c>
      <c r="B6">
        <v>1</v>
      </c>
      <c r="C6">
        <v>5</v>
      </c>
      <c r="D6" t="s">
        <v>32</v>
      </c>
      <c r="E6" t="s">
        <v>1343</v>
      </c>
      <c r="F6" t="s">
        <v>1343</v>
      </c>
      <c r="G6">
        <v>52.541269999999997</v>
      </c>
      <c r="H6">
        <v>4</v>
      </c>
      <c r="K6">
        <v>1</v>
      </c>
      <c r="L6">
        <v>5</v>
      </c>
      <c r="M6">
        <v>5</v>
      </c>
      <c r="N6" t="s">
        <v>1344</v>
      </c>
      <c r="O6" t="s">
        <v>1345</v>
      </c>
      <c r="Q6" t="s">
        <v>1342</v>
      </c>
      <c r="S6" t="s">
        <v>1346</v>
      </c>
      <c r="T6" t="s">
        <v>1347</v>
      </c>
      <c r="U6">
        <f t="shared" si="0"/>
        <v>36.890734999999999</v>
      </c>
      <c r="V6">
        <f t="shared" ref="V6:V10" si="4">AVERAGE(G24,G33)</f>
        <v>32.009599999999999</v>
      </c>
      <c r="W6">
        <v>8</v>
      </c>
      <c r="X6">
        <v>4</v>
      </c>
      <c r="Y6">
        <f t="shared" si="2"/>
        <v>0.86768669694436829</v>
      </c>
      <c r="Z6">
        <f t="shared" si="1"/>
        <v>-0.14192457770004924</v>
      </c>
      <c r="AA6">
        <f t="shared" si="3"/>
        <v>2.6666666666666665</v>
      </c>
    </row>
    <row r="7" spans="1:27">
      <c r="B7">
        <v>1</v>
      </c>
      <c r="C7">
        <v>6</v>
      </c>
      <c r="D7" t="s">
        <v>32</v>
      </c>
      <c r="E7" t="s">
        <v>1343</v>
      </c>
      <c r="F7" t="s">
        <v>1343</v>
      </c>
      <c r="G7">
        <v>63.90314</v>
      </c>
      <c r="H7">
        <v>4</v>
      </c>
      <c r="K7">
        <v>1</v>
      </c>
      <c r="L7">
        <v>6</v>
      </c>
      <c r="M7">
        <v>6</v>
      </c>
      <c r="N7" t="s">
        <v>1344</v>
      </c>
      <c r="O7" t="s">
        <v>1345</v>
      </c>
      <c r="Q7" t="s">
        <v>1342</v>
      </c>
      <c r="S7" t="s">
        <v>1346</v>
      </c>
      <c r="T7" t="s">
        <v>1347</v>
      </c>
      <c r="U7">
        <f t="shared" si="0"/>
        <v>42.409660000000002</v>
      </c>
      <c r="V7">
        <f t="shared" si="4"/>
        <v>39.511340000000004</v>
      </c>
      <c r="W7">
        <v>8</v>
      </c>
      <c r="X7">
        <v>4</v>
      </c>
      <c r="Y7">
        <f t="shared" si="2"/>
        <v>0.93165896637699996</v>
      </c>
      <c r="Z7">
        <f t="shared" si="1"/>
        <v>-7.0788447164612786E-2</v>
      </c>
      <c r="AA7">
        <f t="shared" si="3"/>
        <v>2.6666666666666665</v>
      </c>
    </row>
    <row r="8" spans="1:27">
      <c r="B8">
        <v>1</v>
      </c>
      <c r="C8">
        <v>7</v>
      </c>
      <c r="D8" t="s">
        <v>32</v>
      </c>
      <c r="E8" t="s">
        <v>1343</v>
      </c>
      <c r="F8" t="s">
        <v>1343</v>
      </c>
      <c r="G8">
        <v>65.652850000000001</v>
      </c>
      <c r="H8">
        <v>4</v>
      </c>
      <c r="K8">
        <v>1</v>
      </c>
      <c r="L8">
        <v>7</v>
      </c>
      <c r="M8">
        <v>7</v>
      </c>
      <c r="N8" t="s">
        <v>1344</v>
      </c>
      <c r="O8" t="s">
        <v>1345</v>
      </c>
      <c r="Q8" t="s">
        <v>1342</v>
      </c>
      <c r="S8" t="s">
        <v>1346</v>
      </c>
      <c r="T8" t="s">
        <v>1347</v>
      </c>
      <c r="U8">
        <f t="shared" si="0"/>
        <v>43.819365000000005</v>
      </c>
      <c r="V8">
        <f t="shared" si="4"/>
        <v>40.58005</v>
      </c>
      <c r="W8">
        <v>8</v>
      </c>
      <c r="X8">
        <v>4</v>
      </c>
      <c r="Y8">
        <f t="shared" si="2"/>
        <v>0.92607572017531503</v>
      </c>
      <c r="Z8">
        <f t="shared" si="1"/>
        <v>-7.6799276431403468E-2</v>
      </c>
      <c r="AA8">
        <f t="shared" si="3"/>
        <v>2.6666666666666665</v>
      </c>
    </row>
    <row r="9" spans="1:27">
      <c r="B9">
        <v>1</v>
      </c>
      <c r="C9">
        <v>8</v>
      </c>
      <c r="D9" t="s">
        <v>32</v>
      </c>
      <c r="E9" t="s">
        <v>1343</v>
      </c>
      <c r="F9" t="s">
        <v>1343</v>
      </c>
      <c r="G9">
        <v>69.087429999999998</v>
      </c>
      <c r="H9">
        <v>4</v>
      </c>
      <c r="K9">
        <v>1</v>
      </c>
      <c r="L9">
        <v>8</v>
      </c>
      <c r="M9">
        <v>8</v>
      </c>
      <c r="N9" t="s">
        <v>1344</v>
      </c>
      <c r="O9" t="s">
        <v>1345</v>
      </c>
      <c r="Q9" t="s">
        <v>1342</v>
      </c>
      <c r="S9" t="s">
        <v>1346</v>
      </c>
      <c r="T9" t="s">
        <v>1347</v>
      </c>
      <c r="U9">
        <f t="shared" si="0"/>
        <v>45.99248</v>
      </c>
      <c r="V9">
        <f t="shared" si="4"/>
        <v>43.479475000000001</v>
      </c>
      <c r="W9">
        <v>8</v>
      </c>
      <c r="X9">
        <v>4</v>
      </c>
      <c r="Y9">
        <f t="shared" si="2"/>
        <v>0.94536052415525318</v>
      </c>
      <c r="Z9">
        <f t="shared" si="1"/>
        <v>-5.6188917201106262E-2</v>
      </c>
      <c r="AA9">
        <f t="shared" si="3"/>
        <v>2.6666666666666665</v>
      </c>
    </row>
    <row r="10" spans="1:27">
      <c r="B10">
        <v>1</v>
      </c>
      <c r="C10">
        <v>9</v>
      </c>
      <c r="D10" t="s">
        <v>32</v>
      </c>
      <c r="E10" t="s">
        <v>1343</v>
      </c>
      <c r="F10" t="s">
        <v>1343</v>
      </c>
      <c r="G10">
        <v>56.097270000000002</v>
      </c>
      <c r="H10">
        <v>4</v>
      </c>
      <c r="K10">
        <v>1</v>
      </c>
      <c r="L10">
        <v>9</v>
      </c>
      <c r="M10">
        <v>9</v>
      </c>
      <c r="N10" t="s">
        <v>1344</v>
      </c>
      <c r="O10" t="s">
        <v>1345</v>
      </c>
      <c r="Q10" t="s">
        <v>1342</v>
      </c>
      <c r="S10" t="s">
        <v>1346</v>
      </c>
      <c r="T10" t="s">
        <v>1347</v>
      </c>
      <c r="U10">
        <f t="shared" si="0"/>
        <v>43.874245000000002</v>
      </c>
      <c r="V10">
        <f t="shared" si="4"/>
        <v>40.635919999999999</v>
      </c>
      <c r="W10">
        <v>8</v>
      </c>
      <c r="X10">
        <v>4</v>
      </c>
      <c r="Y10">
        <f t="shared" si="2"/>
        <v>0.92619075268417717</v>
      </c>
      <c r="Z10">
        <f t="shared" si="1"/>
        <v>-7.6675069131108886E-2</v>
      </c>
      <c r="AA10">
        <f t="shared" si="3"/>
        <v>2.6666666666666665</v>
      </c>
    </row>
    <row r="11" spans="1:27">
      <c r="B11">
        <v>1</v>
      </c>
      <c r="C11">
        <v>1</v>
      </c>
      <c r="D11" t="s">
        <v>32</v>
      </c>
      <c r="E11" t="s">
        <v>1348</v>
      </c>
      <c r="F11" t="s">
        <v>1348</v>
      </c>
      <c r="G11">
        <v>6.7598500000000001</v>
      </c>
      <c r="H11">
        <v>4</v>
      </c>
      <c r="K11">
        <v>1</v>
      </c>
      <c r="L11">
        <v>10</v>
      </c>
      <c r="M11">
        <v>1</v>
      </c>
      <c r="N11" t="s">
        <v>1344</v>
      </c>
      <c r="O11" t="s">
        <v>1345</v>
      </c>
      <c r="Q11" t="s">
        <v>1342</v>
      </c>
      <c r="S11" t="s">
        <v>1346</v>
      </c>
      <c r="T11" t="s">
        <v>1349</v>
      </c>
      <c r="U11">
        <v>7.86653</v>
      </c>
      <c r="V11">
        <f>AVERAGE(G38,G47)</f>
        <v>7.090935</v>
      </c>
      <c r="W11">
        <v>8</v>
      </c>
      <c r="X11">
        <v>4</v>
      </c>
      <c r="Y11">
        <f t="shared" si="2"/>
        <v>0.90140570238720252</v>
      </c>
      <c r="Z11">
        <f t="shared" si="1"/>
        <v>-0.10379984260048872</v>
      </c>
      <c r="AA11">
        <f t="shared" si="3"/>
        <v>2.6666666666666665</v>
      </c>
    </row>
    <row r="12" spans="1:27">
      <c r="B12">
        <v>1</v>
      </c>
      <c r="C12">
        <v>2</v>
      </c>
      <c r="D12" t="s">
        <v>32</v>
      </c>
      <c r="E12" t="s">
        <v>1348</v>
      </c>
      <c r="F12" t="s">
        <v>1348</v>
      </c>
      <c r="G12">
        <v>12.78417</v>
      </c>
      <c r="H12">
        <v>4</v>
      </c>
      <c r="K12">
        <v>1</v>
      </c>
      <c r="L12">
        <v>11</v>
      </c>
      <c r="M12">
        <v>2</v>
      </c>
      <c r="N12" t="s">
        <v>1344</v>
      </c>
      <c r="O12" t="s">
        <v>1345</v>
      </c>
      <c r="Q12" t="s">
        <v>1342</v>
      </c>
      <c r="S12" t="s">
        <v>1346</v>
      </c>
      <c r="T12" t="s">
        <v>1349</v>
      </c>
      <c r="U12">
        <v>18.872529999999998</v>
      </c>
      <c r="V12">
        <f>AVERAGE(G39,G48)</f>
        <v>16.455114999999999</v>
      </c>
      <c r="W12">
        <v>8</v>
      </c>
      <c r="X12">
        <v>4</v>
      </c>
      <c r="Y12">
        <f t="shared" si="2"/>
        <v>0.87190827091015366</v>
      </c>
      <c r="Z12">
        <f t="shared" si="1"/>
        <v>-0.1370710545167991</v>
      </c>
      <c r="AA12">
        <f t="shared" si="3"/>
        <v>2.6666666666666665</v>
      </c>
    </row>
    <row r="13" spans="1:27">
      <c r="B13">
        <v>1</v>
      </c>
      <c r="C13">
        <v>3</v>
      </c>
      <c r="D13" t="s">
        <v>32</v>
      </c>
      <c r="E13" t="s">
        <v>1348</v>
      </c>
      <c r="F13" t="s">
        <v>1348</v>
      </c>
      <c r="G13">
        <v>15.109389999999999</v>
      </c>
      <c r="H13">
        <v>4</v>
      </c>
      <c r="K13">
        <v>1</v>
      </c>
      <c r="L13">
        <v>12</v>
      </c>
      <c r="M13">
        <v>3</v>
      </c>
      <c r="N13" t="s">
        <v>1344</v>
      </c>
      <c r="O13" t="s">
        <v>1345</v>
      </c>
      <c r="Q13" t="s">
        <v>1342</v>
      </c>
      <c r="S13" t="s">
        <v>1346</v>
      </c>
      <c r="T13" t="s">
        <v>1349</v>
      </c>
      <c r="U13">
        <v>27.861604999999997</v>
      </c>
      <c r="V13">
        <f>AVERAGE(G40,G49)</f>
        <v>22.496585</v>
      </c>
      <c r="W13">
        <v>8</v>
      </c>
      <c r="X13">
        <v>4</v>
      </c>
      <c r="Y13">
        <f t="shared" si="2"/>
        <v>0.80744038256231121</v>
      </c>
      <c r="Z13">
        <f t="shared" si="1"/>
        <v>-0.21388605625506443</v>
      </c>
      <c r="AA13">
        <f t="shared" si="3"/>
        <v>2.6666666666666665</v>
      </c>
    </row>
    <row r="14" spans="1:27">
      <c r="B14">
        <v>1</v>
      </c>
      <c r="C14">
        <v>4</v>
      </c>
      <c r="D14" t="s">
        <v>32</v>
      </c>
      <c r="E14" t="s">
        <v>1348</v>
      </c>
      <c r="F14" t="s">
        <v>1348</v>
      </c>
      <c r="G14">
        <v>14.734389999999999</v>
      </c>
      <c r="H14">
        <v>4</v>
      </c>
      <c r="K14">
        <v>1</v>
      </c>
      <c r="L14">
        <v>13</v>
      </c>
      <c r="M14">
        <v>4</v>
      </c>
      <c r="N14" t="s">
        <v>1344</v>
      </c>
      <c r="O14" t="s">
        <v>1345</v>
      </c>
      <c r="Q14" t="s">
        <v>1342</v>
      </c>
      <c r="S14" t="s">
        <v>1346</v>
      </c>
      <c r="T14" t="s">
        <v>1349</v>
      </c>
      <c r="U14">
        <v>32.020795</v>
      </c>
      <c r="V14">
        <f t="shared" ref="V14:V19" si="5">AVERAGE(G41,G50)</f>
        <v>25.983705</v>
      </c>
      <c r="W14">
        <v>8</v>
      </c>
      <c r="X14">
        <v>4</v>
      </c>
      <c r="Y14">
        <f t="shared" si="2"/>
        <v>0.81146345679424892</v>
      </c>
      <c r="Z14">
        <f t="shared" si="1"/>
        <v>-0.20891592471828191</v>
      </c>
      <c r="AA14">
        <f t="shared" si="3"/>
        <v>2.6666666666666665</v>
      </c>
    </row>
    <row r="15" spans="1:27">
      <c r="B15">
        <v>1</v>
      </c>
      <c r="C15">
        <v>5</v>
      </c>
      <c r="D15" t="s">
        <v>32</v>
      </c>
      <c r="E15" t="s">
        <v>1348</v>
      </c>
      <c r="F15" t="s">
        <v>1348</v>
      </c>
      <c r="G15">
        <v>21.240200000000002</v>
      </c>
      <c r="H15">
        <v>4</v>
      </c>
      <c r="K15">
        <v>1</v>
      </c>
      <c r="L15">
        <v>14</v>
      </c>
      <c r="M15">
        <v>5</v>
      </c>
      <c r="N15" t="s">
        <v>1344</v>
      </c>
      <c r="O15" t="s">
        <v>1345</v>
      </c>
      <c r="Q15" t="s">
        <v>1342</v>
      </c>
      <c r="S15" t="s">
        <v>1346</v>
      </c>
      <c r="T15" t="s">
        <v>1349</v>
      </c>
      <c r="U15">
        <v>36.890734999999999</v>
      </c>
      <c r="V15">
        <f t="shared" si="5"/>
        <v>30.220929999999999</v>
      </c>
      <c r="W15">
        <v>8</v>
      </c>
      <c r="X15">
        <v>4</v>
      </c>
      <c r="Y15">
        <f t="shared" si="2"/>
        <v>0.81920108124709357</v>
      </c>
      <c r="Z15">
        <f t="shared" si="1"/>
        <v>-0.19942570481605876</v>
      </c>
      <c r="AA15">
        <f t="shared" si="3"/>
        <v>2.6666666666666665</v>
      </c>
    </row>
    <row r="16" spans="1:27">
      <c r="B16">
        <v>1</v>
      </c>
      <c r="C16">
        <v>6</v>
      </c>
      <c r="D16" t="s">
        <v>32</v>
      </c>
      <c r="E16" t="s">
        <v>1348</v>
      </c>
      <c r="F16" t="s">
        <v>1348</v>
      </c>
      <c r="G16">
        <v>20.916180000000001</v>
      </c>
      <c r="H16">
        <v>4</v>
      </c>
      <c r="K16">
        <v>1</v>
      </c>
      <c r="L16">
        <v>15</v>
      </c>
      <c r="M16">
        <v>6</v>
      </c>
      <c r="N16" t="s">
        <v>1344</v>
      </c>
      <c r="O16" t="s">
        <v>1345</v>
      </c>
      <c r="Q16" t="s">
        <v>1342</v>
      </c>
      <c r="S16" t="s">
        <v>1346</v>
      </c>
      <c r="T16" t="s">
        <v>1349</v>
      </c>
      <c r="U16">
        <v>42.409660000000002</v>
      </c>
      <c r="V16">
        <f t="shared" si="5"/>
        <v>36.226709999999997</v>
      </c>
      <c r="W16">
        <v>8</v>
      </c>
      <c r="X16">
        <v>4</v>
      </c>
      <c r="Y16">
        <f t="shared" si="2"/>
        <v>0.85420892315571484</v>
      </c>
      <c r="Z16">
        <f t="shared" si="1"/>
        <v>-0.15757947441566467</v>
      </c>
      <c r="AA16">
        <f t="shared" si="3"/>
        <v>2.6666666666666665</v>
      </c>
    </row>
    <row r="17" spans="2:27">
      <c r="B17">
        <v>1</v>
      </c>
      <c r="C17">
        <v>7</v>
      </c>
      <c r="D17" t="s">
        <v>32</v>
      </c>
      <c r="E17" t="s">
        <v>1348</v>
      </c>
      <c r="F17" t="s">
        <v>1348</v>
      </c>
      <c r="G17">
        <v>21.985880000000002</v>
      </c>
      <c r="H17">
        <v>4</v>
      </c>
      <c r="K17">
        <v>1</v>
      </c>
      <c r="L17">
        <v>16</v>
      </c>
      <c r="M17">
        <v>7</v>
      </c>
      <c r="N17" t="s">
        <v>1344</v>
      </c>
      <c r="O17" t="s">
        <v>1345</v>
      </c>
      <c r="Q17" t="s">
        <v>1342</v>
      </c>
      <c r="S17" t="s">
        <v>1346</v>
      </c>
      <c r="T17" t="s">
        <v>1349</v>
      </c>
      <c r="U17">
        <v>43.819365000000005</v>
      </c>
      <c r="V17">
        <f t="shared" si="5"/>
        <v>38.797325000000001</v>
      </c>
      <c r="W17">
        <v>8</v>
      </c>
      <c r="X17">
        <v>4</v>
      </c>
      <c r="Y17">
        <f t="shared" si="2"/>
        <v>0.88539222327845224</v>
      </c>
      <c r="Z17">
        <f t="shared" si="1"/>
        <v>-0.12172454200880901</v>
      </c>
      <c r="AA17">
        <f t="shared" si="3"/>
        <v>2.6666666666666665</v>
      </c>
    </row>
    <row r="18" spans="2:27">
      <c r="B18">
        <v>1</v>
      </c>
      <c r="C18">
        <v>8</v>
      </c>
      <c r="D18" t="s">
        <v>32</v>
      </c>
      <c r="E18" t="s">
        <v>1348</v>
      </c>
      <c r="F18" t="s">
        <v>1348</v>
      </c>
      <c r="G18">
        <v>22.89753</v>
      </c>
      <c r="H18">
        <v>4</v>
      </c>
      <c r="K18">
        <v>1</v>
      </c>
      <c r="L18">
        <v>17</v>
      </c>
      <c r="M18">
        <v>8</v>
      </c>
      <c r="N18" t="s">
        <v>1344</v>
      </c>
      <c r="O18" t="s">
        <v>1345</v>
      </c>
      <c r="Q18" t="s">
        <v>1342</v>
      </c>
      <c r="S18" t="s">
        <v>1346</v>
      </c>
      <c r="T18" t="s">
        <v>1349</v>
      </c>
      <c r="U18">
        <v>45.99248</v>
      </c>
      <c r="V18">
        <f t="shared" si="5"/>
        <v>46.715820000000001</v>
      </c>
      <c r="W18">
        <v>8</v>
      </c>
      <c r="X18">
        <v>4</v>
      </c>
      <c r="Y18">
        <f t="shared" si="2"/>
        <v>1.0157273536891249</v>
      </c>
      <c r="Z18">
        <f t="shared" si="1"/>
        <v>1.5604960475085821E-2</v>
      </c>
      <c r="AA18">
        <f t="shared" si="3"/>
        <v>2.6666666666666665</v>
      </c>
    </row>
    <row r="19" spans="2:27">
      <c r="B19">
        <v>1</v>
      </c>
      <c r="C19">
        <v>9</v>
      </c>
      <c r="D19" t="s">
        <v>32</v>
      </c>
      <c r="E19" t="s">
        <v>1348</v>
      </c>
      <c r="F19" t="s">
        <v>1348</v>
      </c>
      <c r="G19">
        <v>31.651219999999999</v>
      </c>
      <c r="H19">
        <v>4</v>
      </c>
      <c r="K19">
        <v>1</v>
      </c>
      <c r="L19">
        <v>18</v>
      </c>
      <c r="M19">
        <v>9</v>
      </c>
      <c r="N19" t="s">
        <v>1344</v>
      </c>
      <c r="O19" t="s">
        <v>1345</v>
      </c>
      <c r="Q19" t="s">
        <v>1342</v>
      </c>
      <c r="S19" t="s">
        <v>1346</v>
      </c>
      <c r="T19" t="s">
        <v>1349</v>
      </c>
      <c r="U19">
        <v>43.874245000000002</v>
      </c>
      <c r="V19">
        <f t="shared" si="5"/>
        <v>43.491900000000001</v>
      </c>
      <c r="W19">
        <v>8</v>
      </c>
      <c r="X19">
        <v>4</v>
      </c>
      <c r="Y19">
        <f t="shared" si="2"/>
        <v>0.99128543408553238</v>
      </c>
      <c r="Z19">
        <f t="shared" si="1"/>
        <v>-8.7527598013328947E-3</v>
      </c>
      <c r="AA19">
        <f t="shared" si="3"/>
        <v>2.6666666666666665</v>
      </c>
    </row>
    <row r="20" spans="2:27">
      <c r="B20">
        <v>1</v>
      </c>
      <c r="C20">
        <v>1</v>
      </c>
      <c r="D20" t="s">
        <v>34</v>
      </c>
      <c r="E20" t="s">
        <v>1347</v>
      </c>
      <c r="F20" t="s">
        <v>1343</v>
      </c>
      <c r="G20">
        <v>8.9732099999999999</v>
      </c>
      <c r="H20">
        <v>4</v>
      </c>
      <c r="K20">
        <v>1</v>
      </c>
      <c r="L20">
        <v>19</v>
      </c>
      <c r="M20">
        <v>1</v>
      </c>
      <c r="N20" t="s">
        <v>1344</v>
      </c>
      <c r="O20" t="s">
        <v>1345</v>
      </c>
      <c r="Q20" t="s">
        <v>1342</v>
      </c>
      <c r="S20" t="s">
        <v>1346</v>
      </c>
      <c r="T20" t="s">
        <v>1350</v>
      </c>
      <c r="U20">
        <v>7.86653</v>
      </c>
      <c r="V20">
        <f>AVERAGE(G56,G65)</f>
        <v>6.8987700000000007</v>
      </c>
      <c r="W20">
        <v>8</v>
      </c>
      <c r="X20">
        <v>4</v>
      </c>
      <c r="Y20">
        <f t="shared" si="2"/>
        <v>0.8769775237620655</v>
      </c>
      <c r="Z20">
        <f t="shared" si="1"/>
        <v>-0.13127391548789713</v>
      </c>
      <c r="AA20">
        <f t="shared" si="3"/>
        <v>2.6666666666666665</v>
      </c>
    </row>
    <row r="21" spans="2:27">
      <c r="B21">
        <v>1</v>
      </c>
      <c r="C21">
        <v>2</v>
      </c>
      <c r="D21" t="s">
        <v>34</v>
      </c>
      <c r="E21" t="s">
        <v>1347</v>
      </c>
      <c r="F21" t="s">
        <v>1343</v>
      </c>
      <c r="G21">
        <v>23.60285</v>
      </c>
      <c r="H21">
        <v>4</v>
      </c>
      <c r="K21">
        <v>1</v>
      </c>
      <c r="L21">
        <v>20</v>
      </c>
      <c r="M21">
        <v>2</v>
      </c>
      <c r="N21" t="s">
        <v>1344</v>
      </c>
      <c r="O21" t="s">
        <v>1345</v>
      </c>
      <c r="Q21" t="s">
        <v>1342</v>
      </c>
      <c r="S21" t="s">
        <v>1346</v>
      </c>
      <c r="T21" t="s">
        <v>1350</v>
      </c>
      <c r="U21">
        <v>18.872529999999998</v>
      </c>
      <c r="V21">
        <f t="shared" ref="V21:V28" si="6">AVERAGE(G57,G66)</f>
        <v>16.795124999999999</v>
      </c>
      <c r="W21">
        <v>8</v>
      </c>
      <c r="X21">
        <v>4</v>
      </c>
      <c r="Y21">
        <f t="shared" si="2"/>
        <v>0.88992440335238576</v>
      </c>
      <c r="Z21">
        <f t="shared" si="1"/>
        <v>-0.1166187599170613</v>
      </c>
      <c r="AA21">
        <f t="shared" si="3"/>
        <v>2.6666666666666665</v>
      </c>
    </row>
    <row r="22" spans="2:27">
      <c r="B22">
        <v>1</v>
      </c>
      <c r="C22">
        <v>3</v>
      </c>
      <c r="D22" t="s">
        <v>34</v>
      </c>
      <c r="E22" t="s">
        <v>1347</v>
      </c>
      <c r="F22" t="s">
        <v>1343</v>
      </c>
      <c r="G22">
        <v>38.865499999999997</v>
      </c>
      <c r="H22">
        <v>4</v>
      </c>
      <c r="K22">
        <v>1</v>
      </c>
      <c r="L22">
        <v>21</v>
      </c>
      <c r="M22">
        <v>3</v>
      </c>
      <c r="N22" t="s">
        <v>1344</v>
      </c>
      <c r="O22" t="s">
        <v>1345</v>
      </c>
      <c r="Q22" t="s">
        <v>1342</v>
      </c>
      <c r="S22" t="s">
        <v>1346</v>
      </c>
      <c r="T22" t="s">
        <v>1350</v>
      </c>
      <c r="U22">
        <v>27.861604999999997</v>
      </c>
      <c r="V22">
        <f t="shared" si="6"/>
        <v>20.903054999999998</v>
      </c>
      <c r="W22">
        <v>8</v>
      </c>
      <c r="X22">
        <v>4</v>
      </c>
      <c r="Y22">
        <f t="shared" si="2"/>
        <v>0.75024590291908888</v>
      </c>
      <c r="Z22">
        <f t="shared" si="1"/>
        <v>-0.28735425563080169</v>
      </c>
      <c r="AA22">
        <f t="shared" si="3"/>
        <v>2.6666666666666665</v>
      </c>
    </row>
    <row r="23" spans="2:27">
      <c r="B23">
        <v>1</v>
      </c>
      <c r="C23">
        <v>4</v>
      </c>
      <c r="D23" t="s">
        <v>34</v>
      </c>
      <c r="E23" t="s">
        <v>1347</v>
      </c>
      <c r="F23" t="s">
        <v>1343</v>
      </c>
      <c r="G23">
        <v>43.802280000000003</v>
      </c>
      <c r="H23">
        <v>4</v>
      </c>
      <c r="K23">
        <v>1</v>
      </c>
      <c r="L23">
        <v>22</v>
      </c>
      <c r="M23">
        <v>4</v>
      </c>
      <c r="N23" t="s">
        <v>1344</v>
      </c>
      <c r="O23" t="s">
        <v>1345</v>
      </c>
      <c r="Q23" t="s">
        <v>1342</v>
      </c>
      <c r="S23" t="s">
        <v>1346</v>
      </c>
      <c r="T23" t="s">
        <v>1350</v>
      </c>
      <c r="U23">
        <v>32.020795</v>
      </c>
      <c r="V23">
        <f t="shared" si="6"/>
        <v>22.456634999999999</v>
      </c>
      <c r="W23">
        <v>8</v>
      </c>
      <c r="X23">
        <v>4</v>
      </c>
      <c r="Y23">
        <f t="shared" si="2"/>
        <v>0.70131409916587018</v>
      </c>
      <c r="Z23">
        <f t="shared" si="1"/>
        <v>-0.35479941931244363</v>
      </c>
      <c r="AA23">
        <f t="shared" si="3"/>
        <v>2.6666666666666665</v>
      </c>
    </row>
    <row r="24" spans="2:27">
      <c r="B24">
        <v>1</v>
      </c>
      <c r="C24">
        <v>5</v>
      </c>
      <c r="D24" t="s">
        <v>34</v>
      </c>
      <c r="E24" t="s">
        <v>1347</v>
      </c>
      <c r="F24" t="s">
        <v>1343</v>
      </c>
      <c r="G24">
        <v>44.420819999999999</v>
      </c>
      <c r="H24">
        <v>4</v>
      </c>
      <c r="K24">
        <v>1</v>
      </c>
      <c r="L24">
        <v>23</v>
      </c>
      <c r="M24">
        <v>5</v>
      </c>
      <c r="N24" t="s">
        <v>1344</v>
      </c>
      <c r="O24" t="s">
        <v>1345</v>
      </c>
      <c r="Q24" t="s">
        <v>1342</v>
      </c>
      <c r="S24" t="s">
        <v>1346</v>
      </c>
      <c r="T24" t="s">
        <v>1350</v>
      </c>
      <c r="U24">
        <v>36.890734999999999</v>
      </c>
      <c r="V24">
        <f t="shared" si="6"/>
        <v>27.80649</v>
      </c>
      <c r="W24">
        <v>8</v>
      </c>
      <c r="X24">
        <v>4</v>
      </c>
      <c r="Y24">
        <f t="shared" si="2"/>
        <v>0.75375266987768064</v>
      </c>
      <c r="Z24">
        <f t="shared" si="1"/>
        <v>-0.28269098882073901</v>
      </c>
      <c r="AA24">
        <f t="shared" si="3"/>
        <v>2.6666666666666665</v>
      </c>
    </row>
    <row r="25" spans="2:27">
      <c r="B25">
        <v>1</v>
      </c>
      <c r="C25">
        <v>6</v>
      </c>
      <c r="D25" t="s">
        <v>34</v>
      </c>
      <c r="E25" t="s">
        <v>1347</v>
      </c>
      <c r="F25" t="s">
        <v>1343</v>
      </c>
      <c r="G25">
        <v>56.559280000000001</v>
      </c>
      <c r="H25">
        <v>4</v>
      </c>
      <c r="K25">
        <v>1</v>
      </c>
      <c r="L25">
        <v>24</v>
      </c>
      <c r="M25">
        <v>6</v>
      </c>
      <c r="N25" t="s">
        <v>1344</v>
      </c>
      <c r="O25" t="s">
        <v>1345</v>
      </c>
      <c r="Q25" t="s">
        <v>1342</v>
      </c>
      <c r="S25" t="s">
        <v>1346</v>
      </c>
      <c r="T25" t="s">
        <v>1350</v>
      </c>
      <c r="U25">
        <v>42.409660000000002</v>
      </c>
      <c r="V25">
        <f t="shared" si="6"/>
        <v>32.747929999999997</v>
      </c>
      <c r="W25">
        <v>8</v>
      </c>
      <c r="X25">
        <v>4</v>
      </c>
      <c r="Y25">
        <f t="shared" si="2"/>
        <v>0.7721809134994243</v>
      </c>
      <c r="Z25">
        <f t="shared" si="1"/>
        <v>-0.2585364125004348</v>
      </c>
      <c r="AA25">
        <f t="shared" si="3"/>
        <v>2.6666666666666665</v>
      </c>
    </row>
    <row r="26" spans="2:27">
      <c r="B26">
        <v>1</v>
      </c>
      <c r="C26">
        <v>7</v>
      </c>
      <c r="D26" t="s">
        <v>34</v>
      </c>
      <c r="E26" t="s">
        <v>1347</v>
      </c>
      <c r="F26" t="s">
        <v>1343</v>
      </c>
      <c r="G26">
        <v>59.174219999999998</v>
      </c>
      <c r="H26">
        <v>4</v>
      </c>
      <c r="K26">
        <v>1</v>
      </c>
      <c r="L26">
        <v>25</v>
      </c>
      <c r="M26">
        <v>7</v>
      </c>
      <c r="N26" t="s">
        <v>1344</v>
      </c>
      <c r="O26" t="s">
        <v>1345</v>
      </c>
      <c r="Q26" t="s">
        <v>1342</v>
      </c>
      <c r="S26" t="s">
        <v>1346</v>
      </c>
      <c r="T26" t="s">
        <v>1350</v>
      </c>
      <c r="U26">
        <v>43.819365000000005</v>
      </c>
      <c r="V26">
        <f t="shared" si="6"/>
        <v>36.381895</v>
      </c>
      <c r="W26">
        <v>8</v>
      </c>
      <c r="X26">
        <v>4</v>
      </c>
      <c r="Y26">
        <f t="shared" si="2"/>
        <v>0.83026979053667249</v>
      </c>
      <c r="Z26">
        <f t="shared" si="1"/>
        <v>-0.18600458216905791</v>
      </c>
      <c r="AA26">
        <f t="shared" si="3"/>
        <v>2.6666666666666665</v>
      </c>
    </row>
    <row r="27" spans="2:27">
      <c r="B27">
        <v>1</v>
      </c>
      <c r="C27">
        <v>8</v>
      </c>
      <c r="D27" t="s">
        <v>34</v>
      </c>
      <c r="E27" t="s">
        <v>1347</v>
      </c>
      <c r="F27" t="s">
        <v>1343</v>
      </c>
      <c r="G27">
        <v>65.508099999999999</v>
      </c>
      <c r="H27">
        <v>4</v>
      </c>
      <c r="K27">
        <v>1</v>
      </c>
      <c r="L27">
        <v>26</v>
      </c>
      <c r="M27">
        <v>8</v>
      </c>
      <c r="N27" t="s">
        <v>1344</v>
      </c>
      <c r="O27" t="s">
        <v>1345</v>
      </c>
      <c r="Q27" t="s">
        <v>1342</v>
      </c>
      <c r="S27" t="s">
        <v>1346</v>
      </c>
      <c r="T27" t="s">
        <v>1350</v>
      </c>
      <c r="U27">
        <v>45.99248</v>
      </c>
      <c r="V27">
        <f t="shared" si="6"/>
        <v>46.862669999999994</v>
      </c>
      <c r="W27">
        <v>8</v>
      </c>
      <c r="X27">
        <v>4</v>
      </c>
      <c r="Y27">
        <f t="shared" si="2"/>
        <v>1.0189202669653821</v>
      </c>
      <c r="Z27">
        <f t="shared" si="1"/>
        <v>1.8743504825288172E-2</v>
      </c>
      <c r="AA27">
        <f t="shared" si="3"/>
        <v>2.6666666666666665</v>
      </c>
    </row>
    <row r="28" spans="2:27">
      <c r="B28">
        <v>1</v>
      </c>
      <c r="C28">
        <v>9</v>
      </c>
      <c r="D28" t="s">
        <v>34</v>
      </c>
      <c r="E28" t="s">
        <v>1347</v>
      </c>
      <c r="F28" t="s">
        <v>1343</v>
      </c>
      <c r="G28">
        <v>54.54806</v>
      </c>
      <c r="H28">
        <v>4</v>
      </c>
      <c r="K28">
        <v>1</v>
      </c>
      <c r="L28">
        <v>27</v>
      </c>
      <c r="M28">
        <v>9</v>
      </c>
      <c r="N28" t="s">
        <v>1344</v>
      </c>
      <c r="O28" t="s">
        <v>1345</v>
      </c>
      <c r="Q28" t="s">
        <v>1342</v>
      </c>
      <c r="S28" t="s">
        <v>1346</v>
      </c>
      <c r="T28" t="s">
        <v>1350</v>
      </c>
      <c r="U28">
        <v>43.874245000000002</v>
      </c>
      <c r="V28">
        <f t="shared" si="6"/>
        <v>44.457675000000002</v>
      </c>
      <c r="W28">
        <v>8</v>
      </c>
      <c r="X28">
        <v>4</v>
      </c>
      <c r="Y28">
        <f t="shared" si="2"/>
        <v>1.0132977786854225</v>
      </c>
      <c r="Z28">
        <f t="shared" si="1"/>
        <v>1.3210139310867407E-2</v>
      </c>
      <c r="AA28">
        <f t="shared" si="3"/>
        <v>2.6666666666666665</v>
      </c>
    </row>
    <row r="29" spans="2:27">
      <c r="B29">
        <v>1</v>
      </c>
      <c r="C29">
        <v>1</v>
      </c>
      <c r="D29" t="s">
        <v>34</v>
      </c>
      <c r="E29" t="s">
        <v>1347</v>
      </c>
      <c r="F29" t="s">
        <v>1348</v>
      </c>
      <c r="G29">
        <v>4.3374800000000002</v>
      </c>
      <c r="H29">
        <v>4</v>
      </c>
    </row>
    <row r="30" spans="2:27">
      <c r="B30">
        <v>1</v>
      </c>
      <c r="C30">
        <v>2</v>
      </c>
      <c r="D30" t="s">
        <v>34</v>
      </c>
      <c r="E30" t="s">
        <v>1347</v>
      </c>
      <c r="F30" t="s">
        <v>1348</v>
      </c>
      <c r="G30">
        <v>10.94722</v>
      </c>
      <c r="H30">
        <v>4</v>
      </c>
    </row>
    <row r="31" spans="2:27">
      <c r="B31">
        <v>1</v>
      </c>
      <c r="C31">
        <v>3</v>
      </c>
      <c r="D31" t="s">
        <v>34</v>
      </c>
      <c r="E31" t="s">
        <v>1347</v>
      </c>
      <c r="F31" t="s">
        <v>1348</v>
      </c>
      <c r="G31">
        <v>11.055110000000001</v>
      </c>
      <c r="H31">
        <v>4</v>
      </c>
    </row>
    <row r="32" spans="2:27">
      <c r="B32">
        <v>1</v>
      </c>
      <c r="C32">
        <v>4</v>
      </c>
      <c r="D32" t="s">
        <v>34</v>
      </c>
      <c r="E32" t="s">
        <v>1347</v>
      </c>
      <c r="F32" t="s">
        <v>1348</v>
      </c>
      <c r="G32">
        <v>12.893470000000001</v>
      </c>
      <c r="H32">
        <v>4</v>
      </c>
    </row>
    <row r="33" spans="2:8">
      <c r="B33">
        <v>1</v>
      </c>
      <c r="C33">
        <v>5</v>
      </c>
      <c r="D33" t="s">
        <v>34</v>
      </c>
      <c r="E33" t="s">
        <v>1347</v>
      </c>
      <c r="F33" t="s">
        <v>1348</v>
      </c>
      <c r="G33">
        <v>19.598379999999999</v>
      </c>
      <c r="H33">
        <v>4</v>
      </c>
    </row>
    <row r="34" spans="2:8">
      <c r="B34">
        <v>1</v>
      </c>
      <c r="C34">
        <v>6</v>
      </c>
      <c r="D34" t="s">
        <v>34</v>
      </c>
      <c r="E34" t="s">
        <v>1347</v>
      </c>
      <c r="F34" t="s">
        <v>1348</v>
      </c>
      <c r="G34">
        <v>22.4634</v>
      </c>
      <c r="H34">
        <v>4</v>
      </c>
    </row>
    <row r="35" spans="2:8">
      <c r="B35">
        <v>1</v>
      </c>
      <c r="C35">
        <v>7</v>
      </c>
      <c r="D35" t="s">
        <v>34</v>
      </c>
      <c r="E35" t="s">
        <v>1347</v>
      </c>
      <c r="F35" t="s">
        <v>1348</v>
      </c>
      <c r="G35">
        <v>21.985880000000002</v>
      </c>
      <c r="H35">
        <v>4</v>
      </c>
    </row>
    <row r="36" spans="2:8">
      <c r="B36">
        <v>1</v>
      </c>
      <c r="C36">
        <v>8</v>
      </c>
      <c r="D36" t="s">
        <v>34</v>
      </c>
      <c r="E36" t="s">
        <v>1347</v>
      </c>
      <c r="F36" t="s">
        <v>1348</v>
      </c>
      <c r="G36">
        <v>21.450849999999999</v>
      </c>
      <c r="H36">
        <v>4</v>
      </c>
    </row>
    <row r="37" spans="2:8">
      <c r="B37">
        <v>1</v>
      </c>
      <c r="C37">
        <v>9</v>
      </c>
      <c r="D37" t="s">
        <v>34</v>
      </c>
      <c r="E37" t="s">
        <v>1347</v>
      </c>
      <c r="F37" t="s">
        <v>1348</v>
      </c>
      <c r="G37">
        <v>26.723780000000001</v>
      </c>
      <c r="H37">
        <v>4</v>
      </c>
    </row>
    <row r="38" spans="2:8">
      <c r="B38">
        <v>1</v>
      </c>
      <c r="C38">
        <v>1</v>
      </c>
      <c r="D38" t="s">
        <v>34</v>
      </c>
      <c r="E38" t="s">
        <v>1349</v>
      </c>
      <c r="F38" t="s">
        <v>1343</v>
      </c>
      <c r="G38">
        <v>8.9732099999999999</v>
      </c>
      <c r="H38">
        <v>4</v>
      </c>
    </row>
    <row r="39" spans="2:8">
      <c r="B39">
        <v>1</v>
      </c>
      <c r="C39">
        <v>2</v>
      </c>
      <c r="D39" t="s">
        <v>34</v>
      </c>
      <c r="E39" t="s">
        <v>1349</v>
      </c>
      <c r="F39" t="s">
        <v>1343</v>
      </c>
      <c r="G39">
        <v>20.997240000000001</v>
      </c>
      <c r="H39">
        <v>4</v>
      </c>
    </row>
    <row r="40" spans="2:8">
      <c r="B40">
        <v>1</v>
      </c>
      <c r="C40">
        <v>3</v>
      </c>
      <c r="D40" t="s">
        <v>34</v>
      </c>
      <c r="E40" t="s">
        <v>1349</v>
      </c>
      <c r="F40" t="s">
        <v>1343</v>
      </c>
      <c r="G40">
        <v>32.30021</v>
      </c>
      <c r="H40">
        <v>4</v>
      </c>
    </row>
    <row r="41" spans="2:8">
      <c r="B41">
        <v>1</v>
      </c>
      <c r="C41">
        <v>4</v>
      </c>
      <c r="D41" t="s">
        <v>34</v>
      </c>
      <c r="E41" t="s">
        <v>1349</v>
      </c>
      <c r="F41" t="s">
        <v>1343</v>
      </c>
      <c r="G41">
        <v>38.301319999999997</v>
      </c>
      <c r="H41">
        <v>4</v>
      </c>
    </row>
    <row r="42" spans="2:8">
      <c r="B42">
        <v>1</v>
      </c>
      <c r="C42">
        <v>5</v>
      </c>
      <c r="D42" t="s">
        <v>34</v>
      </c>
      <c r="E42" t="s">
        <v>1349</v>
      </c>
      <c r="F42" t="s">
        <v>1343</v>
      </c>
      <c r="G42">
        <v>39.980229999999999</v>
      </c>
      <c r="H42">
        <v>4</v>
      </c>
    </row>
    <row r="43" spans="2:8">
      <c r="B43">
        <v>1</v>
      </c>
      <c r="C43">
        <v>6</v>
      </c>
      <c r="D43" t="s">
        <v>34</v>
      </c>
      <c r="E43" t="s">
        <v>1349</v>
      </c>
      <c r="F43" t="s">
        <v>1343</v>
      </c>
      <c r="G43">
        <v>50.764620000000001</v>
      </c>
      <c r="H43">
        <v>4</v>
      </c>
    </row>
    <row r="44" spans="2:8">
      <c r="B44">
        <v>1</v>
      </c>
      <c r="C44">
        <v>7</v>
      </c>
      <c r="D44" t="s">
        <v>34</v>
      </c>
      <c r="E44" t="s">
        <v>1349</v>
      </c>
      <c r="F44" t="s">
        <v>1343</v>
      </c>
      <c r="G44">
        <v>53.576680000000003</v>
      </c>
      <c r="H44">
        <v>4</v>
      </c>
    </row>
    <row r="45" spans="2:8">
      <c r="B45">
        <v>1</v>
      </c>
      <c r="C45">
        <v>8</v>
      </c>
      <c r="D45" t="s">
        <v>34</v>
      </c>
      <c r="E45" t="s">
        <v>1349</v>
      </c>
      <c r="F45" t="s">
        <v>1343</v>
      </c>
      <c r="G45">
        <v>66.477850000000004</v>
      </c>
      <c r="H45">
        <v>4</v>
      </c>
    </row>
    <row r="46" spans="2:8">
      <c r="B46">
        <v>1</v>
      </c>
      <c r="C46">
        <v>9</v>
      </c>
      <c r="D46" t="s">
        <v>34</v>
      </c>
      <c r="E46" t="s">
        <v>1349</v>
      </c>
      <c r="F46" t="s">
        <v>1343</v>
      </c>
      <c r="G46">
        <v>57.551879999999997</v>
      </c>
      <c r="H46">
        <v>4</v>
      </c>
    </row>
    <row r="47" spans="2:8">
      <c r="B47">
        <v>1</v>
      </c>
      <c r="C47">
        <v>1</v>
      </c>
      <c r="D47" t="s">
        <v>34</v>
      </c>
      <c r="E47" t="s">
        <v>1349</v>
      </c>
      <c r="F47" t="s">
        <v>1348</v>
      </c>
      <c r="G47">
        <v>5.2086600000000001</v>
      </c>
      <c r="H47">
        <v>4</v>
      </c>
    </row>
    <row r="48" spans="2:8">
      <c r="B48">
        <v>1</v>
      </c>
      <c r="C48">
        <v>2</v>
      </c>
      <c r="D48" t="s">
        <v>34</v>
      </c>
      <c r="E48" t="s">
        <v>1349</v>
      </c>
      <c r="F48" t="s">
        <v>1348</v>
      </c>
      <c r="G48">
        <v>11.912990000000001</v>
      </c>
      <c r="H48">
        <v>4</v>
      </c>
    </row>
    <row r="49" spans="2:8">
      <c r="B49">
        <v>1</v>
      </c>
      <c r="C49">
        <v>3</v>
      </c>
      <c r="D49" t="s">
        <v>34</v>
      </c>
      <c r="E49" t="s">
        <v>1349</v>
      </c>
      <c r="F49" t="s">
        <v>1348</v>
      </c>
      <c r="G49">
        <v>12.692959999999999</v>
      </c>
      <c r="H49">
        <v>4</v>
      </c>
    </row>
    <row r="50" spans="2:8">
      <c r="B50">
        <v>1</v>
      </c>
      <c r="C50">
        <v>4</v>
      </c>
      <c r="D50" t="s">
        <v>34</v>
      </c>
      <c r="E50" t="s">
        <v>1349</v>
      </c>
      <c r="F50" t="s">
        <v>1348</v>
      </c>
      <c r="G50">
        <v>13.666090000000001</v>
      </c>
      <c r="H50">
        <v>4</v>
      </c>
    </row>
    <row r="51" spans="2:8">
      <c r="B51">
        <v>1</v>
      </c>
      <c r="C51">
        <v>5</v>
      </c>
      <c r="D51" t="s">
        <v>34</v>
      </c>
      <c r="E51" t="s">
        <v>1349</v>
      </c>
      <c r="F51" t="s">
        <v>1348</v>
      </c>
      <c r="G51">
        <v>20.46163</v>
      </c>
      <c r="H51">
        <v>4</v>
      </c>
    </row>
    <row r="52" spans="2:8">
      <c r="B52">
        <v>1</v>
      </c>
      <c r="C52">
        <v>6</v>
      </c>
      <c r="D52" t="s">
        <v>34</v>
      </c>
      <c r="E52" t="s">
        <v>1349</v>
      </c>
      <c r="F52" t="s">
        <v>1348</v>
      </c>
      <c r="G52">
        <v>21.688800000000001</v>
      </c>
      <c r="H52">
        <v>4</v>
      </c>
    </row>
    <row r="53" spans="2:8">
      <c r="B53">
        <v>1</v>
      </c>
      <c r="C53">
        <v>7</v>
      </c>
      <c r="D53" t="s">
        <v>34</v>
      </c>
      <c r="E53" t="s">
        <v>1349</v>
      </c>
      <c r="F53" t="s">
        <v>1348</v>
      </c>
      <c r="G53">
        <v>24.017969999999998</v>
      </c>
      <c r="H53">
        <v>4</v>
      </c>
    </row>
    <row r="54" spans="2:8">
      <c r="B54">
        <v>1</v>
      </c>
      <c r="C54">
        <v>8</v>
      </c>
      <c r="D54" t="s">
        <v>34</v>
      </c>
      <c r="E54" t="s">
        <v>1349</v>
      </c>
      <c r="F54" t="s">
        <v>1348</v>
      </c>
      <c r="G54">
        <v>26.953790000000001</v>
      </c>
      <c r="H54">
        <v>4</v>
      </c>
    </row>
    <row r="55" spans="2:8">
      <c r="B55">
        <v>1</v>
      </c>
      <c r="C55">
        <v>9</v>
      </c>
      <c r="D55" t="s">
        <v>34</v>
      </c>
      <c r="E55" t="s">
        <v>1349</v>
      </c>
      <c r="F55" t="s">
        <v>1348</v>
      </c>
      <c r="G55">
        <v>29.431920000000002</v>
      </c>
      <c r="H55">
        <v>4</v>
      </c>
    </row>
    <row r="56" spans="2:8">
      <c r="B56">
        <v>1</v>
      </c>
      <c r="C56">
        <v>1</v>
      </c>
      <c r="D56" t="s">
        <v>34</v>
      </c>
      <c r="E56" t="s">
        <v>1350</v>
      </c>
      <c r="F56" t="s">
        <v>1343</v>
      </c>
      <c r="G56">
        <v>7.7196800000000003</v>
      </c>
      <c r="H56">
        <v>4</v>
      </c>
    </row>
    <row r="57" spans="2:8">
      <c r="B57">
        <v>1</v>
      </c>
      <c r="C57">
        <v>2</v>
      </c>
      <c r="D57" t="s">
        <v>34</v>
      </c>
      <c r="E57" t="s">
        <v>1350</v>
      </c>
      <c r="F57" t="s">
        <v>1343</v>
      </c>
      <c r="G57">
        <v>19.548580000000001</v>
      </c>
      <c r="H57">
        <v>4</v>
      </c>
    </row>
    <row r="58" spans="2:8">
      <c r="B58">
        <v>1</v>
      </c>
      <c r="C58">
        <v>3</v>
      </c>
      <c r="D58" t="s">
        <v>34</v>
      </c>
      <c r="E58" t="s">
        <v>1350</v>
      </c>
      <c r="F58" t="s">
        <v>1343</v>
      </c>
      <c r="G58">
        <v>28.145389999999999</v>
      </c>
      <c r="H58">
        <v>4</v>
      </c>
    </row>
    <row r="59" spans="2:8">
      <c r="B59">
        <v>1</v>
      </c>
      <c r="C59">
        <v>4</v>
      </c>
      <c r="D59" t="s">
        <v>34</v>
      </c>
      <c r="E59" t="s">
        <v>1350</v>
      </c>
      <c r="F59" t="s">
        <v>1343</v>
      </c>
      <c r="G59">
        <v>33.178739999999998</v>
      </c>
      <c r="H59">
        <v>4</v>
      </c>
    </row>
    <row r="60" spans="2:8">
      <c r="B60">
        <v>1</v>
      </c>
      <c r="C60">
        <v>5</v>
      </c>
      <c r="D60" t="s">
        <v>34</v>
      </c>
      <c r="E60" t="s">
        <v>1350</v>
      </c>
      <c r="F60" t="s">
        <v>1343</v>
      </c>
      <c r="G60">
        <v>36.88776</v>
      </c>
      <c r="H60">
        <v>4</v>
      </c>
    </row>
    <row r="61" spans="2:8">
      <c r="B61">
        <v>1</v>
      </c>
      <c r="C61">
        <v>6</v>
      </c>
      <c r="D61" t="s">
        <v>34</v>
      </c>
      <c r="E61" t="s">
        <v>1350</v>
      </c>
      <c r="F61" t="s">
        <v>1343</v>
      </c>
      <c r="G61">
        <v>45.742579999999997</v>
      </c>
      <c r="H61">
        <v>4</v>
      </c>
    </row>
    <row r="62" spans="2:8">
      <c r="B62">
        <v>1</v>
      </c>
      <c r="C62">
        <v>7</v>
      </c>
      <c r="D62" t="s">
        <v>34</v>
      </c>
      <c r="E62" t="s">
        <v>1350</v>
      </c>
      <c r="F62" t="s">
        <v>1343</v>
      </c>
      <c r="G62">
        <v>50.775930000000002</v>
      </c>
      <c r="H62">
        <v>4</v>
      </c>
    </row>
    <row r="63" spans="2:8">
      <c r="B63">
        <v>1</v>
      </c>
      <c r="C63">
        <v>8</v>
      </c>
      <c r="D63" t="s">
        <v>34</v>
      </c>
      <c r="E63" t="s">
        <v>1350</v>
      </c>
      <c r="F63" t="s">
        <v>1343</v>
      </c>
      <c r="G63">
        <v>67.737319999999997</v>
      </c>
      <c r="H63">
        <v>4</v>
      </c>
    </row>
    <row r="64" spans="2:8">
      <c r="B64">
        <v>1</v>
      </c>
      <c r="C64">
        <v>9</v>
      </c>
      <c r="D64" t="s">
        <v>34</v>
      </c>
      <c r="E64" t="s">
        <v>1350</v>
      </c>
      <c r="F64" t="s">
        <v>1343</v>
      </c>
      <c r="G64">
        <v>60.738939999999999</v>
      </c>
      <c r="H64">
        <v>4</v>
      </c>
    </row>
    <row r="65" spans="2:8">
      <c r="B65">
        <v>1</v>
      </c>
      <c r="C65">
        <v>1</v>
      </c>
      <c r="D65" t="s">
        <v>34</v>
      </c>
      <c r="E65" t="s">
        <v>1350</v>
      </c>
      <c r="F65" t="s">
        <v>1348</v>
      </c>
      <c r="G65">
        <v>6.0778600000000003</v>
      </c>
      <c r="H65">
        <v>4</v>
      </c>
    </row>
    <row r="66" spans="2:8">
      <c r="B66">
        <v>1</v>
      </c>
      <c r="C66">
        <v>2</v>
      </c>
      <c r="D66" t="s">
        <v>34</v>
      </c>
      <c r="E66" t="s">
        <v>1350</v>
      </c>
      <c r="F66" t="s">
        <v>1348</v>
      </c>
      <c r="G66">
        <v>14.04167</v>
      </c>
      <c r="H66">
        <v>4</v>
      </c>
    </row>
    <row r="67" spans="2:8">
      <c r="B67">
        <v>1</v>
      </c>
      <c r="C67">
        <v>3</v>
      </c>
      <c r="D67" t="s">
        <v>34</v>
      </c>
      <c r="E67" t="s">
        <v>1350</v>
      </c>
      <c r="F67" t="s">
        <v>1348</v>
      </c>
      <c r="G67">
        <v>13.66072</v>
      </c>
      <c r="H67">
        <v>4</v>
      </c>
    </row>
    <row r="68" spans="2:8">
      <c r="B68">
        <v>1</v>
      </c>
      <c r="C68">
        <v>4</v>
      </c>
      <c r="D68" t="s">
        <v>34</v>
      </c>
      <c r="E68" t="s">
        <v>1350</v>
      </c>
      <c r="F68" t="s">
        <v>1348</v>
      </c>
      <c r="G68">
        <v>11.734529999999999</v>
      </c>
      <c r="H68">
        <v>4</v>
      </c>
    </row>
    <row r="69" spans="2:8">
      <c r="B69">
        <v>1</v>
      </c>
      <c r="C69">
        <v>5</v>
      </c>
      <c r="D69" t="s">
        <v>34</v>
      </c>
      <c r="E69" t="s">
        <v>1350</v>
      </c>
      <c r="F69" t="s">
        <v>1348</v>
      </c>
      <c r="G69">
        <v>18.72522</v>
      </c>
      <c r="H69">
        <v>4</v>
      </c>
    </row>
    <row r="70" spans="2:8">
      <c r="B70">
        <v>1</v>
      </c>
      <c r="C70">
        <v>6</v>
      </c>
      <c r="D70" t="s">
        <v>34</v>
      </c>
      <c r="E70" t="s">
        <v>1350</v>
      </c>
      <c r="F70" t="s">
        <v>1348</v>
      </c>
      <c r="G70">
        <v>19.75328</v>
      </c>
      <c r="H70">
        <v>4</v>
      </c>
    </row>
    <row r="71" spans="2:8">
      <c r="B71">
        <v>1</v>
      </c>
      <c r="C71">
        <v>7</v>
      </c>
      <c r="D71" t="s">
        <v>34</v>
      </c>
      <c r="E71" t="s">
        <v>1350</v>
      </c>
      <c r="F71" t="s">
        <v>1348</v>
      </c>
      <c r="G71">
        <v>21.987860000000001</v>
      </c>
      <c r="H71">
        <v>4</v>
      </c>
    </row>
    <row r="72" spans="2:8">
      <c r="B72">
        <v>1</v>
      </c>
      <c r="C72">
        <v>8</v>
      </c>
      <c r="D72" t="s">
        <v>34</v>
      </c>
      <c r="E72" t="s">
        <v>1350</v>
      </c>
      <c r="F72" t="s">
        <v>1348</v>
      </c>
      <c r="G72">
        <v>25.988019999999999</v>
      </c>
      <c r="H72">
        <v>4</v>
      </c>
    </row>
    <row r="73" spans="2:8">
      <c r="B73">
        <v>1</v>
      </c>
      <c r="C73">
        <v>9</v>
      </c>
      <c r="D73" t="s">
        <v>34</v>
      </c>
      <c r="E73" t="s">
        <v>1350</v>
      </c>
      <c r="F73" t="s">
        <v>1348</v>
      </c>
      <c r="G73">
        <v>28.176410000000001</v>
      </c>
      <c r="H73">
        <v>4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A61"/>
  <sheetViews>
    <sheetView workbookViewId="0">
      <selection activeCell="B24" sqref="B24"/>
    </sheetView>
  </sheetViews>
  <sheetFormatPr defaultColWidth="11" defaultRowHeight="15.6"/>
  <cols>
    <col min="10" max="10" width="10.8984375" style="48"/>
  </cols>
  <sheetData>
    <row r="1" spans="1:27">
      <c r="A1" t="s">
        <v>60</v>
      </c>
      <c r="B1" t="s">
        <v>15</v>
      </c>
      <c r="C1" t="s">
        <v>597</v>
      </c>
      <c r="D1" t="s">
        <v>49</v>
      </c>
      <c r="E1" t="s">
        <v>706</v>
      </c>
      <c r="F1" t="s">
        <v>1358</v>
      </c>
      <c r="G1" t="s">
        <v>70</v>
      </c>
      <c r="H1" t="s">
        <v>13</v>
      </c>
      <c r="I1" s="22"/>
      <c r="K1" t="s">
        <v>15</v>
      </c>
      <c r="L1" t="s">
        <v>16</v>
      </c>
      <c r="M1" t="s">
        <v>515</v>
      </c>
      <c r="N1" t="s">
        <v>707</v>
      </c>
      <c r="O1" t="s">
        <v>597</v>
      </c>
      <c r="P1" t="s">
        <v>708</v>
      </c>
      <c r="Q1" t="s">
        <v>709</v>
      </c>
      <c r="R1" t="s">
        <v>710</v>
      </c>
      <c r="S1" t="s">
        <v>1358</v>
      </c>
      <c r="T1" t="s">
        <v>1359</v>
      </c>
      <c r="U1" t="s">
        <v>711</v>
      </c>
      <c r="V1" t="s">
        <v>712</v>
      </c>
      <c r="W1" t="s">
        <v>713</v>
      </c>
      <c r="X1" t="s">
        <v>714</v>
      </c>
      <c r="Y1" t="s">
        <v>715</v>
      </c>
      <c r="Z1" t="s">
        <v>716</v>
      </c>
      <c r="AA1" t="s">
        <v>28</v>
      </c>
    </row>
    <row r="2" spans="1:27">
      <c r="A2" t="s">
        <v>191</v>
      </c>
      <c r="B2">
        <v>1</v>
      </c>
      <c r="C2">
        <v>1972</v>
      </c>
      <c r="D2" t="s">
        <v>32</v>
      </c>
      <c r="E2" t="s">
        <v>201</v>
      </c>
      <c r="F2" s="34">
        <v>43674</v>
      </c>
      <c r="G2">
        <v>53</v>
      </c>
      <c r="H2">
        <v>6</v>
      </c>
      <c r="J2" s="59"/>
      <c r="K2" s="54">
        <v>1</v>
      </c>
      <c r="L2" s="54">
        <v>1</v>
      </c>
      <c r="M2" t="s">
        <v>819</v>
      </c>
      <c r="N2" t="s">
        <v>820</v>
      </c>
      <c r="O2">
        <v>1972</v>
      </c>
      <c r="P2" t="s">
        <v>70</v>
      </c>
      <c r="Q2" t="s">
        <v>1360</v>
      </c>
      <c r="R2" t="s">
        <v>557</v>
      </c>
      <c r="S2" s="34">
        <v>43674</v>
      </c>
      <c r="T2" t="s">
        <v>1361</v>
      </c>
      <c r="U2">
        <f>AVERAGE(G2:G3)</f>
        <v>53.5</v>
      </c>
      <c r="V2">
        <v>27</v>
      </c>
      <c r="W2">
        <v>12</v>
      </c>
      <c r="X2">
        <v>6</v>
      </c>
      <c r="Y2">
        <f>V2/U2</f>
        <v>0.50467289719626163</v>
      </c>
      <c r="Z2">
        <f>LN(Y2)</f>
        <v>-0.68384478789763192</v>
      </c>
      <c r="AA2">
        <f>(W2*X2)/(X2+W2)</f>
        <v>4</v>
      </c>
    </row>
    <row r="3" spans="1:27">
      <c r="A3" t="s">
        <v>515</v>
      </c>
      <c r="B3">
        <v>1</v>
      </c>
      <c r="C3">
        <v>1972</v>
      </c>
      <c r="D3" t="s">
        <v>32</v>
      </c>
      <c r="E3" t="s">
        <v>1362</v>
      </c>
      <c r="F3" s="34">
        <v>43674</v>
      </c>
      <c r="G3">
        <v>54</v>
      </c>
      <c r="H3">
        <v>6</v>
      </c>
      <c r="K3" s="54">
        <v>1</v>
      </c>
      <c r="L3" s="54">
        <v>2</v>
      </c>
      <c r="M3" t="s">
        <v>819</v>
      </c>
      <c r="N3" t="s">
        <v>820</v>
      </c>
      <c r="O3">
        <v>1972</v>
      </c>
      <c r="P3" t="s">
        <v>70</v>
      </c>
      <c r="Q3" t="s">
        <v>1360</v>
      </c>
      <c r="R3" t="s">
        <v>557</v>
      </c>
      <c r="S3" s="34">
        <v>43674</v>
      </c>
      <c r="T3" t="s">
        <v>1363</v>
      </c>
      <c r="U3">
        <f>AVERAGE(G2:G3)</f>
        <v>53.5</v>
      </c>
      <c r="V3">
        <v>35</v>
      </c>
      <c r="W3">
        <v>12</v>
      </c>
      <c r="X3">
        <v>6</v>
      </c>
      <c r="Y3">
        <f t="shared" ref="Y3:Y27" si="0">V3/U3</f>
        <v>0.65420560747663548</v>
      </c>
      <c r="Z3">
        <f t="shared" ref="Z3:Z27" si="1">LN(Y3)</f>
        <v>-0.42433359241254726</v>
      </c>
      <c r="AA3">
        <f t="shared" ref="AA3:AA27" si="2">(W3*X3)/(X3+W3)</f>
        <v>4</v>
      </c>
    </row>
    <row r="4" spans="1:27">
      <c r="A4" t="s">
        <v>819</v>
      </c>
      <c r="B4">
        <v>1</v>
      </c>
      <c r="C4">
        <v>1972</v>
      </c>
      <c r="D4" t="s">
        <v>34</v>
      </c>
      <c r="E4" t="s">
        <v>1361</v>
      </c>
      <c r="F4" s="34">
        <v>43674</v>
      </c>
      <c r="G4">
        <v>27</v>
      </c>
      <c r="H4">
        <v>6</v>
      </c>
      <c r="K4" s="54">
        <v>2</v>
      </c>
      <c r="L4" s="54">
        <v>1</v>
      </c>
      <c r="M4" t="s">
        <v>819</v>
      </c>
      <c r="N4" t="s">
        <v>820</v>
      </c>
      <c r="O4">
        <v>1973</v>
      </c>
      <c r="P4" t="s">
        <v>70</v>
      </c>
      <c r="Q4" t="s">
        <v>1360</v>
      </c>
      <c r="R4" t="s">
        <v>557</v>
      </c>
      <c r="S4" s="34">
        <v>43656</v>
      </c>
      <c r="T4" t="s">
        <v>1361</v>
      </c>
      <c r="U4">
        <f>AVERAGE(G6:G7)</f>
        <v>14.5</v>
      </c>
      <c r="V4">
        <v>8.4</v>
      </c>
      <c r="W4">
        <v>12</v>
      </c>
      <c r="X4">
        <v>6</v>
      </c>
      <c r="Y4">
        <f t="shared" si="0"/>
        <v>0.57931034482758625</v>
      </c>
      <c r="Z4">
        <f t="shared" si="1"/>
        <v>-0.54591694357726073</v>
      </c>
      <c r="AA4">
        <f t="shared" si="2"/>
        <v>4</v>
      </c>
    </row>
    <row r="5" spans="1:27">
      <c r="A5" t="s">
        <v>707</v>
      </c>
      <c r="B5">
        <v>1</v>
      </c>
      <c r="C5">
        <v>1972</v>
      </c>
      <c r="D5" t="s">
        <v>34</v>
      </c>
      <c r="E5" t="s">
        <v>1363</v>
      </c>
      <c r="F5" s="34">
        <v>43674</v>
      </c>
      <c r="G5">
        <v>35</v>
      </c>
      <c r="H5">
        <v>6</v>
      </c>
      <c r="K5" s="54">
        <v>2</v>
      </c>
      <c r="L5" s="54">
        <v>2</v>
      </c>
      <c r="M5" t="s">
        <v>819</v>
      </c>
      <c r="N5" t="s">
        <v>820</v>
      </c>
      <c r="O5">
        <v>1973</v>
      </c>
      <c r="P5" t="s">
        <v>70</v>
      </c>
      <c r="Q5" t="s">
        <v>1360</v>
      </c>
      <c r="R5" t="s">
        <v>557</v>
      </c>
      <c r="S5" s="34">
        <v>43656</v>
      </c>
      <c r="T5" t="s">
        <v>1363</v>
      </c>
      <c r="U5">
        <f>AVERAGE(G6:G7)</f>
        <v>14.5</v>
      </c>
      <c r="V5">
        <v>9.4</v>
      </c>
      <c r="W5">
        <v>12</v>
      </c>
      <c r="X5">
        <v>6</v>
      </c>
      <c r="Y5">
        <f t="shared" si="0"/>
        <v>0.64827586206896559</v>
      </c>
      <c r="Z5">
        <f t="shared" si="1"/>
        <v>-0.43343896015057037</v>
      </c>
      <c r="AA5">
        <f t="shared" si="2"/>
        <v>4</v>
      </c>
    </row>
    <row r="6" spans="1:27">
      <c r="A6" t="s">
        <v>820</v>
      </c>
      <c r="B6">
        <v>2</v>
      </c>
      <c r="C6">
        <v>1973</v>
      </c>
      <c r="D6" t="s">
        <v>32</v>
      </c>
      <c r="E6" t="s">
        <v>201</v>
      </c>
      <c r="F6" s="34">
        <v>43656</v>
      </c>
      <c r="G6">
        <v>16</v>
      </c>
      <c r="H6">
        <v>6</v>
      </c>
      <c r="K6" s="54">
        <v>3</v>
      </c>
      <c r="L6" s="54">
        <v>1</v>
      </c>
      <c r="M6" t="s">
        <v>819</v>
      </c>
      <c r="N6" t="s">
        <v>820</v>
      </c>
      <c r="O6">
        <v>1974</v>
      </c>
      <c r="P6" t="s">
        <v>70</v>
      </c>
      <c r="Q6" t="s">
        <v>1360</v>
      </c>
      <c r="R6" t="s">
        <v>557</v>
      </c>
      <c r="S6" s="34">
        <v>43663</v>
      </c>
      <c r="T6" t="s">
        <v>1361</v>
      </c>
      <c r="U6">
        <f>AVERAGE(G10:G11)</f>
        <v>7.8</v>
      </c>
      <c r="V6">
        <v>4.3</v>
      </c>
      <c r="W6">
        <v>12</v>
      </c>
      <c r="X6">
        <v>6</v>
      </c>
      <c r="Y6">
        <f t="shared" si="0"/>
        <v>0.55128205128205132</v>
      </c>
      <c r="Z6">
        <f t="shared" si="1"/>
        <v>-0.5955087109960292</v>
      </c>
      <c r="AA6">
        <f t="shared" si="2"/>
        <v>4</v>
      </c>
    </row>
    <row r="7" spans="1:27">
      <c r="B7">
        <v>2</v>
      </c>
      <c r="C7">
        <v>1973</v>
      </c>
      <c r="D7" t="s">
        <v>32</v>
      </c>
      <c r="E7" t="s">
        <v>1362</v>
      </c>
      <c r="F7" s="34">
        <v>43656</v>
      </c>
      <c r="G7">
        <v>13</v>
      </c>
      <c r="H7">
        <v>6</v>
      </c>
      <c r="K7" s="54">
        <v>3</v>
      </c>
      <c r="L7" s="54">
        <v>2</v>
      </c>
      <c r="M7" t="s">
        <v>819</v>
      </c>
      <c r="N7" t="s">
        <v>820</v>
      </c>
      <c r="O7">
        <v>1974</v>
      </c>
      <c r="P7" t="s">
        <v>70</v>
      </c>
      <c r="Q7" t="s">
        <v>1360</v>
      </c>
      <c r="R7" t="s">
        <v>557</v>
      </c>
      <c r="S7" s="34">
        <v>43663</v>
      </c>
      <c r="T7" t="s">
        <v>1363</v>
      </c>
      <c r="U7">
        <f>AVERAGE(G10:G11)</f>
        <v>7.8</v>
      </c>
      <c r="V7">
        <v>5.4</v>
      </c>
      <c r="W7">
        <v>12</v>
      </c>
      <c r="X7">
        <v>6</v>
      </c>
      <c r="Y7">
        <f t="shared" si="0"/>
        <v>0.6923076923076924</v>
      </c>
      <c r="Z7">
        <f t="shared" si="1"/>
        <v>-0.36772478012531723</v>
      </c>
      <c r="AA7">
        <f t="shared" si="2"/>
        <v>4</v>
      </c>
    </row>
    <row r="8" spans="1:27">
      <c r="B8">
        <v>2</v>
      </c>
      <c r="C8">
        <v>1973</v>
      </c>
      <c r="D8" t="s">
        <v>34</v>
      </c>
      <c r="E8" t="s">
        <v>1361</v>
      </c>
      <c r="F8" s="34">
        <v>43656</v>
      </c>
      <c r="G8">
        <v>8.4</v>
      </c>
      <c r="H8">
        <v>6</v>
      </c>
      <c r="K8" s="54">
        <v>4</v>
      </c>
      <c r="L8" s="54">
        <v>1</v>
      </c>
      <c r="M8" t="s">
        <v>819</v>
      </c>
      <c r="N8" t="s">
        <v>820</v>
      </c>
      <c r="O8">
        <v>1975</v>
      </c>
      <c r="P8" t="s">
        <v>70</v>
      </c>
      <c r="Q8" t="s">
        <v>1360</v>
      </c>
      <c r="R8" t="s">
        <v>557</v>
      </c>
      <c r="S8" s="34">
        <v>43663</v>
      </c>
      <c r="T8" t="s">
        <v>1361</v>
      </c>
      <c r="U8">
        <f>AVERAGE(G14:G15)</f>
        <v>3.25</v>
      </c>
      <c r="V8">
        <v>1.9</v>
      </c>
      <c r="W8">
        <v>12</v>
      </c>
      <c r="X8">
        <v>6</v>
      </c>
      <c r="Y8">
        <f t="shared" si="0"/>
        <v>0.58461538461538454</v>
      </c>
      <c r="Z8">
        <f t="shared" si="1"/>
        <v>-0.53680111016925147</v>
      </c>
      <c r="AA8">
        <f t="shared" si="2"/>
        <v>4</v>
      </c>
    </row>
    <row r="9" spans="1:27">
      <c r="B9">
        <v>2</v>
      </c>
      <c r="C9">
        <v>1973</v>
      </c>
      <c r="D9" t="s">
        <v>34</v>
      </c>
      <c r="E9" t="s">
        <v>1363</v>
      </c>
      <c r="F9" s="34">
        <v>43656</v>
      </c>
      <c r="G9">
        <v>9.4</v>
      </c>
      <c r="H9">
        <v>6</v>
      </c>
      <c r="K9" s="54">
        <v>4</v>
      </c>
      <c r="L9" s="54">
        <v>2</v>
      </c>
      <c r="M9" t="s">
        <v>819</v>
      </c>
      <c r="N9" t="s">
        <v>820</v>
      </c>
      <c r="O9">
        <v>1975</v>
      </c>
      <c r="P9" t="s">
        <v>70</v>
      </c>
      <c r="Q9" t="s">
        <v>1360</v>
      </c>
      <c r="R9" t="s">
        <v>557</v>
      </c>
      <c r="S9" s="34">
        <v>43663</v>
      </c>
      <c r="T9" t="s">
        <v>1363</v>
      </c>
      <c r="U9">
        <f>AVERAGE(G14:G15)</f>
        <v>3.25</v>
      </c>
      <c r="V9">
        <v>2.7</v>
      </c>
      <c r="W9">
        <v>12</v>
      </c>
      <c r="X9">
        <v>6</v>
      </c>
      <c r="Y9">
        <f t="shared" si="0"/>
        <v>0.83076923076923082</v>
      </c>
      <c r="Z9">
        <f t="shared" si="1"/>
        <v>-0.18540322333136267</v>
      </c>
      <c r="AA9">
        <f t="shared" si="2"/>
        <v>4</v>
      </c>
    </row>
    <row r="10" spans="1:27">
      <c r="B10">
        <v>3</v>
      </c>
      <c r="C10">
        <v>1974</v>
      </c>
      <c r="D10" t="s">
        <v>32</v>
      </c>
      <c r="E10" t="s">
        <v>201</v>
      </c>
      <c r="F10" s="34">
        <v>43663</v>
      </c>
      <c r="G10">
        <v>11</v>
      </c>
      <c r="H10">
        <v>6</v>
      </c>
      <c r="K10" s="54">
        <v>1</v>
      </c>
      <c r="L10" s="54">
        <v>3</v>
      </c>
      <c r="M10" t="s">
        <v>819</v>
      </c>
      <c r="N10" t="s">
        <v>820</v>
      </c>
      <c r="O10">
        <v>1972</v>
      </c>
      <c r="P10" t="s">
        <v>70</v>
      </c>
      <c r="Q10" t="s">
        <v>1364</v>
      </c>
      <c r="R10" t="s">
        <v>557</v>
      </c>
      <c r="S10" s="34">
        <v>43663</v>
      </c>
      <c r="T10" t="s">
        <v>1361</v>
      </c>
      <c r="U10">
        <f>AVERAGE(G20:G21)</f>
        <v>55</v>
      </c>
      <c r="V10">
        <v>63</v>
      </c>
      <c r="W10">
        <v>12</v>
      </c>
      <c r="X10">
        <v>6</v>
      </c>
      <c r="Y10">
        <f t="shared" si="0"/>
        <v>1.1454545454545455</v>
      </c>
      <c r="Z10">
        <f t="shared" si="1"/>
        <v>0.13580154115906182</v>
      </c>
      <c r="AA10">
        <f t="shared" si="2"/>
        <v>4</v>
      </c>
    </row>
    <row r="11" spans="1:27">
      <c r="B11">
        <v>3</v>
      </c>
      <c r="C11">
        <v>1974</v>
      </c>
      <c r="D11" t="s">
        <v>32</v>
      </c>
      <c r="E11" t="s">
        <v>1362</v>
      </c>
      <c r="F11" s="34">
        <v>43663</v>
      </c>
      <c r="G11">
        <v>4.5999999999999996</v>
      </c>
      <c r="H11">
        <v>6</v>
      </c>
      <c r="K11" s="54">
        <v>1</v>
      </c>
      <c r="L11" s="54">
        <v>4</v>
      </c>
      <c r="M11" t="s">
        <v>819</v>
      </c>
      <c r="N11" t="s">
        <v>820</v>
      </c>
      <c r="O11">
        <v>1972</v>
      </c>
      <c r="P11" t="s">
        <v>70</v>
      </c>
      <c r="Q11" t="s">
        <v>1364</v>
      </c>
      <c r="R11" t="s">
        <v>557</v>
      </c>
      <c r="S11" s="34">
        <v>43663</v>
      </c>
      <c r="T11" t="s">
        <v>1363</v>
      </c>
      <c r="U11">
        <f>AVERAGE(G20:G21)</f>
        <v>55</v>
      </c>
      <c r="V11">
        <v>53</v>
      </c>
      <c r="W11">
        <v>12</v>
      </c>
      <c r="X11">
        <v>6</v>
      </c>
      <c r="Y11">
        <f t="shared" si="0"/>
        <v>0.96363636363636362</v>
      </c>
      <c r="Z11">
        <f t="shared" si="1"/>
        <v>-3.7041271680349097E-2</v>
      </c>
      <c r="AA11">
        <f t="shared" si="2"/>
        <v>4</v>
      </c>
    </row>
    <row r="12" spans="1:27">
      <c r="B12">
        <v>3</v>
      </c>
      <c r="C12">
        <v>1974</v>
      </c>
      <c r="D12" t="s">
        <v>34</v>
      </c>
      <c r="E12" t="s">
        <v>1361</v>
      </c>
      <c r="F12" s="34">
        <v>43663</v>
      </c>
      <c r="G12">
        <v>4.3</v>
      </c>
      <c r="H12">
        <v>6</v>
      </c>
      <c r="K12" s="54">
        <v>2</v>
      </c>
      <c r="L12" s="54">
        <v>3</v>
      </c>
      <c r="M12" t="s">
        <v>819</v>
      </c>
      <c r="N12" t="s">
        <v>820</v>
      </c>
      <c r="O12">
        <v>1973</v>
      </c>
      <c r="P12" t="s">
        <v>70</v>
      </c>
      <c r="Q12" t="s">
        <v>1364</v>
      </c>
      <c r="R12" t="s">
        <v>557</v>
      </c>
      <c r="S12" s="34">
        <v>43652</v>
      </c>
      <c r="T12" t="s">
        <v>1361</v>
      </c>
      <c r="U12">
        <f>AVERAGE(G24:G25)</f>
        <v>6.7</v>
      </c>
      <c r="V12">
        <v>4.8</v>
      </c>
      <c r="W12">
        <v>12</v>
      </c>
      <c r="X12">
        <v>6</v>
      </c>
      <c r="Y12">
        <f t="shared" si="0"/>
        <v>0.71641791044776115</v>
      </c>
      <c r="Z12">
        <f t="shared" si="1"/>
        <v>-0.33349160848307519</v>
      </c>
      <c r="AA12">
        <f t="shared" si="2"/>
        <v>4</v>
      </c>
    </row>
    <row r="13" spans="1:27">
      <c r="B13">
        <v>3</v>
      </c>
      <c r="C13">
        <v>1974</v>
      </c>
      <c r="D13" t="s">
        <v>34</v>
      </c>
      <c r="E13" t="s">
        <v>1363</v>
      </c>
      <c r="F13" s="34">
        <v>43663</v>
      </c>
      <c r="G13">
        <v>5.4</v>
      </c>
      <c r="H13">
        <v>6</v>
      </c>
      <c r="K13" s="54">
        <v>2</v>
      </c>
      <c r="L13" s="54">
        <v>4</v>
      </c>
      <c r="M13" t="s">
        <v>819</v>
      </c>
      <c r="N13" t="s">
        <v>820</v>
      </c>
      <c r="O13">
        <v>1973</v>
      </c>
      <c r="P13" t="s">
        <v>70</v>
      </c>
      <c r="Q13" t="s">
        <v>1364</v>
      </c>
      <c r="R13" t="s">
        <v>557</v>
      </c>
      <c r="S13" s="34">
        <v>43652</v>
      </c>
      <c r="T13" t="s">
        <v>1363</v>
      </c>
      <c r="U13">
        <f>AVERAGE(G24:G25)</f>
        <v>6.7</v>
      </c>
      <c r="V13">
        <v>4.9000000000000004</v>
      </c>
      <c r="W13">
        <v>12</v>
      </c>
      <c r="X13">
        <v>6</v>
      </c>
      <c r="Y13">
        <f t="shared" si="0"/>
        <v>0.73134328358208955</v>
      </c>
      <c r="Z13">
        <f t="shared" si="1"/>
        <v>-0.31287232128033943</v>
      </c>
      <c r="AA13">
        <f t="shared" si="2"/>
        <v>4</v>
      </c>
    </row>
    <row r="14" spans="1:27">
      <c r="B14">
        <v>4</v>
      </c>
      <c r="C14">
        <v>1975</v>
      </c>
      <c r="D14" t="s">
        <v>32</v>
      </c>
      <c r="E14" t="s">
        <v>201</v>
      </c>
      <c r="F14" s="34">
        <v>43663</v>
      </c>
      <c r="G14">
        <v>0.8</v>
      </c>
      <c r="H14">
        <v>6</v>
      </c>
      <c r="K14" s="54">
        <v>3</v>
      </c>
      <c r="L14" s="54">
        <v>3</v>
      </c>
      <c r="M14" t="s">
        <v>819</v>
      </c>
      <c r="N14" t="s">
        <v>820</v>
      </c>
      <c r="O14">
        <v>1974</v>
      </c>
      <c r="P14" t="s">
        <v>70</v>
      </c>
      <c r="Q14" t="s">
        <v>1364</v>
      </c>
      <c r="R14" t="s">
        <v>557</v>
      </c>
      <c r="S14" s="34">
        <v>43663</v>
      </c>
      <c r="T14" t="s">
        <v>1361</v>
      </c>
      <c r="U14">
        <f>AVERAGE(G28:G29)</f>
        <v>1.65</v>
      </c>
      <c r="V14">
        <v>1.7</v>
      </c>
      <c r="W14">
        <v>12</v>
      </c>
      <c r="X14">
        <v>6</v>
      </c>
      <c r="Y14">
        <f t="shared" si="0"/>
        <v>1.0303030303030303</v>
      </c>
      <c r="Z14">
        <f t="shared" si="1"/>
        <v>2.9852963149681128E-2</v>
      </c>
      <c r="AA14">
        <f t="shared" si="2"/>
        <v>4</v>
      </c>
    </row>
    <row r="15" spans="1:27">
      <c r="B15">
        <v>4</v>
      </c>
      <c r="C15">
        <v>1975</v>
      </c>
      <c r="D15" t="s">
        <v>32</v>
      </c>
      <c r="E15" t="s">
        <v>1362</v>
      </c>
      <c r="F15" s="34">
        <v>43663</v>
      </c>
      <c r="G15">
        <v>5.7</v>
      </c>
      <c r="H15">
        <v>6</v>
      </c>
      <c r="K15" s="54">
        <v>3</v>
      </c>
      <c r="L15" s="54">
        <v>4</v>
      </c>
      <c r="M15" t="s">
        <v>819</v>
      </c>
      <c r="N15" t="s">
        <v>820</v>
      </c>
      <c r="O15">
        <v>1974</v>
      </c>
      <c r="P15" t="s">
        <v>70</v>
      </c>
      <c r="Q15" t="s">
        <v>1364</v>
      </c>
      <c r="R15" t="s">
        <v>557</v>
      </c>
      <c r="S15" s="34">
        <v>43663</v>
      </c>
      <c r="T15" t="s">
        <v>1363</v>
      </c>
      <c r="U15">
        <f>AVERAGE(G28:G29)</f>
        <v>1.65</v>
      </c>
      <c r="V15">
        <v>1.4</v>
      </c>
      <c r="W15">
        <v>12</v>
      </c>
      <c r="X15">
        <v>6</v>
      </c>
      <c r="Y15">
        <f t="shared" si="0"/>
        <v>0.84848484848484851</v>
      </c>
      <c r="Z15">
        <f t="shared" si="1"/>
        <v>-0.16430305129127629</v>
      </c>
      <c r="AA15">
        <f t="shared" si="2"/>
        <v>4</v>
      </c>
    </row>
    <row r="16" spans="1:27">
      <c r="B16">
        <v>4</v>
      </c>
      <c r="C16">
        <v>1975</v>
      </c>
      <c r="D16" t="s">
        <v>34</v>
      </c>
      <c r="E16" t="s">
        <v>1361</v>
      </c>
      <c r="F16" s="34">
        <v>43663</v>
      </c>
      <c r="G16">
        <v>1.9</v>
      </c>
      <c r="H16">
        <v>6</v>
      </c>
      <c r="K16" s="54">
        <v>4</v>
      </c>
      <c r="L16" s="54">
        <v>3</v>
      </c>
      <c r="M16" t="s">
        <v>819</v>
      </c>
      <c r="N16" t="s">
        <v>820</v>
      </c>
      <c r="O16">
        <v>1975</v>
      </c>
      <c r="P16" t="s">
        <v>70</v>
      </c>
      <c r="Q16" t="s">
        <v>1364</v>
      </c>
      <c r="R16" t="s">
        <v>557</v>
      </c>
      <c r="S16" s="34">
        <v>43661</v>
      </c>
      <c r="T16" t="s">
        <v>1361</v>
      </c>
      <c r="U16">
        <f>AVERAGE(G32:G33)</f>
        <v>2.5500000000000003</v>
      </c>
      <c r="V16">
        <v>2.4</v>
      </c>
      <c r="W16">
        <v>12</v>
      </c>
      <c r="X16">
        <v>6</v>
      </c>
      <c r="Y16">
        <f t="shared" si="0"/>
        <v>0.94117647058823517</v>
      </c>
      <c r="Z16">
        <f t="shared" si="1"/>
        <v>-6.0624621816434972E-2</v>
      </c>
      <c r="AA16">
        <f t="shared" si="2"/>
        <v>4</v>
      </c>
    </row>
    <row r="17" spans="1:27">
      <c r="B17">
        <v>4</v>
      </c>
      <c r="C17">
        <v>1975</v>
      </c>
      <c r="D17" t="s">
        <v>34</v>
      </c>
      <c r="E17" t="s">
        <v>1363</v>
      </c>
      <c r="F17" s="34">
        <v>43663</v>
      </c>
      <c r="G17">
        <v>2.7</v>
      </c>
      <c r="H17">
        <v>6</v>
      </c>
      <c r="K17" s="54">
        <v>4</v>
      </c>
      <c r="L17" s="54">
        <v>4</v>
      </c>
      <c r="M17" t="s">
        <v>819</v>
      </c>
      <c r="N17" t="s">
        <v>820</v>
      </c>
      <c r="O17">
        <v>1975</v>
      </c>
      <c r="P17" t="s">
        <v>70</v>
      </c>
      <c r="Q17" t="s">
        <v>1364</v>
      </c>
      <c r="R17" t="s">
        <v>557</v>
      </c>
      <c r="S17" s="34">
        <v>43661</v>
      </c>
      <c r="T17" t="s">
        <v>1363</v>
      </c>
      <c r="U17">
        <f>AVERAGE(G32:G33)</f>
        <v>2.5500000000000003</v>
      </c>
      <c r="V17">
        <v>1.5</v>
      </c>
      <c r="W17">
        <v>12</v>
      </c>
      <c r="X17">
        <v>6</v>
      </c>
      <c r="Y17">
        <f t="shared" si="0"/>
        <v>0.58823529411764697</v>
      </c>
      <c r="Z17">
        <f t="shared" si="1"/>
        <v>-0.5306282510621706</v>
      </c>
      <c r="AA17">
        <f t="shared" si="2"/>
        <v>4</v>
      </c>
    </row>
    <row r="18" spans="1:27">
      <c r="J18" s="59"/>
      <c r="K18" s="54">
        <v>1</v>
      </c>
      <c r="L18" s="54">
        <v>5</v>
      </c>
      <c r="M18" t="s">
        <v>819</v>
      </c>
      <c r="N18" t="s">
        <v>720</v>
      </c>
      <c r="O18">
        <v>1972</v>
      </c>
      <c r="P18" t="s">
        <v>70</v>
      </c>
      <c r="Q18" t="s">
        <v>1364</v>
      </c>
      <c r="R18" t="s">
        <v>557</v>
      </c>
      <c r="S18" s="34">
        <v>43663</v>
      </c>
      <c r="T18" t="s">
        <v>1361</v>
      </c>
      <c r="U18">
        <f>AVERAGE(G37:G38)</f>
        <v>18.600000000000001</v>
      </c>
      <c r="V18">
        <v>2.8</v>
      </c>
      <c r="W18">
        <v>12</v>
      </c>
      <c r="X18">
        <v>6</v>
      </c>
      <c r="Y18">
        <f t="shared" si="0"/>
        <v>0.15053763440860213</v>
      </c>
      <c r="Z18">
        <f t="shared" si="1"/>
        <v>-1.8935421635379974</v>
      </c>
      <c r="AA18">
        <f t="shared" si="2"/>
        <v>4</v>
      </c>
    </row>
    <row r="19" spans="1:27">
      <c r="A19" t="s">
        <v>60</v>
      </c>
      <c r="B19" t="s">
        <v>15</v>
      </c>
      <c r="C19" t="s">
        <v>597</v>
      </c>
      <c r="D19" t="s">
        <v>49</v>
      </c>
      <c r="E19" t="s">
        <v>706</v>
      </c>
      <c r="F19" t="s">
        <v>1358</v>
      </c>
      <c r="G19" t="s">
        <v>70</v>
      </c>
      <c r="H19" t="s">
        <v>13</v>
      </c>
      <c r="I19" s="22"/>
      <c r="K19" s="54">
        <v>1</v>
      </c>
      <c r="L19" s="54">
        <v>6</v>
      </c>
      <c r="M19" t="s">
        <v>819</v>
      </c>
      <c r="N19" t="s">
        <v>720</v>
      </c>
      <c r="O19">
        <v>1972</v>
      </c>
      <c r="P19" t="s">
        <v>70</v>
      </c>
      <c r="Q19" t="s">
        <v>1364</v>
      </c>
      <c r="R19" t="s">
        <v>557</v>
      </c>
      <c r="S19" s="34">
        <v>43663</v>
      </c>
      <c r="T19" t="s">
        <v>1363</v>
      </c>
      <c r="U19">
        <f>AVERAGE(G37:G38)</f>
        <v>18.600000000000001</v>
      </c>
      <c r="V19">
        <v>7.4</v>
      </c>
      <c r="W19">
        <v>12</v>
      </c>
      <c r="X19">
        <v>6</v>
      </c>
      <c r="Y19">
        <f t="shared" si="0"/>
        <v>0.39784946236559138</v>
      </c>
      <c r="Z19">
        <f t="shared" si="1"/>
        <v>-0.92168158050903159</v>
      </c>
      <c r="AA19">
        <f t="shared" si="2"/>
        <v>4</v>
      </c>
    </row>
    <row r="20" spans="1:27">
      <c r="A20" t="s">
        <v>545</v>
      </c>
      <c r="B20">
        <v>1</v>
      </c>
      <c r="C20">
        <v>1972</v>
      </c>
      <c r="D20" t="s">
        <v>32</v>
      </c>
      <c r="E20" t="s">
        <v>201</v>
      </c>
      <c r="F20" s="34">
        <v>43663</v>
      </c>
      <c r="G20">
        <v>79</v>
      </c>
      <c r="H20">
        <v>6</v>
      </c>
      <c r="K20" s="54">
        <v>2</v>
      </c>
      <c r="L20" s="54">
        <v>5</v>
      </c>
      <c r="M20" t="s">
        <v>819</v>
      </c>
      <c r="N20" t="s">
        <v>720</v>
      </c>
      <c r="O20">
        <v>1973</v>
      </c>
      <c r="P20" t="s">
        <v>70</v>
      </c>
      <c r="Q20" t="s">
        <v>1364</v>
      </c>
      <c r="R20" t="s">
        <v>557</v>
      </c>
      <c r="S20" s="34">
        <v>43652</v>
      </c>
      <c r="T20" t="s">
        <v>1361</v>
      </c>
      <c r="U20">
        <f>AVERAGE(G41:G42)</f>
        <v>21</v>
      </c>
      <c r="V20">
        <v>11</v>
      </c>
      <c r="W20">
        <v>12</v>
      </c>
      <c r="X20">
        <v>6</v>
      </c>
      <c r="Y20">
        <f t="shared" si="0"/>
        <v>0.52380952380952384</v>
      </c>
      <c r="Z20">
        <f t="shared" si="1"/>
        <v>-0.64662716492505246</v>
      </c>
      <c r="AA20">
        <f t="shared" si="2"/>
        <v>4</v>
      </c>
    </row>
    <row r="21" spans="1:27">
      <c r="A21" t="s">
        <v>515</v>
      </c>
      <c r="B21">
        <v>1</v>
      </c>
      <c r="C21">
        <v>1972</v>
      </c>
      <c r="D21" t="s">
        <v>32</v>
      </c>
      <c r="E21" t="s">
        <v>27</v>
      </c>
      <c r="F21" s="34">
        <v>43663</v>
      </c>
      <c r="G21">
        <v>31</v>
      </c>
      <c r="H21">
        <v>6</v>
      </c>
      <c r="K21" s="54">
        <v>2</v>
      </c>
      <c r="L21" s="54">
        <v>6</v>
      </c>
      <c r="M21" t="s">
        <v>819</v>
      </c>
      <c r="N21" t="s">
        <v>720</v>
      </c>
      <c r="O21">
        <v>1973</v>
      </c>
      <c r="P21" t="s">
        <v>70</v>
      </c>
      <c r="Q21" t="s">
        <v>1364</v>
      </c>
      <c r="R21" t="s">
        <v>557</v>
      </c>
      <c r="S21" s="34">
        <v>43652</v>
      </c>
      <c r="T21" t="s">
        <v>1363</v>
      </c>
      <c r="U21">
        <f>AVERAGE(G41:G42)</f>
        <v>21</v>
      </c>
      <c r="V21">
        <v>10</v>
      </c>
      <c r="W21">
        <v>12</v>
      </c>
      <c r="X21">
        <v>6</v>
      </c>
      <c r="Y21">
        <f t="shared" si="0"/>
        <v>0.47619047619047616</v>
      </c>
      <c r="Z21">
        <f t="shared" si="1"/>
        <v>-0.74193734472937733</v>
      </c>
      <c r="AA21">
        <f t="shared" si="2"/>
        <v>4</v>
      </c>
    </row>
    <row r="22" spans="1:27">
      <c r="A22" t="s">
        <v>819</v>
      </c>
      <c r="B22">
        <v>1</v>
      </c>
      <c r="C22">
        <v>1972</v>
      </c>
      <c r="D22" t="s">
        <v>34</v>
      </c>
      <c r="E22" t="s">
        <v>1361</v>
      </c>
      <c r="F22" s="34">
        <v>43663</v>
      </c>
      <c r="G22">
        <v>63</v>
      </c>
      <c r="H22">
        <v>6</v>
      </c>
      <c r="K22" s="54">
        <v>3</v>
      </c>
      <c r="L22" s="54">
        <v>5</v>
      </c>
      <c r="M22" t="s">
        <v>819</v>
      </c>
      <c r="N22" t="s">
        <v>720</v>
      </c>
      <c r="O22">
        <v>1974</v>
      </c>
      <c r="P22" t="s">
        <v>70</v>
      </c>
      <c r="Q22" t="s">
        <v>1364</v>
      </c>
      <c r="R22" t="s">
        <v>557</v>
      </c>
      <c r="S22" s="34">
        <v>43663</v>
      </c>
      <c r="T22" t="s">
        <v>1361</v>
      </c>
      <c r="U22">
        <f>AVERAGE(G45:G46)</f>
        <v>14.5</v>
      </c>
      <c r="V22">
        <v>7.7</v>
      </c>
      <c r="W22">
        <v>12</v>
      </c>
      <c r="X22">
        <v>6</v>
      </c>
      <c r="Y22">
        <f t="shared" si="0"/>
        <v>0.53103448275862075</v>
      </c>
      <c r="Z22">
        <f t="shared" si="1"/>
        <v>-0.63292832056689041</v>
      </c>
      <c r="AA22">
        <f t="shared" si="2"/>
        <v>4</v>
      </c>
    </row>
    <row r="23" spans="1:27">
      <c r="A23" t="s">
        <v>707</v>
      </c>
      <c r="B23">
        <v>1</v>
      </c>
      <c r="C23">
        <v>1972</v>
      </c>
      <c r="D23" t="s">
        <v>34</v>
      </c>
      <c r="E23" t="s">
        <v>1363</v>
      </c>
      <c r="F23" s="34">
        <v>43663</v>
      </c>
      <c r="G23">
        <v>53</v>
      </c>
      <c r="H23">
        <v>6</v>
      </c>
      <c r="K23" s="54">
        <v>3</v>
      </c>
      <c r="L23" s="54">
        <v>6</v>
      </c>
      <c r="M23" t="s">
        <v>819</v>
      </c>
      <c r="N23" t="s">
        <v>720</v>
      </c>
      <c r="O23">
        <v>1974</v>
      </c>
      <c r="P23" t="s">
        <v>70</v>
      </c>
      <c r="Q23" t="s">
        <v>1364</v>
      </c>
      <c r="R23" t="s">
        <v>557</v>
      </c>
      <c r="S23" s="34">
        <v>43663</v>
      </c>
      <c r="T23" t="s">
        <v>1363</v>
      </c>
      <c r="U23">
        <f>AVERAGE(G45:G46)</f>
        <v>14.5</v>
      </c>
      <c r="V23">
        <v>5.8</v>
      </c>
      <c r="W23">
        <v>12</v>
      </c>
      <c r="X23">
        <v>6</v>
      </c>
      <c r="Y23">
        <f t="shared" si="0"/>
        <v>0.39999999999999997</v>
      </c>
      <c r="Z23">
        <f t="shared" si="1"/>
        <v>-0.91629073187415511</v>
      </c>
      <c r="AA23">
        <f t="shared" si="2"/>
        <v>4</v>
      </c>
    </row>
    <row r="24" spans="1:27">
      <c r="A24" t="s">
        <v>820</v>
      </c>
      <c r="B24">
        <v>2</v>
      </c>
      <c r="C24">
        <v>1973</v>
      </c>
      <c r="D24" t="s">
        <v>32</v>
      </c>
      <c r="E24" t="s">
        <v>201</v>
      </c>
      <c r="F24" s="34">
        <v>43652</v>
      </c>
      <c r="G24">
        <v>9.5</v>
      </c>
      <c r="H24">
        <v>6</v>
      </c>
      <c r="K24" s="54">
        <v>4</v>
      </c>
      <c r="L24" s="54">
        <v>5</v>
      </c>
      <c r="M24" t="s">
        <v>819</v>
      </c>
      <c r="N24" t="s">
        <v>720</v>
      </c>
      <c r="O24">
        <v>1975</v>
      </c>
      <c r="P24" t="s">
        <v>70</v>
      </c>
      <c r="Q24" t="s">
        <v>1364</v>
      </c>
      <c r="R24" t="s">
        <v>557</v>
      </c>
      <c r="S24" s="34">
        <v>43661</v>
      </c>
      <c r="T24" t="s">
        <v>1361</v>
      </c>
      <c r="U24">
        <f>AVERAGE(G49:G50)</f>
        <v>22</v>
      </c>
      <c r="V24">
        <v>21</v>
      </c>
      <c r="W24">
        <v>12</v>
      </c>
      <c r="X24">
        <v>6</v>
      </c>
      <c r="Y24">
        <f t="shared" si="0"/>
        <v>0.95454545454545459</v>
      </c>
      <c r="Z24">
        <f t="shared" si="1"/>
        <v>-4.6520015634892817E-2</v>
      </c>
      <c r="AA24">
        <f t="shared" si="2"/>
        <v>4</v>
      </c>
    </row>
    <row r="25" spans="1:27">
      <c r="B25">
        <v>2</v>
      </c>
      <c r="C25">
        <v>1973</v>
      </c>
      <c r="D25" t="s">
        <v>32</v>
      </c>
      <c r="E25" t="s">
        <v>27</v>
      </c>
      <c r="F25" s="34">
        <v>43652</v>
      </c>
      <c r="G25">
        <v>3.9</v>
      </c>
      <c r="H25">
        <v>6</v>
      </c>
      <c r="K25" s="54">
        <v>4</v>
      </c>
      <c r="L25" s="54">
        <v>6</v>
      </c>
      <c r="M25" t="s">
        <v>819</v>
      </c>
      <c r="N25" t="s">
        <v>720</v>
      </c>
      <c r="O25">
        <v>1975</v>
      </c>
      <c r="P25" t="s">
        <v>70</v>
      </c>
      <c r="Q25" t="s">
        <v>1364</v>
      </c>
      <c r="R25" t="s">
        <v>557</v>
      </c>
      <c r="S25" s="34">
        <v>43661</v>
      </c>
      <c r="T25" t="s">
        <v>1363</v>
      </c>
      <c r="U25">
        <f>AVERAGE(G49:G50)</f>
        <v>22</v>
      </c>
      <c r="V25">
        <v>19</v>
      </c>
      <c r="W25">
        <v>12</v>
      </c>
      <c r="X25">
        <v>6</v>
      </c>
      <c r="Y25">
        <f t="shared" si="0"/>
        <v>0.86363636363636365</v>
      </c>
      <c r="Z25">
        <f t="shared" si="1"/>
        <v>-0.14660347419187539</v>
      </c>
      <c r="AA25">
        <f t="shared" si="2"/>
        <v>4</v>
      </c>
    </row>
    <row r="26" spans="1:27">
      <c r="B26">
        <v>2</v>
      </c>
      <c r="C26">
        <v>1973</v>
      </c>
      <c r="D26" t="s">
        <v>34</v>
      </c>
      <c r="E26" t="s">
        <v>1361</v>
      </c>
      <c r="F26" s="34">
        <v>43652</v>
      </c>
      <c r="G26">
        <v>4.8</v>
      </c>
      <c r="H26">
        <v>6</v>
      </c>
      <c r="K26" s="54">
        <v>5</v>
      </c>
      <c r="L26" s="54">
        <v>1</v>
      </c>
      <c r="M26" t="s">
        <v>819</v>
      </c>
      <c r="N26" t="s">
        <v>720</v>
      </c>
      <c r="O26">
        <v>1976</v>
      </c>
      <c r="P26" t="s">
        <v>70</v>
      </c>
      <c r="Q26" t="s">
        <v>1364</v>
      </c>
      <c r="R26" t="s">
        <v>557</v>
      </c>
      <c r="T26" t="s">
        <v>1361</v>
      </c>
      <c r="U26">
        <f>AVERAGE(G53:G54)</f>
        <v>6.2</v>
      </c>
      <c r="V26">
        <v>3.7</v>
      </c>
      <c r="W26">
        <v>12</v>
      </c>
      <c r="X26">
        <v>6</v>
      </c>
      <c r="Y26">
        <f t="shared" si="0"/>
        <v>0.59677419354838712</v>
      </c>
      <c r="Z26">
        <f t="shared" si="1"/>
        <v>-0.5162164724008671</v>
      </c>
      <c r="AA26">
        <f t="shared" si="2"/>
        <v>4</v>
      </c>
    </row>
    <row r="27" spans="1:27">
      <c r="B27">
        <v>2</v>
      </c>
      <c r="C27">
        <v>1973</v>
      </c>
      <c r="D27" t="s">
        <v>34</v>
      </c>
      <c r="E27" t="s">
        <v>1363</v>
      </c>
      <c r="F27" s="34">
        <v>43652</v>
      </c>
      <c r="G27">
        <v>4.9000000000000004</v>
      </c>
      <c r="H27">
        <v>6</v>
      </c>
      <c r="K27" s="54">
        <v>5</v>
      </c>
      <c r="L27" s="54">
        <v>2</v>
      </c>
      <c r="M27" t="s">
        <v>819</v>
      </c>
      <c r="N27" t="s">
        <v>720</v>
      </c>
      <c r="O27">
        <v>1976</v>
      </c>
      <c r="P27" t="s">
        <v>70</v>
      </c>
      <c r="Q27" t="s">
        <v>1364</v>
      </c>
      <c r="R27" t="s">
        <v>557</v>
      </c>
      <c r="T27" t="s">
        <v>1363</v>
      </c>
      <c r="U27">
        <f>AVERAGE(G53:G54)</f>
        <v>6.2</v>
      </c>
      <c r="V27">
        <v>4.3</v>
      </c>
      <c r="W27">
        <v>12</v>
      </c>
      <c r="X27">
        <v>6</v>
      </c>
      <c r="Y27">
        <f t="shared" si="0"/>
        <v>0.69354838709677413</v>
      </c>
      <c r="Z27">
        <f t="shared" si="1"/>
        <v>-0.36593426935152923</v>
      </c>
      <c r="AA27">
        <f t="shared" si="2"/>
        <v>4</v>
      </c>
    </row>
    <row r="28" spans="1:27">
      <c r="B28">
        <v>3</v>
      </c>
      <c r="C28">
        <v>1974</v>
      </c>
      <c r="D28" t="s">
        <v>32</v>
      </c>
      <c r="E28" t="s">
        <v>201</v>
      </c>
      <c r="F28" s="34">
        <v>43663</v>
      </c>
      <c r="G28">
        <v>2.2999999999999998</v>
      </c>
      <c r="H28">
        <v>6</v>
      </c>
    </row>
    <row r="29" spans="1:27">
      <c r="B29">
        <v>3</v>
      </c>
      <c r="C29">
        <v>1974</v>
      </c>
      <c r="D29" t="s">
        <v>32</v>
      </c>
      <c r="E29" t="s">
        <v>27</v>
      </c>
      <c r="F29" s="34">
        <v>43663</v>
      </c>
      <c r="G29">
        <v>1</v>
      </c>
      <c r="H29">
        <v>6</v>
      </c>
    </row>
    <row r="30" spans="1:27">
      <c r="B30">
        <v>3</v>
      </c>
      <c r="C30">
        <v>1974</v>
      </c>
      <c r="D30" t="s">
        <v>34</v>
      </c>
      <c r="E30" t="s">
        <v>1361</v>
      </c>
      <c r="F30" s="34">
        <v>43663</v>
      </c>
      <c r="G30">
        <v>1.7</v>
      </c>
      <c r="H30">
        <v>6</v>
      </c>
    </row>
    <row r="31" spans="1:27">
      <c r="B31">
        <v>3</v>
      </c>
      <c r="C31">
        <v>1974</v>
      </c>
      <c r="D31" t="s">
        <v>34</v>
      </c>
      <c r="E31" t="s">
        <v>1363</v>
      </c>
      <c r="F31" s="34">
        <v>43663</v>
      </c>
      <c r="G31">
        <v>1.4</v>
      </c>
      <c r="H31">
        <v>6</v>
      </c>
    </row>
    <row r="32" spans="1:27">
      <c r="B32">
        <v>4</v>
      </c>
      <c r="C32">
        <v>1975</v>
      </c>
      <c r="D32" t="s">
        <v>32</v>
      </c>
      <c r="E32" t="s">
        <v>201</v>
      </c>
      <c r="F32" s="34">
        <v>43661</v>
      </c>
      <c r="G32">
        <v>0.9</v>
      </c>
      <c r="H32">
        <v>6</v>
      </c>
    </row>
    <row r="33" spans="1:8">
      <c r="B33">
        <v>4</v>
      </c>
      <c r="C33">
        <v>1975</v>
      </c>
      <c r="D33" t="s">
        <v>32</v>
      </c>
      <c r="E33" t="s">
        <v>27</v>
      </c>
      <c r="F33" s="34">
        <v>43661</v>
      </c>
      <c r="G33">
        <v>4.2</v>
      </c>
      <c r="H33">
        <v>6</v>
      </c>
    </row>
    <row r="34" spans="1:8">
      <c r="B34">
        <v>4</v>
      </c>
      <c r="C34">
        <v>1975</v>
      </c>
      <c r="D34" t="s">
        <v>34</v>
      </c>
      <c r="E34" t="s">
        <v>1361</v>
      </c>
      <c r="F34" s="34">
        <v>43661</v>
      </c>
      <c r="G34">
        <v>2.4</v>
      </c>
      <c r="H34">
        <v>6</v>
      </c>
    </row>
    <row r="35" spans="1:8">
      <c r="B35">
        <v>4</v>
      </c>
      <c r="C35">
        <v>1975</v>
      </c>
      <c r="D35" t="s">
        <v>34</v>
      </c>
      <c r="E35" t="s">
        <v>1363</v>
      </c>
      <c r="F35" s="34">
        <v>43661</v>
      </c>
      <c r="G35">
        <v>1.5</v>
      </c>
      <c r="H35">
        <v>6</v>
      </c>
    </row>
    <row r="37" spans="1:8">
      <c r="A37" t="s">
        <v>707</v>
      </c>
      <c r="B37">
        <v>1</v>
      </c>
      <c r="C37">
        <v>1972</v>
      </c>
      <c r="D37" t="s">
        <v>32</v>
      </c>
      <c r="E37" t="s">
        <v>201</v>
      </c>
      <c r="F37" s="34">
        <v>43663</v>
      </c>
      <c r="G37">
        <v>0.2</v>
      </c>
      <c r="H37">
        <v>6</v>
      </c>
    </row>
    <row r="38" spans="1:8">
      <c r="A38" t="s">
        <v>720</v>
      </c>
      <c r="B38">
        <v>1</v>
      </c>
      <c r="C38">
        <v>1972</v>
      </c>
      <c r="D38" t="s">
        <v>32</v>
      </c>
      <c r="E38" t="s">
        <v>27</v>
      </c>
      <c r="F38" s="34">
        <v>43663</v>
      </c>
      <c r="G38">
        <v>37</v>
      </c>
      <c r="H38">
        <v>6</v>
      </c>
    </row>
    <row r="39" spans="1:8">
      <c r="B39">
        <v>1</v>
      </c>
      <c r="C39">
        <v>1972</v>
      </c>
      <c r="D39" t="s">
        <v>34</v>
      </c>
      <c r="E39" t="s">
        <v>1361</v>
      </c>
      <c r="F39" s="34">
        <v>43663</v>
      </c>
      <c r="G39">
        <v>2.8</v>
      </c>
      <c r="H39">
        <v>6</v>
      </c>
    </row>
    <row r="40" spans="1:8">
      <c r="B40">
        <v>1</v>
      </c>
      <c r="C40">
        <v>1972</v>
      </c>
      <c r="D40" t="s">
        <v>34</v>
      </c>
      <c r="E40" t="s">
        <v>1363</v>
      </c>
      <c r="F40" s="34">
        <v>43663</v>
      </c>
      <c r="G40">
        <v>7.4</v>
      </c>
      <c r="H40">
        <v>6</v>
      </c>
    </row>
    <row r="41" spans="1:8">
      <c r="B41">
        <v>2</v>
      </c>
      <c r="C41">
        <v>1973</v>
      </c>
      <c r="D41" t="s">
        <v>32</v>
      </c>
      <c r="E41" t="s">
        <v>201</v>
      </c>
      <c r="F41" s="34">
        <v>43652</v>
      </c>
      <c r="G41">
        <v>0</v>
      </c>
      <c r="H41">
        <v>6</v>
      </c>
    </row>
    <row r="42" spans="1:8">
      <c r="B42">
        <v>2</v>
      </c>
      <c r="C42">
        <v>1973</v>
      </c>
      <c r="D42" t="s">
        <v>32</v>
      </c>
      <c r="E42" t="s">
        <v>27</v>
      </c>
      <c r="F42" s="34">
        <v>43652</v>
      </c>
      <c r="G42">
        <v>42</v>
      </c>
      <c r="H42">
        <v>6</v>
      </c>
    </row>
    <row r="43" spans="1:8">
      <c r="B43">
        <v>2</v>
      </c>
      <c r="C43">
        <v>1973</v>
      </c>
      <c r="D43" t="s">
        <v>34</v>
      </c>
      <c r="E43" t="s">
        <v>1361</v>
      </c>
      <c r="F43" s="34">
        <v>43652</v>
      </c>
      <c r="G43">
        <v>11</v>
      </c>
      <c r="H43">
        <v>6</v>
      </c>
    </row>
    <row r="44" spans="1:8">
      <c r="B44">
        <v>2</v>
      </c>
      <c r="C44">
        <v>1973</v>
      </c>
      <c r="D44" t="s">
        <v>34</v>
      </c>
      <c r="E44" t="s">
        <v>1363</v>
      </c>
      <c r="F44" s="34">
        <v>43652</v>
      </c>
      <c r="G44">
        <v>10</v>
      </c>
      <c r="H44">
        <v>6</v>
      </c>
    </row>
    <row r="45" spans="1:8">
      <c r="B45">
        <v>3</v>
      </c>
      <c r="C45">
        <v>1974</v>
      </c>
      <c r="D45" t="s">
        <v>32</v>
      </c>
      <c r="E45" t="s">
        <v>201</v>
      </c>
      <c r="F45" s="34">
        <v>43663</v>
      </c>
      <c r="G45">
        <v>0</v>
      </c>
      <c r="H45">
        <v>6</v>
      </c>
    </row>
    <row r="46" spans="1:8">
      <c r="B46">
        <v>3</v>
      </c>
      <c r="C46">
        <v>1974</v>
      </c>
      <c r="D46" t="s">
        <v>32</v>
      </c>
      <c r="E46" t="s">
        <v>27</v>
      </c>
      <c r="F46" s="34">
        <v>43663</v>
      </c>
      <c r="G46">
        <v>29</v>
      </c>
      <c r="H46">
        <v>6</v>
      </c>
    </row>
    <row r="47" spans="1:8">
      <c r="B47">
        <v>3</v>
      </c>
      <c r="C47">
        <v>1974</v>
      </c>
      <c r="D47" t="s">
        <v>34</v>
      </c>
      <c r="E47" t="s">
        <v>1361</v>
      </c>
      <c r="F47" s="34">
        <v>43663</v>
      </c>
      <c r="G47">
        <v>7.7</v>
      </c>
      <c r="H47">
        <v>6</v>
      </c>
    </row>
    <row r="48" spans="1:8">
      <c r="B48">
        <v>3</v>
      </c>
      <c r="C48">
        <v>1974</v>
      </c>
      <c r="D48" t="s">
        <v>34</v>
      </c>
      <c r="E48" t="s">
        <v>1363</v>
      </c>
      <c r="F48" s="34">
        <v>43663</v>
      </c>
      <c r="G48">
        <v>5.8</v>
      </c>
      <c r="H48">
        <v>6</v>
      </c>
    </row>
    <row r="49" spans="1:8">
      <c r="B49">
        <v>4</v>
      </c>
      <c r="C49">
        <v>1975</v>
      </c>
      <c r="D49" t="s">
        <v>32</v>
      </c>
      <c r="E49" t="s">
        <v>201</v>
      </c>
      <c r="F49" s="34">
        <v>43661</v>
      </c>
      <c r="G49">
        <v>0</v>
      </c>
      <c r="H49">
        <v>6</v>
      </c>
    </row>
    <row r="50" spans="1:8">
      <c r="B50">
        <v>4</v>
      </c>
      <c r="C50">
        <v>1975</v>
      </c>
      <c r="D50" t="s">
        <v>32</v>
      </c>
      <c r="E50" t="s">
        <v>27</v>
      </c>
      <c r="F50" s="34">
        <v>43661</v>
      </c>
      <c r="G50">
        <v>44</v>
      </c>
      <c r="H50">
        <v>6</v>
      </c>
    </row>
    <row r="51" spans="1:8">
      <c r="B51">
        <v>4</v>
      </c>
      <c r="C51">
        <v>1975</v>
      </c>
      <c r="D51" t="s">
        <v>34</v>
      </c>
      <c r="E51" t="s">
        <v>1361</v>
      </c>
      <c r="F51" s="34">
        <v>43661</v>
      </c>
      <c r="G51">
        <v>21</v>
      </c>
      <c r="H51">
        <v>6</v>
      </c>
    </row>
    <row r="52" spans="1:8">
      <c r="B52">
        <v>4</v>
      </c>
      <c r="C52">
        <v>1975</v>
      </c>
      <c r="D52" t="s">
        <v>34</v>
      </c>
      <c r="E52" t="s">
        <v>1363</v>
      </c>
      <c r="F52" s="34">
        <v>43661</v>
      </c>
      <c r="G52">
        <v>19</v>
      </c>
      <c r="H52">
        <v>6</v>
      </c>
    </row>
    <row r="53" spans="1:8">
      <c r="B53">
        <v>5</v>
      </c>
      <c r="C53">
        <v>1976</v>
      </c>
      <c r="D53" t="s">
        <v>32</v>
      </c>
      <c r="E53" t="s">
        <v>201</v>
      </c>
      <c r="G53">
        <v>0.4</v>
      </c>
      <c r="H53">
        <v>6</v>
      </c>
    </row>
    <row r="54" spans="1:8">
      <c r="A54" s="22"/>
      <c r="B54">
        <v>5</v>
      </c>
      <c r="C54">
        <v>1976</v>
      </c>
      <c r="D54" t="s">
        <v>32</v>
      </c>
      <c r="E54" t="s">
        <v>27</v>
      </c>
      <c r="G54">
        <v>12</v>
      </c>
      <c r="H54">
        <v>6</v>
      </c>
    </row>
    <row r="55" spans="1:8">
      <c r="B55">
        <v>5</v>
      </c>
      <c r="C55">
        <v>1976</v>
      </c>
      <c r="D55" t="s">
        <v>34</v>
      </c>
      <c r="E55" t="s">
        <v>1361</v>
      </c>
      <c r="G55">
        <v>3.7</v>
      </c>
      <c r="H55">
        <v>6</v>
      </c>
    </row>
    <row r="56" spans="1:8">
      <c r="B56">
        <v>5</v>
      </c>
      <c r="C56">
        <v>1976</v>
      </c>
      <c r="D56" t="s">
        <v>34</v>
      </c>
      <c r="E56" t="s">
        <v>1363</v>
      </c>
      <c r="G56">
        <v>4.3</v>
      </c>
      <c r="H56">
        <v>6</v>
      </c>
    </row>
    <row r="60" spans="1:8">
      <c r="C60" s="62"/>
    </row>
    <row r="61" spans="1:8">
      <c r="C61" s="71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40"/>
  <sheetViews>
    <sheetView workbookViewId="0">
      <selection activeCell="J30" sqref="J30"/>
    </sheetView>
  </sheetViews>
  <sheetFormatPr defaultColWidth="11" defaultRowHeight="15.6"/>
  <cols>
    <col min="9" max="9" width="10.8984375" style="48"/>
  </cols>
  <sheetData>
    <row r="1" spans="1:26">
      <c r="A1" t="s">
        <v>60</v>
      </c>
      <c r="B1" t="s">
        <v>15</v>
      </c>
      <c r="C1" t="s">
        <v>597</v>
      </c>
      <c r="D1" t="s">
        <v>49</v>
      </c>
      <c r="E1" t="s">
        <v>706</v>
      </c>
      <c r="F1" t="s">
        <v>1365</v>
      </c>
      <c r="G1" t="s">
        <v>13</v>
      </c>
      <c r="I1" s="47"/>
      <c r="J1" t="s">
        <v>15</v>
      </c>
      <c r="K1" t="s">
        <v>16</v>
      </c>
      <c r="L1" t="s">
        <v>221</v>
      </c>
      <c r="M1" t="s">
        <v>515</v>
      </c>
      <c r="N1" t="s">
        <v>707</v>
      </c>
      <c r="O1" t="s">
        <v>597</v>
      </c>
      <c r="P1" t="s">
        <v>708</v>
      </c>
      <c r="Q1" t="s">
        <v>620</v>
      </c>
      <c r="R1" t="s">
        <v>709</v>
      </c>
      <c r="S1" t="s">
        <v>710</v>
      </c>
      <c r="T1" t="s">
        <v>711</v>
      </c>
      <c r="U1" t="s">
        <v>712</v>
      </c>
      <c r="V1" t="s">
        <v>713</v>
      </c>
      <c r="W1" t="s">
        <v>714</v>
      </c>
      <c r="X1" t="s">
        <v>715</v>
      </c>
      <c r="Y1" t="s">
        <v>716</v>
      </c>
      <c r="Z1" t="s">
        <v>28</v>
      </c>
    </row>
    <row r="2" spans="1:26">
      <c r="A2" t="s">
        <v>191</v>
      </c>
      <c r="B2">
        <v>1</v>
      </c>
      <c r="C2">
        <v>1978</v>
      </c>
      <c r="D2" t="s">
        <v>32</v>
      </c>
      <c r="E2" t="s">
        <v>1366</v>
      </c>
      <c r="F2">
        <v>15</v>
      </c>
      <c r="G2">
        <v>4</v>
      </c>
      <c r="J2">
        <v>1</v>
      </c>
      <c r="K2">
        <v>1</v>
      </c>
      <c r="M2" t="s">
        <v>819</v>
      </c>
      <c r="N2" t="s">
        <v>820</v>
      </c>
      <c r="O2">
        <v>1978</v>
      </c>
      <c r="P2" t="s">
        <v>1365</v>
      </c>
      <c r="R2" t="s">
        <v>1367</v>
      </c>
      <c r="S2" t="s">
        <v>557</v>
      </c>
      <c r="T2">
        <f>AVERAGE(F2,F5)</f>
        <v>7.55</v>
      </c>
      <c r="U2">
        <f t="shared" ref="U2:U8" si="0">F8</f>
        <v>1</v>
      </c>
      <c r="V2">
        <v>8</v>
      </c>
      <c r="W2">
        <v>4</v>
      </c>
      <c r="X2">
        <f>U2/T2</f>
        <v>0.13245033112582782</v>
      </c>
      <c r="Y2">
        <f t="shared" ref="Y2:Y22" si="1">LN(X2)</f>
        <v>-2.0215475632609334</v>
      </c>
      <c r="Z2">
        <f>(V2*W2)/(W2+V2)</f>
        <v>2.6666666666666665</v>
      </c>
    </row>
    <row r="3" spans="1:26">
      <c r="A3" t="s">
        <v>515</v>
      </c>
      <c r="B3">
        <v>1</v>
      </c>
      <c r="C3">
        <v>1978</v>
      </c>
      <c r="D3" t="s">
        <v>32</v>
      </c>
      <c r="E3" t="s">
        <v>1368</v>
      </c>
      <c r="F3">
        <v>0.8</v>
      </c>
      <c r="G3">
        <v>4</v>
      </c>
      <c r="J3">
        <v>1</v>
      </c>
      <c r="K3">
        <v>2</v>
      </c>
      <c r="M3" t="s">
        <v>819</v>
      </c>
      <c r="N3" t="s">
        <v>820</v>
      </c>
      <c r="O3">
        <v>1978</v>
      </c>
      <c r="P3" t="s">
        <v>1365</v>
      </c>
      <c r="R3" t="s">
        <v>1369</v>
      </c>
      <c r="S3" t="s">
        <v>557</v>
      </c>
      <c r="T3">
        <f>AVERAGE(F3,F4)</f>
        <v>0.7</v>
      </c>
      <c r="U3">
        <f t="shared" si="0"/>
        <v>0.3</v>
      </c>
      <c r="V3">
        <v>8</v>
      </c>
      <c r="W3">
        <v>4</v>
      </c>
      <c r="X3">
        <f t="shared" ref="X3:X22" si="2">U3/T3</f>
        <v>0.4285714285714286</v>
      </c>
      <c r="Y3">
        <f t="shared" si="1"/>
        <v>-0.84729786038720356</v>
      </c>
      <c r="Z3">
        <f t="shared" ref="Z3:Z22" si="3">(V3*W3)/(W3+V3)</f>
        <v>2.6666666666666665</v>
      </c>
    </row>
    <row r="4" spans="1:26">
      <c r="A4" t="s">
        <v>819</v>
      </c>
      <c r="B4">
        <v>1</v>
      </c>
      <c r="C4">
        <v>1978</v>
      </c>
      <c r="D4" t="s">
        <v>32</v>
      </c>
      <c r="E4" t="s">
        <v>1370</v>
      </c>
      <c r="F4">
        <v>0.6</v>
      </c>
      <c r="G4">
        <v>4</v>
      </c>
      <c r="J4">
        <v>1</v>
      </c>
      <c r="K4">
        <v>3</v>
      </c>
      <c r="M4" t="s">
        <v>819</v>
      </c>
      <c r="N4" t="s">
        <v>820</v>
      </c>
      <c r="O4">
        <v>1978</v>
      </c>
      <c r="P4" t="s">
        <v>1365</v>
      </c>
      <c r="R4" t="s">
        <v>1371</v>
      </c>
      <c r="S4" t="s">
        <v>557</v>
      </c>
      <c r="T4">
        <f>AVERAGE(F3,F7)</f>
        <v>0.45</v>
      </c>
      <c r="U4">
        <f t="shared" si="0"/>
        <v>0.1</v>
      </c>
      <c r="V4">
        <v>8</v>
      </c>
      <c r="W4">
        <v>4</v>
      </c>
      <c r="X4">
        <f t="shared" si="2"/>
        <v>0.22222222222222224</v>
      </c>
      <c r="Y4">
        <f t="shared" si="1"/>
        <v>-1.5040773967762739</v>
      </c>
      <c r="Z4">
        <f t="shared" si="3"/>
        <v>2.6666666666666665</v>
      </c>
    </row>
    <row r="5" spans="1:26">
      <c r="A5" t="s">
        <v>707</v>
      </c>
      <c r="B5">
        <v>1</v>
      </c>
      <c r="C5">
        <v>1978</v>
      </c>
      <c r="D5" t="s">
        <v>32</v>
      </c>
      <c r="E5" t="s">
        <v>1372</v>
      </c>
      <c r="F5">
        <v>0.1</v>
      </c>
      <c r="G5">
        <v>4</v>
      </c>
      <c r="J5">
        <v>1</v>
      </c>
      <c r="K5">
        <v>4</v>
      </c>
      <c r="M5" t="s">
        <v>819</v>
      </c>
      <c r="N5" t="s">
        <v>820</v>
      </c>
      <c r="O5">
        <v>1978</v>
      </c>
      <c r="P5" t="s">
        <v>1365</v>
      </c>
      <c r="R5" t="s">
        <v>1373</v>
      </c>
      <c r="S5" t="s">
        <v>557</v>
      </c>
      <c r="T5">
        <f>AVERAGE(F3,F5)</f>
        <v>0.45</v>
      </c>
      <c r="U5">
        <f t="shared" si="0"/>
        <v>0.1</v>
      </c>
      <c r="V5">
        <v>8</v>
      </c>
      <c r="W5">
        <v>4</v>
      </c>
      <c r="X5">
        <f t="shared" si="2"/>
        <v>0.22222222222222224</v>
      </c>
      <c r="Y5">
        <f t="shared" si="1"/>
        <v>-1.5040773967762739</v>
      </c>
      <c r="Z5">
        <f t="shared" si="3"/>
        <v>2.6666666666666665</v>
      </c>
    </row>
    <row r="6" spans="1:26">
      <c r="A6" t="s">
        <v>820</v>
      </c>
      <c r="B6">
        <v>1</v>
      </c>
      <c r="C6">
        <v>1978</v>
      </c>
      <c r="D6" t="s">
        <v>32</v>
      </c>
      <c r="E6" t="s">
        <v>1374</v>
      </c>
      <c r="F6">
        <v>0.1</v>
      </c>
      <c r="G6">
        <v>4</v>
      </c>
      <c r="J6">
        <v>1</v>
      </c>
      <c r="K6">
        <v>5</v>
      </c>
      <c r="M6" t="s">
        <v>819</v>
      </c>
      <c r="N6" t="s">
        <v>820</v>
      </c>
      <c r="O6">
        <v>1978</v>
      </c>
      <c r="P6" t="s">
        <v>1365</v>
      </c>
      <c r="R6" t="s">
        <v>1375</v>
      </c>
      <c r="S6" t="s">
        <v>557</v>
      </c>
      <c r="T6">
        <f>AVERAGE(F5,F7)</f>
        <v>0.1</v>
      </c>
      <c r="U6">
        <f t="shared" si="0"/>
        <v>0.1</v>
      </c>
      <c r="V6">
        <v>8</v>
      </c>
      <c r="W6">
        <v>4</v>
      </c>
      <c r="X6">
        <f t="shared" si="2"/>
        <v>1</v>
      </c>
      <c r="Y6">
        <f t="shared" si="1"/>
        <v>0</v>
      </c>
      <c r="Z6">
        <f t="shared" si="3"/>
        <v>2.6666666666666665</v>
      </c>
    </row>
    <row r="7" spans="1:26">
      <c r="B7">
        <v>1</v>
      </c>
      <c r="C7">
        <v>1978</v>
      </c>
      <c r="D7" t="s">
        <v>32</v>
      </c>
      <c r="E7" t="s">
        <v>1376</v>
      </c>
      <c r="F7">
        <v>0.1</v>
      </c>
      <c r="G7">
        <v>4</v>
      </c>
      <c r="J7">
        <v>1</v>
      </c>
      <c r="K7">
        <v>6</v>
      </c>
      <c r="M7" t="s">
        <v>819</v>
      </c>
      <c r="N7" t="s">
        <v>820</v>
      </c>
      <c r="O7">
        <v>1978</v>
      </c>
      <c r="P7" t="s">
        <v>1365</v>
      </c>
      <c r="R7" t="s">
        <v>1377</v>
      </c>
      <c r="S7" t="s">
        <v>557</v>
      </c>
      <c r="T7">
        <f>AVERAGE(F6,F4)</f>
        <v>0.35</v>
      </c>
      <c r="U7">
        <f t="shared" si="0"/>
        <v>0.3</v>
      </c>
      <c r="V7">
        <v>8</v>
      </c>
      <c r="W7">
        <v>4</v>
      </c>
      <c r="X7">
        <f t="shared" si="2"/>
        <v>0.85714285714285721</v>
      </c>
      <c r="Y7">
        <f t="shared" si="1"/>
        <v>-0.15415067982725822</v>
      </c>
      <c r="Z7">
        <f t="shared" si="3"/>
        <v>2.6666666666666665</v>
      </c>
    </row>
    <row r="8" spans="1:26">
      <c r="B8">
        <v>1</v>
      </c>
      <c r="C8">
        <v>1978</v>
      </c>
      <c r="D8" t="s">
        <v>34</v>
      </c>
      <c r="E8" t="s">
        <v>1367</v>
      </c>
      <c r="F8">
        <v>1</v>
      </c>
      <c r="G8">
        <v>4</v>
      </c>
      <c r="J8">
        <v>1</v>
      </c>
      <c r="K8">
        <v>7</v>
      </c>
      <c r="M8" t="s">
        <v>819</v>
      </c>
      <c r="N8" t="s">
        <v>820</v>
      </c>
      <c r="O8">
        <v>1978</v>
      </c>
      <c r="P8" t="s">
        <v>1365</v>
      </c>
      <c r="R8" t="s">
        <v>1378</v>
      </c>
      <c r="S8" t="s">
        <v>557</v>
      </c>
      <c r="T8">
        <f>AVERAGE(F7,F4)</f>
        <v>0.35</v>
      </c>
      <c r="U8">
        <f t="shared" si="0"/>
        <v>0.1</v>
      </c>
      <c r="V8">
        <v>8</v>
      </c>
      <c r="W8">
        <v>4</v>
      </c>
      <c r="X8">
        <f t="shared" si="2"/>
        <v>0.28571428571428575</v>
      </c>
      <c r="Y8">
        <f t="shared" si="1"/>
        <v>-1.2527629684953678</v>
      </c>
      <c r="Z8">
        <f t="shared" si="3"/>
        <v>2.6666666666666665</v>
      </c>
    </row>
    <row r="9" spans="1:26">
      <c r="B9">
        <v>1</v>
      </c>
      <c r="C9">
        <v>1978</v>
      </c>
      <c r="D9" t="s">
        <v>34</v>
      </c>
      <c r="E9" t="s">
        <v>1369</v>
      </c>
      <c r="F9">
        <v>0.3</v>
      </c>
      <c r="G9">
        <v>4</v>
      </c>
      <c r="J9">
        <v>2</v>
      </c>
      <c r="K9">
        <v>1</v>
      </c>
      <c r="M9" t="s">
        <v>819</v>
      </c>
      <c r="N9" t="s">
        <v>820</v>
      </c>
      <c r="O9">
        <v>1979</v>
      </c>
      <c r="P9" t="s">
        <v>1365</v>
      </c>
      <c r="R9" t="s">
        <v>1367</v>
      </c>
      <c r="S9" t="s">
        <v>557</v>
      </c>
      <c r="T9">
        <f>AVERAGE(F15,F18)</f>
        <v>2.2000000000000002</v>
      </c>
      <c r="U9">
        <f t="shared" ref="U9:U15" si="4">F21</f>
        <v>0.8</v>
      </c>
      <c r="V9">
        <v>8</v>
      </c>
      <c r="W9">
        <v>4</v>
      </c>
      <c r="X9">
        <f t="shared" si="2"/>
        <v>0.36363636363636365</v>
      </c>
      <c r="Y9">
        <f t="shared" si="1"/>
        <v>-1.0116009116784799</v>
      </c>
      <c r="Z9">
        <f t="shared" si="3"/>
        <v>2.6666666666666665</v>
      </c>
    </row>
    <row r="10" spans="1:26">
      <c r="B10">
        <v>1</v>
      </c>
      <c r="C10">
        <v>1978</v>
      </c>
      <c r="D10" t="s">
        <v>34</v>
      </c>
      <c r="E10" t="s">
        <v>1371</v>
      </c>
      <c r="F10">
        <v>0.1</v>
      </c>
      <c r="G10">
        <v>4</v>
      </c>
      <c r="J10">
        <v>2</v>
      </c>
      <c r="K10">
        <v>2</v>
      </c>
      <c r="M10" t="s">
        <v>819</v>
      </c>
      <c r="N10" t="s">
        <v>820</v>
      </c>
      <c r="O10">
        <v>1979</v>
      </c>
      <c r="P10" t="s">
        <v>1365</v>
      </c>
      <c r="R10" t="s">
        <v>1369</v>
      </c>
      <c r="S10" t="s">
        <v>557</v>
      </c>
      <c r="T10">
        <f>AVERAGE(F16,F17)</f>
        <v>0.55000000000000004</v>
      </c>
      <c r="U10">
        <f t="shared" si="4"/>
        <v>0.3</v>
      </c>
      <c r="V10">
        <v>8</v>
      </c>
      <c r="W10">
        <v>4</v>
      </c>
      <c r="X10">
        <f t="shared" si="2"/>
        <v>0.54545454545454541</v>
      </c>
      <c r="Y10">
        <f t="shared" si="1"/>
        <v>-0.6061358035703156</v>
      </c>
      <c r="Z10">
        <f t="shared" si="3"/>
        <v>2.6666666666666665</v>
      </c>
    </row>
    <row r="11" spans="1:26">
      <c r="B11">
        <v>1</v>
      </c>
      <c r="C11">
        <v>1978</v>
      </c>
      <c r="D11" t="s">
        <v>34</v>
      </c>
      <c r="E11" t="s">
        <v>1373</v>
      </c>
      <c r="F11">
        <v>0.1</v>
      </c>
      <c r="G11">
        <v>4</v>
      </c>
      <c r="J11">
        <v>2</v>
      </c>
      <c r="K11">
        <v>3</v>
      </c>
      <c r="M11" t="s">
        <v>819</v>
      </c>
      <c r="N11" t="s">
        <v>820</v>
      </c>
      <c r="O11">
        <v>1979</v>
      </c>
      <c r="P11" t="s">
        <v>1365</v>
      </c>
      <c r="R11" t="s">
        <v>1371</v>
      </c>
      <c r="S11" t="s">
        <v>557</v>
      </c>
      <c r="T11">
        <f>AVERAGE(F16,F20)</f>
        <v>0.6</v>
      </c>
      <c r="U11">
        <f t="shared" si="4"/>
        <v>0.3</v>
      </c>
      <c r="V11">
        <v>8</v>
      </c>
      <c r="W11">
        <v>4</v>
      </c>
      <c r="X11">
        <f t="shared" si="2"/>
        <v>0.5</v>
      </c>
      <c r="Y11">
        <f t="shared" si="1"/>
        <v>-0.69314718055994529</v>
      </c>
      <c r="Z11">
        <f t="shared" si="3"/>
        <v>2.6666666666666665</v>
      </c>
    </row>
    <row r="12" spans="1:26">
      <c r="B12">
        <v>1</v>
      </c>
      <c r="C12">
        <v>1978</v>
      </c>
      <c r="D12" t="s">
        <v>34</v>
      </c>
      <c r="E12" t="s">
        <v>1375</v>
      </c>
      <c r="F12">
        <v>0.1</v>
      </c>
      <c r="G12">
        <v>4</v>
      </c>
      <c r="J12">
        <v>2</v>
      </c>
      <c r="K12">
        <v>4</v>
      </c>
      <c r="M12" t="s">
        <v>819</v>
      </c>
      <c r="N12" t="s">
        <v>820</v>
      </c>
      <c r="O12">
        <v>1979</v>
      </c>
      <c r="P12" t="s">
        <v>1365</v>
      </c>
      <c r="R12" t="s">
        <v>1373</v>
      </c>
      <c r="S12" t="s">
        <v>557</v>
      </c>
      <c r="T12">
        <f>AVERAGE(F16,F18)</f>
        <v>0.7</v>
      </c>
      <c r="U12">
        <f t="shared" si="4"/>
        <v>0.6</v>
      </c>
      <c r="V12">
        <v>8</v>
      </c>
      <c r="W12">
        <v>4</v>
      </c>
      <c r="X12">
        <f t="shared" si="2"/>
        <v>0.85714285714285721</v>
      </c>
      <c r="Y12">
        <f t="shared" si="1"/>
        <v>-0.15415067982725822</v>
      </c>
      <c r="Z12">
        <f t="shared" si="3"/>
        <v>2.6666666666666665</v>
      </c>
    </row>
    <row r="13" spans="1:26">
      <c r="B13">
        <v>1</v>
      </c>
      <c r="C13">
        <v>1978</v>
      </c>
      <c r="D13" t="s">
        <v>34</v>
      </c>
      <c r="E13" t="s">
        <v>1377</v>
      </c>
      <c r="F13">
        <v>0.3</v>
      </c>
      <c r="G13">
        <v>4</v>
      </c>
      <c r="J13">
        <v>2</v>
      </c>
      <c r="K13">
        <v>5</v>
      </c>
      <c r="M13" t="s">
        <v>819</v>
      </c>
      <c r="N13" t="s">
        <v>820</v>
      </c>
      <c r="O13">
        <v>1979</v>
      </c>
      <c r="P13" t="s">
        <v>1365</v>
      </c>
      <c r="R13" t="s">
        <v>1375</v>
      </c>
      <c r="S13" t="s">
        <v>557</v>
      </c>
      <c r="T13">
        <f>AVERAGE(F18,F20)</f>
        <v>0.30000000000000004</v>
      </c>
      <c r="U13">
        <f t="shared" si="4"/>
        <v>0.2</v>
      </c>
      <c r="V13">
        <v>8</v>
      </c>
      <c r="W13">
        <v>4</v>
      </c>
      <c r="X13">
        <f t="shared" si="2"/>
        <v>0.66666666666666663</v>
      </c>
      <c r="Y13">
        <f t="shared" si="1"/>
        <v>-0.40546510810816444</v>
      </c>
      <c r="Z13">
        <f t="shared" si="3"/>
        <v>2.6666666666666665</v>
      </c>
    </row>
    <row r="14" spans="1:26">
      <c r="B14">
        <v>1</v>
      </c>
      <c r="C14">
        <v>1978</v>
      </c>
      <c r="D14" t="s">
        <v>34</v>
      </c>
      <c r="E14" t="s">
        <v>1378</v>
      </c>
      <c r="F14">
        <v>0.1</v>
      </c>
      <c r="G14">
        <v>4</v>
      </c>
      <c r="J14">
        <v>2</v>
      </c>
      <c r="K14">
        <v>6</v>
      </c>
      <c r="M14" t="s">
        <v>819</v>
      </c>
      <c r="N14" t="s">
        <v>820</v>
      </c>
      <c r="O14">
        <v>1979</v>
      </c>
      <c r="P14" t="s">
        <v>1365</v>
      </c>
      <c r="R14" t="s">
        <v>1377</v>
      </c>
      <c r="S14" t="s">
        <v>557</v>
      </c>
      <c r="T14">
        <f>AVERAGE(F19,F17)</f>
        <v>0.1</v>
      </c>
      <c r="U14">
        <f t="shared" si="4"/>
        <v>0.1</v>
      </c>
      <c r="V14">
        <v>8</v>
      </c>
      <c r="W14">
        <v>4</v>
      </c>
      <c r="X14">
        <f t="shared" si="2"/>
        <v>1</v>
      </c>
      <c r="Y14">
        <f t="shared" si="1"/>
        <v>0</v>
      </c>
      <c r="Z14">
        <f t="shared" si="3"/>
        <v>2.6666666666666665</v>
      </c>
    </row>
    <row r="15" spans="1:26">
      <c r="B15">
        <v>2</v>
      </c>
      <c r="C15">
        <v>1979</v>
      </c>
      <c r="D15" t="s">
        <v>32</v>
      </c>
      <c r="E15" t="s">
        <v>1366</v>
      </c>
      <c r="F15">
        <v>4</v>
      </c>
      <c r="G15">
        <v>4</v>
      </c>
      <c r="J15">
        <v>2</v>
      </c>
      <c r="K15">
        <v>7</v>
      </c>
      <c r="M15" t="s">
        <v>819</v>
      </c>
      <c r="N15" t="s">
        <v>820</v>
      </c>
      <c r="O15">
        <v>1979</v>
      </c>
      <c r="P15" t="s">
        <v>1365</v>
      </c>
      <c r="R15" t="s">
        <v>1378</v>
      </c>
      <c r="S15" t="s">
        <v>557</v>
      </c>
      <c r="T15">
        <f>AVERAGE(F20,F17)</f>
        <v>0.15000000000000002</v>
      </c>
      <c r="U15">
        <f t="shared" si="4"/>
        <v>0.1</v>
      </c>
      <c r="V15">
        <v>8</v>
      </c>
      <c r="W15">
        <v>4</v>
      </c>
      <c r="X15">
        <f t="shared" si="2"/>
        <v>0.66666666666666663</v>
      </c>
      <c r="Y15">
        <f t="shared" si="1"/>
        <v>-0.40546510810816444</v>
      </c>
      <c r="Z15">
        <f t="shared" si="3"/>
        <v>2.6666666666666665</v>
      </c>
    </row>
    <row r="16" spans="1:26">
      <c r="B16">
        <v>2</v>
      </c>
      <c r="C16">
        <v>1979</v>
      </c>
      <c r="D16" t="s">
        <v>32</v>
      </c>
      <c r="E16" t="s">
        <v>1368</v>
      </c>
      <c r="F16">
        <v>1</v>
      </c>
      <c r="G16">
        <v>4</v>
      </c>
      <c r="J16">
        <v>3</v>
      </c>
      <c r="K16">
        <v>1</v>
      </c>
      <c r="M16" t="s">
        <v>819</v>
      </c>
      <c r="N16" t="s">
        <v>820</v>
      </c>
      <c r="O16">
        <v>1980</v>
      </c>
      <c r="P16" t="s">
        <v>1365</v>
      </c>
      <c r="R16" t="s">
        <v>1367</v>
      </c>
      <c r="S16" t="s">
        <v>557</v>
      </c>
      <c r="T16">
        <f>AVERAGE(F28,F31)</f>
        <v>18</v>
      </c>
      <c r="U16">
        <f t="shared" ref="U16:U22" si="5">F34</f>
        <v>8</v>
      </c>
      <c r="V16">
        <v>8</v>
      </c>
      <c r="W16">
        <v>4</v>
      </c>
      <c r="X16">
        <f t="shared" si="2"/>
        <v>0.44444444444444442</v>
      </c>
      <c r="Y16">
        <f t="shared" si="1"/>
        <v>-0.81093021621632877</v>
      </c>
      <c r="Z16">
        <f t="shared" si="3"/>
        <v>2.6666666666666665</v>
      </c>
    </row>
    <row r="17" spans="2:26">
      <c r="B17">
        <v>2</v>
      </c>
      <c r="C17">
        <v>1979</v>
      </c>
      <c r="D17" t="s">
        <v>32</v>
      </c>
      <c r="E17" t="s">
        <v>1370</v>
      </c>
      <c r="F17">
        <v>0.1</v>
      </c>
      <c r="G17">
        <v>4</v>
      </c>
      <c r="J17">
        <v>3</v>
      </c>
      <c r="K17">
        <v>2</v>
      </c>
      <c r="M17" t="s">
        <v>819</v>
      </c>
      <c r="N17" t="s">
        <v>820</v>
      </c>
      <c r="O17">
        <v>1980</v>
      </c>
      <c r="P17" t="s">
        <v>1365</v>
      </c>
      <c r="R17" t="s">
        <v>1369</v>
      </c>
      <c r="S17" t="s">
        <v>557</v>
      </c>
      <c r="T17">
        <f>AVERAGE(F29,F30)</f>
        <v>20</v>
      </c>
      <c r="U17">
        <f t="shared" si="5"/>
        <v>8</v>
      </c>
      <c r="V17">
        <v>8</v>
      </c>
      <c r="W17">
        <v>4</v>
      </c>
      <c r="X17">
        <f t="shared" si="2"/>
        <v>0.4</v>
      </c>
      <c r="Y17">
        <f t="shared" si="1"/>
        <v>-0.916290731874155</v>
      </c>
      <c r="Z17">
        <f t="shared" si="3"/>
        <v>2.6666666666666665</v>
      </c>
    </row>
    <row r="18" spans="2:26">
      <c r="B18">
        <v>2</v>
      </c>
      <c r="C18">
        <v>1979</v>
      </c>
      <c r="D18" t="s">
        <v>32</v>
      </c>
      <c r="E18" t="s">
        <v>1372</v>
      </c>
      <c r="F18">
        <v>0.4</v>
      </c>
      <c r="G18">
        <v>4</v>
      </c>
      <c r="J18">
        <v>3</v>
      </c>
      <c r="K18">
        <v>3</v>
      </c>
      <c r="M18" t="s">
        <v>819</v>
      </c>
      <c r="N18" t="s">
        <v>820</v>
      </c>
      <c r="O18">
        <v>1980</v>
      </c>
      <c r="P18" t="s">
        <v>1365</v>
      </c>
      <c r="R18" t="s">
        <v>1371</v>
      </c>
      <c r="S18" t="s">
        <v>557</v>
      </c>
      <c r="T18">
        <f>AVERAGE(F29,F33)</f>
        <v>12.5</v>
      </c>
      <c r="U18">
        <f t="shared" si="5"/>
        <v>5</v>
      </c>
      <c r="V18">
        <v>8</v>
      </c>
      <c r="W18">
        <v>4</v>
      </c>
      <c r="X18">
        <f t="shared" si="2"/>
        <v>0.4</v>
      </c>
      <c r="Y18">
        <f t="shared" si="1"/>
        <v>-0.916290731874155</v>
      </c>
      <c r="Z18">
        <f t="shared" si="3"/>
        <v>2.6666666666666665</v>
      </c>
    </row>
    <row r="19" spans="2:26">
      <c r="B19">
        <v>2</v>
      </c>
      <c r="C19">
        <v>1979</v>
      </c>
      <c r="D19" t="s">
        <v>32</v>
      </c>
      <c r="E19" t="s">
        <v>1374</v>
      </c>
      <c r="F19">
        <v>0.1</v>
      </c>
      <c r="G19">
        <v>4</v>
      </c>
      <c r="J19">
        <v>3</v>
      </c>
      <c r="K19">
        <v>4</v>
      </c>
      <c r="M19" t="s">
        <v>819</v>
      </c>
      <c r="N19" t="s">
        <v>820</v>
      </c>
      <c r="O19">
        <v>1980</v>
      </c>
      <c r="P19" t="s">
        <v>1365</v>
      </c>
      <c r="R19" t="s">
        <v>1373</v>
      </c>
      <c r="S19" t="s">
        <v>557</v>
      </c>
      <c r="T19">
        <f>AVERAGE(F29,F31)</f>
        <v>13</v>
      </c>
      <c r="U19">
        <f t="shared" si="5"/>
        <v>3</v>
      </c>
      <c r="V19">
        <v>8</v>
      </c>
      <c r="W19">
        <v>4</v>
      </c>
      <c r="X19">
        <f t="shared" si="2"/>
        <v>0.23076923076923078</v>
      </c>
      <c r="Y19">
        <f t="shared" si="1"/>
        <v>-1.466337068793427</v>
      </c>
      <c r="Z19">
        <f t="shared" si="3"/>
        <v>2.6666666666666665</v>
      </c>
    </row>
    <row r="20" spans="2:26">
      <c r="B20">
        <v>2</v>
      </c>
      <c r="C20">
        <v>1979</v>
      </c>
      <c r="D20" t="s">
        <v>32</v>
      </c>
      <c r="E20" t="s">
        <v>1376</v>
      </c>
      <c r="F20">
        <v>0.2</v>
      </c>
      <c r="G20">
        <v>4</v>
      </c>
      <c r="J20">
        <v>3</v>
      </c>
      <c r="K20">
        <v>5</v>
      </c>
      <c r="M20" t="s">
        <v>819</v>
      </c>
      <c r="N20" t="s">
        <v>820</v>
      </c>
      <c r="O20">
        <v>1980</v>
      </c>
      <c r="P20" t="s">
        <v>1365</v>
      </c>
      <c r="R20" t="s">
        <v>1375</v>
      </c>
      <c r="S20" t="s">
        <v>557</v>
      </c>
      <c r="T20">
        <f>AVERAGE(F31,F33)</f>
        <v>5.5</v>
      </c>
      <c r="U20">
        <f t="shared" si="5"/>
        <v>5</v>
      </c>
      <c r="V20">
        <v>8</v>
      </c>
      <c r="W20">
        <v>4</v>
      </c>
      <c r="X20">
        <f t="shared" si="2"/>
        <v>0.90909090909090906</v>
      </c>
      <c r="Y20">
        <f t="shared" si="1"/>
        <v>-9.5310179804324893E-2</v>
      </c>
      <c r="Z20">
        <f t="shared" si="3"/>
        <v>2.6666666666666665</v>
      </c>
    </row>
    <row r="21" spans="2:26">
      <c r="B21">
        <v>2</v>
      </c>
      <c r="C21">
        <v>1979</v>
      </c>
      <c r="D21" t="s">
        <v>34</v>
      </c>
      <c r="E21" t="s">
        <v>1367</v>
      </c>
      <c r="F21">
        <v>0.8</v>
      </c>
      <c r="G21">
        <v>4</v>
      </c>
      <c r="J21">
        <v>3</v>
      </c>
      <c r="K21">
        <v>6</v>
      </c>
      <c r="M21" t="s">
        <v>819</v>
      </c>
      <c r="N21" t="s">
        <v>820</v>
      </c>
      <c r="O21">
        <v>1980</v>
      </c>
      <c r="P21" t="s">
        <v>1365</v>
      </c>
      <c r="R21" t="s">
        <v>1377</v>
      </c>
      <c r="S21" t="s">
        <v>557</v>
      </c>
      <c r="T21">
        <f>AVERAGE(F32,F30)</f>
        <v>11.5</v>
      </c>
      <c r="U21">
        <f t="shared" si="5"/>
        <v>8</v>
      </c>
      <c r="V21">
        <v>8</v>
      </c>
      <c r="W21">
        <v>4</v>
      </c>
      <c r="X21">
        <f t="shared" si="2"/>
        <v>0.69565217391304346</v>
      </c>
      <c r="Y21">
        <f t="shared" si="1"/>
        <v>-0.36290549368936847</v>
      </c>
      <c r="Z21">
        <f t="shared" si="3"/>
        <v>2.6666666666666665</v>
      </c>
    </row>
    <row r="22" spans="2:26">
      <c r="B22">
        <v>2</v>
      </c>
      <c r="C22">
        <v>1979</v>
      </c>
      <c r="D22" t="s">
        <v>34</v>
      </c>
      <c r="E22" t="s">
        <v>1369</v>
      </c>
      <c r="F22">
        <v>0.3</v>
      </c>
      <c r="G22">
        <v>4</v>
      </c>
      <c r="J22">
        <v>3</v>
      </c>
      <c r="K22">
        <v>7</v>
      </c>
      <c r="M22" t="s">
        <v>819</v>
      </c>
      <c r="N22" t="s">
        <v>820</v>
      </c>
      <c r="O22">
        <v>1980</v>
      </c>
      <c r="P22" t="s">
        <v>1365</v>
      </c>
      <c r="R22" t="s">
        <v>1378</v>
      </c>
      <c r="S22" t="s">
        <v>557</v>
      </c>
      <c r="T22">
        <f>AVERAGE(F33,F30)</f>
        <v>12.5</v>
      </c>
      <c r="U22">
        <f t="shared" si="5"/>
        <v>4</v>
      </c>
      <c r="V22">
        <v>8</v>
      </c>
      <c r="W22">
        <v>4</v>
      </c>
      <c r="X22">
        <f t="shared" si="2"/>
        <v>0.32</v>
      </c>
      <c r="Y22">
        <f t="shared" si="1"/>
        <v>-1.1394342831883648</v>
      </c>
      <c r="Z22">
        <f t="shared" si="3"/>
        <v>2.6666666666666665</v>
      </c>
    </row>
    <row r="23" spans="2:26">
      <c r="B23">
        <v>2</v>
      </c>
      <c r="C23">
        <v>1979</v>
      </c>
      <c r="D23" t="s">
        <v>34</v>
      </c>
      <c r="E23" t="s">
        <v>1371</v>
      </c>
      <c r="F23">
        <v>0.3</v>
      </c>
      <c r="G23">
        <v>4</v>
      </c>
    </row>
    <row r="24" spans="2:26">
      <c r="B24">
        <v>2</v>
      </c>
      <c r="C24">
        <v>1979</v>
      </c>
      <c r="D24" t="s">
        <v>34</v>
      </c>
      <c r="E24" t="s">
        <v>1373</v>
      </c>
      <c r="F24">
        <v>0.6</v>
      </c>
      <c r="G24">
        <v>4</v>
      </c>
    </row>
    <row r="25" spans="2:26">
      <c r="B25">
        <v>2</v>
      </c>
      <c r="C25">
        <v>1979</v>
      </c>
      <c r="D25" t="s">
        <v>34</v>
      </c>
      <c r="E25" t="s">
        <v>1375</v>
      </c>
      <c r="F25">
        <v>0.2</v>
      </c>
      <c r="G25">
        <v>4</v>
      </c>
    </row>
    <row r="26" spans="2:26">
      <c r="B26">
        <v>2</v>
      </c>
      <c r="C26">
        <v>1979</v>
      </c>
      <c r="D26" t="s">
        <v>34</v>
      </c>
      <c r="E26" t="s">
        <v>1377</v>
      </c>
      <c r="F26">
        <v>0.1</v>
      </c>
      <c r="G26">
        <v>4</v>
      </c>
    </row>
    <row r="27" spans="2:26">
      <c r="B27">
        <v>2</v>
      </c>
      <c r="C27">
        <v>1979</v>
      </c>
      <c r="D27" t="s">
        <v>34</v>
      </c>
      <c r="E27" t="s">
        <v>1378</v>
      </c>
      <c r="F27">
        <v>0.1</v>
      </c>
      <c r="G27">
        <v>4</v>
      </c>
    </row>
    <row r="28" spans="2:26">
      <c r="B28">
        <v>3</v>
      </c>
      <c r="C28">
        <v>1980</v>
      </c>
      <c r="D28" t="s">
        <v>32</v>
      </c>
      <c r="E28" t="s">
        <v>1366</v>
      </c>
      <c r="F28">
        <v>30</v>
      </c>
      <c r="G28">
        <v>4</v>
      </c>
    </row>
    <row r="29" spans="2:26">
      <c r="B29">
        <v>3</v>
      </c>
      <c r="C29">
        <v>1980</v>
      </c>
      <c r="D29" t="s">
        <v>32</v>
      </c>
      <c r="E29" t="s">
        <v>1368</v>
      </c>
      <c r="F29">
        <v>20</v>
      </c>
      <c r="G29">
        <v>4</v>
      </c>
    </row>
    <row r="30" spans="2:26">
      <c r="B30">
        <v>3</v>
      </c>
      <c r="C30">
        <v>1980</v>
      </c>
      <c r="D30" t="s">
        <v>32</v>
      </c>
      <c r="E30" t="s">
        <v>1370</v>
      </c>
      <c r="F30">
        <v>20</v>
      </c>
      <c r="G30">
        <v>4</v>
      </c>
    </row>
    <row r="31" spans="2:26">
      <c r="B31">
        <v>3</v>
      </c>
      <c r="C31">
        <v>1980</v>
      </c>
      <c r="D31" t="s">
        <v>32</v>
      </c>
      <c r="E31" t="s">
        <v>1372</v>
      </c>
      <c r="F31">
        <v>6</v>
      </c>
      <c r="G31">
        <v>4</v>
      </c>
    </row>
    <row r="32" spans="2:26">
      <c r="B32">
        <v>3</v>
      </c>
      <c r="C32">
        <v>1980</v>
      </c>
      <c r="D32" t="s">
        <v>32</v>
      </c>
      <c r="E32" t="s">
        <v>1374</v>
      </c>
      <c r="F32">
        <v>3</v>
      </c>
      <c r="G32">
        <v>4</v>
      </c>
    </row>
    <row r="33" spans="2:7">
      <c r="B33">
        <v>3</v>
      </c>
      <c r="C33">
        <v>1980</v>
      </c>
      <c r="D33" t="s">
        <v>32</v>
      </c>
      <c r="E33" t="s">
        <v>1376</v>
      </c>
      <c r="F33">
        <v>5</v>
      </c>
      <c r="G33">
        <v>4</v>
      </c>
    </row>
    <row r="34" spans="2:7">
      <c r="B34">
        <v>3</v>
      </c>
      <c r="C34">
        <v>1980</v>
      </c>
      <c r="D34" t="s">
        <v>34</v>
      </c>
      <c r="E34" t="s">
        <v>1367</v>
      </c>
      <c r="F34">
        <v>8</v>
      </c>
      <c r="G34">
        <v>4</v>
      </c>
    </row>
    <row r="35" spans="2:7">
      <c r="B35">
        <v>3</v>
      </c>
      <c r="C35">
        <v>1980</v>
      </c>
      <c r="D35" t="s">
        <v>34</v>
      </c>
      <c r="E35" t="s">
        <v>1369</v>
      </c>
      <c r="F35">
        <v>8</v>
      </c>
      <c r="G35">
        <v>4</v>
      </c>
    </row>
    <row r="36" spans="2:7">
      <c r="B36">
        <v>3</v>
      </c>
      <c r="C36">
        <v>1980</v>
      </c>
      <c r="D36" t="s">
        <v>34</v>
      </c>
      <c r="E36" t="s">
        <v>1371</v>
      </c>
      <c r="F36">
        <v>5</v>
      </c>
      <c r="G36">
        <v>4</v>
      </c>
    </row>
    <row r="37" spans="2:7">
      <c r="B37">
        <v>3</v>
      </c>
      <c r="C37">
        <v>1980</v>
      </c>
      <c r="D37" t="s">
        <v>34</v>
      </c>
      <c r="E37" t="s">
        <v>1373</v>
      </c>
      <c r="F37">
        <v>3</v>
      </c>
      <c r="G37">
        <v>4</v>
      </c>
    </row>
    <row r="38" spans="2:7">
      <c r="B38">
        <v>3</v>
      </c>
      <c r="C38">
        <v>1980</v>
      </c>
      <c r="D38" t="s">
        <v>34</v>
      </c>
      <c r="E38" t="s">
        <v>1375</v>
      </c>
      <c r="F38">
        <v>5</v>
      </c>
      <c r="G38">
        <v>4</v>
      </c>
    </row>
    <row r="39" spans="2:7">
      <c r="B39">
        <v>3</v>
      </c>
      <c r="C39">
        <v>1980</v>
      </c>
      <c r="D39" t="s">
        <v>34</v>
      </c>
      <c r="E39" t="s">
        <v>1377</v>
      </c>
      <c r="F39">
        <v>8</v>
      </c>
      <c r="G39">
        <v>4</v>
      </c>
    </row>
    <row r="40" spans="2:7">
      <c r="B40">
        <v>3</v>
      </c>
      <c r="C40">
        <v>1980</v>
      </c>
      <c r="D40" t="s">
        <v>34</v>
      </c>
      <c r="E40" t="s">
        <v>1378</v>
      </c>
      <c r="F40">
        <v>4</v>
      </c>
      <c r="G40">
        <v>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Y31"/>
  <sheetViews>
    <sheetView workbookViewId="0">
      <selection activeCell="T36" sqref="T36"/>
    </sheetView>
  </sheetViews>
  <sheetFormatPr defaultColWidth="11" defaultRowHeight="15.6"/>
  <cols>
    <col min="11" max="11" width="10.8984375" style="48"/>
  </cols>
  <sheetData>
    <row r="1" spans="1:25">
      <c r="A1" t="s">
        <v>60</v>
      </c>
      <c r="B1" t="s">
        <v>15</v>
      </c>
      <c r="C1" t="s">
        <v>597</v>
      </c>
      <c r="D1" t="s">
        <v>221</v>
      </c>
      <c r="E1" t="s">
        <v>49</v>
      </c>
      <c r="F1" t="s">
        <v>706</v>
      </c>
      <c r="G1" t="s">
        <v>799</v>
      </c>
      <c r="H1" t="s">
        <v>589</v>
      </c>
      <c r="I1" t="s">
        <v>13</v>
      </c>
      <c r="K1" s="47"/>
      <c r="L1" t="s">
        <v>15</v>
      </c>
      <c r="M1" t="s">
        <v>16</v>
      </c>
      <c r="N1" t="s">
        <v>221</v>
      </c>
      <c r="O1" t="s">
        <v>515</v>
      </c>
      <c r="P1" t="s">
        <v>707</v>
      </c>
      <c r="Q1" t="s">
        <v>597</v>
      </c>
      <c r="R1" t="s">
        <v>708</v>
      </c>
      <c r="S1" t="s">
        <v>620</v>
      </c>
      <c r="T1" t="s">
        <v>709</v>
      </c>
      <c r="U1" t="s">
        <v>710</v>
      </c>
      <c r="V1" t="s">
        <v>711</v>
      </c>
      <c r="W1" t="s">
        <v>712</v>
      </c>
      <c r="X1" t="s">
        <v>13</v>
      </c>
      <c r="Y1" t="s">
        <v>715</v>
      </c>
    </row>
    <row r="2" spans="1:25">
      <c r="A2" t="s">
        <v>191</v>
      </c>
      <c r="B2">
        <v>1</v>
      </c>
      <c r="C2">
        <v>2000</v>
      </c>
      <c r="E2" t="s">
        <v>32</v>
      </c>
      <c r="F2" t="s">
        <v>204</v>
      </c>
      <c r="G2" t="s">
        <v>204</v>
      </c>
      <c r="H2">
        <v>88.7</v>
      </c>
      <c r="I2">
        <v>5</v>
      </c>
      <c r="L2">
        <v>1</v>
      </c>
      <c r="M2">
        <v>1</v>
      </c>
      <c r="O2" t="s">
        <v>1336</v>
      </c>
      <c r="P2" t="s">
        <v>1337</v>
      </c>
      <c r="Q2">
        <v>2000</v>
      </c>
      <c r="R2" t="s">
        <v>589</v>
      </c>
      <c r="T2" t="s">
        <v>1338</v>
      </c>
      <c r="U2" t="s">
        <v>557</v>
      </c>
      <c r="V2">
        <f>AVERAGE(H2,H4)</f>
        <v>47.25</v>
      </c>
      <c r="W2">
        <f>AVERAGE(H5:H6)</f>
        <v>5.35</v>
      </c>
      <c r="X2">
        <v>10</v>
      </c>
      <c r="Y2">
        <f>W2/V2</f>
        <v>0.11322751322751322</v>
      </c>
    </row>
    <row r="3" spans="1:25">
      <c r="A3" t="s">
        <v>515</v>
      </c>
      <c r="B3">
        <v>1</v>
      </c>
      <c r="C3">
        <v>2000</v>
      </c>
      <c r="E3" t="s">
        <v>32</v>
      </c>
      <c r="F3" t="s">
        <v>1339</v>
      </c>
      <c r="G3" t="s">
        <v>1339</v>
      </c>
      <c r="H3">
        <v>80</v>
      </c>
      <c r="I3">
        <v>5</v>
      </c>
      <c r="L3">
        <v>1</v>
      </c>
      <c r="M3">
        <v>2</v>
      </c>
      <c r="O3" t="s">
        <v>1336</v>
      </c>
      <c r="P3" t="s">
        <v>1337</v>
      </c>
      <c r="Q3">
        <v>2000</v>
      </c>
      <c r="R3" t="s">
        <v>589</v>
      </c>
      <c r="T3" t="s">
        <v>1340</v>
      </c>
      <c r="U3" t="s">
        <v>557</v>
      </c>
      <c r="V3">
        <f>AVERAGE(H3,H4)</f>
        <v>42.9</v>
      </c>
      <c r="W3">
        <f>AVERAGE(H7:H8)</f>
        <v>4.8499999999999996</v>
      </c>
      <c r="X3">
        <v>10</v>
      </c>
      <c r="Y3">
        <f t="shared" ref="Y3:Y9" si="0">W3/V3</f>
        <v>0.11305361305361306</v>
      </c>
    </row>
    <row r="4" spans="1:25">
      <c r="A4" t="s">
        <v>1336</v>
      </c>
      <c r="B4">
        <v>1</v>
      </c>
      <c r="C4">
        <v>2000</v>
      </c>
      <c r="E4" t="s">
        <v>32</v>
      </c>
      <c r="F4" t="s">
        <v>698</v>
      </c>
      <c r="G4" t="s">
        <v>698</v>
      </c>
      <c r="H4">
        <v>5.8</v>
      </c>
      <c r="I4">
        <v>5</v>
      </c>
      <c r="L4">
        <v>2</v>
      </c>
      <c r="M4">
        <v>1</v>
      </c>
      <c r="O4" t="s">
        <v>1336</v>
      </c>
      <c r="P4" t="s">
        <v>1337</v>
      </c>
      <c r="Q4">
        <v>2001</v>
      </c>
      <c r="R4" t="s">
        <v>589</v>
      </c>
      <c r="T4" t="s">
        <v>1338</v>
      </c>
      <c r="U4" t="s">
        <v>557</v>
      </c>
      <c r="V4">
        <f>AVERAGE(H9,H11)</f>
        <v>48.449999999999996</v>
      </c>
      <c r="W4">
        <f>AVERAGE(H12:H13)</f>
        <v>5.15</v>
      </c>
      <c r="X4">
        <v>10</v>
      </c>
      <c r="Y4">
        <f t="shared" si="0"/>
        <v>0.1062951496388029</v>
      </c>
    </row>
    <row r="5" spans="1:25">
      <c r="A5" t="s">
        <v>707</v>
      </c>
      <c r="B5">
        <v>1</v>
      </c>
      <c r="C5">
        <v>2000</v>
      </c>
      <c r="E5" t="s">
        <v>34</v>
      </c>
      <c r="F5" t="s">
        <v>1338</v>
      </c>
      <c r="G5" t="s">
        <v>204</v>
      </c>
      <c r="H5">
        <v>7.2</v>
      </c>
      <c r="I5">
        <v>5</v>
      </c>
      <c r="L5">
        <v>2</v>
      </c>
      <c r="M5">
        <v>2</v>
      </c>
      <c r="O5" t="s">
        <v>1336</v>
      </c>
      <c r="P5" t="s">
        <v>1337</v>
      </c>
      <c r="Q5">
        <v>2001</v>
      </c>
      <c r="R5" t="s">
        <v>589</v>
      </c>
      <c r="T5" t="s">
        <v>1340</v>
      </c>
      <c r="U5" t="s">
        <v>557</v>
      </c>
      <c r="V5">
        <f>AVERAGE(H10,H11)</f>
        <v>44.5</v>
      </c>
      <c r="W5">
        <f>AVERAGE(H14:H15)</f>
        <v>4.5999999999999996</v>
      </c>
      <c r="X5">
        <v>10</v>
      </c>
      <c r="Y5">
        <f t="shared" si="0"/>
        <v>0.10337078651685393</v>
      </c>
    </row>
    <row r="6" spans="1:25">
      <c r="A6" t="s">
        <v>1337</v>
      </c>
      <c r="B6">
        <v>1</v>
      </c>
      <c r="C6">
        <v>2000</v>
      </c>
      <c r="E6" t="s">
        <v>34</v>
      </c>
      <c r="F6" t="s">
        <v>1338</v>
      </c>
      <c r="G6" t="s">
        <v>698</v>
      </c>
      <c r="H6">
        <v>3.5</v>
      </c>
      <c r="I6">
        <v>5</v>
      </c>
      <c r="L6">
        <v>3</v>
      </c>
      <c r="M6">
        <v>1</v>
      </c>
      <c r="O6" t="s">
        <v>1336</v>
      </c>
      <c r="P6" t="s">
        <v>1337</v>
      </c>
      <c r="Q6">
        <v>2000</v>
      </c>
      <c r="R6" t="s">
        <v>70</v>
      </c>
      <c r="T6" t="s">
        <v>1338</v>
      </c>
      <c r="U6" t="s">
        <v>557</v>
      </c>
      <c r="V6">
        <f>AVERAGE(H18,H20)</f>
        <v>25.4</v>
      </c>
      <c r="W6">
        <f>AVERAGE(H21:H22)</f>
        <v>3.3</v>
      </c>
      <c r="X6">
        <v>10</v>
      </c>
      <c r="Y6">
        <f t="shared" si="0"/>
        <v>0.12992125984251968</v>
      </c>
    </row>
    <row r="7" spans="1:25">
      <c r="B7">
        <v>1</v>
      </c>
      <c r="C7">
        <v>2000</v>
      </c>
      <c r="E7" t="s">
        <v>34</v>
      </c>
      <c r="F7" t="s">
        <v>1340</v>
      </c>
      <c r="G7" t="s">
        <v>1339</v>
      </c>
      <c r="H7">
        <v>6.1</v>
      </c>
      <c r="I7">
        <v>5</v>
      </c>
      <c r="L7">
        <v>3</v>
      </c>
      <c r="M7">
        <v>2</v>
      </c>
      <c r="O7" t="s">
        <v>1336</v>
      </c>
      <c r="P7" t="s">
        <v>1337</v>
      </c>
      <c r="Q7">
        <v>2000</v>
      </c>
      <c r="R7" t="s">
        <v>70</v>
      </c>
      <c r="T7" t="s">
        <v>1340</v>
      </c>
      <c r="U7" t="s">
        <v>557</v>
      </c>
      <c r="V7">
        <f>AVERAGE(H19,H20)</f>
        <v>20.849999999999998</v>
      </c>
      <c r="W7">
        <f>AVERAGE(H23:H24)</f>
        <v>2.9</v>
      </c>
      <c r="X7">
        <v>10</v>
      </c>
      <c r="Y7">
        <f t="shared" si="0"/>
        <v>0.13908872901678659</v>
      </c>
    </row>
    <row r="8" spans="1:25">
      <c r="B8">
        <v>1</v>
      </c>
      <c r="C8">
        <v>2000</v>
      </c>
      <c r="E8" t="s">
        <v>34</v>
      </c>
      <c r="F8" t="s">
        <v>1340</v>
      </c>
      <c r="G8" t="s">
        <v>698</v>
      </c>
      <c r="H8">
        <v>3.6</v>
      </c>
      <c r="I8">
        <v>5</v>
      </c>
      <c r="L8">
        <v>4</v>
      </c>
      <c r="M8">
        <v>1</v>
      </c>
      <c r="O8" t="s">
        <v>1336</v>
      </c>
      <c r="P8" t="s">
        <v>1337</v>
      </c>
      <c r="Q8">
        <v>2001</v>
      </c>
      <c r="R8" t="s">
        <v>70</v>
      </c>
      <c r="T8" t="s">
        <v>1338</v>
      </c>
      <c r="U8" t="s">
        <v>557</v>
      </c>
      <c r="V8">
        <f>AVERAGE(H25,H27)</f>
        <v>27.4</v>
      </c>
      <c r="W8">
        <f>AVERAGE(H28:H29)</f>
        <v>3.25</v>
      </c>
      <c r="X8">
        <v>10</v>
      </c>
      <c r="Y8">
        <f t="shared" si="0"/>
        <v>0.11861313868613139</v>
      </c>
    </row>
    <row r="9" spans="1:25">
      <c r="B9">
        <v>2</v>
      </c>
      <c r="C9">
        <v>2001</v>
      </c>
      <c r="E9" t="s">
        <v>32</v>
      </c>
      <c r="F9" t="s">
        <v>204</v>
      </c>
      <c r="G9" t="s">
        <v>204</v>
      </c>
      <c r="H9">
        <v>91.1</v>
      </c>
      <c r="I9">
        <v>5</v>
      </c>
      <c r="L9">
        <v>4</v>
      </c>
      <c r="M9">
        <v>2</v>
      </c>
      <c r="O9" t="s">
        <v>1336</v>
      </c>
      <c r="P9" t="s">
        <v>1337</v>
      </c>
      <c r="Q9">
        <v>2001</v>
      </c>
      <c r="R9" t="s">
        <v>70</v>
      </c>
      <c r="T9" t="s">
        <v>1340</v>
      </c>
      <c r="U9" t="s">
        <v>557</v>
      </c>
      <c r="V9">
        <f>AVERAGE(H26,H27)</f>
        <v>21.75</v>
      </c>
      <c r="W9">
        <f>AVERAGE(H30:H31)</f>
        <v>2.8</v>
      </c>
      <c r="X9">
        <v>10</v>
      </c>
      <c r="Y9">
        <f t="shared" si="0"/>
        <v>0.12873563218390804</v>
      </c>
    </row>
    <row r="10" spans="1:25">
      <c r="B10">
        <v>2</v>
      </c>
      <c r="C10">
        <v>2001</v>
      </c>
      <c r="E10" t="s">
        <v>32</v>
      </c>
      <c r="F10" t="s">
        <v>1339</v>
      </c>
      <c r="G10" t="s">
        <v>1339</v>
      </c>
      <c r="H10">
        <v>83.2</v>
      </c>
      <c r="I10">
        <v>5</v>
      </c>
    </row>
    <row r="11" spans="1:25">
      <c r="B11">
        <v>2</v>
      </c>
      <c r="C11">
        <v>2001</v>
      </c>
      <c r="E11" t="s">
        <v>32</v>
      </c>
      <c r="F11" t="s">
        <v>698</v>
      </c>
      <c r="G11" t="s">
        <v>698</v>
      </c>
      <c r="H11">
        <v>5.8</v>
      </c>
      <c r="I11">
        <v>5</v>
      </c>
    </row>
    <row r="12" spans="1:25">
      <c r="B12">
        <v>2</v>
      </c>
      <c r="C12">
        <v>2001</v>
      </c>
      <c r="E12" t="s">
        <v>34</v>
      </c>
      <c r="F12" t="s">
        <v>1338</v>
      </c>
      <c r="G12" t="s">
        <v>204</v>
      </c>
      <c r="H12">
        <v>6.7</v>
      </c>
      <c r="I12">
        <v>5</v>
      </c>
    </row>
    <row r="13" spans="1:25">
      <c r="B13">
        <v>2</v>
      </c>
      <c r="C13">
        <v>2001</v>
      </c>
      <c r="E13" t="s">
        <v>34</v>
      </c>
      <c r="F13" t="s">
        <v>1338</v>
      </c>
      <c r="G13" t="s">
        <v>698</v>
      </c>
      <c r="H13">
        <v>3.6</v>
      </c>
      <c r="I13">
        <v>5</v>
      </c>
    </row>
    <row r="14" spans="1:25">
      <c r="B14">
        <v>2</v>
      </c>
      <c r="C14">
        <v>2001</v>
      </c>
      <c r="E14" t="s">
        <v>34</v>
      </c>
      <c r="F14" t="s">
        <v>1340</v>
      </c>
      <c r="G14" t="s">
        <v>1339</v>
      </c>
      <c r="H14">
        <v>5.6</v>
      </c>
      <c r="I14">
        <v>5</v>
      </c>
    </row>
    <row r="15" spans="1:25">
      <c r="B15">
        <v>2</v>
      </c>
      <c r="C15">
        <v>2001</v>
      </c>
      <c r="E15" t="s">
        <v>34</v>
      </c>
      <c r="F15" t="s">
        <v>1340</v>
      </c>
      <c r="G15" t="s">
        <v>698</v>
      </c>
      <c r="H15">
        <v>3.6</v>
      </c>
      <c r="I15">
        <v>5</v>
      </c>
    </row>
    <row r="17" spans="1:9">
      <c r="A17" t="s">
        <v>60</v>
      </c>
      <c r="B17" t="s">
        <v>15</v>
      </c>
      <c r="C17" t="s">
        <v>597</v>
      </c>
      <c r="D17" t="s">
        <v>221</v>
      </c>
      <c r="E17" t="s">
        <v>49</v>
      </c>
      <c r="F17" t="s">
        <v>706</v>
      </c>
      <c r="G17" t="s">
        <v>799</v>
      </c>
      <c r="H17" t="s">
        <v>70</v>
      </c>
      <c r="I17" t="s">
        <v>13</v>
      </c>
    </row>
    <row r="18" spans="1:9">
      <c r="A18" t="s">
        <v>191</v>
      </c>
      <c r="B18">
        <v>3</v>
      </c>
      <c r="C18">
        <v>2000</v>
      </c>
      <c r="E18" t="s">
        <v>32</v>
      </c>
      <c r="F18" t="s">
        <v>204</v>
      </c>
      <c r="G18" t="s">
        <v>204</v>
      </c>
      <c r="H18">
        <v>47.9</v>
      </c>
      <c r="I18">
        <v>5</v>
      </c>
    </row>
    <row r="19" spans="1:9">
      <c r="A19" t="s">
        <v>515</v>
      </c>
      <c r="B19">
        <v>3</v>
      </c>
      <c r="C19">
        <v>2000</v>
      </c>
      <c r="E19" t="s">
        <v>32</v>
      </c>
      <c r="F19" t="s">
        <v>1339</v>
      </c>
      <c r="G19" t="s">
        <v>1339</v>
      </c>
      <c r="H19">
        <v>38.799999999999997</v>
      </c>
      <c r="I19">
        <v>5</v>
      </c>
    </row>
    <row r="20" spans="1:9">
      <c r="A20" t="s">
        <v>1336</v>
      </c>
      <c r="B20">
        <v>3</v>
      </c>
      <c r="C20">
        <v>2000</v>
      </c>
      <c r="E20" t="s">
        <v>32</v>
      </c>
      <c r="F20" t="s">
        <v>698</v>
      </c>
      <c r="G20" t="s">
        <v>698</v>
      </c>
      <c r="H20">
        <v>2.9</v>
      </c>
      <c r="I20">
        <v>5</v>
      </c>
    </row>
    <row r="21" spans="1:9">
      <c r="A21" t="s">
        <v>707</v>
      </c>
      <c r="B21">
        <v>3</v>
      </c>
      <c r="C21">
        <v>2000</v>
      </c>
      <c r="E21" t="s">
        <v>34</v>
      </c>
      <c r="F21" t="s">
        <v>1338</v>
      </c>
      <c r="G21" t="s">
        <v>204</v>
      </c>
      <c r="H21">
        <v>4.8</v>
      </c>
      <c r="I21">
        <v>5</v>
      </c>
    </row>
    <row r="22" spans="1:9">
      <c r="A22" t="s">
        <v>1337</v>
      </c>
      <c r="B22">
        <v>3</v>
      </c>
      <c r="C22">
        <v>2000</v>
      </c>
      <c r="E22" t="s">
        <v>34</v>
      </c>
      <c r="F22" t="s">
        <v>1338</v>
      </c>
      <c r="G22" t="s">
        <v>698</v>
      </c>
      <c r="H22">
        <v>1.8</v>
      </c>
      <c r="I22">
        <v>5</v>
      </c>
    </row>
    <row r="23" spans="1:9">
      <c r="B23">
        <v>3</v>
      </c>
      <c r="C23">
        <v>2000</v>
      </c>
      <c r="E23" t="s">
        <v>34</v>
      </c>
      <c r="F23" t="s">
        <v>1340</v>
      </c>
      <c r="G23" t="s">
        <v>1339</v>
      </c>
      <c r="H23">
        <v>3.8</v>
      </c>
      <c r="I23">
        <v>5</v>
      </c>
    </row>
    <row r="24" spans="1:9">
      <c r="B24">
        <v>3</v>
      </c>
      <c r="C24">
        <v>2000</v>
      </c>
      <c r="E24" t="s">
        <v>34</v>
      </c>
      <c r="F24" t="s">
        <v>1340</v>
      </c>
      <c r="G24" t="s">
        <v>698</v>
      </c>
      <c r="H24">
        <v>2</v>
      </c>
      <c r="I24">
        <v>5</v>
      </c>
    </row>
    <row r="25" spans="1:9">
      <c r="B25">
        <v>4</v>
      </c>
      <c r="C25">
        <v>2001</v>
      </c>
      <c r="E25" t="s">
        <v>32</v>
      </c>
      <c r="F25" t="s">
        <v>204</v>
      </c>
      <c r="G25" t="s">
        <v>204</v>
      </c>
      <c r="H25">
        <v>51.9</v>
      </c>
      <c r="I25">
        <v>5</v>
      </c>
    </row>
    <row r="26" spans="1:9">
      <c r="B26">
        <v>4</v>
      </c>
      <c r="C26">
        <v>2001</v>
      </c>
      <c r="E26" t="s">
        <v>32</v>
      </c>
      <c r="F26" t="s">
        <v>1339</v>
      </c>
      <c r="G26" t="s">
        <v>1339</v>
      </c>
      <c r="H26">
        <v>40.6</v>
      </c>
      <c r="I26">
        <v>5</v>
      </c>
    </row>
    <row r="27" spans="1:9">
      <c r="B27">
        <v>4</v>
      </c>
      <c r="C27">
        <v>2001</v>
      </c>
      <c r="E27" t="s">
        <v>32</v>
      </c>
      <c r="F27" t="s">
        <v>698</v>
      </c>
      <c r="G27" t="s">
        <v>698</v>
      </c>
      <c r="H27">
        <v>2.9</v>
      </c>
      <c r="I27">
        <v>5</v>
      </c>
    </row>
    <row r="28" spans="1:9">
      <c r="B28">
        <v>4</v>
      </c>
      <c r="C28">
        <v>2001</v>
      </c>
      <c r="E28" t="s">
        <v>34</v>
      </c>
      <c r="F28" t="s">
        <v>1338</v>
      </c>
      <c r="G28" t="s">
        <v>204</v>
      </c>
      <c r="H28">
        <v>4.5</v>
      </c>
      <c r="I28">
        <v>5</v>
      </c>
    </row>
    <row r="29" spans="1:9">
      <c r="B29">
        <v>4</v>
      </c>
      <c r="C29">
        <v>2001</v>
      </c>
      <c r="E29" t="s">
        <v>34</v>
      </c>
      <c r="F29" t="s">
        <v>1338</v>
      </c>
      <c r="G29" t="s">
        <v>698</v>
      </c>
      <c r="H29">
        <v>2</v>
      </c>
      <c r="I29">
        <v>5</v>
      </c>
    </row>
    <row r="30" spans="1:9">
      <c r="B30">
        <v>4</v>
      </c>
      <c r="C30">
        <v>2001</v>
      </c>
      <c r="E30" t="s">
        <v>34</v>
      </c>
      <c r="F30" t="s">
        <v>1340</v>
      </c>
      <c r="G30" t="s">
        <v>1339</v>
      </c>
      <c r="H30">
        <v>3.7</v>
      </c>
      <c r="I30">
        <v>5</v>
      </c>
    </row>
    <row r="31" spans="1:9">
      <c r="B31">
        <v>4</v>
      </c>
      <c r="C31">
        <v>2001</v>
      </c>
      <c r="E31" t="s">
        <v>34</v>
      </c>
      <c r="F31" t="s">
        <v>1340</v>
      </c>
      <c r="G31" t="s">
        <v>698</v>
      </c>
      <c r="H31">
        <v>1.9</v>
      </c>
      <c r="I3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7"/>
  <sheetViews>
    <sheetView workbookViewId="0">
      <selection activeCell="E32" sqref="E32"/>
    </sheetView>
  </sheetViews>
  <sheetFormatPr defaultColWidth="11" defaultRowHeight="15.6"/>
  <sheetData>
    <row r="1" spans="1:23">
      <c r="A1" t="s">
        <v>146</v>
      </c>
    </row>
    <row r="3" spans="1:23">
      <c r="A3" s="5" t="s">
        <v>6</v>
      </c>
      <c r="B3" s="5" t="s">
        <v>74</v>
      </c>
      <c r="C3" t="s">
        <v>15</v>
      </c>
      <c r="D3" t="s">
        <v>16</v>
      </c>
      <c r="E3" t="s">
        <v>49</v>
      </c>
      <c r="F3" t="s">
        <v>147</v>
      </c>
      <c r="G3" t="s">
        <v>148</v>
      </c>
      <c r="H3" t="s">
        <v>149</v>
      </c>
      <c r="I3" t="s">
        <v>10</v>
      </c>
      <c r="J3" t="s">
        <v>13</v>
      </c>
      <c r="K3" t="s">
        <v>10</v>
      </c>
      <c r="L3" t="s">
        <v>14</v>
      </c>
      <c r="M3" t="s">
        <v>13</v>
      </c>
      <c r="N3" s="6" t="s">
        <v>20</v>
      </c>
      <c r="O3" s="6" t="s">
        <v>21</v>
      </c>
      <c r="P3" s="6" t="s">
        <v>22</v>
      </c>
      <c r="Q3" s="6" t="s">
        <v>23</v>
      </c>
      <c r="R3" s="6" t="s">
        <v>24</v>
      </c>
      <c r="S3" s="6" t="s">
        <v>25</v>
      </c>
      <c r="U3" s="6" t="s">
        <v>26</v>
      </c>
      <c r="V3" s="6" t="s">
        <v>27</v>
      </c>
      <c r="W3" t="s">
        <v>28</v>
      </c>
    </row>
    <row r="4" spans="1:23">
      <c r="C4">
        <v>72</v>
      </c>
      <c r="D4">
        <v>1</v>
      </c>
      <c r="E4" t="s">
        <v>32</v>
      </c>
      <c r="F4">
        <v>1</v>
      </c>
      <c r="G4">
        <v>0.118729096989966</v>
      </c>
      <c r="J4">
        <v>150</v>
      </c>
      <c r="K4">
        <f>AVERAGE(G4:G5)</f>
        <v>0.188127090301003</v>
      </c>
      <c r="L4">
        <f>STDEV(G4:G5)</f>
        <v>9.8143583341945909E-2</v>
      </c>
      <c r="M4">
        <v>2</v>
      </c>
      <c r="N4">
        <f>SQRT((((M6-1)*L6^2)+((M4-1)*L4^2))/(M6+M4-2))</f>
        <v>7.1384314844453428E-2</v>
      </c>
      <c r="O4">
        <f>(K6-K4)/N4</f>
        <v>1.6632378870439184</v>
      </c>
      <c r="P4">
        <f>1-(3/(4*(M4+M6-2)-1))</f>
        <v>0.5714285714285714</v>
      </c>
      <c r="Q4">
        <f>((M4+M6)/(M4*M6))+(O4^2/(2*(M4+M6)))</f>
        <v>1.3457950336122897</v>
      </c>
      <c r="R4">
        <f>P4*O4</f>
        <v>0.95042164973938192</v>
      </c>
      <c r="S4">
        <f>Q4*(P4^2)</f>
        <v>0.43944327628156393</v>
      </c>
      <c r="U4" s="7">
        <f>LN(K6/K4)</f>
        <v>0.48926144585015074</v>
      </c>
      <c r="V4" s="7">
        <f>(((L6^2)/(M6*K6^2))+((L4^2)/(M4*K4^2)))</f>
        <v>0.13904881685829848</v>
      </c>
      <c r="W4">
        <f>(M4*M6)/(M4+M6)</f>
        <v>1</v>
      </c>
    </row>
    <row r="5" spans="1:23">
      <c r="E5" t="s">
        <v>32</v>
      </c>
      <c r="F5">
        <v>2</v>
      </c>
      <c r="G5">
        <v>0.25752508361204002</v>
      </c>
      <c r="J5">
        <v>180</v>
      </c>
    </row>
    <row r="6" spans="1:23">
      <c r="E6" t="s">
        <v>34</v>
      </c>
      <c r="F6">
        <v>5</v>
      </c>
      <c r="G6">
        <v>0.12374581939799301</v>
      </c>
      <c r="H6">
        <v>0.52341137123745796</v>
      </c>
      <c r="I6">
        <f>AVERAGE(G6:H6)</f>
        <v>0.32357859531772548</v>
      </c>
      <c r="J6">
        <v>180</v>
      </c>
      <c r="K6">
        <f>AVERAGE(I6:I7)</f>
        <v>0.30685618729096953</v>
      </c>
      <c r="L6">
        <f>STDEV(I6:I7)</f>
        <v>2.3649056226975013E-2</v>
      </c>
      <c r="M6">
        <v>2</v>
      </c>
    </row>
    <row r="7" spans="1:23">
      <c r="E7" t="s">
        <v>34</v>
      </c>
      <c r="F7">
        <v>5</v>
      </c>
      <c r="G7">
        <v>0.19063545150501601</v>
      </c>
      <c r="H7">
        <v>0.389632107023411</v>
      </c>
      <c r="I7">
        <f>AVERAGE(G7:H7)</f>
        <v>0.29013377926421352</v>
      </c>
      <c r="J7">
        <v>180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9"/>
  <sheetViews>
    <sheetView workbookViewId="0">
      <selection activeCell="F32" sqref="F32"/>
    </sheetView>
  </sheetViews>
  <sheetFormatPr defaultColWidth="11" defaultRowHeight="15.6"/>
  <sheetData>
    <row r="1" spans="1:22">
      <c r="A1" t="s">
        <v>150</v>
      </c>
    </row>
    <row r="3" spans="1:22">
      <c r="A3" s="5" t="s">
        <v>6</v>
      </c>
      <c r="B3" s="5" t="s">
        <v>7</v>
      </c>
      <c r="C3" s="7" t="s">
        <v>15</v>
      </c>
      <c r="D3" s="7" t="s">
        <v>16</v>
      </c>
      <c r="E3" t="s">
        <v>63</v>
      </c>
      <c r="F3" t="s">
        <v>49</v>
      </c>
      <c r="G3" t="s">
        <v>76</v>
      </c>
      <c r="H3" t="s">
        <v>12</v>
      </c>
      <c r="I3" t="s">
        <v>52</v>
      </c>
      <c r="J3" t="s">
        <v>14</v>
      </c>
      <c r="K3" t="s">
        <v>151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  <c r="Q3" s="6" t="s">
        <v>25</v>
      </c>
      <c r="S3" s="6" t="s">
        <v>26</v>
      </c>
      <c r="T3" s="6" t="s">
        <v>27</v>
      </c>
      <c r="U3" t="s">
        <v>28</v>
      </c>
    </row>
    <row r="4" spans="1:22">
      <c r="A4" s="5"/>
      <c r="C4">
        <v>2</v>
      </c>
      <c r="D4">
        <v>1</v>
      </c>
      <c r="E4" t="s">
        <v>152</v>
      </c>
      <c r="F4" t="s">
        <v>53</v>
      </c>
      <c r="G4">
        <v>0.71199999999999997</v>
      </c>
      <c r="H4">
        <f t="shared" ref="H4:H9" si="0">G4-I4</f>
        <v>5.1999999999999935E-2</v>
      </c>
      <c r="I4">
        <v>0.66</v>
      </c>
      <c r="J4">
        <f t="shared" ref="J4:J9" si="1">H4*SQRT(K4)</f>
        <v>0.20139513400278544</v>
      </c>
      <c r="K4">
        <v>15</v>
      </c>
      <c r="L4">
        <f>SQRT((((K5-1)*J5^2)+((K4-1)*J4^2))/(K5+K4-2))</f>
        <v>0.21743964679882991</v>
      </c>
      <c r="M4">
        <f>(I5-I4)/L4</f>
        <v>9.197954602319397E-2</v>
      </c>
      <c r="N4">
        <f>1-(3/(4*(K4+K5-2)-1))</f>
        <v>0.97297297297297303</v>
      </c>
      <c r="O4">
        <f>((K4+K5)/(K4*K5))+(M4^2/(2*(K4+K5)))</f>
        <v>0.13347433728144387</v>
      </c>
      <c r="P4">
        <f>N4*M4</f>
        <v>8.9493612346891432E-2</v>
      </c>
      <c r="Q4">
        <f>O4*(N4^2)</f>
        <v>0.12635700592896368</v>
      </c>
      <c r="S4" s="7">
        <f>LN(I5/I4)</f>
        <v>2.9852963149681128E-2</v>
      </c>
      <c r="T4" s="7">
        <f>(((J5^2)/(K5*I5^2))+((J4^2)/(K4*I4^2)))</f>
        <v>1.3992996971921131E-2</v>
      </c>
      <c r="U4">
        <f>(K4*K5)/(K4+K5)</f>
        <v>7.5</v>
      </c>
    </row>
    <row r="5" spans="1:22">
      <c r="E5" t="s">
        <v>152</v>
      </c>
      <c r="F5" t="s">
        <v>54</v>
      </c>
      <c r="G5">
        <v>0.74</v>
      </c>
      <c r="H5">
        <f t="shared" si="0"/>
        <v>5.9999999999999942E-2</v>
      </c>
      <c r="I5">
        <v>0.68</v>
      </c>
      <c r="J5">
        <f t="shared" si="1"/>
        <v>0.2323790007724448</v>
      </c>
      <c r="K5">
        <v>15</v>
      </c>
    </row>
    <row r="6" spans="1:22">
      <c r="C6">
        <v>3</v>
      </c>
      <c r="D6">
        <v>1</v>
      </c>
      <c r="E6" t="s">
        <v>153</v>
      </c>
      <c r="F6" t="s">
        <v>53</v>
      </c>
      <c r="G6">
        <v>0.69</v>
      </c>
      <c r="H6">
        <f t="shared" si="0"/>
        <v>4.9999999999999933E-2</v>
      </c>
      <c r="I6">
        <v>0.64</v>
      </c>
      <c r="J6">
        <f t="shared" si="1"/>
        <v>0.1936491673103706</v>
      </c>
      <c r="K6">
        <v>15</v>
      </c>
      <c r="L6">
        <f>SQRT((((K7-1)*J7^2)+((K6-1)*J6^2))/(K7+K6-2))</f>
        <v>0.17535677916750175</v>
      </c>
      <c r="M6">
        <f>(I7-I6)/L6</f>
        <v>0.35356488807756448</v>
      </c>
      <c r="N6">
        <f>1-(3/(4*(K6+K7-2)-1))</f>
        <v>0.97297297297297303</v>
      </c>
      <c r="O6">
        <f>((K6+K7)/(K6*K7))+(M6^2/(2*(K6+K7)))</f>
        <v>0.13541680216802168</v>
      </c>
      <c r="P6">
        <f>N6*M6</f>
        <v>0.34400908029168437</v>
      </c>
      <c r="Q6">
        <f>O6*(N6^2)</f>
        <v>0.12819589160683428</v>
      </c>
      <c r="S6" s="7">
        <f>LN(I7/I6)</f>
        <v>9.246522767209342E-2</v>
      </c>
      <c r="T6" s="7">
        <f>(((J7^2)/(K7*I7^2))+((J6^2)/(K6*I6^2)))</f>
        <v>9.3502425184505307E-3</v>
      </c>
      <c r="U6">
        <f>(K6*K7)/(K6+K7)</f>
        <v>7.5</v>
      </c>
    </row>
    <row r="7" spans="1:22">
      <c r="E7" t="s">
        <v>153</v>
      </c>
      <c r="F7" t="s">
        <v>54</v>
      </c>
      <c r="G7">
        <v>0.74199999999999999</v>
      </c>
      <c r="H7">
        <f t="shared" si="0"/>
        <v>4.0000000000000036E-2</v>
      </c>
      <c r="I7">
        <v>0.70199999999999996</v>
      </c>
      <c r="J7">
        <f t="shared" si="1"/>
        <v>0.15491933384829681</v>
      </c>
      <c r="K7">
        <v>15</v>
      </c>
    </row>
    <row r="8" spans="1:22">
      <c r="C8">
        <v>4</v>
      </c>
      <c r="D8">
        <v>1</v>
      </c>
      <c r="E8" t="s">
        <v>154</v>
      </c>
      <c r="F8" t="s">
        <v>53</v>
      </c>
      <c r="G8">
        <v>0.34799999999999998</v>
      </c>
      <c r="H8">
        <f t="shared" si="0"/>
        <v>6.7999999999999949E-2</v>
      </c>
      <c r="I8">
        <v>0.28000000000000003</v>
      </c>
      <c r="J8">
        <f t="shared" si="1"/>
        <v>0.26336286754210414</v>
      </c>
      <c r="K8">
        <v>15</v>
      </c>
      <c r="L8">
        <f>SQRT((((K9-1)*J9^2)+((K8-1)*J8^2))/(K9+K8-2))</f>
        <v>0.25201190448072081</v>
      </c>
      <c r="M8">
        <f>(I9-I8)/L8</f>
        <v>0.38887051864447575</v>
      </c>
      <c r="N8">
        <f>1-(3/(4*(K8+K9-2)-1))</f>
        <v>0.97297297297297303</v>
      </c>
      <c r="O8">
        <f>((K8+K9)/(K8*K9))+(M8^2/(2*(K8+K9)))</f>
        <v>0.13585367133784707</v>
      </c>
      <c r="P8">
        <f>N8*M8</f>
        <v>0.3783605046270575</v>
      </c>
      <c r="Q8">
        <f>O8*(N8^2)</f>
        <v>0.12860946534247611</v>
      </c>
      <c r="S8" s="7">
        <f>LN(I9/I8)</f>
        <v>0.30010459245033799</v>
      </c>
      <c r="T8" s="7">
        <f>(((J9^2)/(K9*I9^2))+((J8^2)/(K8*I8^2)))</f>
        <v>8.5882534083592185E-2</v>
      </c>
      <c r="U8">
        <f>(K8*K9)/(K8+K9)</f>
        <v>7.5</v>
      </c>
    </row>
    <row r="9" spans="1:22">
      <c r="E9" t="s">
        <v>154</v>
      </c>
      <c r="F9" t="s">
        <v>54</v>
      </c>
      <c r="G9">
        <v>0.44</v>
      </c>
      <c r="H9">
        <f t="shared" si="0"/>
        <v>6.2E-2</v>
      </c>
      <c r="I9">
        <v>0.378</v>
      </c>
      <c r="J9">
        <f t="shared" si="1"/>
        <v>0.24012496746485984</v>
      </c>
      <c r="K9">
        <v>15</v>
      </c>
    </row>
    <row r="11" spans="1:22">
      <c r="A11" s="5" t="s">
        <v>6</v>
      </c>
      <c r="B11" s="5" t="s">
        <v>40</v>
      </c>
      <c r="C11" s="5" t="s">
        <v>15</v>
      </c>
      <c r="D11" s="5"/>
      <c r="E11" t="s">
        <v>49</v>
      </c>
      <c r="F11" t="s">
        <v>50</v>
      </c>
      <c r="G11" t="s">
        <v>76</v>
      </c>
      <c r="H11" t="s">
        <v>155</v>
      </c>
      <c r="I11" t="s">
        <v>156</v>
      </c>
      <c r="J11" t="s">
        <v>52</v>
      </c>
      <c r="K11" t="s">
        <v>14</v>
      </c>
      <c r="L11" t="s">
        <v>151</v>
      </c>
      <c r="M11" s="6" t="s">
        <v>20</v>
      </c>
      <c r="N11" s="6" t="s">
        <v>21</v>
      </c>
      <c r="O11" s="6" t="s">
        <v>22</v>
      </c>
      <c r="P11" s="6" t="s">
        <v>23</v>
      </c>
      <c r="Q11" s="6" t="s">
        <v>24</v>
      </c>
      <c r="R11" s="6" t="s">
        <v>25</v>
      </c>
      <c r="T11" s="6" t="s">
        <v>26</v>
      </c>
      <c r="U11" s="6" t="s">
        <v>27</v>
      </c>
      <c r="V11" t="s">
        <v>28</v>
      </c>
    </row>
    <row r="12" spans="1:22">
      <c r="C12">
        <v>5</v>
      </c>
      <c r="D12">
        <v>1</v>
      </c>
      <c r="E12" t="s">
        <v>53</v>
      </c>
      <c r="F12">
        <v>1</v>
      </c>
      <c r="G12">
        <v>0.59418457599999996</v>
      </c>
      <c r="H12">
        <v>0.23514538600000001</v>
      </c>
      <c r="I12">
        <f t="shared" ref="I12:I19" si="2">G12-J12</f>
        <v>0.18710492999999995</v>
      </c>
      <c r="J12">
        <v>0.40707964600000002</v>
      </c>
      <c r="K12">
        <f>SQRT(I12)</f>
        <v>0.43255627379567613</v>
      </c>
      <c r="L12">
        <v>4</v>
      </c>
      <c r="M12">
        <f>SQRT((((L13-1)*K13^2)+((L12-1)*K12^2))/(L13+L12-2))</f>
        <v>0.42295092386706046</v>
      </c>
      <c r="N12">
        <f>(J13-J12)/M12</f>
        <v>-2.6901473333999136E-2</v>
      </c>
      <c r="O12">
        <f>1-(3/(4*(L12+L13-2)-1))</f>
        <v>0.86956521739130432</v>
      </c>
      <c r="P12">
        <f>((L12+L13)/(L12*L13))+(N12^2/(2*(L12+L13)))</f>
        <v>0.50004523057922123</v>
      </c>
      <c r="Q12">
        <f>O12*N12</f>
        <v>-2.3392585507825334E-2</v>
      </c>
      <c r="R12">
        <f>P12*(O12^2)</f>
        <v>0.37810603446443952</v>
      </c>
      <c r="T12" s="7">
        <f>LN(J13/J12)</f>
        <v>-2.8348356197198644E-2</v>
      </c>
      <c r="U12" s="7">
        <f>(((K13^2)/(L13*J13^2))+((K12^2)/(L12*J12^2)))</f>
        <v>0.55476804391335122</v>
      </c>
      <c r="V12">
        <f>(L12*L13)/(L12+L13)</f>
        <v>2</v>
      </c>
    </row>
    <row r="13" spans="1:22">
      <c r="E13" t="s">
        <v>54</v>
      </c>
      <c r="F13">
        <v>1</v>
      </c>
      <c r="G13">
        <v>0.56637168100000002</v>
      </c>
      <c r="H13">
        <v>0.221238938</v>
      </c>
      <c r="I13">
        <f t="shared" si="2"/>
        <v>0.17067003800000002</v>
      </c>
      <c r="J13">
        <v>0.39570164299999999</v>
      </c>
      <c r="K13">
        <f t="shared" ref="K13:K19" si="3">SQRT(I13)</f>
        <v>0.41312230392463684</v>
      </c>
      <c r="L13">
        <v>4</v>
      </c>
    </row>
    <row r="14" spans="1:22">
      <c r="C14">
        <v>6</v>
      </c>
      <c r="D14">
        <v>1</v>
      </c>
      <c r="E14" t="s">
        <v>53</v>
      </c>
      <c r="F14">
        <v>2</v>
      </c>
      <c r="G14">
        <v>0.76738305900000003</v>
      </c>
      <c r="H14">
        <v>0.55499367899999996</v>
      </c>
      <c r="I14">
        <f t="shared" si="2"/>
        <v>0.10619469000000004</v>
      </c>
      <c r="J14">
        <v>0.661188369</v>
      </c>
      <c r="K14">
        <f t="shared" si="3"/>
        <v>0.32587526754879703</v>
      </c>
      <c r="L14">
        <v>4</v>
      </c>
      <c r="M14">
        <f>SQRT((((L15-1)*K15^2)+((L14-1)*K14^2))/(L15+L14-2))</f>
        <v>0.30792318441455496</v>
      </c>
      <c r="N14">
        <f>(J15-J14)/M14</f>
        <v>-0.27097240228480818</v>
      </c>
      <c r="O14">
        <f>1-(3/(4*(L14+L15-2)-1))</f>
        <v>0.86956521739130432</v>
      </c>
      <c r="P14">
        <f>((L14+L15)/(L14*L15))+(N14^2/(2*(L14+L15)))</f>
        <v>0.50458912767499997</v>
      </c>
      <c r="Q14">
        <f>O14*N14</f>
        <v>-0.2356281758998332</v>
      </c>
      <c r="R14">
        <f>P14*(O14^2)</f>
        <v>0.38154187347826085</v>
      </c>
      <c r="T14" s="7">
        <f>LN(J15/J14)</f>
        <v>-0.1348980728430805</v>
      </c>
      <c r="U14" s="7">
        <f>(((K15^2)/(L15*J15^2))+((K14^2)/(L14*J14^2)))</f>
        <v>0.12322099674216692</v>
      </c>
      <c r="V14">
        <f>(L14*L15)/(L14+L15)</f>
        <v>2</v>
      </c>
    </row>
    <row r="15" spans="1:22">
      <c r="E15" t="s">
        <v>54</v>
      </c>
      <c r="F15">
        <v>2</v>
      </c>
      <c r="G15">
        <v>0.661188369</v>
      </c>
      <c r="H15">
        <v>0.501896334</v>
      </c>
      <c r="I15">
        <f t="shared" si="2"/>
        <v>8.3438684999999957E-2</v>
      </c>
      <c r="J15">
        <v>0.57774968400000004</v>
      </c>
      <c r="K15">
        <f t="shared" si="3"/>
        <v>0.28885755139860886</v>
      </c>
      <c r="L15">
        <v>4</v>
      </c>
    </row>
    <row r="16" spans="1:22">
      <c r="C16">
        <v>7</v>
      </c>
      <c r="D16">
        <v>1</v>
      </c>
      <c r="E16" t="s">
        <v>53</v>
      </c>
      <c r="F16">
        <v>3</v>
      </c>
      <c r="G16">
        <v>0.82680151700000004</v>
      </c>
      <c r="H16">
        <v>0.73451327399999999</v>
      </c>
      <c r="I16">
        <f t="shared" si="2"/>
        <v>4.5512010000000047E-2</v>
      </c>
      <c r="J16">
        <v>0.78128950699999999</v>
      </c>
      <c r="K16">
        <f t="shared" si="3"/>
        <v>0.21333544009376418</v>
      </c>
      <c r="L16">
        <v>4</v>
      </c>
      <c r="M16">
        <f>SQRT((((L17-1)*K17^2)+((L16-1)*K16^2))/(L17+L16-2))</f>
        <v>0.1777795334114701</v>
      </c>
      <c r="N16">
        <f>(J17-J16)/M16</f>
        <v>-0.48356033087919847</v>
      </c>
      <c r="O16">
        <f>1-(3/(4*(L16+L17-2)-1))</f>
        <v>0.86956521739130432</v>
      </c>
      <c r="P16">
        <f>((L16+L17)/(L16*L17))+(N16^2/(2*(L16+L17)))</f>
        <v>0.51461441210000003</v>
      </c>
      <c r="Q16">
        <f>O16*N16</f>
        <v>-0.42048724424278128</v>
      </c>
      <c r="R16">
        <f>P16*(O16^2)</f>
        <v>0.38912242880907377</v>
      </c>
      <c r="T16" s="7">
        <f>LN(J17/J16)</f>
        <v>-0.11657017891468115</v>
      </c>
      <c r="U16" s="7">
        <f>(((K17^2)/(L17*J17^2))+((K16^2)/(L16*J16^2)))</f>
        <v>2.7791900140221773E-2</v>
      </c>
      <c r="V16">
        <f>(L16*L17)/(L16+L17)</f>
        <v>2</v>
      </c>
    </row>
    <row r="17" spans="3:22">
      <c r="E17" t="s">
        <v>54</v>
      </c>
      <c r="F17">
        <v>3</v>
      </c>
      <c r="G17">
        <v>0.71302149199999998</v>
      </c>
      <c r="H17">
        <v>0.68520859700000003</v>
      </c>
      <c r="I17">
        <f t="shared" si="2"/>
        <v>1.7699114999999987E-2</v>
      </c>
      <c r="J17">
        <v>0.69532237699999999</v>
      </c>
      <c r="K17">
        <f t="shared" si="3"/>
        <v>0.13303802088125027</v>
      </c>
      <c r="L17">
        <v>4</v>
      </c>
    </row>
    <row r="18" spans="3:22">
      <c r="C18">
        <v>8</v>
      </c>
      <c r="D18">
        <v>1</v>
      </c>
      <c r="E18" t="s">
        <v>53</v>
      </c>
      <c r="F18">
        <v>4</v>
      </c>
      <c r="G18">
        <v>0.867256637</v>
      </c>
      <c r="H18">
        <v>0.85208596700000006</v>
      </c>
      <c r="I18">
        <f t="shared" si="2"/>
        <v>6.3211119999999621E-3</v>
      </c>
      <c r="J18">
        <v>0.86093552500000003</v>
      </c>
      <c r="K18">
        <f t="shared" si="3"/>
        <v>7.9505421198808587E-2</v>
      </c>
      <c r="L18">
        <v>4</v>
      </c>
      <c r="M18">
        <f>SQRT((((L19-1)*K19^2)+((L18-1)*K18^2))/(L19+L18-2))</f>
        <v>9.7373859428493359E-2</v>
      </c>
      <c r="N18">
        <f>(J19-J18)/M18</f>
        <v>-1.3502508966130888</v>
      </c>
      <c r="O18">
        <f>1-(3/(4*(L18+L19-2)-1))</f>
        <v>0.86956521739130432</v>
      </c>
      <c r="P18">
        <f>((L18+L19)/(L18*L19))+(N18^2/(2*(L18+L19)))</f>
        <v>0.61394859273777813</v>
      </c>
      <c r="Q18">
        <f>O18*N18</f>
        <v>-1.1741312144461642</v>
      </c>
      <c r="R18">
        <f>P18*(O18^2)</f>
        <v>0.4642333404444447</v>
      </c>
      <c r="T18" s="7">
        <f>LN(J19/J18)</f>
        <v>-0.16572004048890493</v>
      </c>
      <c r="U18" s="7">
        <f>(((K19^2)/(L19*J19^2))+((K18^2)/(L18*J18^2)))</f>
        <v>8.071729577480858E-3</v>
      </c>
      <c r="V18">
        <f>(L18*L19)/(L18+L19)</f>
        <v>2</v>
      </c>
    </row>
    <row r="19" spans="3:22">
      <c r="E19" t="s">
        <v>54</v>
      </c>
      <c r="F19">
        <v>4</v>
      </c>
      <c r="G19">
        <v>0.74209860900000002</v>
      </c>
      <c r="H19">
        <v>0.71807838199999996</v>
      </c>
      <c r="I19">
        <f t="shared" si="2"/>
        <v>1.2642225000000007E-2</v>
      </c>
      <c r="J19">
        <v>0.72945638400000001</v>
      </c>
      <c r="K19">
        <f t="shared" si="3"/>
        <v>0.11243764938844998</v>
      </c>
      <c r="L19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18"/>
  <sheetViews>
    <sheetView workbookViewId="0">
      <selection activeCell="G33" sqref="G33"/>
    </sheetView>
  </sheetViews>
  <sheetFormatPr defaultColWidth="11" defaultRowHeight="15.6"/>
  <sheetData>
    <row r="1" spans="1:24">
      <c r="A1" t="s">
        <v>157</v>
      </c>
    </row>
    <row r="3" spans="1:24">
      <c r="A3" s="5" t="s">
        <v>6</v>
      </c>
      <c r="B3" s="5" t="s">
        <v>158</v>
      </c>
      <c r="C3" t="s">
        <v>15</v>
      </c>
      <c r="D3" t="s">
        <v>16</v>
      </c>
      <c r="E3" t="s">
        <v>159</v>
      </c>
      <c r="F3" t="s">
        <v>59</v>
      </c>
      <c r="G3" t="s">
        <v>160</v>
      </c>
      <c r="H3" t="s">
        <v>161</v>
      </c>
      <c r="J3" s="6" t="s">
        <v>162</v>
      </c>
      <c r="K3" s="6" t="s">
        <v>163</v>
      </c>
      <c r="L3" s="6" t="s">
        <v>164</v>
      </c>
      <c r="M3" s="6" t="s">
        <v>13</v>
      </c>
      <c r="N3" s="6" t="s">
        <v>27</v>
      </c>
      <c r="P3" s="6" t="s">
        <v>21</v>
      </c>
      <c r="Q3" s="6" t="s">
        <v>23</v>
      </c>
      <c r="R3" s="6" t="s">
        <v>22</v>
      </c>
      <c r="S3" s="6" t="s">
        <v>24</v>
      </c>
      <c r="T3" s="6" t="s">
        <v>25</v>
      </c>
      <c r="V3" s="6" t="s">
        <v>26</v>
      </c>
      <c r="W3" s="6" t="s">
        <v>27</v>
      </c>
      <c r="X3" s="6" t="s">
        <v>28</v>
      </c>
    </row>
    <row r="4" spans="1:24">
      <c r="C4">
        <v>21</v>
      </c>
      <c r="D4">
        <v>1</v>
      </c>
      <c r="E4" t="s">
        <v>165</v>
      </c>
      <c r="F4">
        <v>0.61</v>
      </c>
      <c r="G4">
        <v>7.4820144000000005E-2</v>
      </c>
      <c r="H4">
        <v>0</v>
      </c>
      <c r="J4" t="s">
        <v>59</v>
      </c>
      <c r="K4" t="s">
        <v>160</v>
      </c>
      <c r="L4" s="15">
        <v>-0.69673799999999997</v>
      </c>
      <c r="M4" s="7">
        <v>4</v>
      </c>
      <c r="N4" s="7">
        <f>((1-L4^2)^2)/(M4-1)</f>
        <v>8.8256013710399081E-2</v>
      </c>
      <c r="P4" s="16">
        <f>(2*L4)/SQRT(1-L4^2)</f>
        <v>-1.9425987396104571</v>
      </c>
      <c r="Q4" s="16">
        <f>(4*N4)/(1-L4^2)^3</f>
        <v>2.5912299543787127</v>
      </c>
      <c r="R4">
        <f>1-(3/(4*(M4-1)-1))</f>
        <v>0.72727272727272729</v>
      </c>
      <c r="S4">
        <f>R4*P4</f>
        <v>-1.4127990833530597</v>
      </c>
      <c r="T4">
        <f>Q4*R4^2</f>
        <v>1.37056790975403</v>
      </c>
      <c r="V4" t="s">
        <v>166</v>
      </c>
      <c r="W4" t="s">
        <v>166</v>
      </c>
      <c r="X4" t="s">
        <v>166</v>
      </c>
    </row>
    <row r="5" spans="1:24">
      <c r="E5" t="s">
        <v>167</v>
      </c>
      <c r="F5">
        <v>0.69</v>
      </c>
      <c r="G5">
        <v>0.193764988</v>
      </c>
      <c r="H5">
        <v>0.119908467</v>
      </c>
    </row>
    <row r="6" spans="1:24">
      <c r="E6" t="s">
        <v>168</v>
      </c>
      <c r="F6">
        <v>0.31</v>
      </c>
      <c r="G6">
        <v>0.26666666700000002</v>
      </c>
      <c r="H6">
        <v>0.51075514899999996</v>
      </c>
    </row>
    <row r="7" spans="1:24">
      <c r="E7" t="s">
        <v>169</v>
      </c>
      <c r="F7">
        <v>0.42</v>
      </c>
      <c r="G7">
        <v>0.282014388</v>
      </c>
      <c r="H7">
        <v>0.70846681899999997</v>
      </c>
    </row>
    <row r="10" spans="1:24">
      <c r="A10" s="5" t="s">
        <v>6</v>
      </c>
      <c r="B10" s="5" t="s">
        <v>170</v>
      </c>
      <c r="C10" t="s">
        <v>15</v>
      </c>
      <c r="D10" t="s">
        <v>16</v>
      </c>
      <c r="E10" t="s">
        <v>159</v>
      </c>
      <c r="F10" t="s">
        <v>171</v>
      </c>
      <c r="G10" t="s">
        <v>59</v>
      </c>
      <c r="H10" t="s">
        <v>13</v>
      </c>
      <c r="I10" t="s">
        <v>10</v>
      </c>
      <c r="J10" t="s">
        <v>14</v>
      </c>
      <c r="K10" t="s">
        <v>13</v>
      </c>
      <c r="L10" s="6" t="s">
        <v>20</v>
      </c>
      <c r="M10" s="6" t="s">
        <v>21</v>
      </c>
      <c r="N10" s="6" t="s">
        <v>22</v>
      </c>
      <c r="O10" s="6" t="s">
        <v>23</v>
      </c>
      <c r="P10" s="6" t="s">
        <v>24</v>
      </c>
      <c r="Q10" s="6" t="s">
        <v>25</v>
      </c>
      <c r="S10" s="6" t="s">
        <v>26</v>
      </c>
      <c r="T10" s="6" t="s">
        <v>27</v>
      </c>
      <c r="U10" s="6" t="s">
        <v>28</v>
      </c>
    </row>
    <row r="11" spans="1:24">
      <c r="C11">
        <v>22</v>
      </c>
      <c r="D11">
        <v>1</v>
      </c>
      <c r="E11" t="s">
        <v>165</v>
      </c>
      <c r="F11" t="s">
        <v>65</v>
      </c>
      <c r="G11">
        <v>0.35</v>
      </c>
      <c r="H11">
        <v>60</v>
      </c>
      <c r="I11">
        <f>AVERAGE(G11:G14)</f>
        <v>0.42</v>
      </c>
      <c r="J11">
        <f>STDEV(G11:G14)</f>
        <v>4.7609522856952351E-2</v>
      </c>
      <c r="K11">
        <f>COUNTA(G11:G14)</f>
        <v>4</v>
      </c>
      <c r="L11">
        <f>SQRT((((K15-1)*J15^2)+((K11-1)*J11^2))/(K15+K11-2))</f>
        <v>6.6833125519211153E-2</v>
      </c>
      <c r="M11">
        <f>(I15-I11)/L11</f>
        <v>2.2443960062421837</v>
      </c>
      <c r="N11">
        <f>1-(3/(4*(K11+K15-2)-1))</f>
        <v>0.86956521739130432</v>
      </c>
      <c r="O11">
        <f>((K11+K15)/(K11*K15))+(M11^2/(2*(K11+K15)))</f>
        <v>0.81483208955224151</v>
      </c>
      <c r="P11">
        <f>N11*M11</f>
        <v>1.9516487010801598</v>
      </c>
      <c r="Q11">
        <f>O11*(N11^2)</f>
        <v>0.61613012442513537</v>
      </c>
      <c r="S11" s="7">
        <f>LN(I15/I11)</f>
        <v>0.30538164955118208</v>
      </c>
      <c r="T11" s="7">
        <f>(((J15^2)/(K15*I15^2))+((J11^2)/(K11*I11^2)))</f>
        <v>8.3421795926741996E-3</v>
      </c>
      <c r="U11">
        <f>(K11*K15)/(K11+K15)</f>
        <v>2</v>
      </c>
    </row>
    <row r="12" spans="1:24">
      <c r="E12" t="s">
        <v>167</v>
      </c>
      <c r="F12" t="s">
        <v>65</v>
      </c>
      <c r="G12">
        <v>0.45</v>
      </c>
      <c r="H12">
        <v>60</v>
      </c>
    </row>
    <row r="13" spans="1:24">
      <c r="E13" t="s">
        <v>168</v>
      </c>
      <c r="F13" t="s">
        <v>65</v>
      </c>
      <c r="G13">
        <v>0.45</v>
      </c>
      <c r="H13">
        <v>20</v>
      </c>
    </row>
    <row r="14" spans="1:24">
      <c r="E14" t="s">
        <v>169</v>
      </c>
      <c r="F14" t="s">
        <v>65</v>
      </c>
      <c r="G14">
        <v>0.43</v>
      </c>
      <c r="H14">
        <v>40</v>
      </c>
    </row>
    <row r="15" spans="1:24">
      <c r="E15" t="s">
        <v>165</v>
      </c>
      <c r="F15" t="s">
        <v>64</v>
      </c>
      <c r="G15">
        <v>0.49</v>
      </c>
      <c r="H15">
        <v>57</v>
      </c>
      <c r="I15">
        <f>AVERAGE(G15:G18)</f>
        <v>0.57000000000000006</v>
      </c>
      <c r="J15">
        <f>STDEV(G15:G18)</f>
        <v>8.1649658092772193E-2</v>
      </c>
      <c r="K15">
        <f>COUNTA(G15:G18)</f>
        <v>4</v>
      </c>
    </row>
    <row r="16" spans="1:24">
      <c r="E16" t="s">
        <v>167</v>
      </c>
      <c r="F16" t="s">
        <v>64</v>
      </c>
      <c r="G16">
        <v>0.63</v>
      </c>
      <c r="H16">
        <v>60</v>
      </c>
    </row>
    <row r="17" spans="5:8">
      <c r="E17" t="s">
        <v>168</v>
      </c>
      <c r="F17" t="s">
        <v>64</v>
      </c>
      <c r="G17">
        <v>0.65</v>
      </c>
      <c r="H17">
        <v>20</v>
      </c>
    </row>
    <row r="18" spans="5:8">
      <c r="E18" t="s">
        <v>169</v>
      </c>
      <c r="F18" t="s">
        <v>64</v>
      </c>
      <c r="G18">
        <v>0.51</v>
      </c>
      <c r="H18">
        <v>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8"/>
  <sheetViews>
    <sheetView workbookViewId="0">
      <selection activeCell="I30" sqref="I30"/>
    </sheetView>
  </sheetViews>
  <sheetFormatPr defaultColWidth="11" defaultRowHeight="15.6"/>
  <sheetData>
    <row r="1" spans="1:22">
      <c r="A1" t="s">
        <v>172</v>
      </c>
    </row>
    <row r="4" spans="1:22">
      <c r="A4" s="5" t="s">
        <v>6</v>
      </c>
      <c r="B4" s="5" t="s">
        <v>173</v>
      </c>
      <c r="C4" t="s">
        <v>15</v>
      </c>
      <c r="D4" t="s">
        <v>16</v>
      </c>
      <c r="E4" t="s">
        <v>17</v>
      </c>
      <c r="F4" t="s">
        <v>49</v>
      </c>
      <c r="G4" t="s">
        <v>174</v>
      </c>
      <c r="H4" t="s">
        <v>11</v>
      </c>
      <c r="I4" t="s">
        <v>12</v>
      </c>
      <c r="J4" t="s">
        <v>175</v>
      </c>
      <c r="K4" t="s">
        <v>14</v>
      </c>
      <c r="L4" t="s">
        <v>13</v>
      </c>
      <c r="M4" s="6" t="s">
        <v>20</v>
      </c>
      <c r="N4" s="6" t="s">
        <v>21</v>
      </c>
      <c r="O4" s="6" t="s">
        <v>22</v>
      </c>
      <c r="P4" s="6" t="s">
        <v>23</v>
      </c>
      <c r="Q4" s="6" t="s">
        <v>24</v>
      </c>
      <c r="R4" s="6" t="s">
        <v>25</v>
      </c>
      <c r="T4" s="6" t="s">
        <v>26</v>
      </c>
      <c r="U4" s="6" t="s">
        <v>27</v>
      </c>
      <c r="V4" t="s">
        <v>28</v>
      </c>
    </row>
    <row r="5" spans="1:22">
      <c r="C5">
        <v>54</v>
      </c>
      <c r="D5">
        <v>1</v>
      </c>
      <c r="E5" t="s">
        <v>79</v>
      </c>
      <c r="F5" t="s">
        <v>176</v>
      </c>
      <c r="G5">
        <v>1.5031152647974999</v>
      </c>
      <c r="H5">
        <v>1.6401869158878499</v>
      </c>
      <c r="I5">
        <f>H5-G5</f>
        <v>0.13707165109035002</v>
      </c>
      <c r="J5">
        <f>3-G5</f>
        <v>1.4968847352025001</v>
      </c>
      <c r="K5">
        <f>I5*SQRT(L5)</f>
        <v>1.007266810116501</v>
      </c>
      <c r="L5">
        <v>54</v>
      </c>
      <c r="M5">
        <f>SQRT((((L6-1)*K6^2)+((L5-1)*K5^2))/(L6+L5-2))</f>
        <v>0.92026419626852762</v>
      </c>
      <c r="N5">
        <f>(J6-J5)/M5</f>
        <v>-0.46038519609800616</v>
      </c>
      <c r="O5">
        <f>1-(3/(4*(L5+L6-2)-1))</f>
        <v>0.99290780141843971</v>
      </c>
      <c r="P5">
        <f>((L5+L6)/(L5*L6))+(N5^2/(2*(L5+L6)))</f>
        <v>3.8018308003639811E-2</v>
      </c>
      <c r="Q5">
        <f>O5*N5</f>
        <v>-0.45712005286326851</v>
      </c>
      <c r="R5">
        <f>P5*(O5^2)</f>
        <v>3.7480953516993126E-2</v>
      </c>
      <c r="T5" s="7">
        <f>LN(J6/J5)</f>
        <v>-0.33273313795663267</v>
      </c>
      <c r="U5" s="7">
        <f>(((K6^2)/(L6*J6^2))+((K5^2)/(L5*J5^2)))</f>
        <v>1.9305397637034025E-2</v>
      </c>
      <c r="V5">
        <f>(L5*L6)/(L5+L6)</f>
        <v>27</v>
      </c>
    </row>
    <row r="6" spans="1:22">
      <c r="E6" t="s">
        <v>80</v>
      </c>
      <c r="F6" t="s">
        <v>176</v>
      </c>
      <c r="G6">
        <v>1.92679127725856</v>
      </c>
      <c r="H6">
        <v>2.0389408099688402</v>
      </c>
      <c r="I6">
        <f>H6-G6</f>
        <v>0.11214953271028016</v>
      </c>
      <c r="J6">
        <f>3-G6</f>
        <v>1.07320872274144</v>
      </c>
      <c r="K6">
        <f>I6*SQRT(L6)</f>
        <v>0.82412739009527336</v>
      </c>
      <c r="L6">
        <v>54</v>
      </c>
    </row>
    <row r="7" spans="1:22">
      <c r="C7">
        <v>55</v>
      </c>
      <c r="D7">
        <v>1</v>
      </c>
      <c r="E7" t="s">
        <v>79</v>
      </c>
      <c r="F7" t="s">
        <v>177</v>
      </c>
      <c r="G7">
        <v>0.91463414634146301</v>
      </c>
      <c r="H7">
        <v>1.01219512195121</v>
      </c>
      <c r="I7">
        <f>H7-G7</f>
        <v>9.7560975609746969E-2</v>
      </c>
      <c r="J7">
        <f>3-G7</f>
        <v>2.0853658536585371</v>
      </c>
      <c r="K7">
        <f>I7*SQRT(L7)</f>
        <v>0.87261189365837288</v>
      </c>
      <c r="L7">
        <v>80</v>
      </c>
      <c r="M7">
        <f>SQRT((((L8-1)*K8^2)+((L7-1)*K7^2))/(L8+L7-2))</f>
        <v>0.92875281778824048</v>
      </c>
      <c r="N7">
        <f>(J8-J7)/M7</f>
        <v>6.5653216429863756E-2</v>
      </c>
      <c r="O7">
        <f>1-(3/(4*(L7+L8-2)-1))</f>
        <v>0.99524564183835185</v>
      </c>
      <c r="P7">
        <f>((L7+L8)/(L7*L8))+(N7^2/(2*(L7+L8)))</f>
        <v>2.5013469827586208E-2</v>
      </c>
      <c r="Q7">
        <f>O7*N7</f>
        <v>6.5341077524491975E-2</v>
      </c>
      <c r="R7">
        <f>P7*(O7^2)</f>
        <v>2.4776189241243515E-2</v>
      </c>
      <c r="T7" s="7">
        <f>LN(J8/J7)</f>
        <v>2.8820438535491669E-2</v>
      </c>
      <c r="U7" s="7">
        <f>(((K8^2)/(L8*J8^2))+((K7^2)/(L7*J7^2)))</f>
        <v>4.8036353224877142E-3</v>
      </c>
      <c r="V7">
        <f>(L7*L8)/(L7+L8)</f>
        <v>40</v>
      </c>
    </row>
    <row r="8" spans="1:22">
      <c r="E8" t="s">
        <v>80</v>
      </c>
      <c r="F8" t="s">
        <v>177</v>
      </c>
      <c r="G8">
        <v>0.85365853658536595</v>
      </c>
      <c r="H8">
        <v>0.96341463414634099</v>
      </c>
      <c r="I8">
        <f>H8-G8</f>
        <v>0.10975609756097504</v>
      </c>
      <c r="J8">
        <f>3-G8</f>
        <v>2.1463414634146343</v>
      </c>
      <c r="K8">
        <f>I8*SQRT(L8)</f>
        <v>0.98168838036575634</v>
      </c>
      <c r="L8">
        <v>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13"/>
  <sheetViews>
    <sheetView workbookViewId="0">
      <selection activeCell="J34" sqref="J34"/>
    </sheetView>
  </sheetViews>
  <sheetFormatPr defaultColWidth="11" defaultRowHeight="15.6"/>
  <sheetData>
    <row r="1" spans="1:19">
      <c r="A1" t="s">
        <v>178</v>
      </c>
    </row>
    <row r="3" spans="1:19">
      <c r="A3" s="5" t="s">
        <v>6</v>
      </c>
      <c r="B3" s="5" t="s">
        <v>179</v>
      </c>
      <c r="C3" t="s">
        <v>15</v>
      </c>
      <c r="D3" t="s">
        <v>16</v>
      </c>
      <c r="E3" t="s">
        <v>49</v>
      </c>
      <c r="F3" t="s">
        <v>75</v>
      </c>
      <c r="G3" t="s">
        <v>77</v>
      </c>
      <c r="H3" t="s">
        <v>14</v>
      </c>
      <c r="I3" t="s">
        <v>13</v>
      </c>
      <c r="J3" s="6" t="s">
        <v>20</v>
      </c>
      <c r="K3" s="6" t="s">
        <v>21</v>
      </c>
      <c r="L3" s="6" t="s">
        <v>22</v>
      </c>
      <c r="M3" s="6" t="s">
        <v>23</v>
      </c>
      <c r="N3" s="6" t="s">
        <v>24</v>
      </c>
      <c r="O3" s="6" t="s">
        <v>25</v>
      </c>
      <c r="Q3" s="6" t="s">
        <v>26</v>
      </c>
      <c r="R3" s="6" t="s">
        <v>27</v>
      </c>
      <c r="S3" s="6" t="s">
        <v>28</v>
      </c>
    </row>
    <row r="4" spans="1:19">
      <c r="C4">
        <v>17</v>
      </c>
      <c r="D4">
        <v>1</v>
      </c>
      <c r="E4" t="s">
        <v>65</v>
      </c>
      <c r="F4" t="s">
        <v>180</v>
      </c>
      <c r="G4">
        <v>16.600000000000001</v>
      </c>
      <c r="H4">
        <v>9.3800000000000008</v>
      </c>
      <c r="I4">
        <v>16</v>
      </c>
      <c r="J4">
        <f>SQRT((((I5-1)*H5^2)+((I4-1)*H4^2))/(I5+I4-2))</f>
        <v>9.3783340738107643</v>
      </c>
      <c r="K4">
        <f>(G5-G4)/J4</f>
        <v>0.15994311870258365</v>
      </c>
      <c r="L4">
        <f>1-(3/(4*(I4+I5-2)-1))</f>
        <v>0.95774647887323949</v>
      </c>
      <c r="M4">
        <f>((I4+I5)/(I4*I5))+(K4^2/(2*(I4+I5)))</f>
        <v>0.31313954503050773</v>
      </c>
      <c r="N4">
        <f>L4*K4</f>
        <v>0.15318495875740407</v>
      </c>
      <c r="O4">
        <f>M4*(L4^2)</f>
        <v>0.28723611510039038</v>
      </c>
      <c r="Q4" s="7">
        <f>LN(G5/G4)</f>
        <v>8.6509242909282524E-2</v>
      </c>
      <c r="R4" s="7">
        <f>(((H5^2)/(I5*G5^2))+((H4^2)/(I4*G4^2)))</f>
        <v>8.6953848440512058E-2</v>
      </c>
      <c r="S4">
        <f>(I4*I5)/(I4+I5)</f>
        <v>3.2</v>
      </c>
    </row>
    <row r="5" spans="1:19">
      <c r="E5" t="s">
        <v>104</v>
      </c>
      <c r="F5" t="s">
        <v>180</v>
      </c>
      <c r="G5">
        <v>18.100000000000001</v>
      </c>
      <c r="H5">
        <v>9.3699999999999992</v>
      </c>
      <c r="I5">
        <v>4</v>
      </c>
    </row>
    <row r="6" spans="1:19">
      <c r="D6">
        <v>2</v>
      </c>
      <c r="E6" t="s">
        <v>65</v>
      </c>
      <c r="F6" t="s">
        <v>52</v>
      </c>
      <c r="G6">
        <v>0.8</v>
      </c>
      <c r="H6">
        <v>0.35</v>
      </c>
      <c r="I6">
        <v>16</v>
      </c>
      <c r="J6">
        <f>SQRT((((I7-1)*H7^2)+((I6-1)*H6^2))/(I7+I6-2))</f>
        <v>0.32388269481403292</v>
      </c>
      <c r="K6">
        <f>(G7-G6)/J6</f>
        <v>0.40137988871138497</v>
      </c>
      <c r="L6">
        <f>1-(3/(4*(I6+I7-2)-1))</f>
        <v>0.95774647887323949</v>
      </c>
      <c r="M6">
        <f>((I6+I7)/(I6*I7))+(K6^2/(2*(I6+I7)))</f>
        <v>0.31652764537654909</v>
      </c>
      <c r="N6">
        <f>L6*K6</f>
        <v>0.38442017510386167</v>
      </c>
      <c r="O6">
        <f>M6*(L6^2)</f>
        <v>0.29034394608632474</v>
      </c>
      <c r="Q6" s="7">
        <f>LN(G7/G6)</f>
        <v>0.15057285847937441</v>
      </c>
      <c r="R6" s="7">
        <f>(((H7^2)/(I7*G7^2))+((H6^2)/(I6*G6^2)))</f>
        <v>1.6847848423589429E-2</v>
      </c>
      <c r="S6">
        <f>(I6*I7)/(I6+I7)</f>
        <v>3.2</v>
      </c>
    </row>
    <row r="7" spans="1:19">
      <c r="E7" t="s">
        <v>104</v>
      </c>
      <c r="F7" t="s">
        <v>52</v>
      </c>
      <c r="G7">
        <v>0.93</v>
      </c>
      <c r="H7">
        <v>0.13</v>
      </c>
      <c r="I7">
        <v>4</v>
      </c>
    </row>
    <row r="13" spans="1:19" ht="21">
      <c r="P13" s="1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15"/>
  <sheetViews>
    <sheetView workbookViewId="0">
      <selection activeCell="M35" sqref="M35"/>
    </sheetView>
  </sheetViews>
  <sheetFormatPr defaultColWidth="11" defaultRowHeight="15.6"/>
  <sheetData>
    <row r="1" spans="1:26">
      <c r="A1" t="s">
        <v>181</v>
      </c>
    </row>
    <row r="3" spans="1:26">
      <c r="A3" s="5" t="s">
        <v>6</v>
      </c>
      <c r="B3" s="5" t="s">
        <v>40</v>
      </c>
      <c r="C3" t="s">
        <v>15</v>
      </c>
      <c r="D3" t="s">
        <v>16</v>
      </c>
      <c r="E3" t="s">
        <v>159</v>
      </c>
      <c r="F3" t="s">
        <v>182</v>
      </c>
      <c r="G3" t="s">
        <v>17</v>
      </c>
      <c r="H3" t="s">
        <v>58</v>
      </c>
      <c r="I3" t="s">
        <v>59</v>
      </c>
      <c r="J3" t="s">
        <v>11</v>
      </c>
      <c r="K3" t="s">
        <v>12</v>
      </c>
      <c r="L3" t="s">
        <v>13</v>
      </c>
      <c r="M3" t="s">
        <v>14</v>
      </c>
      <c r="N3" t="s">
        <v>10</v>
      </c>
      <c r="O3" t="s">
        <v>183</v>
      </c>
      <c r="P3" t="s">
        <v>13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  <c r="V3" s="6" t="s">
        <v>25</v>
      </c>
      <c r="X3" s="6" t="s">
        <v>26</v>
      </c>
      <c r="Y3" s="6" t="s">
        <v>27</v>
      </c>
      <c r="Z3" s="6" t="s">
        <v>28</v>
      </c>
    </row>
    <row r="4" spans="1:26">
      <c r="C4">
        <v>41</v>
      </c>
      <c r="D4">
        <v>1</v>
      </c>
      <c r="E4" t="s">
        <v>184</v>
      </c>
      <c r="F4" t="s">
        <v>79</v>
      </c>
      <c r="G4" t="s">
        <v>79</v>
      </c>
      <c r="H4">
        <v>0.155102040816326</v>
      </c>
      <c r="I4">
        <f t="shared" ref="I4:I15" si="0">1-H4</f>
        <v>0.84489795918367405</v>
      </c>
      <c r="J4">
        <v>0.22448979591836701</v>
      </c>
      <c r="K4">
        <f t="shared" ref="K4:K15" si="1">J4-H4</f>
        <v>6.938775510204101E-2</v>
      </c>
      <c r="L4">
        <v>10</v>
      </c>
      <c r="M4">
        <f t="shared" ref="M4:M15" si="2">K4*SQRT(L4)</f>
        <v>0.21942334784841877</v>
      </c>
      <c r="N4">
        <f>AVERAGE(I4:I6)</f>
        <v>0.75102040816326576</v>
      </c>
      <c r="O4">
        <f>SQRT(M4^2+M5^2+M6^2)/3</f>
        <v>0.13914849170661869</v>
      </c>
      <c r="P4">
        <v>30</v>
      </c>
      <c r="Q4">
        <f>SQRT((((P7-1)*O7^2)+((P4-1)*O4^2))/(P7+P4-2))</f>
        <v>0.13141758520863384</v>
      </c>
      <c r="R4">
        <f>(N7-N4)/Q4</f>
        <v>-4.7519500143527207</v>
      </c>
      <c r="S4">
        <f>1-(3/(4*(P4+P7-2)-1))</f>
        <v>0.98701298701298701</v>
      </c>
      <c r="T4">
        <f>((P4+P7)/(P4*P7))+(R4^2/(2*(P4+P7)))</f>
        <v>0.2548419078242235</v>
      </c>
      <c r="U4">
        <f>S4*R4</f>
        <v>-4.6902363778026857</v>
      </c>
      <c r="V4">
        <f>T4*(S4^2)</f>
        <v>0.24826561976601702</v>
      </c>
      <c r="X4" s="7">
        <f>LN(N7/N4)</f>
        <v>-1.7809485531238369</v>
      </c>
      <c r="Y4" s="7">
        <f>(((O7^2)/(P7*N7^2))+((O4^2)/(P4*N4^2)))</f>
        <v>3.2747162712736082E-2</v>
      </c>
      <c r="Z4">
        <f>(P4*P7)/(P4+P7)</f>
        <v>15</v>
      </c>
    </row>
    <row r="5" spans="1:26">
      <c r="E5" t="s">
        <v>185</v>
      </c>
      <c r="F5" t="s">
        <v>79</v>
      </c>
      <c r="G5" t="s">
        <v>79</v>
      </c>
      <c r="H5">
        <v>0.50204081632652997</v>
      </c>
      <c r="I5">
        <f t="shared" si="0"/>
        <v>0.49795918367347003</v>
      </c>
      <c r="J5">
        <v>0.60816326530612197</v>
      </c>
      <c r="K5">
        <f t="shared" si="1"/>
        <v>0.106122448979592</v>
      </c>
      <c r="L5">
        <v>10</v>
      </c>
      <c r="M5">
        <f t="shared" si="2"/>
        <v>0.33558864965052243</v>
      </c>
    </row>
    <row r="6" spans="1:26">
      <c r="E6" t="s">
        <v>186</v>
      </c>
      <c r="F6" t="s">
        <v>79</v>
      </c>
      <c r="G6" t="s">
        <v>79</v>
      </c>
      <c r="H6">
        <v>8.9795918367347002E-2</v>
      </c>
      <c r="I6">
        <f t="shared" si="0"/>
        <v>0.91020408163265298</v>
      </c>
      <c r="J6">
        <v>0.12653061224489701</v>
      </c>
      <c r="K6">
        <f t="shared" si="1"/>
        <v>3.6734693877550004E-2</v>
      </c>
      <c r="L6">
        <v>10</v>
      </c>
      <c r="M6">
        <f t="shared" si="2"/>
        <v>0.11616530180210052</v>
      </c>
    </row>
    <row r="7" spans="1:26">
      <c r="E7" t="s">
        <v>187</v>
      </c>
      <c r="F7" t="s">
        <v>79</v>
      </c>
      <c r="G7" t="s">
        <v>80</v>
      </c>
      <c r="H7">
        <v>0.89795918367346905</v>
      </c>
      <c r="I7">
        <f t="shared" si="0"/>
        <v>0.10204081632653095</v>
      </c>
      <c r="J7">
        <v>0.93877551020408101</v>
      </c>
      <c r="K7">
        <f t="shared" si="1"/>
        <v>4.0816326530611957E-2</v>
      </c>
      <c r="L7">
        <v>10</v>
      </c>
      <c r="M7">
        <f t="shared" si="2"/>
        <v>0.12907255755789213</v>
      </c>
      <c r="N7">
        <f>AVERAGE(I7:I9)</f>
        <v>0.12653061224489834</v>
      </c>
      <c r="O7">
        <f>SQRT(M7^2+M8^2+M9^2)/3</f>
        <v>0.12320251888622302</v>
      </c>
      <c r="P7">
        <v>30</v>
      </c>
    </row>
    <row r="8" spans="1:26">
      <c r="E8" t="s">
        <v>188</v>
      </c>
      <c r="F8" t="s">
        <v>79</v>
      </c>
      <c r="G8" t="s">
        <v>80</v>
      </c>
      <c r="H8">
        <v>0.83673469387755095</v>
      </c>
      <c r="I8">
        <f t="shared" si="0"/>
        <v>0.16326530612244905</v>
      </c>
      <c r="J8">
        <v>0.93469387755101996</v>
      </c>
      <c r="K8">
        <f t="shared" si="1"/>
        <v>9.7959183673469008E-2</v>
      </c>
      <c r="L8">
        <v>10</v>
      </c>
      <c r="M8">
        <f t="shared" si="2"/>
        <v>0.30977413813894211</v>
      </c>
    </row>
    <row r="9" spans="1:26">
      <c r="E9" t="s">
        <v>189</v>
      </c>
      <c r="F9" t="s">
        <v>79</v>
      </c>
      <c r="G9" t="s">
        <v>80</v>
      </c>
      <c r="H9">
        <v>0.88571428571428501</v>
      </c>
      <c r="I9">
        <f t="shared" si="0"/>
        <v>0.11428571428571499</v>
      </c>
      <c r="J9">
        <v>0.93469387755101996</v>
      </c>
      <c r="K9">
        <f t="shared" si="1"/>
        <v>4.8979591836734948E-2</v>
      </c>
      <c r="L9">
        <v>10</v>
      </c>
      <c r="M9">
        <f t="shared" si="2"/>
        <v>0.15488706906947244</v>
      </c>
    </row>
    <row r="10" spans="1:26">
      <c r="C10">
        <v>42</v>
      </c>
      <c r="D10">
        <v>1</v>
      </c>
      <c r="E10" t="s">
        <v>184</v>
      </c>
      <c r="F10" t="s">
        <v>80</v>
      </c>
      <c r="G10" t="s">
        <v>79</v>
      </c>
      <c r="H10">
        <v>0</v>
      </c>
      <c r="I10">
        <f t="shared" si="0"/>
        <v>1</v>
      </c>
      <c r="J10">
        <v>0</v>
      </c>
      <c r="K10">
        <f t="shared" si="1"/>
        <v>0</v>
      </c>
      <c r="L10">
        <v>10</v>
      </c>
      <c r="M10">
        <f t="shared" si="2"/>
        <v>0</v>
      </c>
      <c r="N10">
        <f>AVERAGE(I10:I12)</f>
        <v>0.99319727889999998</v>
      </c>
      <c r="O10">
        <f>SQRT(M10^2+M11^2+M12^2)/3</f>
        <v>1.2904028905279795E-2</v>
      </c>
      <c r="P10">
        <v>30</v>
      </c>
      <c r="Q10">
        <f>SQRT((((P13-1)*O13^2)+((P10-1)*O10^2))/(P13+P10-2))</f>
        <v>0.11636413842933901</v>
      </c>
      <c r="R10">
        <f>(N13-N10)/Q10</f>
        <v>-2.9230316057962131</v>
      </c>
      <c r="S10">
        <f>1-(3/(4*(P10+P13-2)-1))</f>
        <v>0.98701298701298701</v>
      </c>
      <c r="T10">
        <f>((P10+P13)/(P10*P13))+(R10^2/(2*(P10+P13)))</f>
        <v>0.13786761473736325</v>
      </c>
      <c r="U10">
        <f>S10*R10</f>
        <v>-2.8850701563702881</v>
      </c>
      <c r="V10">
        <f>T10*(S10^2)</f>
        <v>0.13430989082864062</v>
      </c>
      <c r="X10" s="7">
        <f>LN(N13/N10)</f>
        <v>-0.41925843022885578</v>
      </c>
      <c r="Y10" s="7">
        <f>(((O13^2)/(P13*N13^2))+((O10^2)/(P10*N10^2)))</f>
        <v>2.1092147225249334E-3</v>
      </c>
      <c r="Z10">
        <f>(P10*P13)/(P10+P13)</f>
        <v>15</v>
      </c>
    </row>
    <row r="11" spans="1:26">
      <c r="E11" t="s">
        <v>185</v>
      </c>
      <c r="F11" t="s">
        <v>80</v>
      </c>
      <c r="G11" t="s">
        <v>79</v>
      </c>
      <c r="H11">
        <v>2.0408163300000001E-2</v>
      </c>
      <c r="I11">
        <f t="shared" si="0"/>
        <v>0.97959183670000005</v>
      </c>
      <c r="J11">
        <v>3.2649999999999998E-2</v>
      </c>
      <c r="K11">
        <f t="shared" si="1"/>
        <v>1.2241836699999998E-2</v>
      </c>
      <c r="L11">
        <v>10</v>
      </c>
      <c r="M11">
        <f t="shared" si="2"/>
        <v>3.8712086715839387E-2</v>
      </c>
    </row>
    <row r="12" spans="1:26">
      <c r="E12" t="s">
        <v>186</v>
      </c>
      <c r="F12" t="s">
        <v>80</v>
      </c>
      <c r="G12" t="s">
        <v>79</v>
      </c>
      <c r="H12">
        <v>0</v>
      </c>
      <c r="I12">
        <f t="shared" si="0"/>
        <v>1</v>
      </c>
      <c r="J12">
        <v>0</v>
      </c>
      <c r="K12">
        <f t="shared" si="1"/>
        <v>0</v>
      </c>
      <c r="L12">
        <v>10</v>
      </c>
      <c r="M12">
        <f t="shared" si="2"/>
        <v>0</v>
      </c>
    </row>
    <row r="13" spans="1:26">
      <c r="E13" t="s">
        <v>187</v>
      </c>
      <c r="F13" t="s">
        <v>80</v>
      </c>
      <c r="G13" t="s">
        <v>80</v>
      </c>
      <c r="H13">
        <v>0.37959183673469299</v>
      </c>
      <c r="I13">
        <f t="shared" si="0"/>
        <v>0.62040816326530701</v>
      </c>
      <c r="J13">
        <v>0.46938775510204001</v>
      </c>
      <c r="K13">
        <f t="shared" si="1"/>
        <v>8.9795918367347016E-2</v>
      </c>
      <c r="L13">
        <v>10</v>
      </c>
      <c r="M13">
        <f t="shared" si="2"/>
        <v>0.28395962662736496</v>
      </c>
      <c r="N13">
        <f>AVERAGE(I13:I15)</f>
        <v>0.65306122448979631</v>
      </c>
      <c r="O13">
        <f>SQRT(M13^2+M14^2+M15^2)/3</f>
        <v>0.16405703722430334</v>
      </c>
      <c r="P13">
        <v>30</v>
      </c>
    </row>
    <row r="14" spans="1:26">
      <c r="E14" t="s">
        <v>188</v>
      </c>
      <c r="F14" t="s">
        <v>80</v>
      </c>
      <c r="G14" t="s">
        <v>80</v>
      </c>
      <c r="H14">
        <v>0.34693877551020402</v>
      </c>
      <c r="I14">
        <f t="shared" si="0"/>
        <v>0.65306122448979598</v>
      </c>
      <c r="J14">
        <v>0.44081632653061198</v>
      </c>
      <c r="K14">
        <f t="shared" si="1"/>
        <v>9.3877551020407957E-2</v>
      </c>
      <c r="L14">
        <v>10</v>
      </c>
      <c r="M14">
        <f t="shared" si="2"/>
        <v>0.29686688238315334</v>
      </c>
    </row>
    <row r="15" spans="1:26">
      <c r="E15" t="s">
        <v>189</v>
      </c>
      <c r="F15" t="s">
        <v>80</v>
      </c>
      <c r="G15" t="s">
        <v>80</v>
      </c>
      <c r="H15">
        <v>0.314285714285714</v>
      </c>
      <c r="I15">
        <f t="shared" si="0"/>
        <v>0.68571428571428594</v>
      </c>
      <c r="J15">
        <v>0.4</v>
      </c>
      <c r="K15">
        <f t="shared" si="1"/>
        <v>8.571428571428602E-2</v>
      </c>
      <c r="L15">
        <v>10</v>
      </c>
      <c r="M15">
        <f t="shared" si="2"/>
        <v>0.27105237087157635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21"/>
  <sheetViews>
    <sheetView workbookViewId="0">
      <selection activeCell="M36" sqref="M36"/>
    </sheetView>
  </sheetViews>
  <sheetFormatPr defaultColWidth="11" defaultRowHeight="15.6"/>
  <sheetData>
    <row r="1" spans="1:26">
      <c r="A1" t="s">
        <v>190</v>
      </c>
    </row>
    <row r="3" spans="1:26">
      <c r="A3" s="5" t="s">
        <v>6</v>
      </c>
      <c r="B3" s="5" t="s">
        <v>191</v>
      </c>
      <c r="C3" t="s">
        <v>15</v>
      </c>
      <c r="D3" t="s">
        <v>16</v>
      </c>
      <c r="E3" t="s">
        <v>159</v>
      </c>
      <c r="F3" t="s">
        <v>192</v>
      </c>
      <c r="G3" t="s">
        <v>193</v>
      </c>
      <c r="H3" t="s">
        <v>194</v>
      </c>
      <c r="I3" t="s">
        <v>52</v>
      </c>
      <c r="J3" t="s">
        <v>12</v>
      </c>
      <c r="L3" s="6" t="s">
        <v>162</v>
      </c>
      <c r="M3" s="6" t="s">
        <v>163</v>
      </c>
      <c r="N3" s="6" t="s">
        <v>164</v>
      </c>
      <c r="O3" s="6" t="s">
        <v>13</v>
      </c>
      <c r="P3" s="6" t="s">
        <v>27</v>
      </c>
      <c r="R3" s="6" t="s">
        <v>21</v>
      </c>
      <c r="S3" s="6" t="s">
        <v>23</v>
      </c>
      <c r="T3" s="6" t="s">
        <v>22</v>
      </c>
      <c r="U3" s="6" t="s">
        <v>24</v>
      </c>
      <c r="V3" s="6" t="s">
        <v>25</v>
      </c>
      <c r="X3" s="6" t="s">
        <v>26</v>
      </c>
      <c r="Y3" s="6" t="s">
        <v>27</v>
      </c>
      <c r="Z3" t="s">
        <v>28</v>
      </c>
    </row>
    <row r="4" spans="1:26">
      <c r="C4">
        <v>48</v>
      </c>
      <c r="D4">
        <v>1</v>
      </c>
      <c r="E4" t="s">
        <v>195</v>
      </c>
      <c r="F4">
        <v>0.31</v>
      </c>
      <c r="G4">
        <v>0.27</v>
      </c>
      <c r="H4">
        <v>0.14000000000000001</v>
      </c>
      <c r="I4">
        <v>0.22</v>
      </c>
      <c r="J4">
        <v>3.5999999999999997E-2</v>
      </c>
      <c r="L4" t="s">
        <v>52</v>
      </c>
      <c r="M4" t="s">
        <v>196</v>
      </c>
      <c r="N4" s="18">
        <v>-0.67470366000000004</v>
      </c>
      <c r="O4" s="7">
        <v>8</v>
      </c>
      <c r="P4" s="5">
        <f>((1-N4^2)^2)/(O4-1)</f>
        <v>4.2397109889572501E-2</v>
      </c>
      <c r="R4" s="16">
        <f>(2*N4)/SQRT(1-N4^2)</f>
        <v>-1.8282453963062821</v>
      </c>
      <c r="S4" s="16">
        <f>(4*P4)/(1-N4^2)^3</f>
        <v>1.0489258898735878</v>
      </c>
      <c r="T4">
        <f>1-(3/(4*(O4-1)-1))</f>
        <v>0.88888888888888884</v>
      </c>
      <c r="U4">
        <f>T4*R4</f>
        <v>-1.6251070189389174</v>
      </c>
      <c r="V4">
        <f>S4*T4^2</f>
        <v>0.82878095002357555</v>
      </c>
      <c r="X4" t="s">
        <v>166</v>
      </c>
      <c r="Y4" t="s">
        <v>166</v>
      </c>
      <c r="Z4" t="s">
        <v>166</v>
      </c>
    </row>
    <row r="5" spans="1:26">
      <c r="C5">
        <v>48</v>
      </c>
      <c r="D5">
        <v>2</v>
      </c>
      <c r="E5" t="s">
        <v>197</v>
      </c>
      <c r="F5">
        <v>0.02</v>
      </c>
      <c r="G5">
        <v>0.02</v>
      </c>
      <c r="H5">
        <v>0.19</v>
      </c>
      <c r="I5">
        <v>0.36</v>
      </c>
      <c r="J5">
        <v>0.04</v>
      </c>
      <c r="L5" t="s">
        <v>52</v>
      </c>
      <c r="M5" t="s">
        <v>198</v>
      </c>
      <c r="N5" s="18">
        <v>-0.61558343000000004</v>
      </c>
      <c r="O5" s="7">
        <v>8</v>
      </c>
      <c r="P5" s="5">
        <f>((1-N5^2)^2)/(O5-1)</f>
        <v>5.5101692544965851E-2</v>
      </c>
      <c r="R5" s="16">
        <f>(2*N5)/SQRT(1-N5^2)</f>
        <v>-1.5622522975409272</v>
      </c>
      <c r="S5" s="16">
        <f>(4*P5)/(1-N5^2)^3</f>
        <v>0.92009032016741499</v>
      </c>
      <c r="T5">
        <f>1-(3/(4*(O5-1)-1))</f>
        <v>0.88888888888888884</v>
      </c>
      <c r="U5">
        <f>T5*R5</f>
        <v>-1.3886687089252685</v>
      </c>
      <c r="V5">
        <f>S5*T5^2</f>
        <v>0.72698494432980931</v>
      </c>
      <c r="X5" t="s">
        <v>166</v>
      </c>
      <c r="Y5" t="s">
        <v>166</v>
      </c>
      <c r="Z5" t="s">
        <v>166</v>
      </c>
    </row>
    <row r="6" spans="1:26">
      <c r="E6" t="s">
        <v>199</v>
      </c>
      <c r="F6">
        <v>0.21</v>
      </c>
      <c r="G6">
        <v>0.2</v>
      </c>
      <c r="H6">
        <v>0.06</v>
      </c>
      <c r="I6">
        <v>0.47</v>
      </c>
      <c r="J6">
        <v>3.7999999999999999E-2</v>
      </c>
    </row>
    <row r="7" spans="1:26">
      <c r="E7" t="s">
        <v>200</v>
      </c>
      <c r="F7">
        <v>0.17</v>
      </c>
      <c r="G7">
        <v>0.14000000000000001</v>
      </c>
      <c r="H7">
        <v>0.16</v>
      </c>
      <c r="I7">
        <v>0.35299999999999998</v>
      </c>
      <c r="J7">
        <v>3.5000000000000003E-2</v>
      </c>
    </row>
    <row r="8" spans="1:26">
      <c r="E8" t="s">
        <v>201</v>
      </c>
      <c r="F8">
        <v>0.38</v>
      </c>
      <c r="G8">
        <v>0.3</v>
      </c>
      <c r="H8">
        <v>0.22</v>
      </c>
      <c r="I8">
        <v>0.20399999999999999</v>
      </c>
      <c r="J8">
        <v>2.9000000000000001E-2</v>
      </c>
    </row>
    <row r="9" spans="1:26">
      <c r="E9" t="s">
        <v>202</v>
      </c>
      <c r="F9">
        <v>0.01</v>
      </c>
      <c r="G9">
        <v>0.01</v>
      </c>
      <c r="H9">
        <v>0.28000000000000003</v>
      </c>
      <c r="I9">
        <v>0.40600000000000003</v>
      </c>
      <c r="J9">
        <v>3.7999999999999999E-2</v>
      </c>
    </row>
    <row r="10" spans="1:26">
      <c r="E10" t="s">
        <v>203</v>
      </c>
      <c r="F10">
        <v>0.22</v>
      </c>
      <c r="G10">
        <v>0.18</v>
      </c>
      <c r="H10">
        <v>0.16</v>
      </c>
      <c r="I10">
        <v>0.22</v>
      </c>
      <c r="J10">
        <v>2.9000000000000001E-2</v>
      </c>
    </row>
    <row r="11" spans="1:26">
      <c r="E11" t="s">
        <v>204</v>
      </c>
      <c r="F11">
        <v>0.3</v>
      </c>
      <c r="G11">
        <v>0.23</v>
      </c>
      <c r="H11">
        <v>0.23</v>
      </c>
      <c r="I11">
        <v>0.26400000000000001</v>
      </c>
      <c r="J11">
        <v>3.7999999999999999E-2</v>
      </c>
    </row>
    <row r="13" spans="1:26">
      <c r="A13" s="5" t="s">
        <v>6</v>
      </c>
      <c r="B13" s="5" t="s">
        <v>191</v>
      </c>
      <c r="C13" t="s">
        <v>15</v>
      </c>
      <c r="D13" t="s">
        <v>16</v>
      </c>
      <c r="E13" t="s">
        <v>159</v>
      </c>
      <c r="F13" t="s">
        <v>205</v>
      </c>
      <c r="G13" t="s">
        <v>206</v>
      </c>
      <c r="H13" t="s">
        <v>149</v>
      </c>
      <c r="I13" t="s">
        <v>206</v>
      </c>
      <c r="J13" t="s">
        <v>207</v>
      </c>
      <c r="K13" t="s">
        <v>208</v>
      </c>
      <c r="M13" t="s">
        <v>49</v>
      </c>
      <c r="N13" t="s">
        <v>10</v>
      </c>
      <c r="O13" t="s">
        <v>14</v>
      </c>
      <c r="P13" t="s">
        <v>13</v>
      </c>
      <c r="Q13" s="6" t="s">
        <v>20</v>
      </c>
      <c r="R13" s="6" t="s">
        <v>21</v>
      </c>
      <c r="S13" s="6" t="s">
        <v>22</v>
      </c>
      <c r="T13" s="6" t="s">
        <v>23</v>
      </c>
      <c r="U13" s="6" t="s">
        <v>24</v>
      </c>
      <c r="V13" s="6" t="s">
        <v>25</v>
      </c>
      <c r="X13" s="6" t="s">
        <v>26</v>
      </c>
      <c r="Y13" s="6" t="s">
        <v>27</v>
      </c>
      <c r="Z13" t="s">
        <v>28</v>
      </c>
    </row>
    <row r="14" spans="1:26">
      <c r="C14">
        <v>49</v>
      </c>
      <c r="D14">
        <v>1</v>
      </c>
      <c r="E14" t="s">
        <v>195</v>
      </c>
      <c r="F14">
        <v>0.26</v>
      </c>
      <c r="G14">
        <v>4.4999999999999998E-2</v>
      </c>
      <c r="H14">
        <v>0.185</v>
      </c>
      <c r="I14">
        <v>5.2999999999999999E-2</v>
      </c>
      <c r="J14">
        <v>87</v>
      </c>
      <c r="K14">
        <v>87</v>
      </c>
      <c r="M14" t="s">
        <v>209</v>
      </c>
      <c r="N14">
        <f>AVERAGE(F14:F21)</f>
        <v>0.32900000000000001</v>
      </c>
      <c r="O14">
        <f>STDEV(F14:F21)</f>
        <v>9.3210974215945666E-2</v>
      </c>
      <c r="P14">
        <v>8</v>
      </c>
      <c r="Q14">
        <f>SQRT((((P15-1)*O15^2)+((P14-1)*O14^2))/(P15+P14-2))</f>
        <v>0.10467568963231137</v>
      </c>
      <c r="R14">
        <f>(N15-N14)/Q14</f>
        <v>-0.29615281359876389</v>
      </c>
      <c r="S14">
        <f>1-(3/(4*(P14+P15-2)-1))</f>
        <v>0.94545454545454544</v>
      </c>
      <c r="T14">
        <f>((P14+P15)/(P14*P15))+(R14^2/(2*(P14+P15)))</f>
        <v>0.252740827781327</v>
      </c>
      <c r="U14">
        <f>S14*R14</f>
        <v>-0.27999902376610403</v>
      </c>
      <c r="V14">
        <f>T14*(S14^2)</f>
        <v>0.22592105729610187</v>
      </c>
      <c r="X14" s="7">
        <f>LN(N15/N14)</f>
        <v>-9.8964264259967363E-2</v>
      </c>
      <c r="Y14" s="7">
        <f>(((O15^2)/(P15*N15^2))+((O14^2)/(P14*N14^2)))</f>
        <v>2.8649936095273269E-2</v>
      </c>
      <c r="Z14">
        <f>(P14*P15)/(P14+P15)</f>
        <v>4</v>
      </c>
    </row>
    <row r="15" spans="1:26">
      <c r="E15" t="s">
        <v>197</v>
      </c>
      <c r="F15">
        <v>0.33600000000000002</v>
      </c>
      <c r="G15">
        <v>5.3999999999999999E-2</v>
      </c>
      <c r="H15">
        <v>0.38500000000000001</v>
      </c>
      <c r="I15">
        <v>0.06</v>
      </c>
      <c r="J15">
        <v>87</v>
      </c>
      <c r="K15">
        <v>87</v>
      </c>
      <c r="M15" t="s">
        <v>210</v>
      </c>
      <c r="N15">
        <f>AVERAGE(H14:H21)</f>
        <v>0.29800000000000004</v>
      </c>
      <c r="O15">
        <f>STDEV(H14:H21)</f>
        <v>0.11500310554812974</v>
      </c>
      <c r="P15">
        <v>8</v>
      </c>
    </row>
    <row r="16" spans="1:26">
      <c r="E16" t="s">
        <v>199</v>
      </c>
      <c r="F16">
        <v>0.442</v>
      </c>
      <c r="G16">
        <v>4.9000000000000002E-2</v>
      </c>
      <c r="H16">
        <v>0.499</v>
      </c>
      <c r="I16">
        <v>5.7000000000000002E-2</v>
      </c>
      <c r="J16">
        <v>87</v>
      </c>
      <c r="K16">
        <v>87</v>
      </c>
    </row>
    <row r="17" spans="5:11">
      <c r="E17" t="s">
        <v>200</v>
      </c>
      <c r="F17">
        <v>0.35199999999999998</v>
      </c>
      <c r="G17">
        <v>0.05</v>
      </c>
      <c r="H17">
        <v>0.35499999999999998</v>
      </c>
      <c r="I17">
        <v>5.0999999999999997E-2</v>
      </c>
      <c r="J17">
        <v>87</v>
      </c>
      <c r="K17">
        <v>87</v>
      </c>
    </row>
    <row r="18" spans="5:11">
      <c r="E18" t="s">
        <v>201</v>
      </c>
      <c r="F18">
        <v>0.24099999999999999</v>
      </c>
      <c r="G18">
        <v>4.3999999999999997E-2</v>
      </c>
      <c r="H18">
        <v>0.17199999999999999</v>
      </c>
      <c r="I18">
        <v>3.6999999999999998E-2</v>
      </c>
      <c r="J18">
        <v>87</v>
      </c>
      <c r="K18">
        <v>87</v>
      </c>
    </row>
    <row r="19" spans="5:11">
      <c r="E19" t="s">
        <v>202</v>
      </c>
      <c r="F19">
        <v>0.47599999999999998</v>
      </c>
      <c r="G19">
        <v>5.8000000000000003E-2</v>
      </c>
      <c r="H19">
        <v>0.34</v>
      </c>
      <c r="I19">
        <v>4.7E-2</v>
      </c>
      <c r="J19">
        <v>87</v>
      </c>
      <c r="K19">
        <v>87</v>
      </c>
    </row>
    <row r="20" spans="5:11">
      <c r="E20" t="s">
        <v>203</v>
      </c>
      <c r="F20">
        <v>0.215</v>
      </c>
      <c r="G20">
        <v>4.1000000000000002E-2</v>
      </c>
      <c r="H20">
        <v>0.224</v>
      </c>
      <c r="I20">
        <v>4.1000000000000002E-2</v>
      </c>
      <c r="J20">
        <v>87</v>
      </c>
      <c r="K20">
        <v>87</v>
      </c>
    </row>
    <row r="21" spans="5:11">
      <c r="E21" t="s">
        <v>204</v>
      </c>
      <c r="F21">
        <v>0.31</v>
      </c>
      <c r="G21">
        <v>5.7000000000000002E-2</v>
      </c>
      <c r="H21">
        <v>0.224</v>
      </c>
      <c r="I21">
        <v>4.9000000000000002E-2</v>
      </c>
      <c r="J21">
        <v>87</v>
      </c>
      <c r="K21">
        <v>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19"/>
  <sheetViews>
    <sheetView workbookViewId="0">
      <selection activeCell="O40" sqref="O40"/>
    </sheetView>
  </sheetViews>
  <sheetFormatPr defaultColWidth="11" defaultRowHeight="15.6"/>
  <sheetData>
    <row r="1" spans="1:32">
      <c r="A1" t="s">
        <v>211</v>
      </c>
    </row>
    <row r="3" spans="1:32">
      <c r="A3" s="5" t="s">
        <v>6</v>
      </c>
      <c r="B3" s="5" t="s">
        <v>74</v>
      </c>
      <c r="C3" t="s">
        <v>15</v>
      </c>
      <c r="D3" t="s">
        <v>16</v>
      </c>
      <c r="E3" t="s">
        <v>49</v>
      </c>
      <c r="F3" t="s">
        <v>17</v>
      </c>
      <c r="G3" t="s">
        <v>212</v>
      </c>
      <c r="H3" t="s">
        <v>213</v>
      </c>
      <c r="I3" t="s">
        <v>11</v>
      </c>
      <c r="J3" t="s">
        <v>12</v>
      </c>
      <c r="K3" t="s">
        <v>13</v>
      </c>
      <c r="L3" t="s">
        <v>14</v>
      </c>
      <c r="M3" t="s">
        <v>214</v>
      </c>
      <c r="N3" t="s">
        <v>183</v>
      </c>
      <c r="O3" t="s">
        <v>13</v>
      </c>
      <c r="P3" s="6" t="s">
        <v>20</v>
      </c>
      <c r="Q3" s="6" t="s">
        <v>21</v>
      </c>
      <c r="R3" s="6" t="s">
        <v>22</v>
      </c>
      <c r="S3" s="6" t="s">
        <v>23</v>
      </c>
      <c r="T3" s="6" t="s">
        <v>24</v>
      </c>
      <c r="U3" s="6" t="s">
        <v>25</v>
      </c>
      <c r="W3" s="6" t="s">
        <v>26</v>
      </c>
      <c r="X3" s="6" t="s">
        <v>27</v>
      </c>
      <c r="Y3" t="s">
        <v>28</v>
      </c>
    </row>
    <row r="4" spans="1:32">
      <c r="C4">
        <v>14</v>
      </c>
      <c r="D4">
        <v>1</v>
      </c>
      <c r="E4" t="s">
        <v>215</v>
      </c>
      <c r="F4" t="s">
        <v>216</v>
      </c>
      <c r="G4">
        <v>69.572953736654796</v>
      </c>
      <c r="H4">
        <f>100-G4</f>
        <v>30.427046263345204</v>
      </c>
      <c r="I4">
        <v>73.932384341637004</v>
      </c>
      <c r="J4">
        <f>I4-G4</f>
        <v>4.359430604982208</v>
      </c>
      <c r="K4">
        <v>27</v>
      </c>
      <c r="L4">
        <f>J4*SQRT(K4)</f>
        <v>22.652265899699739</v>
      </c>
      <c r="M4">
        <f>H4-H6</f>
        <v>19.679715302491104</v>
      </c>
      <c r="N4">
        <f>SQRT(L4^2+L6^2)</f>
        <v>25.774793706803571</v>
      </c>
      <c r="O4">
        <v>27</v>
      </c>
      <c r="P4">
        <f>SQRT((((O5-1)*N5^2)+((O4-1)*N4^2))/(O5+O4-2))</f>
        <v>27.246608808992715</v>
      </c>
      <c r="Q4">
        <f>(M5-M4)/P4</f>
        <v>0.24685562503715663</v>
      </c>
      <c r="R4">
        <f>1-(3/(4*(O4+O5-2)-1))</f>
        <v>0.98578199052132698</v>
      </c>
      <c r="S4">
        <f>((O4+O5)/(O4*O5))+(Q4^2/(2*(O4+O5)))</f>
        <v>7.3305301838708981E-2</v>
      </c>
      <c r="T4">
        <f>R4*Q4</f>
        <v>0.24334582942051458</v>
      </c>
      <c r="U4">
        <f>S4*(R4^2)</f>
        <v>7.1235609684191847E-2</v>
      </c>
      <c r="W4" s="7">
        <f>LN(M5/M4)</f>
        <v>0.2939912416450442</v>
      </c>
      <c r="X4" s="7">
        <f>(((N5^2)/(O5*M5^2))+((N4^2)/(O4*M4^2)))</f>
        <v>0.10540581784155752</v>
      </c>
      <c r="Y4">
        <f>(O4*O5)/(O4+O5)</f>
        <v>13.745454545454546</v>
      </c>
    </row>
    <row r="5" spans="1:32">
      <c r="E5" t="s">
        <v>215</v>
      </c>
      <c r="F5" t="s">
        <v>217</v>
      </c>
      <c r="G5">
        <v>59.608540925266901</v>
      </c>
      <c r="H5">
        <f>100-G5</f>
        <v>40.391459074733099</v>
      </c>
      <c r="I5">
        <v>64.466192170818502</v>
      </c>
      <c r="J5">
        <f>I5-G5</f>
        <v>4.857651245551601</v>
      </c>
      <c r="K5">
        <v>28</v>
      </c>
      <c r="L5">
        <f>J5*SQRT(K5)</f>
        <v>25.704274303225382</v>
      </c>
      <c r="M5">
        <f>H5-H7</f>
        <v>26.405693950177898</v>
      </c>
      <c r="N5">
        <f>SQRT(L5^2+L7^2)</f>
        <v>28.592395970458004</v>
      </c>
      <c r="O5">
        <v>28</v>
      </c>
    </row>
    <row r="6" spans="1:32">
      <c r="E6" t="s">
        <v>218</v>
      </c>
      <c r="F6" t="s">
        <v>216</v>
      </c>
      <c r="G6">
        <v>89.2526690391459</v>
      </c>
      <c r="H6">
        <f>100-G6</f>
        <v>10.7473309608541</v>
      </c>
      <c r="I6">
        <v>91.619217081850493</v>
      </c>
      <c r="J6">
        <f>I6-G6</f>
        <v>2.3665480427045935</v>
      </c>
      <c r="K6">
        <v>27</v>
      </c>
      <c r="L6">
        <f>J6*SQRT(K6)</f>
        <v>12.296944345551111</v>
      </c>
    </row>
    <row r="7" spans="1:32">
      <c r="E7" t="s">
        <v>218</v>
      </c>
      <c r="F7" t="s">
        <v>217</v>
      </c>
      <c r="G7">
        <v>86.014234875444799</v>
      </c>
      <c r="H7">
        <f>100-G7</f>
        <v>13.985765124555201</v>
      </c>
      <c r="I7">
        <v>88.380782918149393</v>
      </c>
      <c r="J7">
        <f>I7-G7</f>
        <v>2.3665480427045935</v>
      </c>
      <c r="K7">
        <v>28</v>
      </c>
      <c r="L7">
        <f>J7*SQRT(K7)</f>
        <v>12.522595173366039</v>
      </c>
    </row>
    <row r="12" spans="1:32">
      <c r="AA12" s="11" t="s">
        <v>100</v>
      </c>
      <c r="AB12" s="12"/>
      <c r="AC12" s="12"/>
    </row>
    <row r="13" spans="1:32">
      <c r="A13" s="5" t="s">
        <v>6</v>
      </c>
      <c r="B13" s="5" t="s">
        <v>7</v>
      </c>
      <c r="C13" t="s">
        <v>15</v>
      </c>
      <c r="D13" t="s">
        <v>16</v>
      </c>
      <c r="E13" t="s">
        <v>49</v>
      </c>
      <c r="F13" t="s">
        <v>17</v>
      </c>
      <c r="G13" t="s">
        <v>212</v>
      </c>
      <c r="H13" t="s">
        <v>213</v>
      </c>
      <c r="I13" t="s">
        <v>11</v>
      </c>
      <c r="J13" t="s">
        <v>12</v>
      </c>
      <c r="K13" t="s">
        <v>13</v>
      </c>
      <c r="L13" t="s">
        <v>14</v>
      </c>
      <c r="M13" t="s">
        <v>214</v>
      </c>
      <c r="N13" t="s">
        <v>183</v>
      </c>
      <c r="O13" t="s">
        <v>13</v>
      </c>
      <c r="P13" s="6" t="s">
        <v>20</v>
      </c>
      <c r="Q13" s="6" t="s">
        <v>21</v>
      </c>
      <c r="R13" s="6" t="s">
        <v>22</v>
      </c>
      <c r="S13" s="6" t="s">
        <v>23</v>
      </c>
      <c r="T13" s="6" t="s">
        <v>24</v>
      </c>
      <c r="U13" s="6" t="s">
        <v>25</v>
      </c>
      <c r="W13" s="6" t="s">
        <v>26</v>
      </c>
      <c r="X13" s="6" t="s">
        <v>27</v>
      </c>
      <c r="Y13" t="s">
        <v>28</v>
      </c>
      <c r="AA13" s="14" t="s">
        <v>23</v>
      </c>
      <c r="AB13" s="14" t="s">
        <v>25</v>
      </c>
      <c r="AC13" s="14" t="s">
        <v>105</v>
      </c>
      <c r="AE13" s="14" t="s">
        <v>106</v>
      </c>
      <c r="AF13" s="14" t="s">
        <v>107</v>
      </c>
    </row>
    <row r="14" spans="1:32">
      <c r="E14" t="s">
        <v>108</v>
      </c>
      <c r="F14" t="s">
        <v>79</v>
      </c>
      <c r="G14">
        <v>50.4838709677419</v>
      </c>
      <c r="H14">
        <f>100-G14</f>
        <v>49.5161290322581</v>
      </c>
      <c r="I14">
        <v>55.322580645161203</v>
      </c>
      <c r="J14">
        <f>I14-G14</f>
        <v>4.8387096774193026</v>
      </c>
      <c r="K14">
        <v>64</v>
      </c>
      <c r="L14">
        <f>J14*SQRT(K14)</f>
        <v>38.709677419354421</v>
      </c>
      <c r="M14">
        <f>H14-H19</f>
        <v>38.064516129032306</v>
      </c>
      <c r="N14">
        <f>SQRT(L14^2+L19^2)</f>
        <v>42.187826385216923</v>
      </c>
      <c r="O14">
        <v>64</v>
      </c>
      <c r="AA14" s="12"/>
      <c r="AB14" s="12"/>
      <c r="AC14" s="12"/>
      <c r="AE14" s="12"/>
      <c r="AF14" s="12"/>
    </row>
    <row r="15" spans="1:32">
      <c r="C15">
        <v>15</v>
      </c>
      <c r="D15">
        <v>1</v>
      </c>
      <c r="E15" t="s">
        <v>108</v>
      </c>
      <c r="F15" t="s">
        <v>219</v>
      </c>
      <c r="G15">
        <v>54.677419354838698</v>
      </c>
      <c r="H15">
        <f>100-G15</f>
        <v>45.322580645161302</v>
      </c>
      <c r="I15">
        <v>59.838709677419303</v>
      </c>
      <c r="J15">
        <f>I15-G15</f>
        <v>5.1612903225806051</v>
      </c>
      <c r="K15">
        <v>32</v>
      </c>
      <c r="L15">
        <f>J15*SQRT(K15)</f>
        <v>29.196667094153995</v>
      </c>
      <c r="M15">
        <f>H15-H18</f>
        <v>31.935483870967708</v>
      </c>
      <c r="N15">
        <f>SQRT(L15^2+L18^2)</f>
        <v>32.642866169479767</v>
      </c>
      <c r="O15">
        <v>32</v>
      </c>
      <c r="P15">
        <f>SQRT((((O15-1)*N15^2)+((O14-1)*N14^2))/(O15+O14-2))</f>
        <v>39.297076099395163</v>
      </c>
      <c r="Q15">
        <f>(M15-M14)/P15</f>
        <v>-0.15596662312896434</v>
      </c>
      <c r="R15">
        <f>1-(3/(4*(O14+O15-2)-1))</f>
        <v>0.99199999999999999</v>
      </c>
      <c r="S15">
        <f>((O14+O15)/(O14*O15))+(Q15^2/(2*(O14+O15)))</f>
        <v>4.7001695768386732E-2</v>
      </c>
      <c r="T15">
        <f>R15*Q15</f>
        <v>-0.15471889014393261</v>
      </c>
      <c r="U15">
        <f>S15*(R15^2)</f>
        <v>4.6252676744621718E-2</v>
      </c>
      <c r="W15" s="7">
        <f>LN(M15/M14)</f>
        <v>-0.17556477433107709</v>
      </c>
      <c r="X15" s="7">
        <f>(((N15^2)/(O15*M15^2))+((N14^2)/(O14*M14^2)))</f>
        <v>5.1843208504803215E-2</v>
      </c>
      <c r="Y15">
        <f>(O14*O15)/(O14+O15)</f>
        <v>21.333333333333332</v>
      </c>
      <c r="AA15" s="12">
        <f>((O14+O15)/(O14*O15))+(Q15^2/(2*(SUM(O14:O16))))</f>
        <v>4.6983596372902912E-2</v>
      </c>
      <c r="AB15" s="12">
        <f>AA15*(R15^2)</f>
        <v>4.6234865781104327E-2</v>
      </c>
      <c r="AC15" s="12">
        <f>(1/O14)+(T15*T16)/(2*SUM(O14:O16))</f>
        <v>1.5912631114686604E-2</v>
      </c>
      <c r="AE15" s="12">
        <f>X15</f>
        <v>5.1843208504803215E-2</v>
      </c>
      <c r="AF15" s="12">
        <f>((N14^2)/(O14*M14^2))</f>
        <v>1.9193478885377112E-2</v>
      </c>
    </row>
    <row r="16" spans="1:32">
      <c r="C16">
        <v>16</v>
      </c>
      <c r="D16">
        <v>1</v>
      </c>
      <c r="E16" t="s">
        <v>108</v>
      </c>
      <c r="F16" t="s">
        <v>80</v>
      </c>
      <c r="G16">
        <v>62.096774193548299</v>
      </c>
      <c r="H16">
        <f t="shared" ref="H16" si="0">100-G16</f>
        <v>37.903225806451701</v>
      </c>
      <c r="I16">
        <v>66.774193548387103</v>
      </c>
      <c r="J16">
        <f>I16-G16</f>
        <v>4.6774193548388041</v>
      </c>
      <c r="K16">
        <v>16</v>
      </c>
      <c r="L16">
        <f t="shared" ref="L16" si="1">J16*SQRT(K16)</f>
        <v>18.709677419355216</v>
      </c>
      <c r="M16">
        <f>H16-H17</f>
        <v>21.612903225806505</v>
      </c>
      <c r="N16">
        <f>SQRT(L16^2+L17^2)</f>
        <v>22.020707310808056</v>
      </c>
      <c r="O16">
        <v>16</v>
      </c>
      <c r="P16">
        <f>SQRT((((O16-1)*N16^2)+((O14-1)*N14^2))/(O16+O14-2))</f>
        <v>39.125352959643941</v>
      </c>
      <c r="Q16">
        <f>(M16-M14)/P16</f>
        <v>-0.42048471537611193</v>
      </c>
      <c r="R16">
        <f>1-(3/(4*(O14+O16-2)-1))</f>
        <v>0.99035369774919613</v>
      </c>
      <c r="S16">
        <f>((O14+O16)/(O14*O16))+(Q16^2/(2*(O14+O16)))</f>
        <v>7.9230046224155817E-2</v>
      </c>
      <c r="T16">
        <f>R16*Q16</f>
        <v>-0.41642859271975069</v>
      </c>
      <c r="U16">
        <f>S16*(R16^2)</f>
        <v>7.7708864724396129E-2</v>
      </c>
      <c r="W16" s="7">
        <f>LN(M16/M14)</f>
        <v>-0.56599200507469749</v>
      </c>
      <c r="X16" s="7">
        <f>(((N16^2)/(O16*M16^2))+((N14^2)/(O14*M14^2)))</f>
        <v>8.4074298667067116E-2</v>
      </c>
      <c r="Y16">
        <f>(O14*O16)/(O14+O16)</f>
        <v>12.8</v>
      </c>
      <c r="AA16" s="12">
        <f>((O15+O16)/(O15*O16))+(Q16^2/(2*(SUM(O14:O16))))</f>
        <v>9.4539318731539868E-2</v>
      </c>
      <c r="AB16" s="12">
        <f>AA16*(R16^2)</f>
        <v>9.2724206037456167E-2</v>
      </c>
      <c r="AC16" s="12">
        <f>(1/64)+(T16*T15)/(2*SUM(O14:O16))</f>
        <v>1.5912631114686604E-2</v>
      </c>
      <c r="AE16" s="12">
        <f>((N14^2)/(O14*M14^2))</f>
        <v>1.9193478885377112E-2</v>
      </c>
      <c r="AF16" s="12">
        <f>X16</f>
        <v>8.4074298667067116E-2</v>
      </c>
    </row>
    <row r="17" spans="5:12">
      <c r="E17" t="s">
        <v>104</v>
      </c>
      <c r="F17" t="s">
        <v>80</v>
      </c>
      <c r="G17">
        <v>83.709677419354804</v>
      </c>
      <c r="H17">
        <f>100-G17</f>
        <v>16.290322580645196</v>
      </c>
      <c r="I17">
        <v>80.806451612903203</v>
      </c>
      <c r="J17">
        <f>G17-I17</f>
        <v>2.9032258064516014</v>
      </c>
      <c r="K17">
        <v>16</v>
      </c>
      <c r="L17">
        <f>J17*SQRT(K17)</f>
        <v>11.612903225806406</v>
      </c>
    </row>
    <row r="18" spans="5:12">
      <c r="E18" t="s">
        <v>104</v>
      </c>
      <c r="F18" t="s">
        <v>219</v>
      </c>
      <c r="G18">
        <v>86.612903225806406</v>
      </c>
      <c r="H18">
        <f>100-G18</f>
        <v>13.387096774193594</v>
      </c>
      <c r="I18">
        <v>89.193548387096698</v>
      </c>
      <c r="J18">
        <f>I18-G18</f>
        <v>2.5806451612902919</v>
      </c>
      <c r="K18">
        <v>32</v>
      </c>
      <c r="L18">
        <f>J18*SQRT(K18)</f>
        <v>14.598333547076937</v>
      </c>
    </row>
    <row r="19" spans="5:12">
      <c r="E19" t="s">
        <v>104</v>
      </c>
      <c r="F19" t="s">
        <v>79</v>
      </c>
      <c r="G19">
        <v>88.548387096774206</v>
      </c>
      <c r="H19">
        <f>100-G19</f>
        <v>11.451612903225794</v>
      </c>
      <c r="I19">
        <v>90.645161290322505</v>
      </c>
      <c r="J19">
        <f>I19-G19</f>
        <v>2.0967741935482991</v>
      </c>
      <c r="K19">
        <v>64</v>
      </c>
      <c r="L19">
        <f>J19*SQRT(K19)</f>
        <v>16.774193548386393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67"/>
  <sheetViews>
    <sheetView workbookViewId="0">
      <selection activeCell="P37" sqref="P37"/>
    </sheetView>
  </sheetViews>
  <sheetFormatPr defaultColWidth="11" defaultRowHeight="15.6"/>
  <sheetData>
    <row r="1" spans="1:23">
      <c r="A1" t="s">
        <v>220</v>
      </c>
    </row>
    <row r="3" spans="1:23">
      <c r="A3" s="5" t="s">
        <v>6</v>
      </c>
      <c r="B3" s="5" t="s">
        <v>173</v>
      </c>
      <c r="C3" t="s">
        <v>15</v>
      </c>
      <c r="D3" t="s">
        <v>16</v>
      </c>
      <c r="E3" t="s">
        <v>221</v>
      </c>
      <c r="F3" t="s">
        <v>222</v>
      </c>
      <c r="G3" t="s">
        <v>223</v>
      </c>
      <c r="H3" t="s">
        <v>224</v>
      </c>
      <c r="I3" t="s">
        <v>225</v>
      </c>
      <c r="J3" t="s">
        <v>226</v>
      </c>
      <c r="K3" t="s">
        <v>10</v>
      </c>
      <c r="L3" t="s">
        <v>14</v>
      </c>
      <c r="M3" t="s">
        <v>13</v>
      </c>
      <c r="N3" s="6" t="s">
        <v>20</v>
      </c>
      <c r="O3" s="6" t="s">
        <v>21</v>
      </c>
      <c r="P3" s="6" t="s">
        <v>22</v>
      </c>
      <c r="Q3" s="6" t="s">
        <v>23</v>
      </c>
      <c r="R3" s="6" t="s">
        <v>24</v>
      </c>
      <c r="S3" s="6" t="s">
        <v>25</v>
      </c>
      <c r="U3" s="6" t="s">
        <v>26</v>
      </c>
      <c r="V3" s="6" t="s">
        <v>27</v>
      </c>
      <c r="W3" s="6" t="s">
        <v>28</v>
      </c>
    </row>
    <row r="4" spans="1:23">
      <c r="C4">
        <v>45</v>
      </c>
      <c r="D4">
        <v>1</v>
      </c>
      <c r="E4">
        <v>1</v>
      </c>
      <c r="F4">
        <v>3</v>
      </c>
      <c r="G4" t="s">
        <v>227</v>
      </c>
      <c r="H4" t="s">
        <v>228</v>
      </c>
      <c r="I4">
        <v>1</v>
      </c>
      <c r="J4">
        <v>2</v>
      </c>
      <c r="K4">
        <f>AVERAGE(J4:J19)</f>
        <v>5.5</v>
      </c>
      <c r="L4">
        <f>STDEV(J4:J19)</f>
        <v>4.5898438608156011</v>
      </c>
      <c r="M4">
        <f>COUNTA(J4:J19)</f>
        <v>16</v>
      </c>
      <c r="N4">
        <f>SQRT((((M20-1)*L20^2)+((M4-1)*L4^2))/(M20+M4-2))</f>
        <v>5.3758720222862451</v>
      </c>
      <c r="O4">
        <f>(K20-K4)/N4</f>
        <v>0.69756124856655422</v>
      </c>
      <c r="P4">
        <f>1-(3/(4*(M4+M20-2)-1))</f>
        <v>0.97478991596638653</v>
      </c>
      <c r="Q4">
        <f>((M4+M20)/(M4*M20))+(O4^2/(2*(M4+M20)))</f>
        <v>0.13260299524221453</v>
      </c>
      <c r="R4">
        <f>P4*O4</f>
        <v>0.67997567087159905</v>
      </c>
      <c r="S4">
        <f>Q4*(P4^2)</f>
        <v>0.12600140554898939</v>
      </c>
      <c r="U4" s="7">
        <f>LN(K20/K4)</f>
        <v>0.51987545928590861</v>
      </c>
      <c r="V4" s="7">
        <f>(((L20^2)/(M20*K20^2))+((L4^2)/(M4*K4^2)))</f>
        <v>7.0358408441946518E-2</v>
      </c>
      <c r="W4">
        <f>(M4*M20)/(M4+M20)</f>
        <v>8</v>
      </c>
    </row>
    <row r="5" spans="1:23">
      <c r="E5">
        <v>1</v>
      </c>
      <c r="F5">
        <v>7</v>
      </c>
      <c r="G5" t="s">
        <v>227</v>
      </c>
      <c r="H5" t="s">
        <v>229</v>
      </c>
      <c r="I5">
        <v>2</v>
      </c>
      <c r="J5">
        <v>6</v>
      </c>
    </row>
    <row r="6" spans="1:23">
      <c r="E6">
        <v>1</v>
      </c>
      <c r="F6">
        <v>8</v>
      </c>
      <c r="G6" t="s">
        <v>227</v>
      </c>
      <c r="H6" t="s">
        <v>228</v>
      </c>
      <c r="I6">
        <v>1</v>
      </c>
      <c r="J6">
        <v>2</v>
      </c>
    </row>
    <row r="7" spans="1:23">
      <c r="E7">
        <v>1</v>
      </c>
      <c r="F7">
        <v>9</v>
      </c>
      <c r="G7" t="s">
        <v>227</v>
      </c>
      <c r="H7" t="s">
        <v>229</v>
      </c>
      <c r="I7">
        <v>3</v>
      </c>
      <c r="J7">
        <v>10</v>
      </c>
    </row>
    <row r="8" spans="1:23">
      <c r="E8">
        <v>1</v>
      </c>
      <c r="F8">
        <v>10</v>
      </c>
      <c r="G8" t="s">
        <v>227</v>
      </c>
      <c r="H8" t="s">
        <v>229</v>
      </c>
      <c r="I8">
        <v>1</v>
      </c>
      <c r="J8">
        <v>2</v>
      </c>
    </row>
    <row r="9" spans="1:23">
      <c r="E9">
        <v>1</v>
      </c>
      <c r="F9">
        <v>11</v>
      </c>
      <c r="G9" t="s">
        <v>227</v>
      </c>
      <c r="H9" t="s">
        <v>228</v>
      </c>
      <c r="I9">
        <v>1</v>
      </c>
      <c r="J9">
        <v>2</v>
      </c>
    </row>
    <row r="10" spans="1:23">
      <c r="E10">
        <v>1</v>
      </c>
      <c r="F10">
        <v>12</v>
      </c>
      <c r="G10" t="s">
        <v>227</v>
      </c>
      <c r="H10" t="s">
        <v>228</v>
      </c>
      <c r="I10">
        <v>2</v>
      </c>
      <c r="J10">
        <v>6</v>
      </c>
    </row>
    <row r="11" spans="1:23">
      <c r="E11">
        <v>1</v>
      </c>
      <c r="F11">
        <v>14</v>
      </c>
      <c r="G11" t="s">
        <v>227</v>
      </c>
      <c r="H11" t="s">
        <v>229</v>
      </c>
      <c r="I11">
        <v>1</v>
      </c>
      <c r="J11">
        <v>2</v>
      </c>
    </row>
    <row r="12" spans="1:23">
      <c r="E12">
        <v>1</v>
      </c>
      <c r="F12">
        <v>15</v>
      </c>
      <c r="G12" t="s">
        <v>227</v>
      </c>
      <c r="H12" t="s">
        <v>229</v>
      </c>
      <c r="I12">
        <v>1</v>
      </c>
      <c r="J12">
        <v>2</v>
      </c>
    </row>
    <row r="13" spans="1:23">
      <c r="E13">
        <v>1</v>
      </c>
      <c r="F13">
        <v>24</v>
      </c>
      <c r="G13" t="s">
        <v>227</v>
      </c>
      <c r="H13" t="s">
        <v>229</v>
      </c>
      <c r="I13">
        <v>4</v>
      </c>
      <c r="J13">
        <v>14</v>
      </c>
    </row>
    <row r="14" spans="1:23">
      <c r="E14">
        <v>1</v>
      </c>
      <c r="F14">
        <v>25</v>
      </c>
      <c r="G14" t="s">
        <v>227</v>
      </c>
      <c r="H14" t="s">
        <v>228</v>
      </c>
      <c r="I14">
        <v>4</v>
      </c>
      <c r="J14">
        <v>14</v>
      </c>
    </row>
    <row r="15" spans="1:23">
      <c r="E15">
        <v>1</v>
      </c>
      <c r="F15">
        <v>26</v>
      </c>
      <c r="G15" t="s">
        <v>227</v>
      </c>
      <c r="H15" t="s">
        <v>228</v>
      </c>
      <c r="I15">
        <v>1</v>
      </c>
      <c r="J15">
        <v>2</v>
      </c>
    </row>
    <row r="16" spans="1:23">
      <c r="E16">
        <v>1</v>
      </c>
      <c r="F16">
        <v>27</v>
      </c>
      <c r="G16" t="s">
        <v>227</v>
      </c>
      <c r="H16" t="s">
        <v>228</v>
      </c>
      <c r="I16">
        <v>1</v>
      </c>
      <c r="J16">
        <v>2</v>
      </c>
    </row>
    <row r="17" spans="5:13">
      <c r="E17">
        <v>1</v>
      </c>
      <c r="F17">
        <v>28</v>
      </c>
      <c r="G17" t="s">
        <v>227</v>
      </c>
      <c r="H17" t="s">
        <v>229</v>
      </c>
      <c r="I17">
        <v>1</v>
      </c>
      <c r="J17">
        <v>2</v>
      </c>
    </row>
    <row r="18" spans="5:13">
      <c r="E18">
        <v>1</v>
      </c>
      <c r="F18">
        <v>29</v>
      </c>
      <c r="G18" t="s">
        <v>227</v>
      </c>
      <c r="H18" t="s">
        <v>229</v>
      </c>
      <c r="I18">
        <v>3</v>
      </c>
      <c r="J18">
        <v>10</v>
      </c>
    </row>
    <row r="19" spans="5:13">
      <c r="E19">
        <v>1</v>
      </c>
      <c r="F19">
        <v>30</v>
      </c>
      <c r="G19" t="s">
        <v>227</v>
      </c>
      <c r="H19" t="s">
        <v>228</v>
      </c>
      <c r="I19">
        <v>3</v>
      </c>
      <c r="J19">
        <v>10</v>
      </c>
    </row>
    <row r="20" spans="5:13">
      <c r="E20">
        <v>1</v>
      </c>
      <c r="F20">
        <v>1</v>
      </c>
      <c r="G20" t="s">
        <v>35</v>
      </c>
      <c r="H20" t="s">
        <v>230</v>
      </c>
      <c r="I20">
        <v>2</v>
      </c>
      <c r="J20">
        <v>6</v>
      </c>
      <c r="K20">
        <f>AVERAGE(J20:J35)</f>
        <v>9.25</v>
      </c>
      <c r="L20">
        <f>STDEV(J20:J35)</f>
        <v>6.0608030271023772</v>
      </c>
      <c r="M20">
        <f>COUNTA(J20:J35)</f>
        <v>16</v>
      </c>
    </row>
    <row r="21" spans="5:13">
      <c r="E21">
        <v>1</v>
      </c>
      <c r="F21">
        <v>2</v>
      </c>
      <c r="G21" t="s">
        <v>35</v>
      </c>
      <c r="H21" t="s">
        <v>231</v>
      </c>
      <c r="I21">
        <v>3</v>
      </c>
      <c r="J21">
        <v>10</v>
      </c>
    </row>
    <row r="22" spans="5:13">
      <c r="E22">
        <v>1</v>
      </c>
      <c r="F22">
        <v>4</v>
      </c>
      <c r="G22" t="s">
        <v>35</v>
      </c>
      <c r="H22" t="s">
        <v>230</v>
      </c>
      <c r="I22">
        <v>1</v>
      </c>
      <c r="J22">
        <v>2</v>
      </c>
    </row>
    <row r="23" spans="5:13">
      <c r="E23">
        <v>1</v>
      </c>
      <c r="F23">
        <v>5</v>
      </c>
      <c r="G23" t="s">
        <v>35</v>
      </c>
      <c r="H23" t="s">
        <v>231</v>
      </c>
      <c r="I23">
        <v>1</v>
      </c>
      <c r="J23">
        <v>2</v>
      </c>
    </row>
    <row r="24" spans="5:13">
      <c r="E24">
        <v>1</v>
      </c>
      <c r="F24">
        <v>6</v>
      </c>
      <c r="G24" t="s">
        <v>35</v>
      </c>
      <c r="H24" t="s">
        <v>231</v>
      </c>
      <c r="I24">
        <v>1</v>
      </c>
      <c r="J24">
        <v>2</v>
      </c>
    </row>
    <row r="25" spans="5:13">
      <c r="E25">
        <v>1</v>
      </c>
      <c r="F25">
        <v>13</v>
      </c>
      <c r="G25" t="s">
        <v>35</v>
      </c>
      <c r="H25" t="s">
        <v>230</v>
      </c>
      <c r="I25">
        <v>1</v>
      </c>
      <c r="J25">
        <v>2</v>
      </c>
    </row>
    <row r="26" spans="5:13">
      <c r="E26">
        <v>1</v>
      </c>
      <c r="F26">
        <v>16</v>
      </c>
      <c r="G26" t="s">
        <v>35</v>
      </c>
      <c r="H26" t="s">
        <v>231</v>
      </c>
      <c r="I26">
        <v>3</v>
      </c>
      <c r="J26">
        <v>10</v>
      </c>
    </row>
    <row r="27" spans="5:13">
      <c r="E27">
        <v>1</v>
      </c>
      <c r="F27">
        <v>17</v>
      </c>
      <c r="G27" t="s">
        <v>35</v>
      </c>
      <c r="H27" t="s">
        <v>230</v>
      </c>
      <c r="I27">
        <v>4</v>
      </c>
      <c r="J27">
        <v>14</v>
      </c>
    </row>
    <row r="28" spans="5:13">
      <c r="E28">
        <v>1</v>
      </c>
      <c r="F28">
        <v>18</v>
      </c>
      <c r="G28" t="s">
        <v>35</v>
      </c>
      <c r="H28" t="s">
        <v>230</v>
      </c>
      <c r="I28">
        <v>5</v>
      </c>
      <c r="J28">
        <v>18</v>
      </c>
    </row>
    <row r="29" spans="5:13">
      <c r="E29">
        <v>1</v>
      </c>
      <c r="F29">
        <v>19</v>
      </c>
      <c r="G29" t="s">
        <v>35</v>
      </c>
      <c r="H29" t="s">
        <v>231</v>
      </c>
      <c r="I29">
        <v>4</v>
      </c>
      <c r="J29">
        <v>14</v>
      </c>
    </row>
    <row r="30" spans="5:13">
      <c r="E30">
        <v>1</v>
      </c>
      <c r="F30">
        <v>20</v>
      </c>
      <c r="G30" t="s">
        <v>35</v>
      </c>
      <c r="H30" t="s">
        <v>230</v>
      </c>
      <c r="I30">
        <v>1</v>
      </c>
      <c r="J30">
        <v>2</v>
      </c>
    </row>
    <row r="31" spans="5:13">
      <c r="E31">
        <v>1</v>
      </c>
      <c r="F31">
        <v>21</v>
      </c>
      <c r="G31" t="s">
        <v>35</v>
      </c>
      <c r="H31" t="s">
        <v>231</v>
      </c>
      <c r="I31">
        <v>4</v>
      </c>
      <c r="J31">
        <v>14</v>
      </c>
    </row>
    <row r="32" spans="5:13">
      <c r="E32">
        <v>1</v>
      </c>
      <c r="F32">
        <v>22</v>
      </c>
      <c r="G32" t="s">
        <v>35</v>
      </c>
      <c r="H32" t="s">
        <v>231</v>
      </c>
      <c r="I32">
        <v>5</v>
      </c>
      <c r="J32">
        <v>18</v>
      </c>
    </row>
    <row r="33" spans="3:23">
      <c r="E33">
        <v>1</v>
      </c>
      <c r="F33">
        <v>23</v>
      </c>
      <c r="G33" t="s">
        <v>35</v>
      </c>
      <c r="H33" t="s">
        <v>230</v>
      </c>
      <c r="I33">
        <v>4</v>
      </c>
      <c r="J33">
        <v>14</v>
      </c>
    </row>
    <row r="34" spans="3:23">
      <c r="E34">
        <v>1</v>
      </c>
      <c r="F34">
        <v>31</v>
      </c>
      <c r="G34" t="s">
        <v>35</v>
      </c>
      <c r="H34" t="s">
        <v>230</v>
      </c>
      <c r="I34">
        <v>2</v>
      </c>
      <c r="J34">
        <v>6</v>
      </c>
    </row>
    <row r="35" spans="3:23">
      <c r="E35">
        <v>1</v>
      </c>
      <c r="F35">
        <v>32</v>
      </c>
      <c r="G35" t="s">
        <v>35</v>
      </c>
      <c r="H35" t="s">
        <v>231</v>
      </c>
      <c r="I35">
        <v>4</v>
      </c>
      <c r="J35">
        <v>14</v>
      </c>
    </row>
    <row r="36" spans="3:23">
      <c r="C36">
        <v>46</v>
      </c>
      <c r="D36">
        <v>1</v>
      </c>
      <c r="E36">
        <v>2</v>
      </c>
      <c r="F36">
        <v>3</v>
      </c>
      <c r="G36" t="s">
        <v>227</v>
      </c>
      <c r="H36" t="s">
        <v>228</v>
      </c>
      <c r="I36">
        <v>4</v>
      </c>
      <c r="J36">
        <v>14</v>
      </c>
      <c r="K36">
        <f>AVERAGE(J36:J51)</f>
        <v>10.5</v>
      </c>
      <c r="L36">
        <f>STDEV(J36:J51)</f>
        <v>6.1752192943516855</v>
      </c>
      <c r="M36">
        <f>COUNTA(J36:J51)</f>
        <v>16</v>
      </c>
      <c r="N36">
        <f>SQRT((((M52-1)*L52^2)+((M36-1)*L36^2))/(M52+M36-2))</f>
        <v>4.8853522561496696</v>
      </c>
      <c r="O36">
        <f>(K52-K36)/N36</f>
        <v>-0.71642735599960239</v>
      </c>
      <c r="P36">
        <f>1-(3/(4*(M36+M52-2)-1))</f>
        <v>0.97478991596638653</v>
      </c>
      <c r="Q36">
        <f>((M36+M52)/(M36*M52))+(O36^2/(2*(M36+M52)))</f>
        <v>0.13301981494413409</v>
      </c>
      <c r="R36">
        <f>P36*O36</f>
        <v>-0.69836616215087288</v>
      </c>
      <c r="S36">
        <f>Q36*(P36^2)</f>
        <v>0.12639747404055279</v>
      </c>
      <c r="U36" s="7">
        <f>LN(K52/K36)</f>
        <v>-0.40546510810816444</v>
      </c>
      <c r="V36" s="7">
        <f>(((L52^2)/(M52*K52^2))+((L36^2)/(M36*K36^2)))</f>
        <v>3.3862433862433858E-2</v>
      </c>
      <c r="W36">
        <f>(M36*M52)/(M36+M52)</f>
        <v>8</v>
      </c>
    </row>
    <row r="37" spans="3:23">
      <c r="E37">
        <v>2</v>
      </c>
      <c r="F37">
        <v>7</v>
      </c>
      <c r="G37" t="s">
        <v>227</v>
      </c>
      <c r="H37" t="s">
        <v>229</v>
      </c>
      <c r="I37">
        <v>1</v>
      </c>
      <c r="J37">
        <v>2</v>
      </c>
    </row>
    <row r="38" spans="3:23">
      <c r="E38">
        <v>2</v>
      </c>
      <c r="F38">
        <v>8</v>
      </c>
      <c r="G38" t="s">
        <v>227</v>
      </c>
      <c r="H38" t="s">
        <v>228</v>
      </c>
      <c r="I38">
        <v>4</v>
      </c>
      <c r="J38">
        <v>14</v>
      </c>
    </row>
    <row r="39" spans="3:23">
      <c r="E39">
        <v>2</v>
      </c>
      <c r="F39">
        <v>9</v>
      </c>
      <c r="G39" t="s">
        <v>227</v>
      </c>
      <c r="H39" t="s">
        <v>229</v>
      </c>
      <c r="I39">
        <v>4</v>
      </c>
      <c r="J39">
        <v>14</v>
      </c>
    </row>
    <row r="40" spans="3:23">
      <c r="E40">
        <v>2</v>
      </c>
      <c r="F40">
        <v>10</v>
      </c>
      <c r="G40" t="s">
        <v>227</v>
      </c>
      <c r="H40" t="s">
        <v>229</v>
      </c>
      <c r="I40">
        <v>2</v>
      </c>
      <c r="J40">
        <v>6</v>
      </c>
    </row>
    <row r="41" spans="3:23">
      <c r="E41">
        <v>2</v>
      </c>
      <c r="F41">
        <v>11</v>
      </c>
      <c r="G41" t="s">
        <v>227</v>
      </c>
      <c r="H41" t="s">
        <v>228</v>
      </c>
      <c r="I41">
        <v>5</v>
      </c>
      <c r="J41">
        <v>18</v>
      </c>
    </row>
    <row r="42" spans="3:23">
      <c r="E42">
        <v>2</v>
      </c>
      <c r="F42">
        <v>12</v>
      </c>
      <c r="G42" t="s">
        <v>227</v>
      </c>
      <c r="H42" t="s">
        <v>228</v>
      </c>
      <c r="I42">
        <v>5</v>
      </c>
      <c r="J42">
        <v>18</v>
      </c>
    </row>
    <row r="43" spans="3:23">
      <c r="E43">
        <v>2</v>
      </c>
      <c r="F43">
        <v>14</v>
      </c>
      <c r="G43" t="s">
        <v>227</v>
      </c>
      <c r="H43" t="s">
        <v>229</v>
      </c>
      <c r="I43">
        <v>5</v>
      </c>
      <c r="J43">
        <v>18</v>
      </c>
    </row>
    <row r="44" spans="3:23">
      <c r="E44">
        <v>2</v>
      </c>
      <c r="F44">
        <v>15</v>
      </c>
      <c r="G44" t="s">
        <v>227</v>
      </c>
      <c r="H44" t="s">
        <v>229</v>
      </c>
      <c r="I44">
        <v>5</v>
      </c>
      <c r="J44">
        <v>18</v>
      </c>
    </row>
    <row r="45" spans="3:23">
      <c r="E45">
        <v>2</v>
      </c>
      <c r="F45">
        <v>24</v>
      </c>
      <c r="G45" t="s">
        <v>227</v>
      </c>
      <c r="H45" t="s">
        <v>229</v>
      </c>
      <c r="I45">
        <v>2</v>
      </c>
      <c r="J45">
        <v>6</v>
      </c>
    </row>
    <row r="46" spans="3:23">
      <c r="E46">
        <v>2</v>
      </c>
      <c r="F46">
        <v>25</v>
      </c>
      <c r="G46" t="s">
        <v>227</v>
      </c>
      <c r="H46" t="s">
        <v>228</v>
      </c>
      <c r="I46">
        <v>2</v>
      </c>
      <c r="J46">
        <v>6</v>
      </c>
    </row>
    <row r="47" spans="3:23">
      <c r="E47">
        <v>2</v>
      </c>
      <c r="F47">
        <v>26</v>
      </c>
      <c r="G47" t="s">
        <v>227</v>
      </c>
      <c r="H47" t="s">
        <v>228</v>
      </c>
      <c r="I47">
        <v>1</v>
      </c>
      <c r="J47">
        <v>2</v>
      </c>
    </row>
    <row r="48" spans="3:23">
      <c r="E48">
        <v>2</v>
      </c>
      <c r="F48">
        <v>27</v>
      </c>
      <c r="G48" t="s">
        <v>227</v>
      </c>
      <c r="H48" t="s">
        <v>228</v>
      </c>
      <c r="I48">
        <v>4</v>
      </c>
      <c r="J48">
        <v>14</v>
      </c>
    </row>
    <row r="49" spans="5:13">
      <c r="E49">
        <v>2</v>
      </c>
      <c r="F49">
        <v>28</v>
      </c>
      <c r="G49" t="s">
        <v>227</v>
      </c>
      <c r="H49" t="s">
        <v>229</v>
      </c>
      <c r="I49">
        <v>1</v>
      </c>
      <c r="J49">
        <v>2</v>
      </c>
    </row>
    <row r="50" spans="5:13">
      <c r="E50">
        <v>2</v>
      </c>
      <c r="F50">
        <v>29</v>
      </c>
      <c r="G50" t="s">
        <v>227</v>
      </c>
      <c r="H50" t="s">
        <v>229</v>
      </c>
      <c r="I50">
        <v>3</v>
      </c>
      <c r="J50">
        <v>10</v>
      </c>
    </row>
    <row r="51" spans="5:13">
      <c r="E51">
        <v>2</v>
      </c>
      <c r="F51">
        <v>30</v>
      </c>
      <c r="G51" t="s">
        <v>227</v>
      </c>
      <c r="H51" t="s">
        <v>228</v>
      </c>
      <c r="I51">
        <v>2</v>
      </c>
      <c r="J51">
        <v>6</v>
      </c>
    </row>
    <row r="52" spans="5:13">
      <c r="E52">
        <v>2</v>
      </c>
      <c r="F52">
        <v>1</v>
      </c>
      <c r="G52" t="s">
        <v>35</v>
      </c>
      <c r="H52" t="s">
        <v>230</v>
      </c>
      <c r="I52">
        <v>1</v>
      </c>
      <c r="J52">
        <v>2</v>
      </c>
      <c r="K52">
        <f>AVERAGE(J52:J67)</f>
        <v>7</v>
      </c>
      <c r="L52">
        <f>STDEV(J52:J67)</f>
        <v>3.0983866769659336</v>
      </c>
      <c r="M52">
        <f>COUNTA(J52:J67)</f>
        <v>16</v>
      </c>
    </row>
    <row r="53" spans="5:13">
      <c r="E53">
        <v>2</v>
      </c>
      <c r="F53">
        <v>2</v>
      </c>
      <c r="G53" t="s">
        <v>35</v>
      </c>
      <c r="H53" t="s">
        <v>231</v>
      </c>
      <c r="I53">
        <v>3</v>
      </c>
      <c r="J53">
        <v>10</v>
      </c>
    </row>
    <row r="54" spans="5:13">
      <c r="E54">
        <v>2</v>
      </c>
      <c r="F54">
        <v>4</v>
      </c>
      <c r="G54" t="s">
        <v>35</v>
      </c>
      <c r="H54" t="s">
        <v>230</v>
      </c>
      <c r="I54">
        <v>3</v>
      </c>
      <c r="J54">
        <v>10</v>
      </c>
    </row>
    <row r="55" spans="5:13">
      <c r="E55">
        <v>2</v>
      </c>
      <c r="F55">
        <v>5</v>
      </c>
      <c r="G55" t="s">
        <v>35</v>
      </c>
      <c r="H55" t="s">
        <v>231</v>
      </c>
      <c r="I55">
        <v>2</v>
      </c>
      <c r="J55">
        <v>6</v>
      </c>
    </row>
    <row r="56" spans="5:13">
      <c r="E56">
        <v>2</v>
      </c>
      <c r="F56">
        <v>6</v>
      </c>
      <c r="G56" t="s">
        <v>35</v>
      </c>
      <c r="H56" t="s">
        <v>231</v>
      </c>
      <c r="I56">
        <v>1</v>
      </c>
      <c r="J56">
        <v>2</v>
      </c>
    </row>
    <row r="57" spans="5:13">
      <c r="E57">
        <v>2</v>
      </c>
      <c r="F57">
        <v>13</v>
      </c>
      <c r="G57" t="s">
        <v>35</v>
      </c>
      <c r="H57" t="s">
        <v>230</v>
      </c>
      <c r="I57">
        <v>3</v>
      </c>
      <c r="J57">
        <v>10</v>
      </c>
    </row>
    <row r="58" spans="5:13">
      <c r="E58">
        <v>2</v>
      </c>
      <c r="F58">
        <v>16</v>
      </c>
      <c r="G58" t="s">
        <v>35</v>
      </c>
      <c r="H58" t="s">
        <v>231</v>
      </c>
      <c r="I58">
        <v>3</v>
      </c>
      <c r="J58">
        <v>10</v>
      </c>
    </row>
    <row r="59" spans="5:13">
      <c r="E59">
        <v>2</v>
      </c>
      <c r="F59">
        <v>17</v>
      </c>
      <c r="G59" t="s">
        <v>35</v>
      </c>
      <c r="H59" t="s">
        <v>230</v>
      </c>
      <c r="I59">
        <v>2</v>
      </c>
      <c r="J59">
        <v>6</v>
      </c>
    </row>
    <row r="60" spans="5:13">
      <c r="E60">
        <v>2</v>
      </c>
      <c r="F60">
        <v>18</v>
      </c>
      <c r="G60" t="s">
        <v>35</v>
      </c>
      <c r="H60" t="s">
        <v>230</v>
      </c>
      <c r="I60">
        <v>2</v>
      </c>
      <c r="J60">
        <v>6</v>
      </c>
    </row>
    <row r="61" spans="5:13">
      <c r="E61">
        <v>2</v>
      </c>
      <c r="F61">
        <v>19</v>
      </c>
      <c r="G61" t="s">
        <v>35</v>
      </c>
      <c r="H61" t="s">
        <v>231</v>
      </c>
      <c r="I61">
        <v>2</v>
      </c>
      <c r="J61">
        <v>6</v>
      </c>
    </row>
    <row r="62" spans="5:13">
      <c r="E62">
        <v>2</v>
      </c>
      <c r="F62">
        <v>20</v>
      </c>
      <c r="G62" t="s">
        <v>35</v>
      </c>
      <c r="H62" t="s">
        <v>230</v>
      </c>
      <c r="I62">
        <v>2</v>
      </c>
      <c r="J62">
        <v>6</v>
      </c>
    </row>
    <row r="63" spans="5:13">
      <c r="E63">
        <v>2</v>
      </c>
      <c r="F63">
        <v>21</v>
      </c>
      <c r="G63" t="s">
        <v>35</v>
      </c>
      <c r="H63" t="s">
        <v>231</v>
      </c>
      <c r="I63">
        <v>2</v>
      </c>
      <c r="J63">
        <v>6</v>
      </c>
    </row>
    <row r="64" spans="5:13">
      <c r="E64">
        <v>2</v>
      </c>
      <c r="F64">
        <v>22</v>
      </c>
      <c r="G64" t="s">
        <v>35</v>
      </c>
      <c r="H64" t="s">
        <v>231</v>
      </c>
      <c r="I64">
        <v>2</v>
      </c>
      <c r="J64">
        <v>6</v>
      </c>
    </row>
    <row r="65" spans="5:10">
      <c r="E65">
        <v>2</v>
      </c>
      <c r="F65">
        <v>23</v>
      </c>
      <c r="G65" t="s">
        <v>35</v>
      </c>
      <c r="H65" t="s">
        <v>230</v>
      </c>
      <c r="I65">
        <v>2</v>
      </c>
      <c r="J65">
        <v>6</v>
      </c>
    </row>
    <row r="66" spans="5:10">
      <c r="E66">
        <v>2</v>
      </c>
      <c r="F66">
        <v>31</v>
      </c>
      <c r="G66" t="s">
        <v>35</v>
      </c>
      <c r="H66" t="s">
        <v>230</v>
      </c>
      <c r="I66">
        <v>4</v>
      </c>
      <c r="J66">
        <v>14</v>
      </c>
    </row>
    <row r="67" spans="5:10">
      <c r="E67">
        <v>2</v>
      </c>
      <c r="F67">
        <v>32</v>
      </c>
      <c r="G67" t="s">
        <v>35</v>
      </c>
      <c r="H67" t="s">
        <v>231</v>
      </c>
      <c r="I67">
        <v>2</v>
      </c>
      <c r="J6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13"/>
  <sheetViews>
    <sheetView workbookViewId="0"/>
  </sheetViews>
  <sheetFormatPr defaultColWidth="11" defaultRowHeight="15.6"/>
  <sheetData>
    <row r="1" spans="1:27">
      <c r="A1" t="s">
        <v>5</v>
      </c>
    </row>
    <row r="4" spans="1:27">
      <c r="A4" s="5" t="s">
        <v>6</v>
      </c>
      <c r="B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9</v>
      </c>
      <c r="O4" s="5" t="s">
        <v>10</v>
      </c>
      <c r="P4" s="5" t="s">
        <v>18</v>
      </c>
      <c r="Q4" s="5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Y4" s="6" t="s">
        <v>26</v>
      </c>
      <c r="Z4" s="6" t="s">
        <v>27</v>
      </c>
      <c r="AA4" t="s">
        <v>28</v>
      </c>
    </row>
    <row r="5" spans="1:27">
      <c r="B5" t="s">
        <v>29</v>
      </c>
      <c r="D5" t="s">
        <v>30</v>
      </c>
      <c r="E5" t="s">
        <v>31</v>
      </c>
      <c r="F5">
        <v>1.05185185185185</v>
      </c>
      <c r="G5">
        <v>1.13333333333333</v>
      </c>
      <c r="H5">
        <f>G5-F5</f>
        <v>8.1481481481479934E-2</v>
      </c>
      <c r="I5">
        <v>5</v>
      </c>
      <c r="J5">
        <f>SQRT(I5)*H5</f>
        <v>0.1821981314999794</v>
      </c>
      <c r="K5">
        <v>56</v>
      </c>
      <c r="L5">
        <v>1</v>
      </c>
      <c r="M5" t="s">
        <v>32</v>
      </c>
      <c r="N5" t="s">
        <v>31</v>
      </c>
      <c r="O5">
        <f>AVERAGE(F5:F6)</f>
        <v>1.0424396873938151</v>
      </c>
      <c r="P5">
        <f>SQRT(J5^2+J6^2)/2</f>
        <v>0.11228731605148012</v>
      </c>
      <c r="Q5">
        <v>10</v>
      </c>
      <c r="R5">
        <f>SQRT((((Q6-1)*P6^2)+((Q5-1)*P5^2))/(Q6+Q5-2))</f>
        <v>0.1376340210074232</v>
      </c>
      <c r="S5">
        <f>(O6-O5)/R5</f>
        <v>-0.36217131808228287</v>
      </c>
      <c r="T5">
        <f>1-(3/(4*(Q5+Q6-2)-1))</f>
        <v>0.94117647058823528</v>
      </c>
      <c r="U5">
        <f>((Q5+Q6)/(Q5*Q6))+(S5^2/(2*(Q5+Q6)))</f>
        <v>0.30437226878804857</v>
      </c>
      <c r="V5">
        <f>T5*S5</f>
        <v>-0.3408671229009721</v>
      </c>
      <c r="W5">
        <f>U5*(T5^2)</f>
        <v>0.26961695781917105</v>
      </c>
      <c r="Y5" s="7">
        <f>LN(O6/O5)</f>
        <v>-4.8998797685858977E-2</v>
      </c>
      <c r="Z5" s="7">
        <f>(((P6^2)/(Q6*O6^2))+((P5^2)/(Q5*O5^2)))</f>
        <v>7.8989658279034411E-3</v>
      </c>
      <c r="AA5">
        <f>(Q5*Q6)/(Q5+Q6)</f>
        <v>3.3333333333333335</v>
      </c>
    </row>
    <row r="6" spans="1:27">
      <c r="D6" t="s">
        <v>33</v>
      </c>
      <c r="E6" t="s">
        <v>31</v>
      </c>
      <c r="F6">
        <v>1.0330275229357799</v>
      </c>
      <c r="G6">
        <v>1.0917431192660501</v>
      </c>
      <c r="H6">
        <f t="shared" ref="H6:H13" si="0">G6-F6</f>
        <v>5.8715596330270126E-2</v>
      </c>
      <c r="I6">
        <v>5</v>
      </c>
      <c r="J6">
        <f t="shared" ref="J6:J13" si="1">SQRT(I6)*H6</f>
        <v>0.13129206473392119</v>
      </c>
      <c r="M6" t="s">
        <v>34</v>
      </c>
      <c r="N6" t="s">
        <v>31</v>
      </c>
      <c r="O6">
        <v>0.99259259259259203</v>
      </c>
      <c r="P6">
        <f>J7</f>
        <v>0.18219813149997494</v>
      </c>
      <c r="Q6">
        <v>5</v>
      </c>
    </row>
    <row r="7" spans="1:27">
      <c r="D7" t="s">
        <v>35</v>
      </c>
      <c r="E7" t="s">
        <v>31</v>
      </c>
      <c r="F7">
        <v>0.99259259259259203</v>
      </c>
      <c r="G7">
        <v>1.07407407407407</v>
      </c>
      <c r="H7">
        <f t="shared" si="0"/>
        <v>8.1481481481477935E-2</v>
      </c>
      <c r="I7">
        <v>5</v>
      </c>
      <c r="J7">
        <f t="shared" si="1"/>
        <v>0.18219813149997494</v>
      </c>
      <c r="L7">
        <v>2</v>
      </c>
      <c r="M7" t="s">
        <v>32</v>
      </c>
      <c r="N7" t="s">
        <v>36</v>
      </c>
      <c r="O7">
        <f>AVERAGE(F8:F9)</f>
        <v>2.4230769230769149</v>
      </c>
      <c r="P7">
        <f>SQRT(J8^2+J9^2)/2</f>
        <v>0.21500653629806518</v>
      </c>
      <c r="Q7">
        <v>10</v>
      </c>
      <c r="R7">
        <f>SQRT((((Q8-1)*P8^2)+((Q7-1)*P7^2))/(Q8+Q7-2))</f>
        <v>0.38462398669541786</v>
      </c>
      <c r="S7">
        <f>(O8-O7)/R7</f>
        <v>-0.99801689463115351</v>
      </c>
      <c r="T7">
        <f>1-(3/(4*(Q7+Q8-2)-1))</f>
        <v>0.94117647058823528</v>
      </c>
      <c r="U7">
        <f>((Q7+Q8)/(Q7*Q8))+(S7^2/(2*(Q7+Q8)))</f>
        <v>0.33320125739897366</v>
      </c>
      <c r="V7">
        <f>T7*S7</f>
        <v>-0.93931001847637974</v>
      </c>
      <c r="W7">
        <f>U7*(T7^2)</f>
        <v>0.29515405499701475</v>
      </c>
      <c r="Y7" s="7">
        <f>LN(O8/O7)</f>
        <v>-0.17247292195300529</v>
      </c>
      <c r="Z7" s="7">
        <f>(((P8^2)/(Q8*O8^2))+((P7^2)/(Q7*O7^2)))</f>
        <v>1.8908653752976564E-2</v>
      </c>
      <c r="AA7">
        <f>(Q7*Q8)/(Q7+Q8)</f>
        <v>3.3333333333333335</v>
      </c>
    </row>
    <row r="8" spans="1:27">
      <c r="D8" t="s">
        <v>30</v>
      </c>
      <c r="E8" t="s">
        <v>36</v>
      </c>
      <c r="F8">
        <v>2.3076923076922999</v>
      </c>
      <c r="G8">
        <v>2.4230769230769198</v>
      </c>
      <c r="H8">
        <f>G8-F8</f>
        <v>0.11538461538461986</v>
      </c>
      <c r="I8">
        <v>5</v>
      </c>
      <c r="J8">
        <f t="shared" si="1"/>
        <v>0.25800784355767808</v>
      </c>
      <c r="M8" t="s">
        <v>34</v>
      </c>
      <c r="N8" t="s">
        <v>36</v>
      </c>
      <c r="O8">
        <v>2.0392156862744999</v>
      </c>
      <c r="P8">
        <f>J10</f>
        <v>0.61382258205876961</v>
      </c>
      <c r="Q8">
        <v>5</v>
      </c>
    </row>
    <row r="9" spans="1:27">
      <c r="D9" t="s">
        <v>33</v>
      </c>
      <c r="E9" t="s">
        <v>36</v>
      </c>
      <c r="F9">
        <v>2.5384615384615299</v>
      </c>
      <c r="G9">
        <v>2.6923076923076898</v>
      </c>
      <c r="H9">
        <f t="shared" si="0"/>
        <v>0.15384615384615996</v>
      </c>
      <c r="I9">
        <v>5</v>
      </c>
      <c r="J9">
        <f t="shared" si="1"/>
        <v>0.34401045807690439</v>
      </c>
      <c r="L9">
        <v>3</v>
      </c>
      <c r="M9" t="s">
        <v>32</v>
      </c>
      <c r="N9" t="s">
        <v>37</v>
      </c>
      <c r="O9">
        <f>AVERAGE(F11:F12)</f>
        <v>90.947368421052857</v>
      </c>
      <c r="P9">
        <f>SQRT(J11^2+J12^2)/2</f>
        <v>13.863201854223915</v>
      </c>
      <c r="Q9">
        <v>10</v>
      </c>
      <c r="R9">
        <f>SQRT((((Q10-1)*P10^2)+((Q9-1)*P9^2))/(Q10+Q9-2))</f>
        <v>16.46607033890302</v>
      </c>
      <c r="S9">
        <f>(O10-O9)/R9</f>
        <v>-0.53698940191380395</v>
      </c>
      <c r="T9">
        <f>1-(3/(4*(Q9+Q10-2)-1))</f>
        <v>0.94117647058823528</v>
      </c>
      <c r="U9">
        <f>((Q9+Q10)/(Q9*Q10))+(S9^2/(2*(Q9+Q10)))</f>
        <v>0.30961192059225817</v>
      </c>
      <c r="V9">
        <f>T9*S9</f>
        <v>-0.50540179003652141</v>
      </c>
      <c r="W9">
        <f>U9*(T9^2)</f>
        <v>0.27425831028241554</v>
      </c>
      <c r="Y9" s="7">
        <f>LN(O10/O9)</f>
        <v>-0.10227884912042114</v>
      </c>
      <c r="Z9" s="7">
        <f>(((P10^2)/(Q10*O10^2))+((P9^2)/(Q9*O9^2)))</f>
        <v>1.5637131629663941E-2</v>
      </c>
      <c r="AA9">
        <f>(Q9*Q10)/(Q9+Q10)</f>
        <v>3.3333333333333335</v>
      </c>
    </row>
    <row r="10" spans="1:27">
      <c r="D10" t="s">
        <v>35</v>
      </c>
      <c r="E10" t="s">
        <v>36</v>
      </c>
      <c r="F10">
        <v>2.0392156862744999</v>
      </c>
      <c r="G10">
        <v>2.3137254901960702</v>
      </c>
      <c r="H10">
        <f t="shared" si="0"/>
        <v>0.27450980392157032</v>
      </c>
      <c r="I10">
        <v>5</v>
      </c>
      <c r="J10">
        <f t="shared" si="1"/>
        <v>0.61382258205876961</v>
      </c>
      <c r="M10" t="s">
        <v>34</v>
      </c>
      <c r="N10" t="s">
        <v>37</v>
      </c>
      <c r="O10">
        <v>82.105263157894697</v>
      </c>
      <c r="P10">
        <f>J13</f>
        <v>21.18380189210324</v>
      </c>
      <c r="Q10">
        <v>5</v>
      </c>
    </row>
    <row r="11" spans="1:27">
      <c r="D11" t="s">
        <v>30</v>
      </c>
      <c r="E11" t="s">
        <v>38</v>
      </c>
      <c r="F11">
        <v>97.894736842105203</v>
      </c>
      <c r="G11">
        <v>107.36842105263101</v>
      </c>
      <c r="H11">
        <f>G11-F11</f>
        <v>9.4736842105258035</v>
      </c>
      <c r="I11">
        <v>5</v>
      </c>
      <c r="J11">
        <f t="shared" si="1"/>
        <v>21.183801892102124</v>
      </c>
    </row>
    <row r="12" spans="1:27">
      <c r="D12" t="s">
        <v>33</v>
      </c>
      <c r="E12" t="s">
        <v>38</v>
      </c>
      <c r="F12">
        <v>84.000000000000497</v>
      </c>
      <c r="G12">
        <v>92.000000000000497</v>
      </c>
      <c r="H12">
        <f t="shared" si="0"/>
        <v>8</v>
      </c>
      <c r="I12">
        <v>5</v>
      </c>
      <c r="J12">
        <f t="shared" si="1"/>
        <v>17.888543819998318</v>
      </c>
    </row>
    <row r="13" spans="1:27">
      <c r="D13" t="s">
        <v>35</v>
      </c>
      <c r="E13" t="s">
        <v>38</v>
      </c>
      <c r="F13">
        <v>82.105263157894697</v>
      </c>
      <c r="G13">
        <v>91.578947368420998</v>
      </c>
      <c r="H13">
        <f t="shared" si="0"/>
        <v>9.4736842105263008</v>
      </c>
      <c r="I13">
        <v>5</v>
      </c>
      <c r="J13">
        <f t="shared" si="1"/>
        <v>21.18380189210324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14"/>
  <sheetViews>
    <sheetView workbookViewId="0">
      <selection activeCell="Q41" sqref="Q41"/>
    </sheetView>
  </sheetViews>
  <sheetFormatPr defaultColWidth="11" defaultRowHeight="15.6"/>
  <sheetData>
    <row r="1" spans="1:34">
      <c r="A1" t="s">
        <v>232</v>
      </c>
    </row>
    <row r="4" spans="1:34">
      <c r="A4" s="5" t="s">
        <v>6</v>
      </c>
      <c r="B4" s="5" t="s">
        <v>40</v>
      </c>
      <c r="C4" t="s">
        <v>15</v>
      </c>
      <c r="D4" t="s">
        <v>16</v>
      </c>
      <c r="E4" t="s">
        <v>49</v>
      </c>
      <c r="F4" t="s">
        <v>147</v>
      </c>
      <c r="G4" t="s">
        <v>75</v>
      </c>
      <c r="H4" t="s">
        <v>13</v>
      </c>
      <c r="I4" t="s">
        <v>104</v>
      </c>
      <c r="J4" t="s">
        <v>233</v>
      </c>
      <c r="K4" t="s">
        <v>234</v>
      </c>
      <c r="L4" t="s">
        <v>235</v>
      </c>
      <c r="M4" t="s">
        <v>236</v>
      </c>
      <c r="N4" t="s">
        <v>13</v>
      </c>
      <c r="O4" t="s">
        <v>108</v>
      </c>
      <c r="P4" t="s">
        <v>237</v>
      </c>
      <c r="Q4" t="s">
        <v>238</v>
      </c>
      <c r="R4" t="s">
        <v>239</v>
      </c>
      <c r="S4" t="s">
        <v>240</v>
      </c>
      <c r="T4" t="s">
        <v>99</v>
      </c>
      <c r="U4" t="s">
        <v>241</v>
      </c>
      <c r="V4" t="s">
        <v>10</v>
      </c>
      <c r="W4" t="s">
        <v>14</v>
      </c>
      <c r="X4" t="s">
        <v>13</v>
      </c>
      <c r="Y4" s="6" t="s">
        <v>20</v>
      </c>
      <c r="Z4" s="6" t="s">
        <v>21</v>
      </c>
      <c r="AA4" s="6" t="s">
        <v>22</v>
      </c>
      <c r="AB4" s="6" t="s">
        <v>23</v>
      </c>
      <c r="AC4" s="6" t="s">
        <v>24</v>
      </c>
      <c r="AD4" s="6" t="s">
        <v>25</v>
      </c>
      <c r="AF4" s="6" t="s">
        <v>26</v>
      </c>
      <c r="AG4" s="6" t="s">
        <v>27</v>
      </c>
      <c r="AH4" s="6" t="s">
        <v>28</v>
      </c>
    </row>
    <row r="5" spans="1:34">
      <c r="C5">
        <v>73</v>
      </c>
      <c r="D5">
        <v>1</v>
      </c>
      <c r="E5" t="s">
        <v>79</v>
      </c>
      <c r="F5" t="s">
        <v>242</v>
      </c>
      <c r="G5" t="s">
        <v>243</v>
      </c>
      <c r="H5">
        <v>18</v>
      </c>
      <c r="I5">
        <v>0.82087378640776698</v>
      </c>
      <c r="J5">
        <v>0.86893203883495096</v>
      </c>
      <c r="K5">
        <v>0.77135922330096995</v>
      </c>
      <c r="L5">
        <f>1-I5</f>
        <v>0.17912621359223302</v>
      </c>
      <c r="M5">
        <f t="shared" ref="M5:M14" si="0">SQRT(H5)*((J5-K5)/(2*TINV(1-0.95,H5-1)))</f>
        <v>9.8104877386102324E-2</v>
      </c>
      <c r="N5">
        <v>11</v>
      </c>
      <c r="O5">
        <v>0.780825242718446</v>
      </c>
      <c r="P5">
        <v>0.88131067961164999</v>
      </c>
      <c r="Q5">
        <v>0.68106796116504797</v>
      </c>
      <c r="R5">
        <f>1-O5</f>
        <v>0.219174757281554</v>
      </c>
      <c r="S5">
        <f t="shared" ref="S5:S14" si="1">SQRT(N5)*((P5-Q5)/(2*TINV(1-0.95,N5-1)))</f>
        <v>0.14903244550852793</v>
      </c>
      <c r="T5">
        <f t="shared" ref="T5:T14" si="2">R5-L5</f>
        <v>4.0048543689320981E-2</v>
      </c>
      <c r="U5">
        <f t="shared" ref="U5:U14" si="3">SQRT(M5^2+S5^2)</f>
        <v>0.17842431667571132</v>
      </c>
      <c r="V5">
        <f>AVERAGE(T5,T6,T7,T9)</f>
        <v>4.514563106796099E-2</v>
      </c>
      <c r="W5">
        <f>SQRT(U5^2+U6^2+U7^2+U9^2)/4</f>
        <v>6.1420507581509007E-2</v>
      </c>
      <c r="X5">
        <v>54</v>
      </c>
      <c r="Y5">
        <f>SQRT((((X8-1)*W8^2)+((X5-1)*W5^2))/(X8+X5-2))</f>
        <v>9.4244370072527658E-2</v>
      </c>
      <c r="Z5">
        <f>(V8-V5)/Y5</f>
        <v>0.30132365711153597</v>
      </c>
      <c r="AA5">
        <f>1-(3/(4*(X5+X8-2)-1))</f>
        <v>0.98909090909090913</v>
      </c>
      <c r="AB5">
        <f>((X5+X8)/(X5*X8))+(Z5^2/(2*(X5+X8)))</f>
        <v>7.7981456003065414E-2</v>
      </c>
      <c r="AC5">
        <f>AA5*Z5</f>
        <v>0.29803648994304649</v>
      </c>
      <c r="AD5">
        <f>AB5*(AA5^2)</f>
        <v>7.6289322855283198E-2</v>
      </c>
      <c r="AF5" s="7">
        <f>LN(V8/V5)</f>
        <v>0.48798613179616729</v>
      </c>
      <c r="AG5" s="7">
        <f>(((W8^2)/(X8*V8^2))+((W5^2)/(X5*V5^2)))</f>
        <v>0.31495125984356864</v>
      </c>
      <c r="AH5">
        <f>(X5*X8)/(X5+X8)</f>
        <v>12.929577464788732</v>
      </c>
    </row>
    <row r="6" spans="1:34">
      <c r="E6" t="s">
        <v>79</v>
      </c>
      <c r="F6" t="s">
        <v>244</v>
      </c>
      <c r="G6" t="s">
        <v>243</v>
      </c>
      <c r="H6">
        <v>16</v>
      </c>
      <c r="I6">
        <v>0.92135922330096998</v>
      </c>
      <c r="J6">
        <v>0.95995145631067902</v>
      </c>
      <c r="K6">
        <v>0.88203883495145596</v>
      </c>
      <c r="L6">
        <f>1-I6</f>
        <v>7.8640776699030024E-2</v>
      </c>
      <c r="M6">
        <f t="shared" si="0"/>
        <v>7.310763843463268E-2</v>
      </c>
      <c r="N6">
        <v>18</v>
      </c>
      <c r="O6">
        <v>0.89514563106796097</v>
      </c>
      <c r="P6">
        <v>0.936650485436893</v>
      </c>
      <c r="Q6">
        <v>0.85291262135922297</v>
      </c>
      <c r="R6">
        <f>1-O6</f>
        <v>0.10485436893203903</v>
      </c>
      <c r="S6">
        <f t="shared" si="1"/>
        <v>8.4194484323893551E-2</v>
      </c>
      <c r="T6">
        <f t="shared" si="2"/>
        <v>2.6213592233009009E-2</v>
      </c>
      <c r="U6">
        <f t="shared" si="3"/>
        <v>0.11150532717343749</v>
      </c>
    </row>
    <row r="7" spans="1:34">
      <c r="E7" t="s">
        <v>79</v>
      </c>
      <c r="F7" t="s">
        <v>245</v>
      </c>
      <c r="G7" t="s">
        <v>243</v>
      </c>
      <c r="H7">
        <v>12</v>
      </c>
      <c r="I7">
        <v>0.98252427184465996</v>
      </c>
      <c r="J7">
        <v>0.99854368932038795</v>
      </c>
      <c r="K7">
        <v>0.96650485436893196</v>
      </c>
      <c r="L7">
        <f>1-I7</f>
        <v>1.7475728155340042E-2</v>
      </c>
      <c r="M7">
        <f t="shared" si="0"/>
        <v>2.521275061614902E-2</v>
      </c>
      <c r="N7">
        <v>9</v>
      </c>
      <c r="O7">
        <v>0.90169902912621303</v>
      </c>
      <c r="P7">
        <v>0.96868932038834898</v>
      </c>
      <c r="Q7">
        <v>0.83470873786407696</v>
      </c>
      <c r="R7">
        <f>1-O7</f>
        <v>9.8300970873786975E-2</v>
      </c>
      <c r="S7">
        <f t="shared" si="1"/>
        <v>8.7151133303850187E-2</v>
      </c>
      <c r="T7">
        <f t="shared" si="2"/>
        <v>8.0825242718446932E-2</v>
      </c>
      <c r="U7">
        <f t="shared" si="3"/>
        <v>9.0724874371792816E-2</v>
      </c>
    </row>
    <row r="8" spans="1:34">
      <c r="E8" t="s">
        <v>246</v>
      </c>
      <c r="F8" t="s">
        <v>247</v>
      </c>
      <c r="G8" t="s">
        <v>243</v>
      </c>
      <c r="H8">
        <v>12</v>
      </c>
      <c r="I8">
        <v>0.90533980582524198</v>
      </c>
      <c r="J8">
        <v>0.94320388349514495</v>
      </c>
      <c r="K8">
        <v>0.86820388349514499</v>
      </c>
      <c r="L8">
        <f>1-I8</f>
        <v>9.4660194174758017E-2</v>
      </c>
      <c r="M8">
        <f t="shared" si="0"/>
        <v>5.9020757124167593E-2</v>
      </c>
      <c r="N8">
        <v>17</v>
      </c>
      <c r="O8">
        <v>0.83179611650485397</v>
      </c>
      <c r="P8">
        <v>0.90825242718446597</v>
      </c>
      <c r="Q8">
        <v>0.75461165048543599</v>
      </c>
      <c r="R8">
        <f>1-O8</f>
        <v>0.16820388349514603</v>
      </c>
      <c r="S8">
        <f t="shared" si="1"/>
        <v>0.14941166262585986</v>
      </c>
      <c r="T8">
        <f t="shared" si="2"/>
        <v>7.3543689320388017E-2</v>
      </c>
      <c r="U8">
        <f t="shared" si="3"/>
        <v>0.16064648984691121</v>
      </c>
      <c r="V8">
        <f>T8</f>
        <v>7.3543689320388017E-2</v>
      </c>
      <c r="W8">
        <f>U8</f>
        <v>0.16064648984691121</v>
      </c>
      <c r="X8">
        <v>17</v>
      </c>
    </row>
    <row r="9" spans="1:34">
      <c r="E9" t="s">
        <v>248</v>
      </c>
      <c r="F9" t="s">
        <v>249</v>
      </c>
      <c r="G9" t="s">
        <v>243</v>
      </c>
      <c r="H9">
        <v>9</v>
      </c>
      <c r="I9">
        <v>0.94611650485436805</v>
      </c>
      <c r="J9">
        <v>0.98980582524271798</v>
      </c>
      <c r="K9">
        <v>0.90169902912621303</v>
      </c>
      <c r="L9">
        <f>1-I9</f>
        <v>5.3883495145631954E-2</v>
      </c>
      <c r="M9">
        <f t="shared" si="0"/>
        <v>5.7311343096553641E-2</v>
      </c>
      <c r="N9">
        <v>16</v>
      </c>
      <c r="O9">
        <v>0.91262135922330101</v>
      </c>
      <c r="P9">
        <v>0.94830097087378595</v>
      </c>
      <c r="Q9">
        <v>0.87621359223300899</v>
      </c>
      <c r="R9">
        <f>1-O9</f>
        <v>8.737864077669899E-2</v>
      </c>
      <c r="S9">
        <f t="shared" si="1"/>
        <v>6.7641646775969025E-2</v>
      </c>
      <c r="T9">
        <f t="shared" si="2"/>
        <v>3.3495145631067036E-2</v>
      </c>
      <c r="U9">
        <f t="shared" si="3"/>
        <v>8.8656541924980625E-2</v>
      </c>
    </row>
    <row r="10" spans="1:34">
      <c r="D10">
        <v>2</v>
      </c>
      <c r="E10" t="s">
        <v>79</v>
      </c>
      <c r="F10" t="s">
        <v>242</v>
      </c>
      <c r="G10" t="s">
        <v>250</v>
      </c>
      <c r="H10">
        <v>18</v>
      </c>
      <c r="I10">
        <v>9.3961352657004795</v>
      </c>
      <c r="J10">
        <v>10.4830917874396</v>
      </c>
      <c r="K10">
        <v>8.3333333333333304</v>
      </c>
      <c r="L10">
        <f>12-I10</f>
        <v>2.6038647342995205</v>
      </c>
      <c r="M10">
        <f t="shared" si="0"/>
        <v>2.1614810272271288</v>
      </c>
      <c r="N10">
        <v>11</v>
      </c>
      <c r="O10">
        <v>5.9903381642511997</v>
      </c>
      <c r="P10">
        <v>7.8260869565217304</v>
      </c>
      <c r="Q10">
        <v>4.2270531400966096</v>
      </c>
      <c r="R10">
        <f>12-O10</f>
        <v>6.0096618357488003</v>
      </c>
      <c r="S10">
        <f t="shared" si="1"/>
        <v>2.6786133113387525</v>
      </c>
      <c r="T10">
        <f t="shared" si="2"/>
        <v>3.4057971014492798</v>
      </c>
      <c r="U10">
        <f t="shared" si="3"/>
        <v>3.4419426931231731</v>
      </c>
      <c r="V10">
        <f>AVERAGE(T10,T11,T12,T14)</f>
        <v>0.76690821256038522</v>
      </c>
      <c r="W10">
        <f>SQRT(U10^2+U11^2+U12^2+U14^2)/4</f>
        <v>1.7238384467723973</v>
      </c>
      <c r="X10">
        <v>54</v>
      </c>
      <c r="Y10">
        <f>SQRT((((X13-1)*W13^2)+((X10-1)*W10^2))/(X13+X10-2))</f>
        <v>1.7153879959477356</v>
      </c>
      <c r="Z10">
        <f>(V13-V10)/Y10</f>
        <v>-0.44707565540394006</v>
      </c>
      <c r="AA10">
        <f>1-(3/(4*(X10+X13-2)-1))</f>
        <v>0.98909090909090913</v>
      </c>
      <c r="AB10">
        <f>((X10+X13)/(X10*X13))+(Z10^2/(2*(X10+X13)))</f>
        <v>7.8749629913768174E-2</v>
      </c>
      <c r="AC10">
        <f>AA10*Z10</f>
        <v>-0.44219846643589711</v>
      </c>
      <c r="AD10">
        <f>AB10*(AA10^2)</f>
        <v>7.7040828026978175E-2</v>
      </c>
      <c r="AF10" s="7" t="e">
        <f>LN(V13/V10)</f>
        <v>#NUM!</v>
      </c>
      <c r="AG10" s="7" t="e">
        <f>(((W13^2)/(X13*V13^2))+((W10^2)/(X10*V10^2)))</f>
        <v>#DIV/0!</v>
      </c>
      <c r="AH10">
        <f>(X10*X13)/(X10+X13)</f>
        <v>12.929577464788732</v>
      </c>
    </row>
    <row r="11" spans="1:34">
      <c r="E11" t="s">
        <v>79</v>
      </c>
      <c r="F11" t="s">
        <v>244</v>
      </c>
      <c r="G11" t="s">
        <v>250</v>
      </c>
      <c r="H11">
        <v>16</v>
      </c>
      <c r="I11">
        <v>5.6038647342995098</v>
      </c>
      <c r="J11">
        <v>7.2705314009661803</v>
      </c>
      <c r="K11">
        <v>4.0338164251207704</v>
      </c>
      <c r="L11">
        <f>12-I11</f>
        <v>6.3961352657004902</v>
      </c>
      <c r="M11">
        <f t="shared" si="0"/>
        <v>3.037102128537942</v>
      </c>
      <c r="N11">
        <v>18</v>
      </c>
      <c r="O11">
        <v>6.42512077294686</v>
      </c>
      <c r="P11">
        <v>7.6086956521739104</v>
      </c>
      <c r="Q11">
        <v>5.2898550724637596</v>
      </c>
      <c r="R11">
        <f>12-O11</f>
        <v>5.57487922705314</v>
      </c>
      <c r="S11">
        <f t="shared" si="1"/>
        <v>2.3314851529641119</v>
      </c>
      <c r="T11">
        <f t="shared" si="2"/>
        <v>-0.82125603864735019</v>
      </c>
      <c r="U11">
        <f t="shared" si="3"/>
        <v>3.8288134399134393</v>
      </c>
    </row>
    <row r="12" spans="1:34">
      <c r="E12" t="s">
        <v>79</v>
      </c>
      <c r="F12" t="s">
        <v>245</v>
      </c>
      <c r="G12" t="s">
        <v>250</v>
      </c>
      <c r="H12">
        <v>12</v>
      </c>
      <c r="I12">
        <v>6.7632850241545803</v>
      </c>
      <c r="J12">
        <v>8.5990338164251199</v>
      </c>
      <c r="K12">
        <v>4.9033816425120698</v>
      </c>
      <c r="L12">
        <f>12-I12</f>
        <v>5.2367149758454197</v>
      </c>
      <c r="M12">
        <f t="shared" si="0"/>
        <v>2.9082691916256564</v>
      </c>
      <c r="N12">
        <v>9</v>
      </c>
      <c r="O12">
        <v>6.64251207729468</v>
      </c>
      <c r="P12">
        <v>8.57487922705314</v>
      </c>
      <c r="Q12">
        <v>4.7584541062801904</v>
      </c>
      <c r="R12">
        <f>12-O12</f>
        <v>5.35748792270532</v>
      </c>
      <c r="S12">
        <f t="shared" si="1"/>
        <v>2.4824923744781504</v>
      </c>
      <c r="T12">
        <f t="shared" si="2"/>
        <v>0.12077294685990037</v>
      </c>
      <c r="U12">
        <f t="shared" si="3"/>
        <v>3.8237152195608282</v>
      </c>
    </row>
    <row r="13" spans="1:34">
      <c r="E13" t="s">
        <v>246</v>
      </c>
      <c r="F13" t="s">
        <v>247</v>
      </c>
      <c r="G13" t="s">
        <v>250</v>
      </c>
      <c r="H13">
        <v>12</v>
      </c>
      <c r="I13">
        <v>0.84541062801932398</v>
      </c>
      <c r="J13">
        <v>1.4975845410627999</v>
      </c>
      <c r="K13">
        <v>0.19323671497584499</v>
      </c>
      <c r="L13">
        <f>12-I13</f>
        <v>11.154589371980675</v>
      </c>
      <c r="M13">
        <f t="shared" si="0"/>
        <v>1.0264479499855228</v>
      </c>
      <c r="N13">
        <v>17</v>
      </c>
      <c r="O13">
        <v>0.84541062801932398</v>
      </c>
      <c r="P13">
        <v>1.5700483091787401</v>
      </c>
      <c r="Q13">
        <v>0.19323671497584499</v>
      </c>
      <c r="R13">
        <f>12-O13</f>
        <v>11.154589371980675</v>
      </c>
      <c r="S13">
        <f t="shared" si="1"/>
        <v>1.3389134957016526</v>
      </c>
      <c r="T13">
        <f t="shared" si="2"/>
        <v>0</v>
      </c>
      <c r="U13">
        <f t="shared" si="3"/>
        <v>1.6870935786142693</v>
      </c>
      <c r="V13">
        <f>T13</f>
        <v>0</v>
      </c>
      <c r="W13">
        <f>U13</f>
        <v>1.6870935786142693</v>
      </c>
      <c r="X13">
        <v>17</v>
      </c>
    </row>
    <row r="14" spans="1:34">
      <c r="E14" t="s">
        <v>248</v>
      </c>
      <c r="F14" t="s">
        <v>249</v>
      </c>
      <c r="G14" t="s">
        <v>250</v>
      </c>
      <c r="H14">
        <v>9</v>
      </c>
      <c r="I14">
        <v>9.0096618357487905</v>
      </c>
      <c r="J14">
        <v>10.338164251207701</v>
      </c>
      <c r="K14">
        <v>7.7294685990338099</v>
      </c>
      <c r="L14">
        <f>12-I14</f>
        <v>2.9903381642512095</v>
      </c>
      <c r="M14">
        <f t="shared" si="0"/>
        <v>1.6968935217951757</v>
      </c>
      <c r="N14">
        <v>16</v>
      </c>
      <c r="O14">
        <v>8.6473429951690797</v>
      </c>
      <c r="P14">
        <v>9.6376811594202891</v>
      </c>
      <c r="Q14">
        <v>7.6328502415458903</v>
      </c>
      <c r="R14">
        <f>12-O14</f>
        <v>3.3526570048309203</v>
      </c>
      <c r="S14">
        <f t="shared" si="1"/>
        <v>1.8811901243929074</v>
      </c>
      <c r="T14">
        <f t="shared" si="2"/>
        <v>0.36231884057971087</v>
      </c>
      <c r="U14">
        <f t="shared" si="3"/>
        <v>2.5334411199836158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59"/>
  <sheetViews>
    <sheetView workbookViewId="0">
      <selection activeCell="R44" sqref="R44"/>
    </sheetView>
  </sheetViews>
  <sheetFormatPr defaultColWidth="11" defaultRowHeight="15.6"/>
  <sheetData>
    <row r="1" spans="1:21">
      <c r="A1" t="s">
        <v>251</v>
      </c>
    </row>
    <row r="3" spans="1:21">
      <c r="A3" s="5" t="s">
        <v>6</v>
      </c>
      <c r="B3" s="5" t="s">
        <v>252</v>
      </c>
      <c r="C3" t="s">
        <v>15</v>
      </c>
      <c r="D3" t="s">
        <v>16</v>
      </c>
      <c r="E3" t="s">
        <v>49</v>
      </c>
      <c r="F3" t="s">
        <v>51</v>
      </c>
      <c r="G3" t="s">
        <v>253</v>
      </c>
      <c r="H3" t="s">
        <v>254</v>
      </c>
      <c r="I3" t="s">
        <v>10</v>
      </c>
      <c r="J3" t="s">
        <v>14</v>
      </c>
      <c r="K3" t="s">
        <v>13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  <c r="Q3" s="6" t="s">
        <v>25</v>
      </c>
      <c r="S3" s="6" t="s">
        <v>26</v>
      </c>
      <c r="T3" s="6" t="s">
        <v>27</v>
      </c>
      <c r="U3" s="6" t="s">
        <v>28</v>
      </c>
    </row>
    <row r="4" spans="1:21">
      <c r="C4">
        <v>19</v>
      </c>
      <c r="D4">
        <v>1</v>
      </c>
      <c r="E4" s="19" t="s">
        <v>255</v>
      </c>
      <c r="F4" t="s">
        <v>256</v>
      </c>
      <c r="G4" s="20">
        <v>2</v>
      </c>
      <c r="H4">
        <v>29.3</v>
      </c>
      <c r="I4">
        <f>AVERAGE(H4:H17)</f>
        <v>23.014285714285712</v>
      </c>
      <c r="J4">
        <f>STDEV(H4:H17)</f>
        <v>25.390151244523537</v>
      </c>
      <c r="K4">
        <f>COUNTA(H4:H17)</f>
        <v>14</v>
      </c>
      <c r="L4">
        <f>SQRT((((K18-1)*J18^2)+((K4-1)*J4^2))/(K18+K4-2))</f>
        <v>18.220876958666317</v>
      </c>
      <c r="M4">
        <f>(I18-I4)/L4</f>
        <v>-1.1129305946455239</v>
      </c>
      <c r="N4">
        <f>1-(3/(4*(K4+K18-2)-1))</f>
        <v>0.970873786407767</v>
      </c>
      <c r="O4">
        <f>((K4+K18)/(K4*K18))+(M4^2/(2*(K4+K18)))</f>
        <v>0.16497525908032212</v>
      </c>
      <c r="P4">
        <f>N4*M4</f>
        <v>-1.0805151404325475</v>
      </c>
      <c r="Q4">
        <f>O4*(N4^2)</f>
        <v>0.15550500431739289</v>
      </c>
      <c r="S4" s="7">
        <f>LN(I18/I4)</f>
        <v>-2.1297225745562738</v>
      </c>
      <c r="T4" s="7">
        <f>(((J18^2)/(K18*I18^2))+((J4^2)/(K4*I4^2)))</f>
        <v>0.27152747744972172</v>
      </c>
      <c r="U4">
        <f>(K4*K18)/(K4+K18)</f>
        <v>7</v>
      </c>
    </row>
    <row r="5" spans="1:21">
      <c r="E5" s="19" t="s">
        <v>255</v>
      </c>
      <c r="F5" t="s">
        <v>256</v>
      </c>
      <c r="G5" s="20">
        <v>11</v>
      </c>
      <c r="H5">
        <v>0</v>
      </c>
    </row>
    <row r="6" spans="1:21">
      <c r="E6" s="19" t="s">
        <v>255</v>
      </c>
      <c r="F6" t="s">
        <v>256</v>
      </c>
      <c r="G6" s="20">
        <v>16</v>
      </c>
      <c r="H6">
        <v>40</v>
      </c>
    </row>
    <row r="7" spans="1:21">
      <c r="E7" s="19" t="s">
        <v>255</v>
      </c>
      <c r="F7" t="s">
        <v>256</v>
      </c>
      <c r="G7" s="20">
        <v>19</v>
      </c>
      <c r="H7">
        <v>0</v>
      </c>
    </row>
    <row r="8" spans="1:21">
      <c r="E8" s="19" t="s">
        <v>255</v>
      </c>
      <c r="F8" t="s">
        <v>256</v>
      </c>
      <c r="G8" s="20">
        <v>42</v>
      </c>
      <c r="H8">
        <v>60</v>
      </c>
    </row>
    <row r="9" spans="1:21">
      <c r="E9" s="19" t="s">
        <v>255</v>
      </c>
      <c r="F9" t="s">
        <v>256</v>
      </c>
      <c r="G9" s="20">
        <v>53</v>
      </c>
      <c r="H9">
        <v>65</v>
      </c>
    </row>
    <row r="10" spans="1:21">
      <c r="E10" s="19" t="s">
        <v>255</v>
      </c>
      <c r="F10" t="s">
        <v>256</v>
      </c>
      <c r="G10" s="20">
        <v>54</v>
      </c>
      <c r="H10">
        <v>21</v>
      </c>
    </row>
    <row r="11" spans="1:21">
      <c r="E11" s="19" t="s">
        <v>255</v>
      </c>
      <c r="F11" t="s">
        <v>256</v>
      </c>
      <c r="G11" s="20">
        <v>66</v>
      </c>
      <c r="H11">
        <v>3.7</v>
      </c>
    </row>
    <row r="12" spans="1:21">
      <c r="E12" s="19" t="s">
        <v>255</v>
      </c>
      <c r="F12" t="s">
        <v>256</v>
      </c>
      <c r="G12" s="20">
        <v>67</v>
      </c>
      <c r="H12">
        <v>0</v>
      </c>
    </row>
    <row r="13" spans="1:21">
      <c r="E13" s="19" t="s">
        <v>255</v>
      </c>
      <c r="F13" t="s">
        <v>256</v>
      </c>
      <c r="G13" s="20">
        <v>68</v>
      </c>
      <c r="H13">
        <v>0</v>
      </c>
    </row>
    <row r="14" spans="1:21">
      <c r="E14" s="19" t="s">
        <v>255</v>
      </c>
      <c r="F14" t="s">
        <v>256</v>
      </c>
      <c r="G14" s="20">
        <v>83</v>
      </c>
      <c r="H14">
        <v>48</v>
      </c>
    </row>
    <row r="15" spans="1:21">
      <c r="E15" s="19" t="s">
        <v>255</v>
      </c>
      <c r="F15" t="s">
        <v>256</v>
      </c>
      <c r="G15" s="20">
        <v>89</v>
      </c>
      <c r="H15">
        <v>0</v>
      </c>
    </row>
    <row r="16" spans="1:21">
      <c r="E16" s="19" t="s">
        <v>255</v>
      </c>
      <c r="F16" t="s">
        <v>256</v>
      </c>
      <c r="G16" s="21" t="s">
        <v>22</v>
      </c>
      <c r="H16">
        <v>52.4</v>
      </c>
    </row>
    <row r="17" spans="4:21">
      <c r="E17" s="19" t="s">
        <v>255</v>
      </c>
      <c r="F17" t="s">
        <v>256</v>
      </c>
      <c r="G17" s="21" t="s">
        <v>257</v>
      </c>
      <c r="H17">
        <v>2.8</v>
      </c>
    </row>
    <row r="18" spans="4:21">
      <c r="E18" s="19" t="s">
        <v>258</v>
      </c>
      <c r="F18" t="s">
        <v>256</v>
      </c>
      <c r="G18" s="20">
        <v>13</v>
      </c>
      <c r="H18">
        <v>1.5</v>
      </c>
      <c r="I18">
        <f>AVERAGE(H18:H31)</f>
        <v>2.7357142857142853</v>
      </c>
      <c r="J18">
        <f>STDEV(H18:H31)</f>
        <v>4.3978328829019944</v>
      </c>
      <c r="K18">
        <f>COUNTA(H18:H31)</f>
        <v>14</v>
      </c>
    </row>
    <row r="19" spans="4:21">
      <c r="E19" s="19" t="s">
        <v>258</v>
      </c>
      <c r="F19" t="s">
        <v>256</v>
      </c>
      <c r="G19" s="20">
        <v>14</v>
      </c>
      <c r="H19">
        <v>2</v>
      </c>
    </row>
    <row r="20" spans="4:21">
      <c r="E20" s="19" t="s">
        <v>258</v>
      </c>
      <c r="F20" t="s">
        <v>256</v>
      </c>
      <c r="G20" s="20">
        <v>21</v>
      </c>
      <c r="H20">
        <v>0.7</v>
      </c>
    </row>
    <row r="21" spans="4:21">
      <c r="E21" s="19" t="s">
        <v>258</v>
      </c>
      <c r="F21" t="s">
        <v>256</v>
      </c>
      <c r="G21" s="20">
        <v>24</v>
      </c>
      <c r="H21">
        <v>0</v>
      </c>
    </row>
    <row r="22" spans="4:21">
      <c r="E22" s="19" t="s">
        <v>258</v>
      </c>
      <c r="F22" t="s">
        <v>256</v>
      </c>
      <c r="G22" s="20">
        <v>26</v>
      </c>
      <c r="H22">
        <v>5.3</v>
      </c>
    </row>
    <row r="23" spans="4:21">
      <c r="E23" s="19" t="s">
        <v>258</v>
      </c>
      <c r="F23" t="s">
        <v>256</v>
      </c>
      <c r="G23" s="20">
        <v>63</v>
      </c>
      <c r="H23">
        <v>3.3</v>
      </c>
    </row>
    <row r="24" spans="4:21">
      <c r="E24" s="19" t="s">
        <v>258</v>
      </c>
      <c r="F24" t="s">
        <v>256</v>
      </c>
      <c r="G24" s="20">
        <v>75</v>
      </c>
      <c r="H24">
        <v>0</v>
      </c>
    </row>
    <row r="25" spans="4:21">
      <c r="E25" s="19" t="s">
        <v>258</v>
      </c>
      <c r="F25" t="s">
        <v>256</v>
      </c>
      <c r="G25" s="20">
        <v>76</v>
      </c>
      <c r="H25">
        <v>0</v>
      </c>
    </row>
    <row r="26" spans="4:21">
      <c r="E26" s="19" t="s">
        <v>258</v>
      </c>
      <c r="F26" t="s">
        <v>256</v>
      </c>
      <c r="G26" s="20">
        <v>78</v>
      </c>
      <c r="H26">
        <v>12.7</v>
      </c>
    </row>
    <row r="27" spans="4:21">
      <c r="E27" s="19" t="s">
        <v>258</v>
      </c>
      <c r="F27" t="s">
        <v>256</v>
      </c>
      <c r="G27" s="20">
        <v>90</v>
      </c>
      <c r="H27">
        <v>0</v>
      </c>
    </row>
    <row r="28" spans="4:21">
      <c r="E28" s="19" t="s">
        <v>258</v>
      </c>
      <c r="F28" t="s">
        <v>256</v>
      </c>
      <c r="G28" s="21" t="s">
        <v>259</v>
      </c>
      <c r="H28">
        <v>0.6</v>
      </c>
    </row>
    <row r="29" spans="4:21">
      <c r="E29" s="19" t="s">
        <v>258</v>
      </c>
      <c r="F29" t="s">
        <v>256</v>
      </c>
      <c r="G29" s="21" t="s">
        <v>260</v>
      </c>
      <c r="H29">
        <v>12.2</v>
      </c>
    </row>
    <row r="30" spans="4:21">
      <c r="E30" s="19" t="s">
        <v>258</v>
      </c>
      <c r="F30" t="s">
        <v>256</v>
      </c>
      <c r="G30" s="21" t="s">
        <v>261</v>
      </c>
      <c r="H30">
        <v>0</v>
      </c>
    </row>
    <row r="31" spans="4:21">
      <c r="E31" s="19" t="s">
        <v>258</v>
      </c>
      <c r="F31" t="s">
        <v>256</v>
      </c>
      <c r="G31" s="21" t="s">
        <v>262</v>
      </c>
      <c r="H31">
        <v>0</v>
      </c>
    </row>
    <row r="32" spans="4:21">
      <c r="D32">
        <v>2</v>
      </c>
      <c r="E32" s="19" t="s">
        <v>255</v>
      </c>
      <c r="F32" t="s">
        <v>263</v>
      </c>
      <c r="G32" s="20">
        <v>2</v>
      </c>
      <c r="H32">
        <v>69.7</v>
      </c>
      <c r="I32">
        <f>AVERAGE(H32:H45)</f>
        <v>51.307142857142864</v>
      </c>
      <c r="J32">
        <f>STDEV(H32:H45)</f>
        <v>54.0782263063385</v>
      </c>
      <c r="K32">
        <f>COUNTA(H32:H45)</f>
        <v>14</v>
      </c>
      <c r="L32">
        <f>SQRT((((K46-1)*J46^2)+((K32-1)*J32^2))/(K46+K32-2))</f>
        <v>38.741353164995999</v>
      </c>
      <c r="M32">
        <f>(I46-I32)/L32</f>
        <v>-1.1709525354234076</v>
      </c>
      <c r="N32">
        <f>1-(3/(4*(K32+K46-2)-1))</f>
        <v>0.970873786407767</v>
      </c>
      <c r="O32">
        <f>((K32+K46)/(K32*K46))+(M32^2/(2*(K32+K46)))</f>
        <v>0.16734160428954475</v>
      </c>
      <c r="P32">
        <f>N32*M32</f>
        <v>-1.1368471217702987</v>
      </c>
      <c r="Q32">
        <f>O32*(N32^2)</f>
        <v>0.15773551163120442</v>
      </c>
      <c r="S32" s="7">
        <f>LN(I46/I32)</f>
        <v>-2.155639961253593</v>
      </c>
      <c r="T32" s="7">
        <f>(((J46^2)/(K46*I46^2))+((J32^2)/(K32*I32^2)))</f>
        <v>0.23575062146368175</v>
      </c>
      <c r="U32">
        <f>(K32*K46)/(K32+K46)</f>
        <v>7</v>
      </c>
    </row>
    <row r="33" spans="5:11">
      <c r="E33" s="19" t="s">
        <v>255</v>
      </c>
      <c r="F33" t="s">
        <v>263</v>
      </c>
      <c r="G33" s="20">
        <v>11</v>
      </c>
      <c r="H33">
        <v>0</v>
      </c>
    </row>
    <row r="34" spans="5:11">
      <c r="E34" s="19" t="s">
        <v>255</v>
      </c>
      <c r="F34" t="s">
        <v>263</v>
      </c>
      <c r="G34" s="20">
        <v>16</v>
      </c>
      <c r="H34">
        <v>64</v>
      </c>
    </row>
    <row r="35" spans="5:11">
      <c r="E35" s="19" t="s">
        <v>255</v>
      </c>
      <c r="F35" t="s">
        <v>263</v>
      </c>
      <c r="G35" s="20">
        <v>19</v>
      </c>
      <c r="H35">
        <v>0</v>
      </c>
    </row>
    <row r="36" spans="5:11">
      <c r="E36" s="19" t="s">
        <v>255</v>
      </c>
      <c r="F36" t="s">
        <v>263</v>
      </c>
      <c r="G36" s="20">
        <v>42</v>
      </c>
      <c r="H36">
        <v>80</v>
      </c>
    </row>
    <row r="37" spans="5:11">
      <c r="E37" s="19" t="s">
        <v>255</v>
      </c>
      <c r="F37" t="s">
        <v>263</v>
      </c>
      <c r="G37" s="20">
        <v>53</v>
      </c>
      <c r="H37">
        <v>172.8</v>
      </c>
    </row>
    <row r="38" spans="5:11">
      <c r="E38" s="19" t="s">
        <v>255</v>
      </c>
      <c r="F38" t="s">
        <v>263</v>
      </c>
      <c r="G38" s="20">
        <v>54</v>
      </c>
      <c r="H38">
        <v>126</v>
      </c>
    </row>
    <row r="39" spans="5:11">
      <c r="E39" s="19" t="s">
        <v>255</v>
      </c>
      <c r="F39" t="s">
        <v>263</v>
      </c>
      <c r="G39" s="20">
        <v>66</v>
      </c>
      <c r="H39">
        <v>26.5</v>
      </c>
    </row>
    <row r="40" spans="5:11">
      <c r="E40" s="19" t="s">
        <v>255</v>
      </c>
      <c r="F40" t="s">
        <v>263</v>
      </c>
      <c r="G40" s="20">
        <v>67</v>
      </c>
      <c r="H40">
        <v>0</v>
      </c>
    </row>
    <row r="41" spans="5:11">
      <c r="E41" s="19" t="s">
        <v>255</v>
      </c>
      <c r="F41" t="s">
        <v>263</v>
      </c>
      <c r="G41" s="20">
        <v>68</v>
      </c>
      <c r="H41">
        <v>0</v>
      </c>
    </row>
    <row r="42" spans="5:11">
      <c r="E42" s="19" t="s">
        <v>255</v>
      </c>
      <c r="F42" t="s">
        <v>263</v>
      </c>
      <c r="G42" s="20">
        <v>83</v>
      </c>
      <c r="H42">
        <v>98.7</v>
      </c>
    </row>
    <row r="43" spans="5:11">
      <c r="E43" s="19" t="s">
        <v>255</v>
      </c>
      <c r="F43" t="s">
        <v>263</v>
      </c>
      <c r="G43" s="20">
        <v>89</v>
      </c>
      <c r="H43">
        <v>0</v>
      </c>
    </row>
    <row r="44" spans="5:11">
      <c r="E44" s="19" t="s">
        <v>255</v>
      </c>
      <c r="F44" t="s">
        <v>263</v>
      </c>
      <c r="G44" s="21" t="s">
        <v>22</v>
      </c>
      <c r="H44">
        <v>47</v>
      </c>
    </row>
    <row r="45" spans="5:11">
      <c r="E45" s="19" t="s">
        <v>255</v>
      </c>
      <c r="F45" t="s">
        <v>263</v>
      </c>
      <c r="G45" s="21" t="s">
        <v>257</v>
      </c>
      <c r="H45">
        <v>33.6</v>
      </c>
    </row>
    <row r="46" spans="5:11">
      <c r="E46" s="19" t="s">
        <v>258</v>
      </c>
      <c r="F46" t="s">
        <v>263</v>
      </c>
      <c r="G46" s="20">
        <v>13</v>
      </c>
      <c r="H46">
        <v>0</v>
      </c>
      <c r="I46">
        <f>AVERAGE(H46:H59)</f>
        <v>5.9428571428571422</v>
      </c>
      <c r="J46">
        <f>STDEV(H46:H59)</f>
        <v>8.7937665235284523</v>
      </c>
      <c r="K46">
        <f>COUNTA(H46:H59)</f>
        <v>14</v>
      </c>
    </row>
    <row r="47" spans="5:11">
      <c r="E47" s="19" t="s">
        <v>258</v>
      </c>
      <c r="F47" t="s">
        <v>263</v>
      </c>
      <c r="G47" s="20">
        <v>14</v>
      </c>
      <c r="H47">
        <v>5</v>
      </c>
    </row>
    <row r="48" spans="5:11">
      <c r="E48" s="19" t="s">
        <v>258</v>
      </c>
      <c r="F48" t="s">
        <v>263</v>
      </c>
      <c r="G48" s="20">
        <v>21</v>
      </c>
      <c r="H48">
        <v>0</v>
      </c>
    </row>
    <row r="49" spans="5:8">
      <c r="E49" s="19" t="s">
        <v>258</v>
      </c>
      <c r="F49" t="s">
        <v>263</v>
      </c>
      <c r="G49" s="20">
        <v>24</v>
      </c>
      <c r="H49">
        <v>18.2</v>
      </c>
    </row>
    <row r="50" spans="5:8">
      <c r="E50" s="19" t="s">
        <v>258</v>
      </c>
      <c r="F50" t="s">
        <v>263</v>
      </c>
      <c r="G50" s="20">
        <v>26</v>
      </c>
      <c r="H50">
        <v>17.399999999999999</v>
      </c>
    </row>
    <row r="51" spans="5:8">
      <c r="E51" s="19" t="s">
        <v>258</v>
      </c>
      <c r="F51" t="s">
        <v>263</v>
      </c>
      <c r="G51" s="20">
        <v>63</v>
      </c>
      <c r="H51">
        <v>24.8</v>
      </c>
    </row>
    <row r="52" spans="5:8">
      <c r="E52" s="19" t="s">
        <v>258</v>
      </c>
      <c r="F52" t="s">
        <v>263</v>
      </c>
      <c r="G52" s="20">
        <v>75</v>
      </c>
      <c r="H52">
        <v>0</v>
      </c>
    </row>
    <row r="53" spans="5:8">
      <c r="E53" s="19" t="s">
        <v>258</v>
      </c>
      <c r="F53" t="s">
        <v>263</v>
      </c>
      <c r="G53" s="20">
        <v>76</v>
      </c>
      <c r="H53">
        <v>0</v>
      </c>
    </row>
    <row r="54" spans="5:8">
      <c r="E54" s="19" t="s">
        <v>258</v>
      </c>
      <c r="F54" t="s">
        <v>263</v>
      </c>
      <c r="G54" s="20">
        <v>78</v>
      </c>
      <c r="H54">
        <v>14.7</v>
      </c>
    </row>
    <row r="55" spans="5:8">
      <c r="E55" s="19" t="s">
        <v>258</v>
      </c>
      <c r="F55" t="s">
        <v>263</v>
      </c>
      <c r="G55" s="20">
        <v>90</v>
      </c>
      <c r="H55">
        <v>0</v>
      </c>
    </row>
    <row r="56" spans="5:8">
      <c r="E56" s="19" t="s">
        <v>258</v>
      </c>
      <c r="F56" t="s">
        <v>263</v>
      </c>
      <c r="G56" s="21" t="s">
        <v>259</v>
      </c>
      <c r="H56">
        <v>3.1</v>
      </c>
    </row>
    <row r="57" spans="5:8">
      <c r="E57" s="19" t="s">
        <v>258</v>
      </c>
      <c r="F57" t="s">
        <v>263</v>
      </c>
      <c r="G57" s="21" t="s">
        <v>260</v>
      </c>
      <c r="H57">
        <v>0</v>
      </c>
    </row>
    <row r="58" spans="5:8">
      <c r="E58" s="19" t="s">
        <v>258</v>
      </c>
      <c r="F58" t="s">
        <v>263</v>
      </c>
      <c r="G58" s="21" t="s">
        <v>261</v>
      </c>
      <c r="H58">
        <v>0</v>
      </c>
    </row>
    <row r="59" spans="5:8">
      <c r="E59" s="19" t="s">
        <v>258</v>
      </c>
      <c r="F59" t="s">
        <v>263</v>
      </c>
      <c r="G59" s="21" t="s">
        <v>262</v>
      </c>
      <c r="H5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22"/>
  <sheetViews>
    <sheetView workbookViewId="0">
      <selection activeCell="A2" sqref="A2"/>
    </sheetView>
  </sheetViews>
  <sheetFormatPr defaultColWidth="11" defaultRowHeight="15.6"/>
  <sheetData>
    <row r="1" spans="1:33">
      <c r="A1" t="s">
        <v>1379</v>
      </c>
    </row>
    <row r="3" spans="1:33">
      <c r="A3" s="5" t="s">
        <v>60</v>
      </c>
      <c r="B3" s="5" t="s">
        <v>264</v>
      </c>
      <c r="D3" t="s">
        <v>265</v>
      </c>
      <c r="E3" t="s">
        <v>266</v>
      </c>
      <c r="F3" t="s">
        <v>199</v>
      </c>
      <c r="G3" t="s">
        <v>267</v>
      </c>
      <c r="H3" t="s">
        <v>268</v>
      </c>
      <c r="I3" t="s">
        <v>269</v>
      </c>
      <c r="J3" t="s">
        <v>270</v>
      </c>
      <c r="K3" t="s">
        <v>271</v>
      </c>
      <c r="L3" t="s">
        <v>272</v>
      </c>
      <c r="M3" s="7" t="s">
        <v>273</v>
      </c>
      <c r="O3" s="5" t="s">
        <v>15</v>
      </c>
      <c r="P3" s="5" t="s">
        <v>16</v>
      </c>
      <c r="Q3" s="5" t="s">
        <v>274</v>
      </c>
      <c r="R3" s="5" t="s">
        <v>275</v>
      </c>
      <c r="S3" s="5" t="s">
        <v>276</v>
      </c>
      <c r="T3" s="5" t="s">
        <v>277</v>
      </c>
      <c r="U3" s="5" t="s">
        <v>278</v>
      </c>
      <c r="V3" s="5" t="s">
        <v>14</v>
      </c>
      <c r="W3" s="5" t="s">
        <v>13</v>
      </c>
      <c r="X3" s="6" t="s">
        <v>20</v>
      </c>
      <c r="Y3" s="6" t="s">
        <v>21</v>
      </c>
      <c r="Z3" s="6" t="s">
        <v>22</v>
      </c>
      <c r="AA3" s="6" t="s">
        <v>23</v>
      </c>
      <c r="AB3" s="6" t="s">
        <v>24</v>
      </c>
      <c r="AC3" s="6" t="s">
        <v>25</v>
      </c>
      <c r="AE3" s="6" t="s">
        <v>26</v>
      </c>
      <c r="AF3" s="6" t="s">
        <v>27</v>
      </c>
      <c r="AG3" t="s">
        <v>28</v>
      </c>
    </row>
    <row r="4" spans="1:33">
      <c r="B4" t="s">
        <v>279</v>
      </c>
      <c r="D4">
        <v>12</v>
      </c>
      <c r="E4">
        <v>2</v>
      </c>
      <c r="F4" t="s">
        <v>280</v>
      </c>
      <c r="G4" t="s">
        <v>281</v>
      </c>
      <c r="H4" t="s">
        <v>282</v>
      </c>
      <c r="I4" t="s">
        <v>259</v>
      </c>
      <c r="J4">
        <v>171.27404999999999</v>
      </c>
      <c r="K4">
        <v>0</v>
      </c>
      <c r="L4">
        <v>68.409818000000001</v>
      </c>
      <c r="M4">
        <v>7.5542958999999996</v>
      </c>
      <c r="O4">
        <v>134</v>
      </c>
      <c r="P4">
        <v>1</v>
      </c>
      <c r="Q4">
        <v>134</v>
      </c>
      <c r="R4">
        <v>1</v>
      </c>
      <c r="S4" t="s">
        <v>79</v>
      </c>
      <c r="T4" t="s">
        <v>280</v>
      </c>
      <c r="U4">
        <f>AVERAGE(M4:M8)</f>
        <v>7.6854766999999997</v>
      </c>
      <c r="V4">
        <f>STDEV(M4:M8)</f>
        <v>1.7232634337634478</v>
      </c>
      <c r="W4">
        <f>COUNTA(M4:M8)</f>
        <v>5</v>
      </c>
      <c r="X4">
        <f>SQRT((((W5-1)*V5^2)+((W4-1)*V4^2))/(W5+W4-2))</f>
        <v>2.0039425713214376</v>
      </c>
      <c r="Y4">
        <f>(U5-U4)/X4</f>
        <v>6.1255128643259993E-2</v>
      </c>
      <c r="Z4">
        <f>1-(3/(4*(W4+W5-2)-1))</f>
        <v>0.90322580645161288</v>
      </c>
      <c r="AA4">
        <f>((W4+W5)/(W4*W5))+(Y4^2/(2*(W4+W5)))</f>
        <v>0.40018760953925514</v>
      </c>
      <c r="AB4">
        <f>Z4*Y4</f>
        <v>5.5327212968105798E-2</v>
      </c>
      <c r="AC4">
        <f>AA4*(Z4^2)</f>
        <v>0.32647979800080751</v>
      </c>
      <c r="AE4" s="7">
        <f>LN(U5/U4)</f>
        <v>1.5845703421125616E-2</v>
      </c>
      <c r="AF4" s="7">
        <f>(((V5^2)/(W5*U5^2))+((V4^2)/(W4*U4^2)))</f>
        <v>2.6660324214738518E-2</v>
      </c>
      <c r="AG4">
        <f>(W4*W5)/(W4+W5)</f>
        <v>2.5</v>
      </c>
    </row>
    <row r="5" spans="1:33">
      <c r="B5" t="s">
        <v>283</v>
      </c>
      <c r="D5">
        <v>22</v>
      </c>
      <c r="E5">
        <v>2</v>
      </c>
      <c r="F5" t="s">
        <v>280</v>
      </c>
      <c r="G5" t="s">
        <v>281</v>
      </c>
      <c r="H5" t="s">
        <v>282</v>
      </c>
      <c r="I5" t="s">
        <v>284</v>
      </c>
      <c r="J5">
        <v>198.73351</v>
      </c>
      <c r="K5">
        <v>0</v>
      </c>
      <c r="L5">
        <v>88.675541999999993</v>
      </c>
      <c r="M5">
        <v>6.4492754999999997</v>
      </c>
      <c r="S5" t="s">
        <v>80</v>
      </c>
      <c r="T5" t="s">
        <v>280</v>
      </c>
      <c r="U5">
        <f>AVERAGE(M13:M17)</f>
        <v>7.8082284599999996</v>
      </c>
      <c r="V5">
        <f>STDEV(M13:M17)</f>
        <v>2.2498743956413567</v>
      </c>
      <c r="W5">
        <f>COUNTA(M13:M17)</f>
        <v>5</v>
      </c>
    </row>
    <row r="6" spans="1:33">
      <c r="B6" t="s">
        <v>285</v>
      </c>
      <c r="D6">
        <v>32</v>
      </c>
      <c r="E6">
        <v>2</v>
      </c>
      <c r="F6" t="s">
        <v>280</v>
      </c>
      <c r="G6" t="s">
        <v>281</v>
      </c>
      <c r="H6" t="s">
        <v>282</v>
      </c>
      <c r="I6" t="s">
        <v>286</v>
      </c>
      <c r="J6">
        <v>144.37791000000001</v>
      </c>
      <c r="K6">
        <v>0</v>
      </c>
      <c r="L6">
        <v>52.981538999999998</v>
      </c>
      <c r="M6">
        <v>10.166693799999999</v>
      </c>
      <c r="O6">
        <v>135</v>
      </c>
      <c r="P6">
        <v>1</v>
      </c>
      <c r="Q6">
        <v>135</v>
      </c>
      <c r="R6">
        <v>1</v>
      </c>
      <c r="S6" t="s">
        <v>79</v>
      </c>
      <c r="T6" t="s">
        <v>281</v>
      </c>
      <c r="U6">
        <f>AVERAGE(M9:M12)</f>
        <v>2.1489821999999998</v>
      </c>
      <c r="V6">
        <f>STDEV(M9:M12)</f>
        <v>1.2751957180208509</v>
      </c>
      <c r="W6">
        <f>COUNTA(M9:M12)</f>
        <v>4</v>
      </c>
      <c r="X6">
        <f>SQRT((((W7-1)*V7^2)+((W6-1)*V6^2))/(W7+W6-2))</f>
        <v>2.088982751097098</v>
      </c>
      <c r="Y6">
        <f>(U7-U6)/X6</f>
        <v>1.6740094470207798</v>
      </c>
      <c r="Z6">
        <f>1-(3/(4*(W6+W7-2)-1))</f>
        <v>0.88888888888888884</v>
      </c>
      <c r="AA6">
        <f>((W6+W7)/(W6*W7))+(Y6^2/(2*(W6+W7)))</f>
        <v>0.60568375715082312</v>
      </c>
      <c r="AB6">
        <f>Z6*Y6</f>
        <v>1.4880083973518041</v>
      </c>
      <c r="AC6">
        <f>AA6*(Z6^2)</f>
        <v>0.47856494392163801</v>
      </c>
      <c r="AE6" s="7">
        <f>LN(U7/U6)</f>
        <v>0.96594574394997001</v>
      </c>
      <c r="AF6" s="7">
        <f>(((V7^2)/(W7*U7^2))+((V6^2)/(W6*U6^2)))</f>
        <v>0.12829154759989858</v>
      </c>
      <c r="AG6">
        <f>(W6*W7)/(W6+W7)</f>
        <v>2.2222222222222223</v>
      </c>
    </row>
    <row r="7" spans="1:33">
      <c r="D7">
        <v>42</v>
      </c>
      <c r="E7">
        <v>2</v>
      </c>
      <c r="F7" t="s">
        <v>280</v>
      </c>
      <c r="G7" t="s">
        <v>281</v>
      </c>
      <c r="H7" t="s">
        <v>282</v>
      </c>
      <c r="I7" t="s">
        <v>287</v>
      </c>
      <c r="J7">
        <v>176.21129999999999</v>
      </c>
      <c r="K7">
        <v>0</v>
      </c>
      <c r="L7">
        <v>83.042851999999996</v>
      </c>
      <c r="M7">
        <v>8.4620494999999991</v>
      </c>
      <c r="S7" t="s">
        <v>80</v>
      </c>
      <c r="T7" t="s">
        <v>281</v>
      </c>
      <c r="U7">
        <f>AVERAGE(M18:M22)</f>
        <v>5.64595906</v>
      </c>
      <c r="V7">
        <f>STDEV(M18:M22)</f>
        <v>2.5332079554831393</v>
      </c>
      <c r="W7">
        <f>COUNTA(M18:M22)</f>
        <v>5</v>
      </c>
    </row>
    <row r="8" spans="1:33">
      <c r="D8">
        <v>52</v>
      </c>
      <c r="E8">
        <v>2</v>
      </c>
      <c r="F8" t="s">
        <v>280</v>
      </c>
      <c r="G8" t="s">
        <v>281</v>
      </c>
      <c r="H8" t="s">
        <v>282</v>
      </c>
      <c r="I8" t="s">
        <v>27</v>
      </c>
      <c r="J8">
        <v>168.98521</v>
      </c>
      <c r="K8">
        <v>0</v>
      </c>
      <c r="L8">
        <v>58.250920000000001</v>
      </c>
      <c r="M8">
        <v>5.7950688000000001</v>
      </c>
    </row>
    <row r="9" spans="1:33">
      <c r="D9">
        <v>24</v>
      </c>
      <c r="E9">
        <v>4</v>
      </c>
      <c r="F9" t="s">
        <v>281</v>
      </c>
      <c r="G9" t="s">
        <v>281</v>
      </c>
      <c r="H9" t="s">
        <v>282</v>
      </c>
      <c r="I9" t="s">
        <v>284</v>
      </c>
      <c r="J9">
        <v>162.18989999999999</v>
      </c>
      <c r="K9">
        <v>209.77359999999999</v>
      </c>
      <c r="L9">
        <v>50.894930000000002</v>
      </c>
      <c r="M9">
        <v>3.6850934</v>
      </c>
    </row>
    <row r="10" spans="1:33">
      <c r="D10">
        <v>34</v>
      </c>
      <c r="E10">
        <v>4</v>
      </c>
      <c r="F10" t="s">
        <v>281</v>
      </c>
      <c r="G10" t="s">
        <v>281</v>
      </c>
      <c r="H10" t="s">
        <v>282</v>
      </c>
      <c r="I10" t="s">
        <v>286</v>
      </c>
      <c r="J10">
        <v>65.603769999999997</v>
      </c>
      <c r="K10">
        <v>252.43520000000001</v>
      </c>
      <c r="L10">
        <v>13.692081</v>
      </c>
      <c r="M10">
        <v>2.1818008</v>
      </c>
    </row>
    <row r="11" spans="1:33">
      <c r="D11">
        <v>44</v>
      </c>
      <c r="E11">
        <v>4</v>
      </c>
      <c r="F11" t="s">
        <v>281</v>
      </c>
      <c r="G11" t="s">
        <v>281</v>
      </c>
      <c r="H11" t="s">
        <v>282</v>
      </c>
      <c r="I11" t="s">
        <v>287</v>
      </c>
      <c r="J11">
        <v>56.031460000000003</v>
      </c>
      <c r="K11">
        <v>249.47110000000001</v>
      </c>
      <c r="L11">
        <v>12.443718000000001</v>
      </c>
      <c r="M11">
        <v>0.56236790000000003</v>
      </c>
    </row>
    <row r="12" spans="1:33">
      <c r="D12">
        <v>54</v>
      </c>
      <c r="E12">
        <v>4</v>
      </c>
      <c r="F12" t="s">
        <v>281</v>
      </c>
      <c r="G12" t="s">
        <v>281</v>
      </c>
      <c r="H12" t="s">
        <v>282</v>
      </c>
      <c r="I12" t="s">
        <v>27</v>
      </c>
      <c r="J12">
        <v>82.873689999999996</v>
      </c>
      <c r="K12">
        <v>234.0855</v>
      </c>
      <c r="L12">
        <v>8.6971729999999994</v>
      </c>
      <c r="M12">
        <v>2.1666666999999999</v>
      </c>
    </row>
    <row r="13" spans="1:33">
      <c r="D13">
        <v>16</v>
      </c>
      <c r="E13">
        <v>6</v>
      </c>
      <c r="F13" t="s">
        <v>280</v>
      </c>
      <c r="G13" t="s">
        <v>281</v>
      </c>
      <c r="H13" t="s">
        <v>288</v>
      </c>
      <c r="I13" t="s">
        <v>259</v>
      </c>
      <c r="J13">
        <v>185.9734</v>
      </c>
      <c r="K13">
        <v>0</v>
      </c>
      <c r="L13">
        <v>86.099119000000002</v>
      </c>
      <c r="M13">
        <v>6.9428783999999997</v>
      </c>
    </row>
    <row r="14" spans="1:33">
      <c r="D14">
        <v>26</v>
      </c>
      <c r="E14">
        <v>6</v>
      </c>
      <c r="F14" t="s">
        <v>280</v>
      </c>
      <c r="G14" t="s">
        <v>281</v>
      </c>
      <c r="H14" t="s">
        <v>288</v>
      </c>
      <c r="I14" t="s">
        <v>284</v>
      </c>
      <c r="J14">
        <v>169.53271000000001</v>
      </c>
      <c r="K14">
        <v>0</v>
      </c>
      <c r="L14">
        <v>85.985490999999996</v>
      </c>
      <c r="M14">
        <v>8.2078004999999994</v>
      </c>
    </row>
    <row r="15" spans="1:33">
      <c r="D15">
        <v>36</v>
      </c>
      <c r="E15">
        <v>6</v>
      </c>
      <c r="F15" t="s">
        <v>280</v>
      </c>
      <c r="G15" t="s">
        <v>281</v>
      </c>
      <c r="H15" t="s">
        <v>288</v>
      </c>
      <c r="I15" t="s">
        <v>286</v>
      </c>
      <c r="J15">
        <v>189.82346000000001</v>
      </c>
      <c r="K15">
        <v>0</v>
      </c>
      <c r="L15">
        <v>103.023214</v>
      </c>
      <c r="M15">
        <v>8.5756949999999996</v>
      </c>
    </row>
    <row r="16" spans="1:33">
      <c r="D16">
        <v>46</v>
      </c>
      <c r="E16">
        <v>6</v>
      </c>
      <c r="F16" t="s">
        <v>280</v>
      </c>
      <c r="G16" t="s">
        <v>281</v>
      </c>
      <c r="H16" t="s">
        <v>288</v>
      </c>
      <c r="I16" t="s">
        <v>287</v>
      </c>
      <c r="J16">
        <v>176.54371</v>
      </c>
      <c r="K16">
        <v>0</v>
      </c>
      <c r="L16">
        <v>96.397046000000003</v>
      </c>
      <c r="M16">
        <v>10.715548500000001</v>
      </c>
    </row>
    <row r="17" spans="4:13">
      <c r="D17">
        <v>56</v>
      </c>
      <c r="E17">
        <v>6</v>
      </c>
      <c r="F17" t="s">
        <v>280</v>
      </c>
      <c r="G17" t="s">
        <v>281</v>
      </c>
      <c r="H17" t="s">
        <v>288</v>
      </c>
      <c r="I17" t="s">
        <v>27</v>
      </c>
      <c r="J17">
        <v>181.56449000000001</v>
      </c>
      <c r="K17">
        <v>0</v>
      </c>
      <c r="L17">
        <v>76.847871999999995</v>
      </c>
      <c r="M17">
        <v>4.5992198999999996</v>
      </c>
    </row>
    <row r="18" spans="4:13">
      <c r="D18">
        <v>18</v>
      </c>
      <c r="E18">
        <v>8</v>
      </c>
      <c r="F18" t="s">
        <v>281</v>
      </c>
      <c r="G18" t="s">
        <v>281</v>
      </c>
      <c r="H18" t="s">
        <v>288</v>
      </c>
      <c r="I18" t="s">
        <v>259</v>
      </c>
      <c r="J18">
        <v>104.03471</v>
      </c>
      <c r="K18">
        <v>246.99199999999999</v>
      </c>
      <c r="L18">
        <v>33.286557000000002</v>
      </c>
      <c r="M18">
        <v>9.5927643000000007</v>
      </c>
    </row>
    <row r="19" spans="4:13">
      <c r="D19">
        <v>28</v>
      </c>
      <c r="E19">
        <v>8</v>
      </c>
      <c r="F19" t="s">
        <v>281</v>
      </c>
      <c r="G19" t="s">
        <v>281</v>
      </c>
      <c r="H19" t="s">
        <v>288</v>
      </c>
      <c r="I19" t="s">
        <v>284</v>
      </c>
      <c r="J19">
        <v>183.79016999999999</v>
      </c>
      <c r="K19">
        <v>176.43600000000001</v>
      </c>
      <c r="L19">
        <v>63.179741</v>
      </c>
      <c r="M19">
        <v>3.0194051000000002</v>
      </c>
    </row>
    <row r="20" spans="4:13">
      <c r="D20">
        <v>38</v>
      </c>
      <c r="E20">
        <v>8</v>
      </c>
      <c r="F20" t="s">
        <v>281</v>
      </c>
      <c r="G20" t="s">
        <v>281</v>
      </c>
      <c r="H20" t="s">
        <v>288</v>
      </c>
      <c r="I20" t="s">
        <v>286</v>
      </c>
      <c r="J20">
        <v>148.61635000000001</v>
      </c>
      <c r="K20">
        <v>220.69110000000001</v>
      </c>
      <c r="L20">
        <v>56.862761999999996</v>
      </c>
      <c r="M20">
        <v>5.3712799999999996</v>
      </c>
    </row>
    <row r="21" spans="4:13">
      <c r="D21">
        <v>48</v>
      </c>
      <c r="E21">
        <v>8</v>
      </c>
      <c r="F21" t="s">
        <v>281</v>
      </c>
      <c r="G21" t="s">
        <v>281</v>
      </c>
      <c r="H21" t="s">
        <v>288</v>
      </c>
      <c r="I21" t="s">
        <v>287</v>
      </c>
      <c r="J21">
        <v>166.78767999999999</v>
      </c>
      <c r="K21">
        <v>197.03980000000001</v>
      </c>
      <c r="L21">
        <v>70.822995000000006</v>
      </c>
      <c r="M21">
        <v>6.2568514000000004</v>
      </c>
    </row>
    <row r="22" spans="4:13">
      <c r="D22">
        <v>58</v>
      </c>
      <c r="E22">
        <v>8</v>
      </c>
      <c r="F22" t="s">
        <v>281</v>
      </c>
      <c r="G22" t="s">
        <v>281</v>
      </c>
      <c r="H22" t="s">
        <v>288</v>
      </c>
      <c r="I22" t="s">
        <v>27</v>
      </c>
      <c r="J22">
        <v>160.73946000000001</v>
      </c>
      <c r="K22">
        <v>209.18860000000001</v>
      </c>
      <c r="L22">
        <v>55.53584</v>
      </c>
      <c r="M22">
        <v>3.9894945000000002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5"/>
  <sheetViews>
    <sheetView workbookViewId="0">
      <selection activeCell="H7" sqref="H7"/>
    </sheetView>
  </sheetViews>
  <sheetFormatPr defaultColWidth="11" defaultRowHeight="15.6"/>
  <sheetData>
    <row r="1" spans="1:21">
      <c r="A1" t="s">
        <v>1380</v>
      </c>
    </row>
    <row r="3" spans="1:21">
      <c r="A3" s="5" t="s">
        <v>6</v>
      </c>
      <c r="B3" s="5" t="s">
        <v>289</v>
      </c>
      <c r="C3" t="s">
        <v>15</v>
      </c>
      <c r="D3" t="s">
        <v>16</v>
      </c>
      <c r="E3" t="s">
        <v>8</v>
      </c>
      <c r="F3" t="s">
        <v>290</v>
      </c>
      <c r="G3" t="s">
        <v>291</v>
      </c>
      <c r="H3" t="s">
        <v>11</v>
      </c>
      <c r="I3" t="s">
        <v>10</v>
      </c>
      <c r="J3" t="s">
        <v>14</v>
      </c>
      <c r="K3" t="s">
        <v>13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  <c r="Q3" s="6" t="s">
        <v>25</v>
      </c>
      <c r="S3" s="6" t="s">
        <v>26</v>
      </c>
      <c r="T3" s="6" t="s">
        <v>27</v>
      </c>
      <c r="U3" t="s">
        <v>28</v>
      </c>
    </row>
    <row r="4" spans="1:21">
      <c r="C4">
        <v>50</v>
      </c>
      <c r="D4">
        <v>1</v>
      </c>
      <c r="E4" t="s">
        <v>79</v>
      </c>
      <c r="F4">
        <v>1.28301886792452</v>
      </c>
      <c r="G4">
        <v>2.4528301886792399</v>
      </c>
      <c r="H4">
        <f>EXP(G4)</f>
        <v>11.621190381877302</v>
      </c>
      <c r="I4">
        <f>EXP(F4)</f>
        <v>3.6075139114798351</v>
      </c>
      <c r="J4">
        <f>H4-I4</f>
        <v>8.013676470397467</v>
      </c>
      <c r="K4">
        <v>24</v>
      </c>
      <c r="L4">
        <f>SQRT((((K5-1)*J5^2)+((K4-1)*J4^2))/(K5+K4-2))</f>
        <v>5.7230322269255893</v>
      </c>
      <c r="M4">
        <f>(I5-I4)/L4</f>
        <v>0.32432370489738543</v>
      </c>
      <c r="N4">
        <f>1-(3/(4*(K4+K5-2)-1))</f>
        <v>0.98360655737704916</v>
      </c>
      <c r="O4">
        <f>((K4+K5)/(K4*K5))+(M4^2/(2*(K4+K5)))</f>
        <v>8.4429019432899641E-2</v>
      </c>
      <c r="P4">
        <f>N4*M4</f>
        <v>0.3190069228498873</v>
      </c>
      <c r="Q4">
        <f>O4*(N4^2)</f>
        <v>8.1683544734866623E-2</v>
      </c>
      <c r="S4" s="7">
        <f>LN(I5/I4)</f>
        <v>0.41509433962264008</v>
      </c>
      <c r="T4" s="7">
        <f>(((J5^2)/(K5*I5^2))+((J4^2)/(K4*I4^2)))</f>
        <v>0.2074029290408165</v>
      </c>
      <c r="U4">
        <f>(K4*K5)/(K4+K5)</f>
        <v>12</v>
      </c>
    </row>
    <row r="5" spans="1:21">
      <c r="E5" t="s">
        <v>80</v>
      </c>
      <c r="F5">
        <v>1.6981132075471601</v>
      </c>
      <c r="G5">
        <v>1.88679245283018</v>
      </c>
      <c r="H5">
        <f>EXP(G5)</f>
        <v>6.5981707586065781</v>
      </c>
      <c r="I5">
        <f>EXP(F5)</f>
        <v>5.4636289265634765</v>
      </c>
      <c r="J5">
        <f>H5-I5</f>
        <v>1.1345418320431016</v>
      </c>
      <c r="K5">
        <v>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91"/>
  <sheetViews>
    <sheetView workbookViewId="0">
      <selection activeCell="B40" sqref="B40"/>
    </sheetView>
  </sheetViews>
  <sheetFormatPr defaultColWidth="11" defaultRowHeight="15.6"/>
  <sheetData>
    <row r="1" spans="1:21">
      <c r="A1" t="s">
        <v>292</v>
      </c>
    </row>
    <row r="3" spans="1:21">
      <c r="A3" s="5" t="s">
        <v>6</v>
      </c>
      <c r="B3" s="5" t="s">
        <v>74</v>
      </c>
      <c r="C3" t="s">
        <v>15</v>
      </c>
      <c r="D3" t="s">
        <v>16</v>
      </c>
      <c r="E3" t="s">
        <v>293</v>
      </c>
      <c r="F3" t="s">
        <v>49</v>
      </c>
      <c r="G3" t="s">
        <v>253</v>
      </c>
      <c r="H3" t="s">
        <v>36</v>
      </c>
      <c r="I3" t="s">
        <v>10</v>
      </c>
      <c r="J3" t="s">
        <v>14</v>
      </c>
      <c r="K3" t="s">
        <v>13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  <c r="Q3" s="6" t="s">
        <v>25</v>
      </c>
      <c r="S3" s="6" t="s">
        <v>26</v>
      </c>
      <c r="T3" s="6" t="s">
        <v>27</v>
      </c>
      <c r="U3" s="6" t="s">
        <v>28</v>
      </c>
    </row>
    <row r="4" spans="1:21">
      <c r="C4">
        <v>20</v>
      </c>
      <c r="D4">
        <v>1</v>
      </c>
      <c r="E4" t="s">
        <v>294</v>
      </c>
      <c r="F4" t="s">
        <v>255</v>
      </c>
      <c r="G4">
        <v>2</v>
      </c>
      <c r="H4">
        <v>1.6</v>
      </c>
      <c r="I4">
        <f>AVERAGE(H4:H13)</f>
        <v>3.47</v>
      </c>
      <c r="J4">
        <f>STDEV(H4:H13)</f>
        <v>3.5349210269349252</v>
      </c>
      <c r="K4">
        <f>COUNTA(H4:H13)</f>
        <v>10</v>
      </c>
      <c r="L4">
        <f>SQRT((((K14-1)*J14^2)+((K4-1)*J4^2))/(K14+K4-2))</f>
        <v>4.4172964959727725</v>
      </c>
      <c r="M4">
        <f>(I14-I4)/L4</f>
        <v>-0.16110910085286101</v>
      </c>
      <c r="N4">
        <f>1-(3/(4*(K4+K14-2)-1))</f>
        <v>0.96202531645569622</v>
      </c>
      <c r="O4">
        <f>((K4+K14)/(K4*K14))+(M4^2/(2*(K4+K14)))</f>
        <v>0.18392324566009735</v>
      </c>
      <c r="P4">
        <f>N4*M4</f>
        <v>-0.15499103373186629</v>
      </c>
      <c r="Q4">
        <f>O4*(N4^2)</f>
        <v>0.17021962296630708</v>
      </c>
      <c r="S4" s="7">
        <f>LN(I14/I4)</f>
        <v>-0.22952796136375092</v>
      </c>
      <c r="T4" s="7">
        <f>(((J14^2)/(K14*I14^2))+((J4^2)/(K4*I4^2)))</f>
        <v>0.38037411242133545</v>
      </c>
      <c r="U4">
        <f>(K4*K14)/(K4+K14)</f>
        <v>5.4545454545454541</v>
      </c>
    </row>
    <row r="5" spans="1:21">
      <c r="E5" t="s">
        <v>294</v>
      </c>
      <c r="F5" t="s">
        <v>255</v>
      </c>
      <c r="G5">
        <v>3</v>
      </c>
      <c r="H5">
        <v>0</v>
      </c>
    </row>
    <row r="6" spans="1:21">
      <c r="E6" t="s">
        <v>294</v>
      </c>
      <c r="F6" t="s">
        <v>255</v>
      </c>
      <c r="G6">
        <v>8</v>
      </c>
      <c r="H6">
        <v>4.8</v>
      </c>
    </row>
    <row r="7" spans="1:21">
      <c r="E7" t="s">
        <v>294</v>
      </c>
      <c r="F7" t="s">
        <v>255</v>
      </c>
      <c r="G7">
        <v>24</v>
      </c>
      <c r="H7">
        <v>0</v>
      </c>
    </row>
    <row r="8" spans="1:21">
      <c r="E8" t="s">
        <v>294</v>
      </c>
      <c r="F8" t="s">
        <v>255</v>
      </c>
      <c r="G8">
        <v>28</v>
      </c>
      <c r="H8">
        <v>8.3000000000000007</v>
      </c>
    </row>
    <row r="9" spans="1:21">
      <c r="E9" t="s">
        <v>294</v>
      </c>
      <c r="F9" t="s">
        <v>255</v>
      </c>
      <c r="G9">
        <v>33</v>
      </c>
      <c r="H9">
        <v>0</v>
      </c>
    </row>
    <row r="10" spans="1:21">
      <c r="E10" t="s">
        <v>294</v>
      </c>
      <c r="F10" t="s">
        <v>255</v>
      </c>
      <c r="G10">
        <v>35</v>
      </c>
      <c r="H10">
        <v>5.8</v>
      </c>
    </row>
    <row r="11" spans="1:21">
      <c r="E11" t="s">
        <v>294</v>
      </c>
      <c r="F11" t="s">
        <v>255</v>
      </c>
      <c r="G11">
        <v>41</v>
      </c>
      <c r="H11">
        <v>0</v>
      </c>
    </row>
    <row r="12" spans="1:21">
      <c r="E12" t="s">
        <v>294</v>
      </c>
      <c r="F12" t="s">
        <v>255</v>
      </c>
      <c r="G12">
        <v>45</v>
      </c>
      <c r="H12">
        <v>5.7</v>
      </c>
    </row>
    <row r="13" spans="1:21">
      <c r="E13" t="s">
        <v>294</v>
      </c>
      <c r="F13" t="s">
        <v>255</v>
      </c>
      <c r="G13">
        <v>46</v>
      </c>
      <c r="H13">
        <v>8.5</v>
      </c>
    </row>
    <row r="14" spans="1:21">
      <c r="E14" t="s">
        <v>294</v>
      </c>
      <c r="F14" t="s">
        <v>258</v>
      </c>
      <c r="G14">
        <v>1</v>
      </c>
      <c r="H14">
        <v>0</v>
      </c>
      <c r="I14">
        <f>AVERAGE(H14:H25)</f>
        <v>2.7583333333333333</v>
      </c>
      <c r="J14">
        <f>STDEV(H14:H25)</f>
        <v>5.0252920916162278</v>
      </c>
      <c r="K14">
        <f>COUNTA(H14:H25)</f>
        <v>12</v>
      </c>
    </row>
    <row r="15" spans="1:21">
      <c r="E15" t="s">
        <v>294</v>
      </c>
      <c r="F15" t="s">
        <v>258</v>
      </c>
      <c r="G15">
        <v>4</v>
      </c>
      <c r="H15">
        <v>0.4</v>
      </c>
    </row>
    <row r="16" spans="1:21">
      <c r="E16" t="s">
        <v>294</v>
      </c>
      <c r="F16" t="s">
        <v>258</v>
      </c>
      <c r="G16">
        <v>6</v>
      </c>
      <c r="H16">
        <v>0.1</v>
      </c>
    </row>
    <row r="17" spans="4:21">
      <c r="E17" t="s">
        <v>294</v>
      </c>
      <c r="F17" t="s">
        <v>258</v>
      </c>
      <c r="G17">
        <v>9</v>
      </c>
      <c r="H17">
        <v>0.3</v>
      </c>
    </row>
    <row r="18" spans="4:21">
      <c r="E18" t="s">
        <v>294</v>
      </c>
      <c r="F18" t="s">
        <v>258</v>
      </c>
      <c r="G18">
        <v>16</v>
      </c>
      <c r="H18">
        <v>1</v>
      </c>
    </row>
    <row r="19" spans="4:21">
      <c r="E19" t="s">
        <v>294</v>
      </c>
      <c r="F19" t="s">
        <v>258</v>
      </c>
      <c r="G19">
        <v>18</v>
      </c>
      <c r="H19">
        <v>13.7</v>
      </c>
    </row>
    <row r="20" spans="4:21">
      <c r="E20" t="s">
        <v>294</v>
      </c>
      <c r="F20" t="s">
        <v>258</v>
      </c>
      <c r="G20">
        <v>20</v>
      </c>
      <c r="H20">
        <v>4.3</v>
      </c>
    </row>
    <row r="21" spans="4:21">
      <c r="E21" t="s">
        <v>294</v>
      </c>
      <c r="F21" t="s">
        <v>258</v>
      </c>
      <c r="G21">
        <v>22</v>
      </c>
      <c r="H21">
        <v>0</v>
      </c>
    </row>
    <row r="22" spans="4:21">
      <c r="E22" t="s">
        <v>294</v>
      </c>
      <c r="F22" t="s">
        <v>258</v>
      </c>
      <c r="G22">
        <v>27</v>
      </c>
      <c r="H22">
        <v>0</v>
      </c>
    </row>
    <row r="23" spans="4:21">
      <c r="E23" t="s">
        <v>294</v>
      </c>
      <c r="F23" t="s">
        <v>258</v>
      </c>
      <c r="G23">
        <v>30</v>
      </c>
      <c r="H23">
        <v>0.6</v>
      </c>
    </row>
    <row r="24" spans="4:21">
      <c r="E24" t="s">
        <v>294</v>
      </c>
      <c r="F24" t="s">
        <v>258</v>
      </c>
      <c r="G24">
        <v>31</v>
      </c>
      <c r="H24">
        <v>12.7</v>
      </c>
    </row>
    <row r="25" spans="4:21">
      <c r="E25" t="s">
        <v>294</v>
      </c>
      <c r="F25" t="s">
        <v>258</v>
      </c>
      <c r="G25">
        <v>32</v>
      </c>
      <c r="H25">
        <v>0</v>
      </c>
    </row>
    <row r="26" spans="4:21">
      <c r="D26">
        <v>2</v>
      </c>
      <c r="E26" t="s">
        <v>295</v>
      </c>
      <c r="F26" t="s">
        <v>255</v>
      </c>
      <c r="G26">
        <v>2</v>
      </c>
      <c r="H26">
        <v>11.6</v>
      </c>
      <c r="I26">
        <f>AVERAGE(H26:H35)</f>
        <v>7.1399999999999988</v>
      </c>
      <c r="J26">
        <f>STDEV(H26:H35)</f>
        <v>6.5769293747158351</v>
      </c>
      <c r="K26">
        <f>COUNTA(H26:H35)</f>
        <v>10</v>
      </c>
      <c r="L26">
        <f>SQRT((((K36-1)*J36^2)+((K26-1)*J26^2))/(K36+K26-2))</f>
        <v>4.9168748543493903</v>
      </c>
      <c r="M26">
        <f>(I36-I26)/L26</f>
        <v>-0.95555275912244553</v>
      </c>
      <c r="N26">
        <f>1-(3/(4*(K26+K36-2)-1))</f>
        <v>0.96202531645569622</v>
      </c>
      <c r="O26">
        <f>((K26+K36)/(K26*K36))+(M26^2/(2*(K26+K36)))</f>
        <v>0.20408517595757236</v>
      </c>
      <c r="P26">
        <f>N26*M26</f>
        <v>-0.91926594548488427</v>
      </c>
      <c r="Q26">
        <f>O26*(N26^2)</f>
        <v>0.18887934246610127</v>
      </c>
      <c r="S26" s="7">
        <f>LN(I36/I26)</f>
        <v>-1.0730319101164716</v>
      </c>
      <c r="T26" s="7">
        <f>(((J36^2)/(K36*I36^2))+((J26^2)/(K26*I26^2)))</f>
        <v>0.20456405071189313</v>
      </c>
      <c r="U26">
        <f>(K26*K36)/(K26+K36)</f>
        <v>5.4545454545454541</v>
      </c>
    </row>
    <row r="27" spans="4:21">
      <c r="E27" t="s">
        <v>295</v>
      </c>
      <c r="F27" t="s">
        <v>255</v>
      </c>
      <c r="G27">
        <v>3</v>
      </c>
      <c r="H27">
        <v>15.4</v>
      </c>
    </row>
    <row r="28" spans="4:21">
      <c r="E28" t="s">
        <v>295</v>
      </c>
      <c r="F28" t="s">
        <v>255</v>
      </c>
      <c r="G28">
        <v>8</v>
      </c>
      <c r="H28">
        <v>0.2</v>
      </c>
    </row>
    <row r="29" spans="4:21">
      <c r="E29" t="s">
        <v>295</v>
      </c>
      <c r="F29" t="s">
        <v>255</v>
      </c>
      <c r="G29">
        <v>24</v>
      </c>
      <c r="H29">
        <v>0</v>
      </c>
    </row>
    <row r="30" spans="4:21">
      <c r="E30" t="s">
        <v>295</v>
      </c>
      <c r="F30" t="s">
        <v>255</v>
      </c>
      <c r="G30">
        <v>28</v>
      </c>
      <c r="H30">
        <v>6.6</v>
      </c>
    </row>
    <row r="31" spans="4:21">
      <c r="E31" t="s">
        <v>295</v>
      </c>
      <c r="F31" t="s">
        <v>255</v>
      </c>
      <c r="G31">
        <v>33</v>
      </c>
      <c r="H31">
        <v>0</v>
      </c>
    </row>
    <row r="32" spans="4:21">
      <c r="E32" t="s">
        <v>295</v>
      </c>
      <c r="F32" t="s">
        <v>255</v>
      </c>
      <c r="G32">
        <v>35</v>
      </c>
      <c r="H32">
        <v>4.8</v>
      </c>
    </row>
    <row r="33" spans="4:21">
      <c r="E33" t="s">
        <v>295</v>
      </c>
      <c r="F33" t="s">
        <v>255</v>
      </c>
      <c r="G33">
        <v>41</v>
      </c>
      <c r="H33">
        <v>10</v>
      </c>
    </row>
    <row r="34" spans="4:21">
      <c r="E34" t="s">
        <v>295</v>
      </c>
      <c r="F34" t="s">
        <v>255</v>
      </c>
      <c r="G34">
        <v>45</v>
      </c>
      <c r="H34">
        <v>4.3</v>
      </c>
    </row>
    <row r="35" spans="4:21">
      <c r="E35" t="s">
        <v>295</v>
      </c>
      <c r="F35" t="s">
        <v>255</v>
      </c>
      <c r="G35">
        <v>46</v>
      </c>
      <c r="H35">
        <v>18.5</v>
      </c>
    </row>
    <row r="36" spans="4:21">
      <c r="E36" t="s">
        <v>295</v>
      </c>
      <c r="F36" t="s">
        <v>258</v>
      </c>
      <c r="G36">
        <v>1</v>
      </c>
      <c r="H36">
        <v>0</v>
      </c>
      <c r="I36">
        <f>AVERAGE(H36:H47)</f>
        <v>2.4416666666666669</v>
      </c>
      <c r="J36">
        <f>STDEV(H36:H47)</f>
        <v>2.9265115234643613</v>
      </c>
      <c r="K36">
        <f>COUNTA(H36:H47)</f>
        <v>12</v>
      </c>
    </row>
    <row r="37" spans="4:21">
      <c r="E37" t="s">
        <v>295</v>
      </c>
      <c r="F37" t="s">
        <v>258</v>
      </c>
      <c r="G37">
        <v>4</v>
      </c>
      <c r="H37">
        <v>6.7</v>
      </c>
    </row>
    <row r="38" spans="4:21">
      <c r="E38" t="s">
        <v>295</v>
      </c>
      <c r="F38" t="s">
        <v>258</v>
      </c>
      <c r="G38">
        <v>6</v>
      </c>
      <c r="H38">
        <v>0</v>
      </c>
    </row>
    <row r="39" spans="4:21">
      <c r="E39" t="s">
        <v>295</v>
      </c>
      <c r="F39" t="s">
        <v>258</v>
      </c>
      <c r="G39">
        <v>9</v>
      </c>
      <c r="H39">
        <v>0</v>
      </c>
    </row>
    <row r="40" spans="4:21">
      <c r="E40" t="s">
        <v>295</v>
      </c>
      <c r="F40" t="s">
        <v>258</v>
      </c>
      <c r="G40">
        <v>16</v>
      </c>
      <c r="H40">
        <v>3</v>
      </c>
    </row>
    <row r="41" spans="4:21">
      <c r="E41" t="s">
        <v>295</v>
      </c>
      <c r="F41" t="s">
        <v>258</v>
      </c>
      <c r="G41">
        <v>18</v>
      </c>
      <c r="H41">
        <v>7.4</v>
      </c>
    </row>
    <row r="42" spans="4:21">
      <c r="E42" t="s">
        <v>295</v>
      </c>
      <c r="F42" t="s">
        <v>258</v>
      </c>
      <c r="G42">
        <v>20</v>
      </c>
      <c r="H42">
        <v>5.7</v>
      </c>
    </row>
    <row r="43" spans="4:21">
      <c r="E43" t="s">
        <v>295</v>
      </c>
      <c r="F43" t="s">
        <v>258</v>
      </c>
      <c r="G43">
        <v>22</v>
      </c>
      <c r="H43">
        <v>0</v>
      </c>
    </row>
    <row r="44" spans="4:21">
      <c r="E44" t="s">
        <v>295</v>
      </c>
      <c r="F44" t="s">
        <v>258</v>
      </c>
      <c r="G44">
        <v>27</v>
      </c>
      <c r="H44">
        <v>0.6</v>
      </c>
    </row>
    <row r="45" spans="4:21">
      <c r="E45" t="s">
        <v>295</v>
      </c>
      <c r="F45" t="s">
        <v>258</v>
      </c>
      <c r="G45">
        <v>30</v>
      </c>
      <c r="H45">
        <v>1.1000000000000001</v>
      </c>
    </row>
    <row r="46" spans="4:21">
      <c r="E46" t="s">
        <v>295</v>
      </c>
      <c r="F46" t="s">
        <v>258</v>
      </c>
      <c r="G46">
        <v>31</v>
      </c>
      <c r="H46">
        <v>4.8</v>
      </c>
    </row>
    <row r="47" spans="4:21">
      <c r="E47" t="s">
        <v>295</v>
      </c>
      <c r="F47" t="s">
        <v>258</v>
      </c>
      <c r="G47">
        <v>32</v>
      </c>
      <c r="H47">
        <v>0</v>
      </c>
    </row>
    <row r="48" spans="4:21">
      <c r="D48">
        <v>3</v>
      </c>
      <c r="E48" t="s">
        <v>296</v>
      </c>
      <c r="F48" t="s">
        <v>255</v>
      </c>
      <c r="G48">
        <v>2</v>
      </c>
      <c r="H48">
        <v>0</v>
      </c>
      <c r="I48">
        <f>AVERAGE(H48:H57)</f>
        <v>0.6100000000000001</v>
      </c>
      <c r="J48">
        <f>STDEV(H48:H57)</f>
        <v>1.1425604773684606</v>
      </c>
      <c r="K48">
        <f>COUNTA(H48:H57)</f>
        <v>10</v>
      </c>
      <c r="L48">
        <f>SQRT((((K58-1)*J58^2)+((K48-1)*J48^2))/(K58+K48-2))</f>
        <v>0.78670727296328802</v>
      </c>
      <c r="M48">
        <f>(I58-I48)/L48</f>
        <v>-0.65886429571310401</v>
      </c>
      <c r="N48">
        <f>1-(3/(4*(K48+K58-2)-1))</f>
        <v>0.96202531645569622</v>
      </c>
      <c r="O48">
        <f>((K48+K58)/(K48*K58))+(M48^2/(2*(K48+K58)))</f>
        <v>0.19319929151891344</v>
      </c>
      <c r="P48">
        <f>N48*M48</f>
        <v>-0.63384413258475825</v>
      </c>
      <c r="Q48">
        <f>O48*(N48^2)</f>
        <v>0.17880453578164462</v>
      </c>
      <c r="S48" s="7">
        <f>LN(I58/I48)</f>
        <v>-1.8953001481688954</v>
      </c>
      <c r="T48" s="7">
        <f>(((J58^2)/(K58*I58^2))+((J48^2)/(K48*I48^2)))</f>
        <v>0.91807429103232885</v>
      </c>
      <c r="U48">
        <f>(K48*K58)/(K48+K58)</f>
        <v>5.4545454545454541</v>
      </c>
    </row>
    <row r="49" spans="5:11">
      <c r="E49" t="s">
        <v>296</v>
      </c>
      <c r="F49" t="s">
        <v>255</v>
      </c>
      <c r="G49">
        <v>3</v>
      </c>
      <c r="H49">
        <v>0</v>
      </c>
    </row>
    <row r="50" spans="5:11">
      <c r="E50" t="s">
        <v>296</v>
      </c>
      <c r="F50" t="s">
        <v>255</v>
      </c>
      <c r="G50">
        <v>8</v>
      </c>
      <c r="H50">
        <v>3.5</v>
      </c>
    </row>
    <row r="51" spans="5:11">
      <c r="E51" t="s">
        <v>296</v>
      </c>
      <c r="F51" t="s">
        <v>255</v>
      </c>
      <c r="G51">
        <v>24</v>
      </c>
      <c r="H51">
        <v>0</v>
      </c>
    </row>
    <row r="52" spans="5:11">
      <c r="E52" t="s">
        <v>296</v>
      </c>
      <c r="F52" t="s">
        <v>255</v>
      </c>
      <c r="G52">
        <v>28</v>
      </c>
      <c r="H52">
        <v>0</v>
      </c>
    </row>
    <row r="53" spans="5:11">
      <c r="E53" t="s">
        <v>296</v>
      </c>
      <c r="F53" t="s">
        <v>255</v>
      </c>
      <c r="G53">
        <v>33</v>
      </c>
      <c r="H53">
        <v>0</v>
      </c>
    </row>
    <row r="54" spans="5:11">
      <c r="E54" t="s">
        <v>296</v>
      </c>
      <c r="F54" t="s">
        <v>255</v>
      </c>
      <c r="G54">
        <v>35</v>
      </c>
      <c r="H54">
        <v>0.2</v>
      </c>
    </row>
    <row r="55" spans="5:11">
      <c r="E55" t="s">
        <v>296</v>
      </c>
      <c r="F55" t="s">
        <v>255</v>
      </c>
      <c r="G55">
        <v>41</v>
      </c>
      <c r="H55">
        <v>0.5</v>
      </c>
    </row>
    <row r="56" spans="5:11">
      <c r="E56" t="s">
        <v>296</v>
      </c>
      <c r="F56" t="s">
        <v>255</v>
      </c>
      <c r="G56">
        <v>45</v>
      </c>
      <c r="H56">
        <v>1.7</v>
      </c>
    </row>
    <row r="57" spans="5:11">
      <c r="E57" t="s">
        <v>296</v>
      </c>
      <c r="F57" t="s">
        <v>255</v>
      </c>
      <c r="G57">
        <v>46</v>
      </c>
      <c r="H57">
        <v>0.2</v>
      </c>
    </row>
    <row r="58" spans="5:11">
      <c r="E58" t="s">
        <v>296</v>
      </c>
      <c r="F58" t="s">
        <v>258</v>
      </c>
      <c r="G58">
        <v>1</v>
      </c>
      <c r="H58">
        <v>0</v>
      </c>
      <c r="I58">
        <f>AVERAGE(H58:H69)</f>
        <v>9.1666666666666674E-2</v>
      </c>
      <c r="J58">
        <f>STDEV(H58:H69)</f>
        <v>0.23915887961137822</v>
      </c>
      <c r="K58">
        <f>COUNTA(H58:H69)</f>
        <v>12</v>
      </c>
    </row>
    <row r="59" spans="5:11">
      <c r="E59" t="s">
        <v>296</v>
      </c>
      <c r="F59" t="s">
        <v>258</v>
      </c>
      <c r="G59">
        <v>4</v>
      </c>
      <c r="H59">
        <v>0</v>
      </c>
    </row>
    <row r="60" spans="5:11">
      <c r="E60" t="s">
        <v>296</v>
      </c>
      <c r="F60" t="s">
        <v>258</v>
      </c>
      <c r="G60">
        <v>6</v>
      </c>
      <c r="H60">
        <v>0</v>
      </c>
    </row>
    <row r="61" spans="5:11">
      <c r="E61" t="s">
        <v>296</v>
      </c>
      <c r="F61" t="s">
        <v>258</v>
      </c>
      <c r="G61">
        <v>9</v>
      </c>
      <c r="H61">
        <v>0</v>
      </c>
    </row>
    <row r="62" spans="5:11">
      <c r="E62" t="s">
        <v>296</v>
      </c>
      <c r="F62" t="s">
        <v>258</v>
      </c>
      <c r="G62">
        <v>16</v>
      </c>
      <c r="H62">
        <v>0</v>
      </c>
    </row>
    <row r="63" spans="5:11">
      <c r="E63" t="s">
        <v>296</v>
      </c>
      <c r="F63" t="s">
        <v>258</v>
      </c>
      <c r="G63">
        <v>18</v>
      </c>
      <c r="H63">
        <v>0</v>
      </c>
    </row>
    <row r="64" spans="5:11">
      <c r="E64" t="s">
        <v>296</v>
      </c>
      <c r="F64" t="s">
        <v>258</v>
      </c>
      <c r="G64">
        <v>20</v>
      </c>
      <c r="H64">
        <v>0.3</v>
      </c>
    </row>
    <row r="65" spans="4:21">
      <c r="E65" t="s">
        <v>296</v>
      </c>
      <c r="F65" t="s">
        <v>258</v>
      </c>
      <c r="G65">
        <v>22</v>
      </c>
      <c r="H65">
        <v>0</v>
      </c>
    </row>
    <row r="66" spans="4:21">
      <c r="E66" t="s">
        <v>296</v>
      </c>
      <c r="F66" t="s">
        <v>258</v>
      </c>
      <c r="G66">
        <v>27</v>
      </c>
      <c r="H66">
        <v>0</v>
      </c>
    </row>
    <row r="67" spans="4:21">
      <c r="E67" t="s">
        <v>296</v>
      </c>
      <c r="F67" t="s">
        <v>258</v>
      </c>
      <c r="G67">
        <v>30</v>
      </c>
      <c r="H67">
        <v>0.8</v>
      </c>
    </row>
    <row r="68" spans="4:21">
      <c r="E68" t="s">
        <v>296</v>
      </c>
      <c r="F68" t="s">
        <v>258</v>
      </c>
      <c r="G68">
        <v>31</v>
      </c>
      <c r="H68">
        <v>0</v>
      </c>
    </row>
    <row r="69" spans="4:21">
      <c r="E69" t="s">
        <v>296</v>
      </c>
      <c r="F69" t="s">
        <v>258</v>
      </c>
      <c r="G69">
        <v>32</v>
      </c>
      <c r="H69">
        <v>0</v>
      </c>
    </row>
    <row r="70" spans="4:21">
      <c r="D70">
        <v>4</v>
      </c>
      <c r="E70" t="s">
        <v>297</v>
      </c>
      <c r="F70" t="s">
        <v>255</v>
      </c>
      <c r="G70">
        <v>2</v>
      </c>
      <c r="H70">
        <v>0</v>
      </c>
      <c r="I70">
        <f>AVERAGE(H70:H79)</f>
        <v>0.12</v>
      </c>
      <c r="J70">
        <f>STDEV(H70:H79)</f>
        <v>0.25298221281347033</v>
      </c>
      <c r="K70">
        <f>COUNTA(H70:H79)</f>
        <v>10</v>
      </c>
      <c r="L70">
        <f>SQRT((((K80-1)*J80^2)+((K70-1)*J70^2))/(K80+K70-2))</f>
        <v>0.16970562748477139</v>
      </c>
      <c r="M70">
        <f>(I80-I70)/L70</f>
        <v>-0.70710678118654757</v>
      </c>
      <c r="N70">
        <f>1-(3/(4*(K70+K80-2)-1))</f>
        <v>0.96202531645569622</v>
      </c>
      <c r="O70">
        <f>((K70+K80)/(K70*K80))+(M70^2/(2*(K70+K80)))</f>
        <v>0.19469696969696967</v>
      </c>
      <c r="P70">
        <f>N70*M70</f>
        <v>-0.68025462493895716</v>
      </c>
      <c r="Q70">
        <f>O70*(N70^2)</f>
        <v>0.18019062601661542</v>
      </c>
      <c r="S70" s="7" t="e">
        <f>LN(I80/I70)</f>
        <v>#NUM!</v>
      </c>
      <c r="T70" s="7" t="e">
        <f>(((J80^2)/(K80*I80^2))+((J70^2)/(K70*I70^2)))</f>
        <v>#DIV/0!</v>
      </c>
      <c r="U70">
        <f>(K70*K80)/(K70+K80)</f>
        <v>5.4545454545454541</v>
      </c>
    </row>
    <row r="71" spans="4:21">
      <c r="E71" t="s">
        <v>297</v>
      </c>
      <c r="F71" t="s">
        <v>255</v>
      </c>
      <c r="G71">
        <v>3</v>
      </c>
      <c r="H71">
        <v>0.6</v>
      </c>
    </row>
    <row r="72" spans="4:21">
      <c r="E72" t="s">
        <v>297</v>
      </c>
      <c r="F72" t="s">
        <v>255</v>
      </c>
      <c r="G72">
        <v>8</v>
      </c>
      <c r="H72">
        <v>0</v>
      </c>
    </row>
    <row r="73" spans="4:21">
      <c r="E73" t="s">
        <v>297</v>
      </c>
      <c r="F73" t="s">
        <v>255</v>
      </c>
      <c r="G73">
        <v>24</v>
      </c>
      <c r="H73">
        <v>0</v>
      </c>
    </row>
    <row r="74" spans="4:21">
      <c r="E74" t="s">
        <v>297</v>
      </c>
      <c r="F74" t="s">
        <v>255</v>
      </c>
      <c r="G74">
        <v>28</v>
      </c>
      <c r="H74">
        <v>0.6</v>
      </c>
    </row>
    <row r="75" spans="4:21">
      <c r="E75" t="s">
        <v>297</v>
      </c>
      <c r="F75" t="s">
        <v>255</v>
      </c>
      <c r="G75">
        <v>33</v>
      </c>
      <c r="H75">
        <v>0</v>
      </c>
    </row>
    <row r="76" spans="4:21">
      <c r="E76" t="s">
        <v>297</v>
      </c>
      <c r="F76" t="s">
        <v>255</v>
      </c>
      <c r="G76">
        <v>35</v>
      </c>
      <c r="H76">
        <v>0</v>
      </c>
    </row>
    <row r="77" spans="4:21">
      <c r="E77" t="s">
        <v>297</v>
      </c>
      <c r="F77" t="s">
        <v>255</v>
      </c>
      <c r="G77">
        <v>41</v>
      </c>
      <c r="H77">
        <v>0</v>
      </c>
    </row>
    <row r="78" spans="4:21">
      <c r="E78" t="s">
        <v>297</v>
      </c>
      <c r="F78" t="s">
        <v>255</v>
      </c>
      <c r="G78">
        <v>45</v>
      </c>
      <c r="H78">
        <v>0</v>
      </c>
    </row>
    <row r="79" spans="4:21">
      <c r="E79" t="s">
        <v>297</v>
      </c>
      <c r="F79" t="s">
        <v>255</v>
      </c>
      <c r="G79">
        <v>46</v>
      </c>
      <c r="H79">
        <v>0</v>
      </c>
    </row>
    <row r="80" spans="4:21">
      <c r="E80" t="s">
        <v>297</v>
      </c>
      <c r="F80" t="s">
        <v>258</v>
      </c>
      <c r="G80">
        <v>1</v>
      </c>
      <c r="H80">
        <v>0</v>
      </c>
      <c r="I80">
        <f>AVERAGE(H80:H91)</f>
        <v>0</v>
      </c>
      <c r="J80">
        <f>STDEV(H80:H91)</f>
        <v>0</v>
      </c>
      <c r="K80">
        <f>COUNTA(H80:H91)</f>
        <v>12</v>
      </c>
    </row>
    <row r="81" spans="5:8">
      <c r="E81" t="s">
        <v>297</v>
      </c>
      <c r="F81" t="s">
        <v>258</v>
      </c>
      <c r="G81">
        <v>4</v>
      </c>
      <c r="H81">
        <v>0</v>
      </c>
    </row>
    <row r="82" spans="5:8">
      <c r="E82" t="s">
        <v>297</v>
      </c>
      <c r="F82" t="s">
        <v>258</v>
      </c>
      <c r="G82">
        <v>6</v>
      </c>
      <c r="H82">
        <v>0</v>
      </c>
    </row>
    <row r="83" spans="5:8">
      <c r="E83" t="s">
        <v>297</v>
      </c>
      <c r="F83" t="s">
        <v>258</v>
      </c>
      <c r="G83">
        <v>9</v>
      </c>
      <c r="H83">
        <v>0</v>
      </c>
    </row>
    <row r="84" spans="5:8">
      <c r="E84" t="s">
        <v>297</v>
      </c>
      <c r="F84" t="s">
        <v>258</v>
      </c>
      <c r="G84">
        <v>16</v>
      </c>
      <c r="H84">
        <v>0</v>
      </c>
    </row>
    <row r="85" spans="5:8">
      <c r="E85" t="s">
        <v>297</v>
      </c>
      <c r="F85" t="s">
        <v>258</v>
      </c>
      <c r="G85">
        <v>18</v>
      </c>
      <c r="H85">
        <v>0</v>
      </c>
    </row>
    <row r="86" spans="5:8">
      <c r="E86" t="s">
        <v>297</v>
      </c>
      <c r="F86" t="s">
        <v>258</v>
      </c>
      <c r="G86">
        <v>20</v>
      </c>
      <c r="H86">
        <v>0</v>
      </c>
    </row>
    <row r="87" spans="5:8">
      <c r="E87" t="s">
        <v>297</v>
      </c>
      <c r="F87" t="s">
        <v>258</v>
      </c>
      <c r="G87">
        <v>22</v>
      </c>
      <c r="H87">
        <v>0</v>
      </c>
    </row>
    <row r="88" spans="5:8">
      <c r="E88" t="s">
        <v>297</v>
      </c>
      <c r="F88" t="s">
        <v>258</v>
      </c>
      <c r="G88">
        <v>27</v>
      </c>
      <c r="H88">
        <v>0</v>
      </c>
    </row>
    <row r="89" spans="5:8">
      <c r="E89" t="s">
        <v>297</v>
      </c>
      <c r="F89" t="s">
        <v>258</v>
      </c>
      <c r="G89">
        <v>30</v>
      </c>
      <c r="H89">
        <v>0</v>
      </c>
    </row>
    <row r="90" spans="5:8">
      <c r="E90" t="s">
        <v>297</v>
      </c>
      <c r="F90" t="s">
        <v>258</v>
      </c>
      <c r="G90">
        <v>31</v>
      </c>
      <c r="H90">
        <v>0</v>
      </c>
    </row>
    <row r="91" spans="5:8">
      <c r="E91" t="s">
        <v>297</v>
      </c>
      <c r="F91" t="s">
        <v>258</v>
      </c>
      <c r="G91">
        <v>32</v>
      </c>
      <c r="H9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T304"/>
  <sheetViews>
    <sheetView workbookViewId="0">
      <selection activeCell="R36" sqref="R36"/>
    </sheetView>
  </sheetViews>
  <sheetFormatPr defaultColWidth="11" defaultRowHeight="15.6"/>
  <sheetData>
    <row r="1" spans="1:46">
      <c r="A1" t="s">
        <v>298</v>
      </c>
    </row>
    <row r="2" spans="1:46">
      <c r="AI2" s="11" t="s">
        <v>100</v>
      </c>
      <c r="AJ2" s="12"/>
      <c r="AK2" s="12">
        <v>6</v>
      </c>
      <c r="AL2" s="12">
        <v>12</v>
      </c>
      <c r="AM2" s="12">
        <v>24</v>
      </c>
      <c r="AN2" s="12">
        <v>48</v>
      </c>
    </row>
    <row r="3" spans="1:46">
      <c r="A3" s="5" t="s">
        <v>6</v>
      </c>
      <c r="B3" s="5" t="s">
        <v>7</v>
      </c>
      <c r="C3" t="s">
        <v>49</v>
      </c>
      <c r="D3" t="s">
        <v>299</v>
      </c>
      <c r="E3" t="s">
        <v>300</v>
      </c>
      <c r="F3" t="s">
        <v>301</v>
      </c>
      <c r="G3" t="s">
        <v>302</v>
      </c>
      <c r="H3" t="s">
        <v>303</v>
      </c>
      <c r="I3" t="s">
        <v>304</v>
      </c>
      <c r="J3" t="s">
        <v>305</v>
      </c>
      <c r="K3" t="s">
        <v>306</v>
      </c>
      <c r="L3" t="s">
        <v>307</v>
      </c>
      <c r="M3" t="s">
        <v>308</v>
      </c>
      <c r="N3" t="s">
        <v>309</v>
      </c>
      <c r="O3" t="s">
        <v>310</v>
      </c>
      <c r="P3" t="s">
        <v>311</v>
      </c>
      <c r="Q3" t="s">
        <v>15</v>
      </c>
      <c r="R3" t="s">
        <v>16</v>
      </c>
      <c r="S3" t="s">
        <v>221</v>
      </c>
      <c r="T3" t="s">
        <v>49</v>
      </c>
      <c r="U3" t="s">
        <v>299</v>
      </c>
      <c r="V3" t="s">
        <v>10</v>
      </c>
      <c r="W3" t="s">
        <v>14</v>
      </c>
      <c r="X3" t="s">
        <v>13</v>
      </c>
      <c r="Y3" s="6" t="s">
        <v>20</v>
      </c>
      <c r="Z3" s="6" t="s">
        <v>21</v>
      </c>
      <c r="AA3" s="6" t="s">
        <v>22</v>
      </c>
      <c r="AB3" s="6" t="s">
        <v>23</v>
      </c>
      <c r="AC3" s="6" t="s">
        <v>24</v>
      </c>
      <c r="AD3" s="6" t="s">
        <v>25</v>
      </c>
      <c r="AF3" s="6" t="s">
        <v>26</v>
      </c>
      <c r="AG3" s="6" t="s">
        <v>27</v>
      </c>
      <c r="AH3" t="s">
        <v>28</v>
      </c>
      <c r="AI3" s="14" t="s">
        <v>23</v>
      </c>
      <c r="AJ3" s="14" t="s">
        <v>25</v>
      </c>
      <c r="AK3" s="14" t="s">
        <v>105</v>
      </c>
    </row>
    <row r="4" spans="1:46">
      <c r="C4" t="s">
        <v>32</v>
      </c>
      <c r="D4">
        <v>1</v>
      </c>
      <c r="E4">
        <v>8.8251748251748197</v>
      </c>
      <c r="F4">
        <v>3.1188811188811099</v>
      </c>
      <c r="G4">
        <v>-2.9230769230769198</v>
      </c>
      <c r="H4">
        <v>-2.86713286713286</v>
      </c>
      <c r="I4">
        <v>-2.9230769230769198</v>
      </c>
      <c r="J4">
        <v>-2.86713286713286</v>
      </c>
      <c r="K4">
        <f t="shared" ref="K4:P19" si="0">10^E4</f>
        <v>668613013.46526897</v>
      </c>
      <c r="L4">
        <f t="shared" si="0"/>
        <v>1314.8648598503744</v>
      </c>
      <c r="M4">
        <f t="shared" si="0"/>
        <v>1.1937766417144452E-3</v>
      </c>
      <c r="N4">
        <f t="shared" si="0"/>
        <v>1.3578979506128656E-3</v>
      </c>
      <c r="O4">
        <f t="shared" si="0"/>
        <v>1.1937766417144452E-3</v>
      </c>
      <c r="P4">
        <f t="shared" si="0"/>
        <v>1.3578979506128656E-3</v>
      </c>
      <c r="T4" t="s">
        <v>32</v>
      </c>
      <c r="U4">
        <v>1</v>
      </c>
      <c r="V4">
        <f>AVERAGE(K$4:K$51)</f>
        <v>123297469.41844933</v>
      </c>
      <c r="W4">
        <f>STDEV(K$4:K$51)</f>
        <v>252808056.60180819</v>
      </c>
      <c r="X4">
        <v>48</v>
      </c>
      <c r="AI4" s="12"/>
      <c r="AJ4" s="12"/>
      <c r="AK4" s="12">
        <v>6</v>
      </c>
      <c r="AL4" s="12">
        <v>12</v>
      </c>
      <c r="AM4" s="12">
        <v>24</v>
      </c>
      <c r="AN4" s="12">
        <v>48</v>
      </c>
      <c r="AP4" s="22">
        <v>6</v>
      </c>
      <c r="AQ4" s="22">
        <v>12</v>
      </c>
      <c r="AR4" s="22">
        <v>24</v>
      </c>
      <c r="AS4" s="22">
        <v>48</v>
      </c>
    </row>
    <row r="5" spans="1:46">
      <c r="C5" t="s">
        <v>32</v>
      </c>
      <c r="D5">
        <v>1</v>
      </c>
      <c r="E5">
        <v>8.7132867132867098</v>
      </c>
      <c r="F5">
        <v>3.56643356643356</v>
      </c>
      <c r="G5">
        <v>-2.9230769230769198</v>
      </c>
      <c r="H5">
        <v>5.8601398601398502</v>
      </c>
      <c r="I5">
        <v>-2.7552447552447501</v>
      </c>
      <c r="J5">
        <v>-2.86713286713286</v>
      </c>
      <c r="K5">
        <f t="shared" si="0"/>
        <v>516757410.49147809</v>
      </c>
      <c r="L5">
        <f t="shared" si="0"/>
        <v>3684.9666899618064</v>
      </c>
      <c r="M5">
        <f t="shared" si="0"/>
        <v>1.1937766417144452E-3</v>
      </c>
      <c r="N5">
        <f t="shared" si="0"/>
        <v>724669.29490920331</v>
      </c>
      <c r="O5">
        <f t="shared" si="0"/>
        <v>1.7569331804532524E-3</v>
      </c>
      <c r="P5">
        <f t="shared" si="0"/>
        <v>1.3578979506128656E-3</v>
      </c>
      <c r="Q5">
        <v>81</v>
      </c>
      <c r="R5">
        <v>1</v>
      </c>
      <c r="S5">
        <v>16</v>
      </c>
      <c r="T5" t="s">
        <v>34</v>
      </c>
      <c r="U5">
        <v>6</v>
      </c>
      <c r="V5">
        <f>AVERAGE(K$52:K$59)</f>
        <v>51555.911438412841</v>
      </c>
      <c r="W5">
        <f>STDEV(K$52:K$59)</f>
        <v>89051.25644717463</v>
      </c>
      <c r="X5">
        <v>8</v>
      </c>
      <c r="Y5">
        <f>SQRT((((X5-1)*W5^2)+((X$4-1)*W$4^2))/(X5+X$4-2))</f>
        <v>235853846.34783527</v>
      </c>
      <c r="Z5">
        <f>(V5-V$4)/Y5</f>
        <v>-0.5225520610134502</v>
      </c>
      <c r="AA5">
        <f>1-(3/(4*(X$4+X5-2)-1))</f>
        <v>0.98604651162790702</v>
      </c>
      <c r="AB5">
        <f>((X$4+X5)/(X$4*X5))+(Z5^2/(2*(X$4+X5)))</f>
        <v>0.14827137490895304</v>
      </c>
      <c r="AC5">
        <f>AA5*Z5</f>
        <v>-0.51526063690628576</v>
      </c>
      <c r="AD5">
        <f>AB5*(AA5^2)</f>
        <v>0.14416243751017815</v>
      </c>
      <c r="AF5" s="7">
        <f>LN(V5/V$4)</f>
        <v>-7.7796882873996047</v>
      </c>
      <c r="AG5" s="7">
        <f>(((W5^2)/(X5*V5^2))+((W$4^2)/(X$4*V$4^2)))</f>
        <v>0.46052053785075875</v>
      </c>
      <c r="AH5">
        <f>(X$4*X5)/(X$4+X5)</f>
        <v>6.8571428571428568</v>
      </c>
      <c r="AI5" s="12">
        <f>((X4+X5)/(X4*X5))+(Z5^2/(2*(SUM(X4:X8))))</f>
        <v>0.14762978502063206</v>
      </c>
      <c r="AJ5" s="12">
        <f>AI5*(AA5^2)</f>
        <v>0.14353862753850272</v>
      </c>
      <c r="AK5" s="12"/>
      <c r="AL5" s="12">
        <f>(1/X$4)+(AC5*AC$6)/(2*SUM(X$4:X$8))</f>
        <v>2.2580562364910572E-2</v>
      </c>
      <c r="AM5" s="12">
        <f>(1/X$29)+(AC5*AC$7)/(2*SUM(X$29:X$33))</f>
        <v>2.3119198914031872E-2</v>
      </c>
      <c r="AN5" s="12">
        <f>(1/X$29)+(AC5*AC$8)/(2*SUM(X$29:X$33))</f>
        <v>2.3119262666046837E-2</v>
      </c>
      <c r="AO5">
        <v>6</v>
      </c>
      <c r="AP5" s="12">
        <f>AG5</f>
        <v>0.46052053785075875</v>
      </c>
      <c r="AQ5" s="12">
        <f>(W4^2)/(X4*(V4^2))</f>
        <v>8.7585508675091392E-2</v>
      </c>
      <c r="AR5" s="12">
        <f>AQ5</f>
        <v>8.7585508675091392E-2</v>
      </c>
      <c r="AS5" s="12">
        <f>AQ5</f>
        <v>8.7585508675091392E-2</v>
      </c>
    </row>
    <row r="6" spans="1:46">
      <c r="C6" t="s">
        <v>32</v>
      </c>
      <c r="D6">
        <v>1</v>
      </c>
      <c r="E6">
        <v>8.6013986013985999</v>
      </c>
      <c r="F6">
        <v>3.84615384615384</v>
      </c>
      <c r="G6">
        <v>2.8391608391608298</v>
      </c>
      <c r="H6">
        <v>7.0349650349650297</v>
      </c>
      <c r="I6">
        <v>-2.7552447552447501</v>
      </c>
      <c r="J6">
        <v>-2.86713286713286</v>
      </c>
      <c r="K6">
        <f t="shared" si="0"/>
        <v>399391300.97671854</v>
      </c>
      <c r="L6">
        <f t="shared" si="0"/>
        <v>7017.038286703736</v>
      </c>
      <c r="M6">
        <f t="shared" si="0"/>
        <v>690.4954786310542</v>
      </c>
      <c r="N6">
        <f t="shared" si="0"/>
        <v>10838396.506125515</v>
      </c>
      <c r="O6">
        <f t="shared" si="0"/>
        <v>1.7569331804532524E-3</v>
      </c>
      <c r="P6">
        <f t="shared" si="0"/>
        <v>1.3578979506128656E-3</v>
      </c>
      <c r="Q6">
        <v>82</v>
      </c>
      <c r="R6">
        <v>1</v>
      </c>
      <c r="S6">
        <v>16</v>
      </c>
      <c r="T6" t="s">
        <v>34</v>
      </c>
      <c r="U6">
        <v>12</v>
      </c>
      <c r="V6">
        <f>AVERAGE(K$60:K$67)</f>
        <v>11964.724860227067</v>
      </c>
      <c r="W6">
        <f>STDEV(K$60:K$67)</f>
        <v>9263.6513119679148</v>
      </c>
      <c r="X6">
        <v>8</v>
      </c>
      <c r="Y6">
        <f>SQRT((((X6-1)*W6^2)+((X4-1)*W4^2))/(X6+X4-2))</f>
        <v>235853844.19214615</v>
      </c>
      <c r="Z6">
        <f>(V6-V4)/Y6</f>
        <v>-0.52271992901311581</v>
      </c>
      <c r="AA6">
        <f>1-(3/(4*(X4+X6-2)-1))</f>
        <v>0.98604651162790702</v>
      </c>
      <c r="AB6">
        <f>((X4+X6)/(X4*X6))+(Z6^2/(2*(X4+X6)))</f>
        <v>0.14827294158500726</v>
      </c>
      <c r="AC6">
        <f>AA6*Z6</f>
        <v>-0.51542616256176998</v>
      </c>
      <c r="AD6">
        <f>AB6*(AA6^2)</f>
        <v>0.14416396077007174</v>
      </c>
      <c r="AF6" s="7">
        <f>LN(V6/V$4)</f>
        <v>-9.240392439454407</v>
      </c>
      <c r="AG6" s="7">
        <f>(((W6^2)/(X6*V6^2))+((W$4^2)/(X$4*V$4^2)))</f>
        <v>0.1625177943503015</v>
      </c>
      <c r="AH6">
        <f>(X4*X6)/(X4+X6)</f>
        <v>6.8571428571428568</v>
      </c>
      <c r="AI6" s="12">
        <f>((X$29+X6)/(X$29*X6))+(Z6^2/(2*(SUM(X$29:X$33))))</f>
        <v>0.1476309394135141</v>
      </c>
      <c r="AJ6" s="12">
        <f>AI6*(AA6^2)</f>
        <v>0.14353974994052954</v>
      </c>
      <c r="AK6" s="12">
        <f>(1/X$29)+(AC6*AC$5)/(2*SUM(X$29:X$33))</f>
        <v>2.2580562364910572E-2</v>
      </c>
      <c r="AL6" s="12"/>
      <c r="AM6" s="12">
        <f>(1/X$29)+(AC6*AC$7)/(2*SUM(X$29:X$33))</f>
        <v>2.3119933240257264E-2</v>
      </c>
      <c r="AN6" s="12">
        <f>(1/X$29)+(AC6*AC$8)/(2*SUM(X$29:X$33))</f>
        <v>2.3119997012752341E-2</v>
      </c>
      <c r="AO6">
        <v>12</v>
      </c>
      <c r="AP6" s="12">
        <f>AQ5</f>
        <v>8.7585508675091392E-2</v>
      </c>
      <c r="AQ6" s="12">
        <f>AG6</f>
        <v>0.1625177943503015</v>
      </c>
      <c r="AR6" s="12">
        <f>AQ5</f>
        <v>8.7585508675091392E-2</v>
      </c>
      <c r="AS6" s="12">
        <f>AQ5</f>
        <v>8.7585508675091392E-2</v>
      </c>
    </row>
    <row r="7" spans="1:46">
      <c r="C7" t="s">
        <v>32</v>
      </c>
      <c r="D7">
        <v>1</v>
      </c>
      <c r="E7">
        <v>8.4335664335664298</v>
      </c>
      <c r="F7">
        <v>4.1818181818181799</v>
      </c>
      <c r="G7">
        <v>6.2517482517482499</v>
      </c>
      <c r="H7">
        <v>7.3706293706293602</v>
      </c>
      <c r="I7">
        <v>2.6153846153846101</v>
      </c>
      <c r="J7">
        <v>2.3356643356643301</v>
      </c>
      <c r="K7">
        <f t="shared" si="0"/>
        <v>271372873.6609953</v>
      </c>
      <c r="L7">
        <f t="shared" si="0"/>
        <v>15199.11082952928</v>
      </c>
      <c r="M7">
        <f t="shared" si="0"/>
        <v>1785452.2985236987</v>
      </c>
      <c r="N7">
        <f t="shared" si="0"/>
        <v>23476284.86267893</v>
      </c>
      <c r="O7">
        <f t="shared" si="0"/>
        <v>412.4626382901306</v>
      </c>
      <c r="P7">
        <f t="shared" si="0"/>
        <v>216.60293429393207</v>
      </c>
      <c r="Q7">
        <v>83</v>
      </c>
      <c r="R7">
        <v>1</v>
      </c>
      <c r="S7">
        <v>16</v>
      </c>
      <c r="T7" t="s">
        <v>34</v>
      </c>
      <c r="U7">
        <v>24</v>
      </c>
      <c r="V7">
        <f>AVERAGE(K$68:K$73)</f>
        <v>18296.76396457068</v>
      </c>
      <c r="W7">
        <f>STDEV(K$68:K$73)</f>
        <v>14831.139319919965</v>
      </c>
      <c r="X7">
        <v>6</v>
      </c>
      <c r="Y7">
        <f>SQRT((((X7-1)*W7^2)+((X$29-1)*W$29^2))/(X7+X$29-2))</f>
        <v>261304949.90890756</v>
      </c>
      <c r="Z7">
        <f>(V7-V$29)/Y7</f>
        <v>-0.68423847059089071</v>
      </c>
      <c r="AA7">
        <f>1-(3/(4*(X$29+X7-2)-1))</f>
        <v>0.98550724637681164</v>
      </c>
      <c r="AB7">
        <f>((X$29+X7)/(X$29*X7))+(Z7^2/(2*(X$29+X7)))</f>
        <v>0.19183502115404225</v>
      </c>
      <c r="AC7">
        <f>AA7*Z7</f>
        <v>-0.67432197101710967</v>
      </c>
      <c r="AD7">
        <f>AB7*(AA7^2)</f>
        <v>0.18631487876838718</v>
      </c>
      <c r="AF7" s="7">
        <f>LN(V7/V$4)</f>
        <v>-8.8156309534925263</v>
      </c>
      <c r="AG7" s="7">
        <f>(((W7^2)/(X7*V7^2))+((W$4^2)/(X$4*V$4^2)))</f>
        <v>0.1970943560023789</v>
      </c>
      <c r="AH7">
        <f>(X$29*X7)/(X$29+X7)</f>
        <v>5.333333333333333</v>
      </c>
      <c r="AI7" s="12">
        <f>((X$29+X7)/(X$29*X7))+(Z7^2/(2*(SUM(X$29:X$33))))</f>
        <v>0.19058014660945105</v>
      </c>
      <c r="AJ7" s="12">
        <f>AI7*(AA7^2)</f>
        <v>0.18509611382526817</v>
      </c>
      <c r="AK7" s="12">
        <f>(1/X$29)+(AC7*AC$5)/(2*SUM(X$29:X$33))</f>
        <v>2.3119198914031872E-2</v>
      </c>
      <c r="AL7" s="12">
        <f>(1/X$4)+(AC7*AC$6)/(2*SUM(X$4:X$8))</f>
        <v>2.3119933240257264E-2</v>
      </c>
      <c r="AM7" s="12"/>
      <c r="AN7" s="12">
        <f>(1/X$29)+(AC7*AC$8)/(2*SUM(X$29:X$33))</f>
        <v>2.3824930716933881E-2</v>
      </c>
      <c r="AO7">
        <v>24</v>
      </c>
      <c r="AP7" s="12">
        <f>AQ5</f>
        <v>8.7585508675091392E-2</v>
      </c>
      <c r="AQ7" s="12">
        <f>AQ5</f>
        <v>8.7585508675091392E-2</v>
      </c>
      <c r="AR7" s="12">
        <f>AG7</f>
        <v>0.1970943560023789</v>
      </c>
      <c r="AS7" s="12">
        <f>AQ5</f>
        <v>8.7585508675091392E-2</v>
      </c>
    </row>
    <row r="8" spans="1:46">
      <c r="C8" t="s">
        <v>32</v>
      </c>
      <c r="D8">
        <v>1</v>
      </c>
      <c r="E8">
        <v>8.20979020979021</v>
      </c>
      <c r="F8">
        <v>4.06993006993007</v>
      </c>
      <c r="G8">
        <v>7.3706293706293602</v>
      </c>
      <c r="H8">
        <v>7.5384615384615303</v>
      </c>
      <c r="I8">
        <v>9.2167832167832096</v>
      </c>
      <c r="J8">
        <v>6.6993006993006903</v>
      </c>
      <c r="K8">
        <f t="shared" si="0"/>
        <v>162102685.52735189</v>
      </c>
      <c r="L8">
        <f t="shared" si="0"/>
        <v>11747.083882399687</v>
      </c>
      <c r="M8">
        <f t="shared" si="0"/>
        <v>23476284.86267893</v>
      </c>
      <c r="N8">
        <f t="shared" si="0"/>
        <v>34551072.9459216</v>
      </c>
      <c r="O8">
        <f t="shared" si="0"/>
        <v>1647339897.1098485</v>
      </c>
      <c r="P8">
        <f t="shared" si="0"/>
        <v>5003808.7163756983</v>
      </c>
      <c r="Q8">
        <v>84</v>
      </c>
      <c r="R8">
        <v>1</v>
      </c>
      <c r="S8">
        <v>16</v>
      </c>
      <c r="T8" t="s">
        <v>34</v>
      </c>
      <c r="U8">
        <v>48</v>
      </c>
      <c r="V8">
        <f>AVERAGE(K$74:K$79)</f>
        <v>13310.261393545436</v>
      </c>
      <c r="W8">
        <f>STDEV(K$74:K$79)</f>
        <v>3119.7044660999641</v>
      </c>
      <c r="X8">
        <v>6</v>
      </c>
      <c r="Y8">
        <f>SQRT((((X8-1)*W8^2)+((X$29-1)*W$29^2))/(X8+X$29-2))</f>
        <v>261304949.87022778</v>
      </c>
      <c r="Z8">
        <f>(V8-V$29)/Y8</f>
        <v>-0.68425755376952813</v>
      </c>
      <c r="AA8">
        <f>1-(3/(4*(X$29+X8-2)-1))</f>
        <v>0.98550724637681164</v>
      </c>
      <c r="AB8">
        <f>((X$29+X8)/(X$29*X8))+(Z8^2/(2*(X$29+X8)))</f>
        <v>0.19183526296195055</v>
      </c>
      <c r="AC8">
        <f>AA8*Z8</f>
        <v>-0.67434077762794076</v>
      </c>
      <c r="AD8">
        <f>AB8*(AA8^2)</f>
        <v>0.18631511361815992</v>
      </c>
      <c r="AF8" s="7">
        <f>LN(V8/V$4)</f>
        <v>-9.1338198940679298</v>
      </c>
      <c r="AG8" s="7">
        <f>(((W8^2)/(X8*V8^2))+((W$4^2)/(X$4*V$4^2)))</f>
        <v>9.6741439230113108E-2</v>
      </c>
      <c r="AH8">
        <f>(X$29*X8)/(X$29+X8)</f>
        <v>5.333333333333333</v>
      </c>
      <c r="AI8" s="12">
        <f>((X$29+X8)/(X$29*X8))+(Z8^2/(2*(SUM(X$29:X$33))))</f>
        <v>0.19058031842033329</v>
      </c>
      <c r="AJ8" s="12">
        <f>AI8*(AA8^2)</f>
        <v>0.18509628069221198</v>
      </c>
      <c r="AK8" s="12">
        <f>(1/X$29)+(AC8*AC$5)/(2*SUM(X$29:X$33))</f>
        <v>2.3119262666046837E-2</v>
      </c>
      <c r="AL8" s="12">
        <f>(1/X$4)+(AC8*AC$6)/(2*SUM(X$4:X$8))</f>
        <v>2.3119997012752341E-2</v>
      </c>
      <c r="AM8" s="12">
        <f>(1/X$29)+(AC8*AC$7)/(2*SUM(X$29:X$33))</f>
        <v>2.3824930716933881E-2</v>
      </c>
      <c r="AN8" s="12"/>
      <c r="AO8">
        <v>48</v>
      </c>
      <c r="AP8" s="12">
        <f>AQ5</f>
        <v>8.7585508675091392E-2</v>
      </c>
      <c r="AQ8" s="12">
        <f>AQ5</f>
        <v>8.7585508675091392E-2</v>
      </c>
      <c r="AR8" s="12">
        <f>AR5</f>
        <v>8.7585508675091392E-2</v>
      </c>
      <c r="AS8" s="12">
        <f>AG8</f>
        <v>9.6741439230113108E-2</v>
      </c>
    </row>
    <row r="9" spans="1:46">
      <c r="C9" t="s">
        <v>32</v>
      </c>
      <c r="D9">
        <v>1</v>
      </c>
      <c r="E9">
        <v>7.9860139860139796</v>
      </c>
      <c r="F9">
        <v>4.6293706293706203</v>
      </c>
      <c r="G9">
        <v>7.4825174825174798</v>
      </c>
      <c r="H9">
        <v>7.7062937062936996</v>
      </c>
      <c r="I9">
        <v>8.6573426573426495</v>
      </c>
      <c r="J9">
        <v>6.8671328671328604</v>
      </c>
      <c r="K9">
        <f t="shared" si="0"/>
        <v>96830903.917114094</v>
      </c>
      <c r="L9">
        <f t="shared" si="0"/>
        <v>42596.177625604345</v>
      </c>
      <c r="M9">
        <f t="shared" si="0"/>
        <v>30375083.643360786</v>
      </c>
      <c r="N9">
        <f t="shared" si="0"/>
        <v>50850321.875765778</v>
      </c>
      <c r="O9">
        <f t="shared" si="0"/>
        <v>454299916.86720264</v>
      </c>
      <c r="P9">
        <f t="shared" si="0"/>
        <v>7364323.6559026223</v>
      </c>
      <c r="S9">
        <v>24</v>
      </c>
      <c r="T9" t="s">
        <v>32</v>
      </c>
      <c r="U9">
        <v>1</v>
      </c>
      <c r="V9">
        <f>AVERAGE(L$4:L$51)</f>
        <v>85973382.407504052</v>
      </c>
      <c r="W9">
        <f>STDEV(L$4:L$51)</f>
        <v>234845409.58280882</v>
      </c>
      <c r="X9">
        <v>48</v>
      </c>
      <c r="AI9" s="12"/>
      <c r="AJ9" s="12"/>
      <c r="AK9" s="12">
        <v>6</v>
      </c>
      <c r="AL9" s="12">
        <v>12</v>
      </c>
      <c r="AM9" s="12">
        <v>24</v>
      </c>
      <c r="AN9" s="12">
        <v>48</v>
      </c>
      <c r="AP9" s="22">
        <v>6</v>
      </c>
      <c r="AQ9" s="22">
        <v>12</v>
      </c>
      <c r="AR9" s="22">
        <v>24</v>
      </c>
      <c r="AS9" s="22">
        <v>48</v>
      </c>
      <c r="AT9" s="22"/>
    </row>
    <row r="10" spans="1:46">
      <c r="C10" t="s">
        <v>32</v>
      </c>
      <c r="D10">
        <v>1</v>
      </c>
      <c r="E10">
        <v>7.7622377622377599</v>
      </c>
      <c r="F10">
        <v>5.1328671328671298</v>
      </c>
      <c r="G10">
        <v>7.65034965034965</v>
      </c>
      <c r="H10">
        <v>7.8741258741258697</v>
      </c>
      <c r="I10">
        <v>9.2167832167832096</v>
      </c>
      <c r="J10">
        <v>7.0909090909090899</v>
      </c>
      <c r="K10">
        <f t="shared" si="0"/>
        <v>57841262.301749766</v>
      </c>
      <c r="L10">
        <f t="shared" si="0"/>
        <v>135789.79506128354</v>
      </c>
      <c r="M10">
        <f t="shared" si="0"/>
        <v>44704336.177511729</v>
      </c>
      <c r="N10">
        <f t="shared" si="0"/>
        <v>74838637.830904603</v>
      </c>
      <c r="O10">
        <f t="shared" si="0"/>
        <v>1647339897.1098485</v>
      </c>
      <c r="P10">
        <f t="shared" si="0"/>
        <v>12328467.394420663</v>
      </c>
      <c r="Q10">
        <v>81</v>
      </c>
      <c r="R10">
        <v>2</v>
      </c>
      <c r="S10">
        <v>24</v>
      </c>
      <c r="T10" t="s">
        <v>34</v>
      </c>
      <c r="U10">
        <v>6</v>
      </c>
      <c r="V10">
        <f>AVERAGE(L$52:L$59)</f>
        <v>17179.716028403629</v>
      </c>
      <c r="W10">
        <f>STDEV(L$52:L$59)</f>
        <v>26684.745178616686</v>
      </c>
      <c r="X10">
        <v>8</v>
      </c>
      <c r="Y10">
        <f>SQRT((((X10-1)*W10^2)+((X$9-1)*W$9^2))/(X10+X$4-2))</f>
        <v>219095836.71197233</v>
      </c>
      <c r="Z10">
        <f>(V10-V$9)/Y10</f>
        <v>-0.39232239179640527</v>
      </c>
      <c r="AA10">
        <f>1-(3/(4*(X$4+X10-2)-1))</f>
        <v>0.98604651162790702</v>
      </c>
      <c r="AB10">
        <f>((X$4+X10)/(X$4*X10))+(Z10^2/(2*(X$4+X10)))</f>
        <v>0.14720759100391237</v>
      </c>
      <c r="AC10">
        <f>AA10*Z10</f>
        <v>-0.3868481258643624</v>
      </c>
      <c r="AD10">
        <f>AB10*(AA10^2)</f>
        <v>0.1431281334792826</v>
      </c>
      <c r="AF10" s="7">
        <f>LN(V10/V$9)</f>
        <v>-8.5180636332160429</v>
      </c>
      <c r="AG10" s="7">
        <f>(((W10^2)/(X10*V10^2))+((W$9^2)/(X$9*V$9^2)))</f>
        <v>0.45703262418127832</v>
      </c>
      <c r="AH10">
        <f>(X$4*X10)/(X$4+X10)</f>
        <v>6.8571428571428568</v>
      </c>
      <c r="AI10" s="12">
        <f>((X9+X10)/(X9*X10))+(Z10^2/(2*(SUM(X9:X13))))</f>
        <v>0.14684594424849684</v>
      </c>
      <c r="AJ10" s="12">
        <f>AI10*(AA10^2)</f>
        <v>0.14277650877889544</v>
      </c>
      <c r="AK10" s="12"/>
      <c r="AL10" s="12">
        <f>(1/X$4)+(AC10*AC$11)/(2*SUM(X$4:X$8))</f>
        <v>2.1817967575924621E-2</v>
      </c>
      <c r="AM10" s="12">
        <f>(1/X$29)+(AC10*AC$12)/(2*SUM(X$29:X$33))</f>
        <v>2.1799108801649977E-2</v>
      </c>
      <c r="AN10" s="12">
        <f>(1/X$29)+(AC10*AC$13)/(2*SUM(X$29:X$33))</f>
        <v>2.1799114323403746E-2</v>
      </c>
      <c r="AO10">
        <v>6</v>
      </c>
      <c r="AP10" s="12">
        <f>AG10</f>
        <v>0.45703262418127832</v>
      </c>
      <c r="AQ10" s="12">
        <f>(W9^2)/(X9*(V9^2))</f>
        <v>0.15545148935598399</v>
      </c>
      <c r="AR10" s="12">
        <f>AQ10</f>
        <v>0.15545148935598399</v>
      </c>
      <c r="AS10" s="12">
        <f>AQ10</f>
        <v>0.15545148935598399</v>
      </c>
    </row>
    <row r="11" spans="1:46">
      <c r="C11" t="s">
        <v>32</v>
      </c>
      <c r="D11">
        <v>1</v>
      </c>
      <c r="E11">
        <v>7.5384615384615303</v>
      </c>
      <c r="F11">
        <v>5.3006993006993</v>
      </c>
      <c r="G11">
        <v>7.8741258741258697</v>
      </c>
      <c r="H11">
        <v>8.0419580419580399</v>
      </c>
      <c r="I11">
        <v>8.48951048951049</v>
      </c>
      <c r="J11">
        <v>7.3146853146853097</v>
      </c>
      <c r="K11">
        <f t="shared" si="0"/>
        <v>34551072.9459216</v>
      </c>
      <c r="L11">
        <f t="shared" si="0"/>
        <v>199847.76730719797</v>
      </c>
      <c r="M11">
        <f t="shared" si="0"/>
        <v>74838637.830904603</v>
      </c>
      <c r="N11">
        <f t="shared" si="0"/>
        <v>110143289.2808205</v>
      </c>
      <c r="O11">
        <f t="shared" si="0"/>
        <v>308681420.05775243</v>
      </c>
      <c r="P11">
        <f t="shared" si="0"/>
        <v>20638841.446555153</v>
      </c>
      <c r="Q11">
        <v>82</v>
      </c>
      <c r="R11">
        <v>2</v>
      </c>
      <c r="S11">
        <v>24</v>
      </c>
      <c r="T11" t="s">
        <v>34</v>
      </c>
      <c r="U11">
        <v>12</v>
      </c>
      <c r="V11">
        <f>AVERAGE(L$60:L$67)</f>
        <v>9751.7182976182539</v>
      </c>
      <c r="W11">
        <f>STDEV(L$60:L$67)</f>
        <v>15377.630769406755</v>
      </c>
      <c r="X11">
        <v>8</v>
      </c>
      <c r="Y11">
        <f>SQRT((((X11-1)*W11^2)+((X$9-1)*W$9^2))/(X11+X$4-2))</f>
        <v>219095836.57127503</v>
      </c>
      <c r="Z11">
        <f>(V11-V$9)/Y11</f>
        <v>-0.3923562950099293</v>
      </c>
      <c r="AA11">
        <f>1-(3/(4*(X$4+X11-2)-1))</f>
        <v>0.98604651162790702</v>
      </c>
      <c r="AB11">
        <f>((X$4+X11)/(X$4*X11))+(Z11^2/(2*(X$4+X11)))</f>
        <v>0.14720782853185047</v>
      </c>
      <c r="AC11">
        <f>AA11*Z11</f>
        <v>-0.38688155600979079</v>
      </c>
      <c r="AD11">
        <f>AB11*(AA11^2)</f>
        <v>0.14312836442478069</v>
      </c>
      <c r="AF11" s="7">
        <f>LN(V11/V$9)</f>
        <v>-9.0843495153037832</v>
      </c>
      <c r="AG11" s="7">
        <f>(((W11^2)/(X11*V11^2))+((W$9^2)/(X$9*V$9^2)))</f>
        <v>0.46628410037548862</v>
      </c>
      <c r="AH11">
        <f>(X$4*X11)/(X$4+X11)</f>
        <v>6.8571428571428568</v>
      </c>
      <c r="AI11" s="12">
        <f>((X$29+X11)/(X$29*X11))+(Z11^2/(2*(SUM(X$29:X$33))))</f>
        <v>0.14684611926908281</v>
      </c>
      <c r="AJ11" s="12">
        <f>AI11*(AA11^2)</f>
        <v>0.14277667894926249</v>
      </c>
      <c r="AK11" s="12">
        <f>(1/X$29)+(AC11*AC$10)/(2*SUM(X$29:X$33))</f>
        <v>2.1817967575924621E-2</v>
      </c>
      <c r="AL11" s="12"/>
      <c r="AM11" s="12">
        <f>(1/X$29)+(AC11*AC$12)/(2*SUM(X$29:X$33))</f>
        <v>2.1799192260796341E-2</v>
      </c>
      <c r="AN11" s="12">
        <f>(1/X$29)+(AC11*AC$13)/(2*SUM(X$29:X$33))</f>
        <v>2.1799197783027281E-2</v>
      </c>
      <c r="AO11">
        <v>12</v>
      </c>
      <c r="AP11" s="12">
        <f>AQ10</f>
        <v>0.15545148935598399</v>
      </c>
      <c r="AQ11" s="12">
        <f>AG11</f>
        <v>0.46628410037548862</v>
      </c>
      <c r="AR11" s="12">
        <f>AQ10</f>
        <v>0.15545148935598399</v>
      </c>
      <c r="AS11" s="12">
        <f>AQ10</f>
        <v>0.15545148935598399</v>
      </c>
    </row>
    <row r="12" spans="1:46">
      <c r="C12" t="s">
        <v>32</v>
      </c>
      <c r="D12">
        <v>1</v>
      </c>
      <c r="E12">
        <v>7.3146853146853097</v>
      </c>
      <c r="F12">
        <v>5.6363636363636296</v>
      </c>
      <c r="G12">
        <v>8.0979020979020895</v>
      </c>
      <c r="H12">
        <v>8.20979020979021</v>
      </c>
      <c r="I12">
        <v>8.3216783216783199</v>
      </c>
      <c r="J12">
        <v>7.7062937062936996</v>
      </c>
      <c r="K12">
        <f t="shared" si="0"/>
        <v>20638841.446555153</v>
      </c>
      <c r="L12">
        <f t="shared" si="0"/>
        <v>432876.12810829963</v>
      </c>
      <c r="M12">
        <f t="shared" si="0"/>
        <v>125285871.37823977</v>
      </c>
      <c r="N12">
        <f t="shared" si="0"/>
        <v>162102685.52735189</v>
      </c>
      <c r="O12">
        <f t="shared" si="0"/>
        <v>209738579.18781206</v>
      </c>
      <c r="P12">
        <f t="shared" si="0"/>
        <v>50850321.875765778</v>
      </c>
      <c r="Q12">
        <v>83</v>
      </c>
      <c r="R12">
        <v>2</v>
      </c>
      <c r="S12">
        <v>24</v>
      </c>
      <c r="T12" t="s">
        <v>34</v>
      </c>
      <c r="U12">
        <v>24</v>
      </c>
      <c r="V12">
        <f>AVERAGE(L$68:L$73)</f>
        <v>3017.2797009889341</v>
      </c>
      <c r="W12">
        <f>STDEV(L$68:L$73)</f>
        <v>1905.1104371455974</v>
      </c>
      <c r="X12">
        <v>6</v>
      </c>
      <c r="Y12">
        <f>SQRT((((X12-1)*W12^2)+((X$9-1)*W$9^2))/(X12+X$4-2))</f>
        <v>223269465.553211</v>
      </c>
      <c r="Z12">
        <f>(V12-V$9)/Y12</f>
        <v>-0.38505204871964033</v>
      </c>
      <c r="AA12">
        <f>1-(3/(4*(X$4+X12-2)-1))</f>
        <v>0.98550724637681164</v>
      </c>
      <c r="AB12">
        <f>((X$4+X12)/(X$4*X12))+(Z12^2/(2*(X$4+X12)))</f>
        <v>0.18887282481688142</v>
      </c>
      <c r="AC12">
        <f>AA12*Z12</f>
        <v>-0.37947158424544264</v>
      </c>
      <c r="AD12">
        <f>AB12*(AA12^2)</f>
        <v>0.18343792101517742</v>
      </c>
      <c r="AF12" s="7">
        <f>LN(V12/V$9)</f>
        <v>-10.257437356243386</v>
      </c>
      <c r="AG12" s="7">
        <f>(((W12^2)/(X12*V12^2))+((W$9^2)/(X$9*V$9^2)))</f>
        <v>0.22189581839017664</v>
      </c>
      <c r="AH12">
        <f>(X$4*X12)/(X$4+X12)</f>
        <v>5.333333333333333</v>
      </c>
      <c r="AI12" s="12">
        <f>((X$29+X12)/(X$29*X12))+(Z12^2/(2*(SUM(X$29:X$33))))</f>
        <v>0.18847542815936311</v>
      </c>
      <c r="AJ12" s="12">
        <f>AI12*(AA12^2)</f>
        <v>0.18305195963219809</v>
      </c>
      <c r="AK12" s="12">
        <f>(1/X$29)+(AC12*AC$10)/(2*SUM(X$29:X$33))</f>
        <v>2.1799108801649977E-2</v>
      </c>
      <c r="AL12" s="12">
        <f>(1/X$4)+(AC12*AC$11)/(2*SUM(X$4:X$8))</f>
        <v>2.1799192260796341E-2</v>
      </c>
      <c r="AM12" s="12"/>
      <c r="AN12" s="12">
        <f>(1/X$29)+(AC12*AC$13)/(2*SUM(X$29:X$33))</f>
        <v>2.178069850801858E-2</v>
      </c>
      <c r="AO12">
        <v>24</v>
      </c>
      <c r="AP12" s="12">
        <f>AQ10</f>
        <v>0.15545148935598399</v>
      </c>
      <c r="AQ12" s="12">
        <f>AQ10</f>
        <v>0.15545148935598399</v>
      </c>
      <c r="AR12" s="12">
        <f>AG12</f>
        <v>0.22189581839017664</v>
      </c>
      <c r="AS12" s="12">
        <f>AQ10</f>
        <v>0.15545148935598399</v>
      </c>
    </row>
    <row r="13" spans="1:46">
      <c r="C13" t="s">
        <v>32</v>
      </c>
      <c r="D13">
        <v>1</v>
      </c>
      <c r="E13">
        <v>7.1468531468531404</v>
      </c>
      <c r="F13">
        <v>5.8601398601398502</v>
      </c>
      <c r="G13">
        <v>8.2657342657342596</v>
      </c>
      <c r="H13">
        <v>8.6573426573426495</v>
      </c>
      <c r="I13">
        <v>8.20979020979021</v>
      </c>
      <c r="J13">
        <v>8.0419580419580399</v>
      </c>
      <c r="K13">
        <f t="shared" si="0"/>
        <v>14023394.347068692</v>
      </c>
      <c r="L13">
        <f t="shared" si="0"/>
        <v>724669.29490920331</v>
      </c>
      <c r="M13">
        <f t="shared" si="0"/>
        <v>184388684.42785409</v>
      </c>
      <c r="N13">
        <f t="shared" si="0"/>
        <v>454299916.86720264</v>
      </c>
      <c r="O13">
        <f t="shared" si="0"/>
        <v>162102685.52735189</v>
      </c>
      <c r="P13">
        <f t="shared" si="0"/>
        <v>110143289.2808205</v>
      </c>
      <c r="Q13">
        <v>84</v>
      </c>
      <c r="R13">
        <v>2</v>
      </c>
      <c r="S13">
        <v>24</v>
      </c>
      <c r="T13" t="s">
        <v>34</v>
      </c>
      <c r="U13">
        <v>48</v>
      </c>
      <c r="V13">
        <f>AVERAGE(L$74:L$79)</f>
        <v>2525.7504454039331</v>
      </c>
      <c r="W13">
        <f>STDEV(L$74:L$79)</f>
        <v>4.9815076409246656E-13</v>
      </c>
      <c r="X13">
        <v>6</v>
      </c>
      <c r="Y13">
        <f>SQRT((((X13-1)*W13^2)+((X$9-1)*W$9^2))/(X13+X$4-2))</f>
        <v>223269465.5524295</v>
      </c>
      <c r="Z13">
        <f>(V13-V$9)/Y13</f>
        <v>-0.38505425022782813</v>
      </c>
      <c r="AA13">
        <f>1-(3/(4*(X$4+X13-2)-1))</f>
        <v>0.98550724637681164</v>
      </c>
      <c r="AB13">
        <f>((X$4+X13)/(X$4*X13))+(Z13^2/(2*(X$4+X13)))</f>
        <v>0.18887284051498626</v>
      </c>
      <c r="AC13">
        <f>AA13*Z13</f>
        <v>-0.3794737538477147</v>
      </c>
      <c r="AD13">
        <f>AB13*(AA13^2)</f>
        <v>0.18343793626156196</v>
      </c>
      <c r="AF13" s="7">
        <f>LN(V13/V$9)</f>
        <v>-10.435254795768108</v>
      </c>
      <c r="AG13" s="7">
        <f>(((W13^2)/(X13*V13^2))+((W$9^2)/(X$9*V$9^2)))</f>
        <v>0.15545148935598399</v>
      </c>
      <c r="AH13">
        <f>(X$4*X13)/(X$4+X13)</f>
        <v>5.333333333333333</v>
      </c>
      <c r="AI13" s="12">
        <f>((X$29+X13)/(X$29*X13))+(Z13^2/(2*(SUM(X$29:X$33))))</f>
        <v>0.1884754393132797</v>
      </c>
      <c r="AJ13" s="12">
        <f>AI13*(AA13^2)</f>
        <v>0.18305197046515551</v>
      </c>
      <c r="AK13" s="12">
        <f>(1/X$29)+(AC13*AC$10)/(2*SUM(X$29:X$33))</f>
        <v>2.1799114323403746E-2</v>
      </c>
      <c r="AL13" s="12">
        <f>(1/X$4)+(AC13*AC$11)/(2*SUM(X$4:X$8))</f>
        <v>2.1799197783027281E-2</v>
      </c>
      <c r="AM13" s="12">
        <f>(1/X$29)+(AC13*AC$12)/(2*SUM(X$29:X$33))</f>
        <v>2.178069850801858E-2</v>
      </c>
      <c r="AN13" s="12"/>
      <c r="AO13">
        <v>48</v>
      </c>
      <c r="AP13" s="12">
        <f>AQ10</f>
        <v>0.15545148935598399</v>
      </c>
      <c r="AQ13" s="12">
        <f>AQ10</f>
        <v>0.15545148935598399</v>
      </c>
      <c r="AR13" s="12">
        <f>AR10</f>
        <v>0.15545148935598399</v>
      </c>
      <c r="AS13" s="12">
        <f>AG13</f>
        <v>0.15545148935598399</v>
      </c>
    </row>
    <row r="14" spans="1:46">
      <c r="C14" t="s">
        <v>32</v>
      </c>
      <c r="D14">
        <v>1</v>
      </c>
      <c r="E14">
        <v>6.7552447552447497</v>
      </c>
      <c r="F14">
        <v>5.8601398601398502</v>
      </c>
      <c r="G14">
        <v>8.3776223776223695</v>
      </c>
      <c r="H14">
        <v>8.8811188811188799</v>
      </c>
      <c r="I14">
        <v>8.20979020979021</v>
      </c>
      <c r="J14">
        <v>8.3776223776223695</v>
      </c>
      <c r="K14">
        <f t="shared" si="0"/>
        <v>5691736.0951770553</v>
      </c>
      <c r="L14">
        <f t="shared" si="0"/>
        <v>724669.29490920331</v>
      </c>
      <c r="M14">
        <f t="shared" si="0"/>
        <v>238573596.51011083</v>
      </c>
      <c r="N14">
        <f t="shared" si="0"/>
        <v>760534432.49960601</v>
      </c>
      <c r="O14">
        <f t="shared" si="0"/>
        <v>162102685.52735189</v>
      </c>
      <c r="P14">
        <f t="shared" si="0"/>
        <v>238573596.51011083</v>
      </c>
      <c r="S14">
        <v>40</v>
      </c>
      <c r="T14" t="s">
        <v>32</v>
      </c>
      <c r="U14">
        <v>1</v>
      </c>
      <c r="V14">
        <f>AVERAGE(M$4:M$51)</f>
        <v>732734265.21913421</v>
      </c>
      <c r="W14">
        <f>STDEV(M$4:M$51)</f>
        <v>897712196.66796839</v>
      </c>
      <c r="X14">
        <v>48</v>
      </c>
      <c r="AI14" s="12"/>
      <c r="AJ14" s="12"/>
      <c r="AK14" s="12">
        <v>81</v>
      </c>
      <c r="AL14" s="12">
        <v>82</v>
      </c>
      <c r="AM14" s="12">
        <v>83</v>
      </c>
      <c r="AN14" s="12">
        <v>84</v>
      </c>
      <c r="AP14" s="22">
        <v>6</v>
      </c>
      <c r="AQ14" s="22">
        <v>12</v>
      </c>
      <c r="AR14" s="22">
        <v>24</v>
      </c>
      <c r="AS14" s="22">
        <v>48</v>
      </c>
    </row>
    <row r="15" spans="1:46">
      <c r="C15" t="s">
        <v>32</v>
      </c>
      <c r="D15">
        <v>1</v>
      </c>
      <c r="E15">
        <v>6.5314685314685299</v>
      </c>
      <c r="F15">
        <v>6.1958041958041896</v>
      </c>
      <c r="G15">
        <v>8.7132867132867098</v>
      </c>
      <c r="H15">
        <v>9.1608391608391599</v>
      </c>
      <c r="I15">
        <v>7.9860139860139796</v>
      </c>
      <c r="J15">
        <v>8.6573426573426495</v>
      </c>
      <c r="K15">
        <f t="shared" si="0"/>
        <v>3399918.6945035416</v>
      </c>
      <c r="L15">
        <f t="shared" si="0"/>
        <v>1569654.9567005138</v>
      </c>
      <c r="M15">
        <f t="shared" si="0"/>
        <v>516757410.49147809</v>
      </c>
      <c r="N15">
        <f t="shared" si="0"/>
        <v>1448235406.2368896</v>
      </c>
      <c r="O15">
        <f t="shared" si="0"/>
        <v>96830903.917114094</v>
      </c>
      <c r="P15">
        <f t="shared" si="0"/>
        <v>454299916.86720264</v>
      </c>
      <c r="Q15">
        <v>81</v>
      </c>
      <c r="R15">
        <v>3</v>
      </c>
      <c r="S15">
        <v>40</v>
      </c>
      <c r="T15" t="s">
        <v>34</v>
      </c>
      <c r="U15">
        <v>6</v>
      </c>
      <c r="V15">
        <f>AVERAGE(M$52:M$59)</f>
        <v>8385381.2941706348</v>
      </c>
      <c r="W15">
        <f>STDEV(M$52:M$59)</f>
        <v>15442439.89085372</v>
      </c>
      <c r="X15">
        <v>8</v>
      </c>
      <c r="Y15">
        <f>SQRT((((X15-1)*W15^2)+((X$14-1)*W$14^2))/(X15+X$14-2))</f>
        <v>837526861.0488534</v>
      </c>
      <c r="Z15">
        <f>(V15-V$14)/Y15</f>
        <v>-0.86486645099101123</v>
      </c>
      <c r="AA15">
        <f>1-(3/(4*(X$4+X15-2)-1))</f>
        <v>0.98604651162790702</v>
      </c>
      <c r="AB15">
        <f>((X$4+X15)/(X$4*X15))+(Z15^2/(2*(X$4+X15)))</f>
        <v>0.15251185099449216</v>
      </c>
      <c r="AC15">
        <f>AA15*Z15</f>
        <v>-0.85279854702369484</v>
      </c>
      <c r="AD15">
        <f>AB15*(AA15^2)</f>
        <v>0.14828540034821971</v>
      </c>
      <c r="AF15" s="7">
        <f>LN(V15/V$14)</f>
        <v>-4.4702932381529061</v>
      </c>
      <c r="AG15" s="7">
        <f>(((W15^2)/(X15*V15^2))+((W$14^2)/(X$14*V$14^2)))</f>
        <v>0.45520289434900651</v>
      </c>
      <c r="AH15">
        <f>(X$4*X15)/(X$4+X15)</f>
        <v>6.8571428571428568</v>
      </c>
      <c r="AI15" s="12">
        <f>((X14+X15)/(X14*X15))+(Z15^2/(2*(SUM(X14:X18))))</f>
        <v>0.15075434634681878</v>
      </c>
      <c r="AJ15" s="12">
        <f>AI15*(AA15^2)</f>
        <v>0.14657660015600701</v>
      </c>
      <c r="AK15" s="12"/>
      <c r="AL15" s="12">
        <f>(1/X$4)+(AC15*AC$16)/(2*SUM(X$4:X$8))</f>
        <v>2.5673171067904094E-2</v>
      </c>
      <c r="AM15" s="12">
        <f>(1/X$29)+(AC15*AC$17)/(2*SUM(X$29:X$33))</f>
        <v>2.5580393305340017E-2</v>
      </c>
      <c r="AN15" s="12">
        <f>(1/X$29)+(AC15*AC$18)/(2*SUM(X$29:X$33))</f>
        <v>2.558039424129991E-2</v>
      </c>
      <c r="AO15">
        <v>6</v>
      </c>
      <c r="AP15" s="12">
        <f>AG15</f>
        <v>0.45520289434900651</v>
      </c>
      <c r="AQ15" s="12">
        <f>(W14^2)/(X14*(V14^2))</f>
        <v>3.1270873432537948E-2</v>
      </c>
      <c r="AR15" s="12">
        <f>AQ15</f>
        <v>3.1270873432537948E-2</v>
      </c>
      <c r="AS15" s="12">
        <f>AQ15</f>
        <v>3.1270873432537948E-2</v>
      </c>
    </row>
    <row r="16" spans="1:46">
      <c r="C16" t="s">
        <v>32</v>
      </c>
      <c r="D16">
        <v>1</v>
      </c>
      <c r="E16">
        <v>6.3076923076923004</v>
      </c>
      <c r="F16">
        <v>6.1958041958041896</v>
      </c>
      <c r="G16">
        <v>8.9370629370629295</v>
      </c>
      <c r="H16">
        <v>9.3286713286713194</v>
      </c>
      <c r="I16">
        <v>7.8181818181818103</v>
      </c>
      <c r="J16">
        <v>8.9930069930069898</v>
      </c>
      <c r="K16">
        <f t="shared" si="0"/>
        <v>2030917.620904705</v>
      </c>
      <c r="L16">
        <f t="shared" si="0"/>
        <v>1569654.9567005138</v>
      </c>
      <c r="M16">
        <f t="shared" si="0"/>
        <v>865093277.23028088</v>
      </c>
      <c r="N16">
        <f t="shared" si="0"/>
        <v>2131431248.8729095</v>
      </c>
      <c r="O16">
        <f t="shared" si="0"/>
        <v>65793322.46575582</v>
      </c>
      <c r="P16">
        <f t="shared" si="0"/>
        <v>984026950.42927802</v>
      </c>
      <c r="Q16">
        <v>82</v>
      </c>
      <c r="R16">
        <v>3</v>
      </c>
      <c r="S16">
        <v>40</v>
      </c>
      <c r="T16" t="s">
        <v>34</v>
      </c>
      <c r="U16">
        <v>12</v>
      </c>
      <c r="V16">
        <f>AVERAGE(M$60:M$67)</f>
        <v>45197.489925532471</v>
      </c>
      <c r="W16">
        <f>STDEV(M$60:M$67)</f>
        <v>92711.410053708678</v>
      </c>
      <c r="X16">
        <v>8</v>
      </c>
      <c r="Y16">
        <f>SQRT((((X16-1)*W16^2)+((X$14-1)*W$14^2))/(X16+X$14-2))</f>
        <v>837508406.79418027</v>
      </c>
      <c r="Z16">
        <f t="shared" ref="Z16:Z17" si="1">(V16-V$14)/Y16</f>
        <v>-0.87484383653389264</v>
      </c>
      <c r="AA16">
        <f t="shared" ref="AA16:AA18" si="2">1-(3/(4*(X$4+X16-2)-1))</f>
        <v>0.98604651162790702</v>
      </c>
      <c r="AB16">
        <f t="shared" ref="AB16:AB18" si="3">((X$4+X16)/(X$4*X16))+(Z16^2/(2*(X$4+X16)))</f>
        <v>0.15266683099691675</v>
      </c>
      <c r="AC16">
        <f t="shared" ref="AC16:AC18" si="4">AA16*Z16</f>
        <v>-0.86263671323341973</v>
      </c>
      <c r="AD16">
        <f t="shared" ref="AD16:AD18" si="5">AB16*(AA16^2)</f>
        <v>0.14843608550190215</v>
      </c>
      <c r="AF16" s="7">
        <f t="shared" ref="AF16:AF18" si="6">LN(V16/V$14)</f>
        <v>-9.6934968320667121</v>
      </c>
      <c r="AG16" s="7">
        <f>(((W16^2)/(X16*V16^2))+((W$14^2)/(X$14*V$14^2)))</f>
        <v>0.5572248613911388</v>
      </c>
      <c r="AH16">
        <f t="shared" ref="AH16:AH18" si="7">(X$4*X16)/(X$4+X16)</f>
        <v>6.8571428571428568</v>
      </c>
      <c r="AI16" s="12">
        <f>((X$29+X16)/(X$29*X16))+(Z16^2/(2*(SUM(X$29:X$33))))</f>
        <v>0.15086854213807901</v>
      </c>
      <c r="AJ16" s="12">
        <f>AI16*(AA16^2)</f>
        <v>0.14668763132187829</v>
      </c>
      <c r="AK16" s="12">
        <f>(1/X$29)+(AC16*AC$15)/(2*SUM(X$29:X$33))</f>
        <v>2.5673171067904094E-2</v>
      </c>
      <c r="AL16" s="12"/>
      <c r="AM16" s="12">
        <f>(1/X$29)+(AC16*AC$17)/(2*SUM(X$29:X$33))</f>
        <v>2.5635156959869128E-2</v>
      </c>
      <c r="AN16" s="12">
        <f>(1/X$29)+(AC16*AC$18)/(2*SUM(X$29:X$33))</f>
        <v>2.5635157906626564E-2</v>
      </c>
      <c r="AO16">
        <v>12</v>
      </c>
      <c r="AP16" s="12">
        <f>AQ15</f>
        <v>3.1270873432537948E-2</v>
      </c>
      <c r="AQ16" s="12">
        <f>AG16</f>
        <v>0.5572248613911388</v>
      </c>
      <c r="AR16" s="12">
        <f>AQ15</f>
        <v>3.1270873432537948E-2</v>
      </c>
      <c r="AS16" s="12">
        <f>AQ15</f>
        <v>3.1270873432537948E-2</v>
      </c>
    </row>
    <row r="17" spans="3:45">
      <c r="C17" t="s">
        <v>32</v>
      </c>
      <c r="D17">
        <v>1</v>
      </c>
      <c r="E17">
        <v>5.8601398601398502</v>
      </c>
      <c r="F17">
        <v>6.4755244755244696</v>
      </c>
      <c r="G17">
        <v>9.1608391608391599</v>
      </c>
      <c r="H17">
        <v>9.6083916083915994</v>
      </c>
      <c r="I17">
        <v>7.5944055944055897</v>
      </c>
      <c r="J17">
        <v>9.1048951048950997</v>
      </c>
      <c r="K17">
        <f t="shared" si="0"/>
        <v>724669.29490920331</v>
      </c>
      <c r="L17">
        <f t="shared" si="0"/>
        <v>2988990.0926610497</v>
      </c>
      <c r="M17">
        <f t="shared" si="0"/>
        <v>1448235406.2368896</v>
      </c>
      <c r="N17">
        <f t="shared" si="0"/>
        <v>4058743521.2264996</v>
      </c>
      <c r="O17">
        <f t="shared" si="0"/>
        <v>39301180.392810211</v>
      </c>
      <c r="P17">
        <f t="shared" si="0"/>
        <v>1273195529.0816407</v>
      </c>
      <c r="Q17">
        <v>83</v>
      </c>
      <c r="R17">
        <v>3</v>
      </c>
      <c r="S17">
        <v>40</v>
      </c>
      <c r="T17" t="s">
        <v>34</v>
      </c>
      <c r="U17">
        <v>24</v>
      </c>
      <c r="V17">
        <f>AVERAGE(M$68:M$73)</f>
        <v>144.47149690342354</v>
      </c>
      <c r="W17">
        <f>STDEV(M$68:M$73)</f>
        <v>353.87911425667215</v>
      </c>
      <c r="X17">
        <v>6</v>
      </c>
      <c r="Y17">
        <f>SQRT((((X17-1)*W17^2)+((X$14-1)*W$14^2))/(X17+X$14-2))</f>
        <v>853462380.74660861</v>
      </c>
      <c r="Z17">
        <f t="shared" si="1"/>
        <v>-0.85854296249899342</v>
      </c>
      <c r="AA17">
        <f t="shared" si="2"/>
        <v>0.98550724637681164</v>
      </c>
      <c r="AB17">
        <f t="shared" si="3"/>
        <v>0.19432496313385691</v>
      </c>
      <c r="AC17">
        <f t="shared" si="4"/>
        <v>-0.84610031086857329</v>
      </c>
      <c r="AD17">
        <f t="shared" si="5"/>
        <v>0.18873317150408619</v>
      </c>
      <c r="AF17" s="7">
        <f t="shared" si="6"/>
        <v>-15.439211428892081</v>
      </c>
      <c r="AG17" s="7">
        <f>(((W17^2)/(X17*V17^2))+((W$14^2)/(X$14*V$14^2)))</f>
        <v>1.0312576739551995</v>
      </c>
      <c r="AH17">
        <f t="shared" si="7"/>
        <v>5.333333333333333</v>
      </c>
      <c r="AI17" s="12">
        <f>((X$29+X17)/(X$29*X17))+(Z17^2/(2*(SUM(X$29:X$33))))</f>
        <v>0.19234931591089835</v>
      </c>
      <c r="AJ17" s="12">
        <f>AI17*(AA17^2)</f>
        <v>0.18681437445326488</v>
      </c>
      <c r="AK17" s="12">
        <f>(1/X$29)+(AC17*AC$15)/(2*SUM(X$29:X$33))</f>
        <v>2.5580393305340017E-2</v>
      </c>
      <c r="AL17" s="12">
        <f>(1/X$4)+(AC17*AC$16)/(2*SUM(X$4:X$8))</f>
        <v>2.5635156959869128E-2</v>
      </c>
      <c r="AM17" s="12"/>
      <c r="AN17" s="12">
        <f>(1/X$29)+(AC17*AC$18)/(2*SUM(X$29:X$33))</f>
        <v>2.5543108841230597E-2</v>
      </c>
      <c r="AO17">
        <v>24</v>
      </c>
      <c r="AP17" s="12">
        <f>AQ15</f>
        <v>3.1270873432537948E-2</v>
      </c>
      <c r="AQ17" s="12">
        <f>AQ15</f>
        <v>3.1270873432537948E-2</v>
      </c>
      <c r="AR17" s="12">
        <f>AG17</f>
        <v>1.0312576739551995</v>
      </c>
      <c r="AS17" s="12">
        <f>AQ15</f>
        <v>3.1270873432537948E-2</v>
      </c>
    </row>
    <row r="18" spans="3:45">
      <c r="C18" t="s">
        <v>32</v>
      </c>
      <c r="D18">
        <v>1</v>
      </c>
      <c r="E18">
        <v>5.5804195804195702</v>
      </c>
      <c r="F18">
        <v>6.4755244755244696</v>
      </c>
      <c r="G18">
        <v>9.44055944055944</v>
      </c>
      <c r="H18">
        <v>9.44055944055944</v>
      </c>
      <c r="I18">
        <v>7.4265734265734196</v>
      </c>
      <c r="J18">
        <v>8.7692307692307594</v>
      </c>
      <c r="K18">
        <f t="shared" si="0"/>
        <v>380556.88224453729</v>
      </c>
      <c r="L18">
        <f t="shared" si="0"/>
        <v>2988990.0926610497</v>
      </c>
      <c r="M18">
        <f t="shared" si="0"/>
        <v>2757778875.2900519</v>
      </c>
      <c r="N18">
        <f t="shared" si="0"/>
        <v>2757778875.2900519</v>
      </c>
      <c r="O18">
        <f t="shared" si="0"/>
        <v>26703822.129785791</v>
      </c>
      <c r="P18">
        <f t="shared" si="0"/>
        <v>587801607.22748017</v>
      </c>
      <c r="Q18">
        <v>84</v>
      </c>
      <c r="R18">
        <v>3</v>
      </c>
      <c r="S18">
        <v>40</v>
      </c>
      <c r="T18" t="s">
        <v>34</v>
      </c>
      <c r="U18">
        <v>48</v>
      </c>
      <c r="V18">
        <f>AVERAGE(M$74:M$79)</f>
        <v>1.0826367338740547E-3</v>
      </c>
      <c r="W18">
        <f>STDEV(M$74:M$79)</f>
        <v>0</v>
      </c>
      <c r="X18">
        <v>6</v>
      </c>
      <c r="Y18">
        <f t="shared" ref="Y18" si="8">SQRT((((X18-1)*W18^2)+((X$14-1)*W$14^2))/(X18+X$14-2))</f>
        <v>853462380.74660158</v>
      </c>
      <c r="Z18">
        <f>(V18-V$14)/Y18</f>
        <v>-0.85854313177466812</v>
      </c>
      <c r="AA18">
        <f t="shared" si="2"/>
        <v>0.98550724637681164</v>
      </c>
      <c r="AB18">
        <f t="shared" si="3"/>
        <v>0.19432496582516162</v>
      </c>
      <c r="AC18">
        <f t="shared" si="4"/>
        <v>-0.84610047769097729</v>
      </c>
      <c r="AD18">
        <f t="shared" si="5"/>
        <v>0.18873317411794735</v>
      </c>
      <c r="AF18" s="7">
        <f t="shared" si="6"/>
        <v>-27.240649456740904</v>
      </c>
      <c r="AG18" s="7">
        <f>(((W18^2)/(X18*V18^2))+((W$14^2)/(X$14*V$14^2)))</f>
        <v>3.1270873432537948E-2</v>
      </c>
      <c r="AH18">
        <f t="shared" si="7"/>
        <v>5.333333333333333</v>
      </c>
      <c r="AI18" s="12">
        <f>((X$29+X18)/(X$29*X18))+(Z18^2/(2*(SUM(X$29:X$33))))</f>
        <v>0.19234931782314116</v>
      </c>
      <c r="AJ18" s="12">
        <f>AI18*(AA18^2)</f>
        <v>0.18681437631048198</v>
      </c>
      <c r="AK18" s="12">
        <f>(1/X$29)+(AC18*AC$15)/(2*SUM(X$29:X$33))</f>
        <v>2.558039424129991E-2</v>
      </c>
      <c r="AL18" s="12">
        <f>(1/X$4)+(AC18*AC$16)/(2*SUM(X$4:X$8))</f>
        <v>2.5635157906626564E-2</v>
      </c>
      <c r="AM18" s="12">
        <f>(1/X$29)+(AC18*AC$17)/(2*SUM(X$29:X$33))</f>
        <v>2.5543108841230597E-2</v>
      </c>
      <c r="AN18" s="12"/>
      <c r="AO18">
        <v>48</v>
      </c>
      <c r="AP18" s="12">
        <f>AQ15</f>
        <v>3.1270873432537948E-2</v>
      </c>
      <c r="AQ18" s="12">
        <f>AQ15</f>
        <v>3.1270873432537948E-2</v>
      </c>
      <c r="AR18" s="12">
        <f>AR15</f>
        <v>3.1270873432537948E-2</v>
      </c>
      <c r="AS18" s="12">
        <f>AG18</f>
        <v>3.1270873432537948E-2</v>
      </c>
    </row>
    <row r="19" spans="3:45">
      <c r="C19" t="s">
        <v>32</v>
      </c>
      <c r="D19">
        <v>1</v>
      </c>
      <c r="E19">
        <v>5.3006993006993</v>
      </c>
      <c r="F19">
        <v>6.6993006993006903</v>
      </c>
      <c r="G19">
        <v>9.4965034965034896</v>
      </c>
      <c r="H19">
        <v>9.2727272727272698</v>
      </c>
      <c r="I19">
        <v>7.3706293706293602</v>
      </c>
      <c r="J19">
        <v>8.48951048951049</v>
      </c>
      <c r="K19">
        <f t="shared" si="0"/>
        <v>199847.76730719797</v>
      </c>
      <c r="L19">
        <f t="shared" si="0"/>
        <v>5003808.7163756983</v>
      </c>
      <c r="M19">
        <f t="shared" si="0"/>
        <v>3136920385.392746</v>
      </c>
      <c r="N19">
        <f t="shared" si="0"/>
        <v>1873817422.860373</v>
      </c>
      <c r="O19">
        <f t="shared" si="0"/>
        <v>23476284.86267893</v>
      </c>
      <c r="P19">
        <f t="shared" si="0"/>
        <v>308681420.05775243</v>
      </c>
      <c r="S19">
        <v>48</v>
      </c>
      <c r="T19" t="s">
        <v>32</v>
      </c>
      <c r="U19">
        <v>1</v>
      </c>
      <c r="V19">
        <f>AVERAGE(N$4:N$51)</f>
        <v>616739313.00469863</v>
      </c>
      <c r="W19">
        <f>STDEV(N$4:N$51)</f>
        <v>930721425.66905797</v>
      </c>
      <c r="X19">
        <v>48</v>
      </c>
      <c r="AI19" s="12"/>
      <c r="AJ19" s="12"/>
      <c r="AK19" s="12">
        <v>6</v>
      </c>
      <c r="AL19" s="12">
        <v>12</v>
      </c>
      <c r="AM19" s="12">
        <v>24</v>
      </c>
      <c r="AN19" s="12">
        <v>48</v>
      </c>
      <c r="AP19" s="22">
        <v>6</v>
      </c>
      <c r="AQ19" s="22">
        <v>12</v>
      </c>
      <c r="AR19" s="22">
        <v>24</v>
      </c>
      <c r="AS19" s="22">
        <v>48</v>
      </c>
    </row>
    <row r="20" spans="3:45">
      <c r="C20" t="s">
        <v>32</v>
      </c>
      <c r="D20">
        <v>1</v>
      </c>
      <c r="E20">
        <v>5.0209790209790199</v>
      </c>
      <c r="F20">
        <v>6.6993006993006903</v>
      </c>
      <c r="G20">
        <v>9.4965034965034896</v>
      </c>
      <c r="H20">
        <v>9.0489510489510501</v>
      </c>
      <c r="I20">
        <v>7.0909090909090899</v>
      </c>
      <c r="J20">
        <v>8.20979020979021</v>
      </c>
      <c r="K20">
        <f t="shared" ref="K20:P62" si="9">10^E20</f>
        <v>104949.17307002506</v>
      </c>
      <c r="L20">
        <f t="shared" si="9"/>
        <v>5003808.7163756983</v>
      </c>
      <c r="M20">
        <f t="shared" si="9"/>
        <v>3136920385.392746</v>
      </c>
      <c r="N20">
        <f t="shared" si="9"/>
        <v>1119311714.3059075</v>
      </c>
      <c r="O20">
        <f t="shared" si="9"/>
        <v>12328467.394420663</v>
      </c>
      <c r="P20">
        <f t="shared" si="9"/>
        <v>162102685.52735189</v>
      </c>
      <c r="Q20">
        <v>81</v>
      </c>
      <c r="R20">
        <v>4</v>
      </c>
      <c r="S20">
        <v>48</v>
      </c>
      <c r="T20" t="s">
        <v>34</v>
      </c>
      <c r="U20">
        <v>6</v>
      </c>
      <c r="V20">
        <f>AVERAGE(N$52:N$59)</f>
        <v>5331091.4792389367</v>
      </c>
      <c r="W20">
        <f>STDEV(N$52:N$59)</f>
        <v>14654030.815627458</v>
      </c>
      <c r="X20">
        <v>8</v>
      </c>
      <c r="Y20">
        <f>SQRT((((X20-1)*W20^2)+((X$29-1)*W$19^2))/(X20+X$29-2))</f>
        <v>868319947.40917039</v>
      </c>
      <c r="Z20">
        <f>(V20-V$19)/Y20</f>
        <v>-0.7041278083611171</v>
      </c>
      <c r="AA20">
        <f>1-(3/(4*(X$29+X20-2)-1))</f>
        <v>0.98604651162790702</v>
      </c>
      <c r="AB20">
        <f>((X$29+X20)/(X$29*X20))+(Z20^2/(2*(X$29+X20)))</f>
        <v>0.15026008307000682</v>
      </c>
      <c r="AC20">
        <f>AA20*Z20</f>
        <v>-0.69430276917468292</v>
      </c>
      <c r="AD20">
        <f>AB20*(AA20^2)</f>
        <v>0.14609603403998675</v>
      </c>
      <c r="AF20" s="7">
        <f>LN(V20/V$19)</f>
        <v>-4.7508904297801591</v>
      </c>
      <c r="AG20" s="7">
        <f>(((W20^2)/(X20*V20^2))+((W$19^2)/(X$19*V$19^2)))</f>
        <v>0.99192370127821139</v>
      </c>
      <c r="AH20">
        <f>(X$29*X20)/(X$29+X20)</f>
        <v>6.8571428571428568</v>
      </c>
      <c r="AI20" s="12">
        <f>((X19+X20)/(X19*X20))+(Z20^2/(2*(SUM(X19:X23))))</f>
        <v>0.14909514892877695</v>
      </c>
      <c r="AJ20" s="12">
        <f>AI20*(AA20^2)</f>
        <v>0.1449633828762564</v>
      </c>
      <c r="AK20" s="12"/>
      <c r="AL20" s="12">
        <f>(1/X$29)+(AC20*AC$21)/(2*SUM(X$29:X$33))</f>
        <v>2.4031906215439248E-2</v>
      </c>
      <c r="AM20" s="12">
        <f>(1/X$29)+(AC20*AC$22)/(2*SUM(X$29:X$33))</f>
        <v>2.3913803878575654E-2</v>
      </c>
      <c r="AN20" s="12">
        <f>(1/X$29)+(AC20*AC$23)/(2*SUM(X$29:X$33))</f>
        <v>2.3913803878575654E-2</v>
      </c>
      <c r="AO20">
        <v>6</v>
      </c>
      <c r="AP20" s="12">
        <f>AG20</f>
        <v>0.99192370127821139</v>
      </c>
      <c r="AQ20" s="12">
        <f>(W19^2)/(X19*(V19^2))</f>
        <v>4.744548830064766E-2</v>
      </c>
      <c r="AR20" s="12">
        <f>AQ20</f>
        <v>4.744548830064766E-2</v>
      </c>
      <c r="AS20" s="12">
        <f>AQ20</f>
        <v>4.744548830064766E-2</v>
      </c>
    </row>
    <row r="21" spans="3:45">
      <c r="C21" t="s">
        <v>32</v>
      </c>
      <c r="D21">
        <v>1</v>
      </c>
      <c r="E21">
        <v>4.7972027972027904</v>
      </c>
      <c r="F21">
        <v>6.6993006993006903</v>
      </c>
      <c r="G21">
        <v>9.3846153846153797</v>
      </c>
      <c r="H21">
        <v>8.8251748251748197</v>
      </c>
      <c r="I21">
        <v>6.9790209790209703</v>
      </c>
      <c r="J21">
        <v>7.7062937062936996</v>
      </c>
      <c r="K21">
        <f t="shared" si="9"/>
        <v>62690.653524117391</v>
      </c>
      <c r="L21">
        <f t="shared" si="9"/>
        <v>5003808.7163756983</v>
      </c>
      <c r="M21">
        <f t="shared" si="9"/>
        <v>2424462017.0823059</v>
      </c>
      <c r="N21">
        <f t="shared" si="9"/>
        <v>668613013.46526897</v>
      </c>
      <c r="O21">
        <f t="shared" si="9"/>
        <v>9528421.9088868182</v>
      </c>
      <c r="P21">
        <f t="shared" si="9"/>
        <v>50850321.875765778</v>
      </c>
      <c r="Q21">
        <v>82</v>
      </c>
      <c r="R21">
        <v>4</v>
      </c>
      <c r="S21">
        <v>48</v>
      </c>
      <c r="T21" t="s">
        <v>34</v>
      </c>
      <c r="U21">
        <v>12</v>
      </c>
      <c r="V21">
        <f>AVERAGE(N$60:N$67)</f>
        <v>108386.39538610018</v>
      </c>
      <c r="W21">
        <f>STDEV(N$60:N$67)</f>
        <v>194496.41201567915</v>
      </c>
      <c r="X21">
        <v>8</v>
      </c>
      <c r="Y21">
        <f>SQRT((((X21-1)*W21^2)+((X19-1)*W19^2))/(X21+X19-2))</f>
        <v>868303921.00086617</v>
      </c>
      <c r="Z21">
        <f>(V21-V19)/Y21</f>
        <v>-0.71015563985769148</v>
      </c>
      <c r="AA21">
        <f>1-(3/(4*(X19+X21-2)-1))</f>
        <v>0.98604651162790702</v>
      </c>
      <c r="AB21">
        <f>((X19+X21)/(X19*X21))+(Z21^2/(2*(X19+X21)))</f>
        <v>0.1503361996978127</v>
      </c>
      <c r="AC21">
        <f>AA21*Z21</f>
        <v>-0.70024649139456097</v>
      </c>
      <c r="AD21">
        <f>AB21*(AA21^2)</f>
        <v>0.14617004130272568</v>
      </c>
      <c r="AF21" s="7">
        <f>LN(V21/V$19)</f>
        <v>-8.6464991290094151</v>
      </c>
      <c r="AG21" s="7">
        <f t="shared" ref="AG21:AG22" si="10">(((W21^2)/(X21*V21^2))+((W$19^2)/(X$19*V$19^2)))</f>
        <v>0.44996195779369341</v>
      </c>
      <c r="AH21">
        <f>(X19*X21)/(X19+X21)</f>
        <v>6.8571428571428568</v>
      </c>
      <c r="AI21" s="12">
        <f>((X$29+X21)/(X$29*X21))+(Z21^2/(2*(SUM(X$29:X$33))))</f>
        <v>0.14915123486505497</v>
      </c>
      <c r="AJ21" s="12">
        <f>AI21*(AA21^2)</f>
        <v>0.14501791454353771</v>
      </c>
      <c r="AK21" s="12">
        <f>(1/X$29)+(AC21*AC$20)/(2*SUM(X$29:X$33))</f>
        <v>2.4031906215439248E-2</v>
      </c>
      <c r="AL21" s="12"/>
      <c r="AM21" s="12">
        <f>(1/X$29)+(AC21*AC$22)/(2*SUM(X$29:X$33))</f>
        <v>2.3940174882754711E-2</v>
      </c>
      <c r="AN21" s="12">
        <f>(1/X$29)+(AC21*AC$23)/(2*SUM(X$29:X$33))</f>
        <v>2.3940174882754711E-2</v>
      </c>
      <c r="AO21">
        <v>12</v>
      </c>
      <c r="AP21" s="12">
        <f>AQ20</f>
        <v>4.744548830064766E-2</v>
      </c>
      <c r="AQ21" s="12">
        <f>AG21</f>
        <v>0.44996195779369341</v>
      </c>
      <c r="AR21" s="12">
        <f>AQ20</f>
        <v>4.744548830064766E-2</v>
      </c>
      <c r="AS21" s="12">
        <f>AQ20</f>
        <v>4.744548830064766E-2</v>
      </c>
    </row>
    <row r="22" spans="3:45">
      <c r="C22" t="s">
        <v>32</v>
      </c>
      <c r="D22">
        <v>1</v>
      </c>
      <c r="E22">
        <v>4.4055944055943996</v>
      </c>
      <c r="F22">
        <v>6.9230769230769198</v>
      </c>
      <c r="G22">
        <v>9.3846153846153797</v>
      </c>
      <c r="H22">
        <v>8.5454545454545396</v>
      </c>
      <c r="I22">
        <v>7.0909090909090899</v>
      </c>
      <c r="J22">
        <v>7.4265734265734196</v>
      </c>
      <c r="K22">
        <f t="shared" si="9"/>
        <v>25444.528383247245</v>
      </c>
      <c r="L22">
        <f t="shared" si="9"/>
        <v>8376776.4006828731</v>
      </c>
      <c r="M22">
        <f t="shared" si="9"/>
        <v>2424462017.0823059</v>
      </c>
      <c r="N22">
        <f t="shared" si="9"/>
        <v>351119173.42150885</v>
      </c>
      <c r="O22">
        <f t="shared" si="9"/>
        <v>12328467.394420663</v>
      </c>
      <c r="P22">
        <f t="shared" si="9"/>
        <v>26703822.129785791</v>
      </c>
      <c r="Q22">
        <v>83</v>
      </c>
      <c r="R22">
        <v>4</v>
      </c>
      <c r="S22">
        <v>48</v>
      </c>
      <c r="T22" t="s">
        <v>34</v>
      </c>
      <c r="U22">
        <v>24</v>
      </c>
      <c r="V22">
        <f>AVERAGE(N$68:N$73)</f>
        <v>1.0826367338740547E-3</v>
      </c>
      <c r="W22">
        <f>STDEV(N$68:N$73)</f>
        <v>0</v>
      </c>
      <c r="X22">
        <v>6</v>
      </c>
      <c r="Y22">
        <f>SQRT((((X22-1)*W22^2)+((X$29-1)*W$29^2))/(X22+X$29-2))</f>
        <v>261304949.86843711</v>
      </c>
      <c r="Z22">
        <f>(V22-V$29)/Y22</f>
        <v>-0.68430849142510219</v>
      </c>
      <c r="AA22">
        <f>1-(3/(4*(X$29+X22-2)-1))</f>
        <v>0.98550724637681164</v>
      </c>
      <c r="AB22">
        <f>((X$29+X22)/(X$29*X22))+(Z22^2/(2*(X$29+X22)))</f>
        <v>0.19183590843922685</v>
      </c>
      <c r="AC22">
        <f>AA22*Z22</f>
        <v>-0.67439097705662243</v>
      </c>
      <c r="AD22">
        <f>AB22*(AA22^2)</f>
        <v>0.18631574052152594</v>
      </c>
      <c r="AF22" s="7">
        <f>LN(V22/V$19)</f>
        <v>-27.068312778319395</v>
      </c>
      <c r="AG22" s="7">
        <f t="shared" si="10"/>
        <v>4.744548830064766E-2</v>
      </c>
      <c r="AH22">
        <f>(X$29*X22)/(X$29+X22)</f>
        <v>5.333333333333333</v>
      </c>
      <c r="AI22" s="12">
        <f>((X$29+X22)/(X$29*X22))+(Z22^2/(2*(SUM(X$29:X$33))))</f>
        <v>0.19058077704892434</v>
      </c>
      <c r="AJ22" s="12">
        <f>AI22*(AA22^2)</f>
        <v>0.18509672612355096</v>
      </c>
      <c r="AK22" s="12">
        <f>(1/X$29)+(AC22*AC$20)/(2*SUM(X$29:X$33))</f>
        <v>2.3913803878575654E-2</v>
      </c>
      <c r="AL22" s="12">
        <f>(1/X$29)+(AC22*AC$21)/(2*SUM(X$29:X$33))</f>
        <v>2.3940174882754711E-2</v>
      </c>
      <c r="AM22" s="12"/>
      <c r="AN22" s="12">
        <f>(1/X$29)+(AC22*AC$23)/(2*SUM(X$29:X$33))</f>
        <v>2.3825459582908239E-2</v>
      </c>
      <c r="AO22">
        <v>24</v>
      </c>
      <c r="AP22" s="12">
        <f>AQ20</f>
        <v>4.744548830064766E-2</v>
      </c>
      <c r="AQ22" s="12">
        <f>AQ20</f>
        <v>4.744548830064766E-2</v>
      </c>
      <c r="AR22" s="12">
        <f>AG22</f>
        <v>4.744548830064766E-2</v>
      </c>
      <c r="AS22" s="12">
        <f>AQ20</f>
        <v>4.744548830064766E-2</v>
      </c>
    </row>
    <row r="23" spans="3:45">
      <c r="C23" t="s">
        <v>32</v>
      </c>
      <c r="D23">
        <v>1</v>
      </c>
      <c r="E23">
        <v>3.84615384615384</v>
      </c>
      <c r="F23">
        <v>7.1468531468531404</v>
      </c>
      <c r="G23">
        <v>8.9370629370629295</v>
      </c>
      <c r="H23">
        <v>8.2657342657342596</v>
      </c>
      <c r="I23">
        <v>7.1468531468531404</v>
      </c>
      <c r="J23">
        <v>7.2027972027971998</v>
      </c>
      <c r="K23">
        <f t="shared" si="9"/>
        <v>7017.038286703736</v>
      </c>
      <c r="L23">
        <f t="shared" si="9"/>
        <v>14023394.347068692</v>
      </c>
      <c r="M23">
        <f t="shared" si="9"/>
        <v>865093277.23028088</v>
      </c>
      <c r="N23">
        <f t="shared" si="9"/>
        <v>184388684.42785409</v>
      </c>
      <c r="O23">
        <f t="shared" si="9"/>
        <v>14023394.347068692</v>
      </c>
      <c r="P23">
        <f t="shared" si="9"/>
        <v>15951341.12958757</v>
      </c>
      <c r="Q23">
        <v>84</v>
      </c>
      <c r="R23">
        <v>4</v>
      </c>
      <c r="S23">
        <v>48</v>
      </c>
      <c r="T23" t="s">
        <v>34</v>
      </c>
      <c r="U23">
        <v>48</v>
      </c>
      <c r="V23">
        <f>AVERAGE(N$74:N$79)</f>
        <v>1.0826367338740547E-3</v>
      </c>
      <c r="W23">
        <f>STDEV(N$74:N$79)</f>
        <v>0</v>
      </c>
      <c r="X23">
        <v>6</v>
      </c>
      <c r="Y23">
        <f>SQRT((((X23-1)*W23^2)+((X$29-1)*W$29^2))/(X23+X$29-2))</f>
        <v>261304949.86843711</v>
      </c>
      <c r="Z23">
        <f>(V23-V$29)/Y23</f>
        <v>-0.68430849142510219</v>
      </c>
      <c r="AA23">
        <f>1-(3/(4*(X$29+X23-2)-1))</f>
        <v>0.98550724637681164</v>
      </c>
      <c r="AB23">
        <f>((X$29+X23)/(X$29*X23))+(Z23^2/(2*(X$29+X23)))</f>
        <v>0.19183590843922685</v>
      </c>
      <c r="AC23">
        <f>AA23*Z23</f>
        <v>-0.67439097705662243</v>
      </c>
      <c r="AD23">
        <f>AB23*(AA23^2)</f>
        <v>0.18631574052152594</v>
      </c>
      <c r="AF23" s="7">
        <f>LN(V23/V$19)</f>
        <v>-27.068312778319395</v>
      </c>
      <c r="AG23" s="7">
        <f>(((W23^2)/(X23*V23^2))+((W$19^2)/(X$19*V$19^2)))</f>
        <v>4.744548830064766E-2</v>
      </c>
      <c r="AH23">
        <f>(X$29*X23)/(X$29+X23)</f>
        <v>5.333333333333333</v>
      </c>
      <c r="AI23" s="12">
        <f>((X$29+X23)/(X$29*X23))+(Z23^2/(2*(SUM(X$29:X$33))))</f>
        <v>0.19058077704892434</v>
      </c>
      <c r="AJ23" s="12">
        <f>AI23*(AA23^2)</f>
        <v>0.18509672612355096</v>
      </c>
      <c r="AK23" s="12">
        <f>(1/X$29)+(AC23*AC$20)/(2*SUM(X$29:X$33))</f>
        <v>2.3913803878575654E-2</v>
      </c>
      <c r="AL23" s="12">
        <f>(1/X$29)+(AC23*AC$21)/(2*SUM(X$29:X$33))</f>
        <v>2.3940174882754711E-2</v>
      </c>
      <c r="AM23" s="12">
        <f>(1/X$29)+(AC23*AC$22)/(2*SUM(X$29:X$33))</f>
        <v>2.3825459582908239E-2</v>
      </c>
      <c r="AN23" s="12"/>
      <c r="AO23">
        <v>48</v>
      </c>
      <c r="AP23" s="12">
        <f>AQ20</f>
        <v>4.744548830064766E-2</v>
      </c>
      <c r="AQ23" s="12">
        <f>AQ20</f>
        <v>4.744548830064766E-2</v>
      </c>
      <c r="AR23" s="12">
        <f>AR20</f>
        <v>4.744548830064766E-2</v>
      </c>
      <c r="AS23" s="12">
        <f>AG23</f>
        <v>4.744548830064766E-2</v>
      </c>
    </row>
    <row r="24" spans="3:45">
      <c r="C24" t="s">
        <v>32</v>
      </c>
      <c r="D24">
        <v>1</v>
      </c>
      <c r="E24">
        <v>3.6783216783216699</v>
      </c>
      <c r="F24">
        <v>7.4265734265734196</v>
      </c>
      <c r="G24">
        <v>8.9370629370629295</v>
      </c>
      <c r="H24">
        <v>7.7622377622377599</v>
      </c>
      <c r="I24">
        <v>7.3706293706293602</v>
      </c>
      <c r="J24">
        <v>7.0349650349650297</v>
      </c>
      <c r="K24">
        <f t="shared" si="9"/>
        <v>4767.8400600993946</v>
      </c>
      <c r="L24">
        <f t="shared" si="9"/>
        <v>26703822.129785791</v>
      </c>
      <c r="M24">
        <f t="shared" si="9"/>
        <v>865093277.23028088</v>
      </c>
      <c r="N24">
        <f t="shared" si="9"/>
        <v>57841262.301749766</v>
      </c>
      <c r="O24">
        <f t="shared" si="9"/>
        <v>23476284.86267893</v>
      </c>
      <c r="P24">
        <f t="shared" si="9"/>
        <v>10838396.506125515</v>
      </c>
      <c r="S24">
        <v>64</v>
      </c>
      <c r="T24" t="s">
        <v>32</v>
      </c>
      <c r="U24">
        <v>1</v>
      </c>
      <c r="V24">
        <f>AVERAGE(O$4:O$51)</f>
        <v>192402819.72883317</v>
      </c>
      <c r="W24">
        <f>STDEV(O$4:O$51)</f>
        <v>337459694.09797007</v>
      </c>
      <c r="X24">
        <v>48</v>
      </c>
      <c r="AI24" s="12"/>
      <c r="AJ24" s="12"/>
      <c r="AK24" s="12">
        <v>6</v>
      </c>
      <c r="AL24" s="12">
        <v>12</v>
      </c>
      <c r="AM24" s="12">
        <v>24</v>
      </c>
      <c r="AN24" s="12">
        <v>48</v>
      </c>
      <c r="AP24" s="22">
        <v>6</v>
      </c>
      <c r="AQ24" s="22">
        <v>12</v>
      </c>
      <c r="AR24" s="22">
        <v>24</v>
      </c>
      <c r="AS24" s="22">
        <v>48</v>
      </c>
    </row>
    <row r="25" spans="3:45">
      <c r="C25" t="s">
        <v>32</v>
      </c>
      <c r="D25">
        <v>1</v>
      </c>
      <c r="E25">
        <v>3.3986013986013899</v>
      </c>
      <c r="F25">
        <v>7.5384615384615303</v>
      </c>
      <c r="G25">
        <v>8.6573426573426495</v>
      </c>
      <c r="H25">
        <v>7.4825174825174798</v>
      </c>
      <c r="I25">
        <v>7.4265734265734196</v>
      </c>
      <c r="J25">
        <v>7.0349650349650297</v>
      </c>
      <c r="K25">
        <f t="shared" si="9"/>
        <v>2503.810167007794</v>
      </c>
      <c r="L25">
        <f t="shared" si="9"/>
        <v>34551072.9459216</v>
      </c>
      <c r="M25">
        <f t="shared" si="9"/>
        <v>454299916.86720264</v>
      </c>
      <c r="N25">
        <f t="shared" si="9"/>
        <v>30375083.643360786</v>
      </c>
      <c r="O25">
        <f t="shared" si="9"/>
        <v>26703822.129785791</v>
      </c>
      <c r="P25">
        <f t="shared" si="9"/>
        <v>10838396.506125515</v>
      </c>
      <c r="Q25">
        <v>81</v>
      </c>
      <c r="R25">
        <v>5</v>
      </c>
      <c r="S25">
        <v>64</v>
      </c>
      <c r="T25" t="s">
        <v>34</v>
      </c>
      <c r="U25">
        <v>6</v>
      </c>
      <c r="V25">
        <f>AVERAGE(O$52:O$59)</f>
        <v>36424406.925651662</v>
      </c>
      <c r="W25">
        <f>STDEV(O$52:O$59)</f>
        <v>76521572.407021224</v>
      </c>
      <c r="X25">
        <v>8</v>
      </c>
      <c r="Y25">
        <f>SQRT((((X25-1)*W25^2)+((X$24-1)*W$24^2))/(X25+X$24-2))</f>
        <v>316031643.36755288</v>
      </c>
      <c r="Z25">
        <f>(V25-V$24)/Y25</f>
        <v>-0.49355314911226983</v>
      </c>
      <c r="AA25">
        <f>1-(3/(4*(X$24+X25-2)-1))</f>
        <v>0.98604651162790702</v>
      </c>
      <c r="AB25">
        <f>((X$24+X25)/(X$24*X25))+(Z25^2/(2*(X$24+X25)))</f>
        <v>0.14800828611010691</v>
      </c>
      <c r="AC25">
        <f>AA25*Z25</f>
        <v>-0.48666636098512189</v>
      </c>
      <c r="AD25">
        <f>AB25*(AA25^2)</f>
        <v>0.14390663950097665</v>
      </c>
      <c r="AF25" s="7">
        <f>LN(V25/V$24)</f>
        <v>-1.6643521237993548</v>
      </c>
      <c r="AG25" s="7">
        <f>(((W25^2)/(X25*V25^2))+((W$24^2)/(X$24*V$24^2)))</f>
        <v>0.61577551257140573</v>
      </c>
      <c r="AH25">
        <f>(X$24*X25)/(X$24+X25)</f>
        <v>6.8571428571428568</v>
      </c>
      <c r="AI25" s="12">
        <f>((X24+X25)/(X24*X25))+(Z25^2/(2*(SUM(X24:X28))))</f>
        <v>0.14743593011621911</v>
      </c>
      <c r="AJ25" s="12">
        <f>AI25*(AA25^2)</f>
        <v>0.14335014479488054</v>
      </c>
      <c r="AK25" s="12"/>
      <c r="AL25" s="12">
        <f>(1/X$29)+(AC25*AC$26)/(2*SUM(X$29:X$33))</f>
        <v>2.2734952480853565E-2</v>
      </c>
      <c r="AM25" s="12">
        <f>(1/X$29)+(AC25*AC$27)/(2*SUM(X$29:X$33))</f>
        <v>2.2725632635168604E-2</v>
      </c>
      <c r="AN25" s="12">
        <f>(1/X$29)+(AC25*AC$28)/(2*SUM(X$29:X$33))</f>
        <v>2.2725632635168604E-2</v>
      </c>
      <c r="AO25">
        <v>6</v>
      </c>
      <c r="AP25" s="12">
        <f>AG25</f>
        <v>0.61577551257140573</v>
      </c>
      <c r="AQ25" s="12">
        <f>(W24^2)/(X24*(V24^2))</f>
        <v>6.4088442104542842E-2</v>
      </c>
      <c r="AR25" s="12">
        <f>AQ25</f>
        <v>6.4088442104542842E-2</v>
      </c>
      <c r="AS25" s="12">
        <f>AQ25</f>
        <v>6.4088442104542842E-2</v>
      </c>
    </row>
    <row r="26" spans="3:45">
      <c r="C26" t="s">
        <v>32</v>
      </c>
      <c r="D26">
        <v>1</v>
      </c>
      <c r="E26">
        <v>3.5104895104895002</v>
      </c>
      <c r="F26">
        <v>7.7062937062936996</v>
      </c>
      <c r="G26">
        <v>8.6573426573426495</v>
      </c>
      <c r="H26">
        <v>7.3146853146853097</v>
      </c>
      <c r="I26">
        <v>7.65034965034965</v>
      </c>
      <c r="J26">
        <v>7.1468531468531404</v>
      </c>
      <c r="K26">
        <f t="shared" si="9"/>
        <v>3239.5859777141345</v>
      </c>
      <c r="L26">
        <f t="shared" si="9"/>
        <v>50850321.875765778</v>
      </c>
      <c r="M26">
        <f t="shared" si="9"/>
        <v>454299916.86720264</v>
      </c>
      <c r="N26">
        <f t="shared" si="9"/>
        <v>20638841.446555153</v>
      </c>
      <c r="O26">
        <f t="shared" si="9"/>
        <v>44704336.177511729</v>
      </c>
      <c r="P26">
        <f t="shared" si="9"/>
        <v>14023394.347068692</v>
      </c>
      <c r="Q26">
        <v>82</v>
      </c>
      <c r="R26">
        <v>5</v>
      </c>
      <c r="S26">
        <v>64</v>
      </c>
      <c r="T26" t="s">
        <v>34</v>
      </c>
      <c r="U26">
        <v>12</v>
      </c>
      <c r="V26">
        <f>AVERAGE(O$60:O$67)</f>
        <v>2764989.9598795082</v>
      </c>
      <c r="W26">
        <f>STDEV(O$60:O$67)</f>
        <v>6665888.6652224679</v>
      </c>
      <c r="X26">
        <v>8</v>
      </c>
      <c r="Y26">
        <f>SQRT((((X26-1)*W26^2)+((X$24-1)*W$24^2))/(X26+X$24-2))</f>
        <v>314837587.76357746</v>
      </c>
      <c r="Z26">
        <f>(V26-V$24)/Y26</f>
        <v>-0.60233541717820338</v>
      </c>
      <c r="AA26">
        <f>1-(3/(4*(X$24+X26-2)-1))</f>
        <v>0.98604651162790702</v>
      </c>
      <c r="AB26">
        <f>((X$24+X26)/(X$24*X26))+(Z26^2/(2*(X$24+X26)))</f>
        <v>0.14907269007250512</v>
      </c>
      <c r="AC26">
        <f>AA26*Z26</f>
        <v>-0.59393073693850751</v>
      </c>
      <c r="AD26">
        <f>AB26*(AA26^2)</f>
        <v>0.14494154640602858</v>
      </c>
      <c r="AF26" s="7">
        <f>LN(V26/V$24)</f>
        <v>-4.2425541898584269</v>
      </c>
      <c r="AG26" s="7">
        <f t="shared" ref="AG26:AG28" si="11">(((W26^2)/(X26*V26^2))+((W$24^2)/(X$24*V$24^2)))</f>
        <v>0.79059411054726891</v>
      </c>
      <c r="AH26">
        <f>(X$24*X26)/(X$24+X26)</f>
        <v>6.8571428571428568</v>
      </c>
      <c r="AI26" s="12">
        <f>((X$29+X26)/(X$29*X26))+(Z26^2/(2*(SUM(X$29:X$33))))</f>
        <v>0.14822022777272309</v>
      </c>
      <c r="AJ26" s="12">
        <f>AI26*(AA26^2)</f>
        <v>0.14411270777755039</v>
      </c>
      <c r="AK26" s="12">
        <f>(1/X$29)+(AC26*AC$25)/(2*SUM(X$29:X$33))</f>
        <v>2.2734952480853565E-2</v>
      </c>
      <c r="AL26" s="12"/>
      <c r="AM26" s="12">
        <f>(1/X$29)+(AC26*AC$27)/(2*SUM(X$29:X$33))</f>
        <v>2.3142707493840814E-2</v>
      </c>
      <c r="AN26" s="12">
        <f>(1/X$29)+(AC26*AC$28)/(2*SUM(X$29:X$33))</f>
        <v>2.3142707493840814E-2</v>
      </c>
      <c r="AO26">
        <v>12</v>
      </c>
      <c r="AP26" s="12">
        <f>AQ25</f>
        <v>6.4088442104542842E-2</v>
      </c>
      <c r="AQ26" s="12">
        <f>AG26</f>
        <v>0.79059411054726891</v>
      </c>
      <c r="AR26" s="12">
        <f>AQ25</f>
        <v>6.4088442104542842E-2</v>
      </c>
      <c r="AS26" s="12">
        <f>AQ25</f>
        <v>6.4088442104542842E-2</v>
      </c>
    </row>
    <row r="27" spans="3:45">
      <c r="C27" t="s">
        <v>32</v>
      </c>
      <c r="D27">
        <v>1</v>
      </c>
      <c r="E27">
        <v>3.9020979020978999</v>
      </c>
      <c r="F27">
        <v>7.8741258741258697</v>
      </c>
      <c r="G27">
        <v>8.4335664335664298</v>
      </c>
      <c r="H27">
        <v>7.5944055944055897</v>
      </c>
      <c r="I27">
        <v>7.93006993006993</v>
      </c>
      <c r="J27">
        <v>7.4265734265734196</v>
      </c>
      <c r="K27">
        <f t="shared" si="9"/>
        <v>7981.7459782114283</v>
      </c>
      <c r="L27">
        <f t="shared" si="9"/>
        <v>74838637.830904603</v>
      </c>
      <c r="M27">
        <f t="shared" si="9"/>
        <v>271372873.6609953</v>
      </c>
      <c r="N27">
        <f t="shared" si="9"/>
        <v>39301180.392810211</v>
      </c>
      <c r="O27">
        <f t="shared" si="9"/>
        <v>85127509.942980424</v>
      </c>
      <c r="P27">
        <f t="shared" si="9"/>
        <v>26703822.129785791</v>
      </c>
      <c r="Q27">
        <v>83</v>
      </c>
      <c r="R27">
        <v>5</v>
      </c>
      <c r="S27">
        <v>64</v>
      </c>
      <c r="T27" t="s">
        <v>34</v>
      </c>
      <c r="U27">
        <v>24</v>
      </c>
      <c r="V27">
        <f>AVERAGE(O$68:O$73)</f>
        <v>1.0826367338740547E-3</v>
      </c>
      <c r="W27">
        <f>STDEV(O$68:O$73)</f>
        <v>0</v>
      </c>
      <c r="X27">
        <v>6</v>
      </c>
      <c r="Y27">
        <f>SQRT((((X27-1)*W27^2)+((X$24-1)*W$24^2))/(X27+X$24-2))</f>
        <v>320825711.17990249</v>
      </c>
      <c r="Z27">
        <f>(V27-V$24)/Y27</f>
        <v>-0.59971134800932768</v>
      </c>
      <c r="AA27">
        <f>1-(3/(4*(X$24+X27-2)-1))</f>
        <v>0.98550724637681164</v>
      </c>
      <c r="AB27">
        <f>((X$24+X27)/(X$24*X27))+(Z27^2/(2*(X$24+X27)))</f>
        <v>0.19083012686047374</v>
      </c>
      <c r="AC27">
        <f>AA27*Z27</f>
        <v>-0.59101987919759835</v>
      </c>
      <c r="AD27">
        <f>AB27*(AA27^2)</f>
        <v>0.1853389007777422</v>
      </c>
      <c r="AF27" s="7">
        <f>LN(V27/V$24)</f>
        <v>-25.903457544660579</v>
      </c>
      <c r="AG27" s="7">
        <f t="shared" si="11"/>
        <v>6.4088442104542842E-2</v>
      </c>
      <c r="AH27">
        <f>(X$24*X27)/(X$24+X27)</f>
        <v>5.333333333333333</v>
      </c>
      <c r="AI27" s="12">
        <f>((X$29+X27)/(X$29*X27))+(Z27^2/(2*(SUM(X$29:X$33))))</f>
        <v>0.18986614276928399</v>
      </c>
      <c r="AJ27" s="12">
        <f>AI27*(AA27^2)</f>
        <v>0.18440265577928358</v>
      </c>
      <c r="AK27" s="12">
        <f>(1/X$29)+(AC27*AC$25)/(2*SUM(X$29:X$33))</f>
        <v>2.2725632635168604E-2</v>
      </c>
      <c r="AL27" s="12">
        <f>(1/X$29)+(AC27*AC$26)/(2*SUM(X$29:X$33))</f>
        <v>2.3142707493840814E-2</v>
      </c>
      <c r="AM27" s="12"/>
      <c r="AN27" s="12">
        <f>(1/X$29)+(AC27*AC$28)/(2*SUM(X$29:X$33))</f>
        <v>2.3131389238640856E-2</v>
      </c>
      <c r="AO27">
        <v>24</v>
      </c>
      <c r="AP27" s="12">
        <f>AQ25</f>
        <v>6.4088442104542842E-2</v>
      </c>
      <c r="AQ27" s="12">
        <f>AQ25</f>
        <v>6.4088442104542842E-2</v>
      </c>
      <c r="AR27" s="12">
        <f>AG27</f>
        <v>6.4088442104542842E-2</v>
      </c>
      <c r="AS27" s="12">
        <f>AQ25</f>
        <v>6.4088442104542842E-2</v>
      </c>
    </row>
    <row r="28" spans="3:45">
      <c r="C28" t="s">
        <v>32</v>
      </c>
      <c r="D28">
        <v>1</v>
      </c>
      <c r="E28">
        <v>4.4055944055943996</v>
      </c>
      <c r="F28">
        <v>-2.9230769230769198</v>
      </c>
      <c r="G28">
        <v>8.4335664335664298</v>
      </c>
      <c r="H28">
        <v>7.7062937062936996</v>
      </c>
      <c r="I28">
        <v>8.0419580419580399</v>
      </c>
      <c r="J28">
        <v>7.7062937062936996</v>
      </c>
      <c r="K28">
        <f t="shared" si="9"/>
        <v>25444.528383247245</v>
      </c>
      <c r="L28">
        <f t="shared" si="9"/>
        <v>1.1937766417144452E-3</v>
      </c>
      <c r="M28">
        <f t="shared" si="9"/>
        <v>271372873.6609953</v>
      </c>
      <c r="N28">
        <f t="shared" si="9"/>
        <v>50850321.875765778</v>
      </c>
      <c r="O28">
        <f t="shared" si="9"/>
        <v>110143289.2808205</v>
      </c>
      <c r="P28">
        <f t="shared" si="9"/>
        <v>50850321.875765778</v>
      </c>
      <c r="Q28">
        <v>84</v>
      </c>
      <c r="R28">
        <v>5</v>
      </c>
      <c r="S28">
        <v>64</v>
      </c>
      <c r="T28" t="s">
        <v>34</v>
      </c>
      <c r="U28">
        <v>48</v>
      </c>
      <c r="V28">
        <f>AVERAGE(O$74:O$79)</f>
        <v>1.0826367338740547E-3</v>
      </c>
      <c r="W28">
        <f>STDEV(O$74:O$79)</f>
        <v>0</v>
      </c>
      <c r="X28">
        <v>6</v>
      </c>
      <c r="Y28">
        <f>SQRT((((X28-1)*W28^2)+((X$24-1)*W$24^2))/(X28+X$24-2))</f>
        <v>320825711.17990249</v>
      </c>
      <c r="Z28">
        <f>(V28-V$24)/Y28</f>
        <v>-0.59971134800932768</v>
      </c>
      <c r="AA28">
        <f>1-(3/(4*(X$24+X28-2)-1))</f>
        <v>0.98550724637681164</v>
      </c>
      <c r="AB28">
        <f>((X$24+X28)/(X$24*X28))+(Z28^2/(2*(X$24+X28)))</f>
        <v>0.19083012686047374</v>
      </c>
      <c r="AC28">
        <f>AA28*Z28</f>
        <v>-0.59101987919759835</v>
      </c>
      <c r="AD28">
        <f>AB28*(AA28^2)</f>
        <v>0.1853389007777422</v>
      </c>
      <c r="AF28" s="7">
        <f>LN(V28/V$24)</f>
        <v>-25.903457544660579</v>
      </c>
      <c r="AG28" s="7">
        <f t="shared" si="11"/>
        <v>6.4088442104542842E-2</v>
      </c>
      <c r="AH28">
        <f>(X$24*X28)/(X$24+X28)</f>
        <v>5.333333333333333</v>
      </c>
      <c r="AI28" s="12">
        <f>((X$29+X28)/(X$29*X28))+(Z28^2/(2*(SUM(X$29:X$33))))</f>
        <v>0.18986614276928399</v>
      </c>
      <c r="AJ28" s="12">
        <f>AI28*(AA28^2)</f>
        <v>0.18440265577928358</v>
      </c>
      <c r="AK28" s="12">
        <f>(1/X$29)+(AC28*AC$25)/(2*SUM(X$29:X$33))</f>
        <v>2.2725632635168604E-2</v>
      </c>
      <c r="AL28" s="12">
        <f>(1/X$29)+(AC28*AC$26)/(2*SUM(X$29:X$33))</f>
        <v>2.3142707493840814E-2</v>
      </c>
      <c r="AM28" s="12">
        <f>(1/X$29)+(AC28*AC$27)/(2*SUM(X$29:X$33))</f>
        <v>2.3131389238640856E-2</v>
      </c>
      <c r="AN28" s="12"/>
      <c r="AO28">
        <v>48</v>
      </c>
      <c r="AP28" s="12">
        <f>AQ25</f>
        <v>6.4088442104542842E-2</v>
      </c>
      <c r="AQ28" s="12">
        <f>AQ25</f>
        <v>6.4088442104542842E-2</v>
      </c>
      <c r="AR28" s="12">
        <f>AR25</f>
        <v>6.4088442104542842E-2</v>
      </c>
      <c r="AS28" s="12">
        <f>AG28</f>
        <v>6.4088442104542842E-2</v>
      </c>
    </row>
    <row r="29" spans="3:45">
      <c r="C29" t="s">
        <v>32</v>
      </c>
      <c r="D29">
        <v>1</v>
      </c>
      <c r="E29">
        <v>4.8531468531468498</v>
      </c>
      <c r="F29">
        <v>8.2657342657342596</v>
      </c>
      <c r="G29">
        <v>8.1538461538461497</v>
      </c>
      <c r="H29">
        <v>7.9860139860139796</v>
      </c>
      <c r="I29">
        <v>8.0979020979020895</v>
      </c>
      <c r="J29">
        <v>8.0419580419580399</v>
      </c>
      <c r="K29">
        <f t="shared" si="9"/>
        <v>71309.411633925221</v>
      </c>
      <c r="L29">
        <f t="shared" si="9"/>
        <v>184388684.42785409</v>
      </c>
      <c r="M29">
        <f t="shared" si="9"/>
        <v>142510267.03029877</v>
      </c>
      <c r="N29">
        <f t="shared" si="9"/>
        <v>96830903.917114094</v>
      </c>
      <c r="O29">
        <f t="shared" si="9"/>
        <v>125285871.37823977</v>
      </c>
      <c r="P29">
        <f t="shared" si="9"/>
        <v>110143289.2808205</v>
      </c>
      <c r="S29">
        <v>72</v>
      </c>
      <c r="T29" t="s">
        <v>32</v>
      </c>
      <c r="U29">
        <v>1</v>
      </c>
      <c r="V29">
        <f>AVERAGE(P$4:P$51)</f>
        <v>178813196.04746479</v>
      </c>
      <c r="W29">
        <f>STDEV(P$4:P$51)</f>
        <v>274852935.33547711</v>
      </c>
      <c r="X29">
        <v>48</v>
      </c>
      <c r="AI29" s="12"/>
      <c r="AJ29" s="12"/>
      <c r="AK29" s="12">
        <v>6</v>
      </c>
      <c r="AL29" s="12">
        <v>12</v>
      </c>
      <c r="AM29" s="12">
        <v>24</v>
      </c>
      <c r="AN29" s="12">
        <v>48</v>
      </c>
      <c r="AP29" s="22">
        <v>6</v>
      </c>
      <c r="AQ29" s="22">
        <v>12</v>
      </c>
      <c r="AR29" s="22">
        <v>24</v>
      </c>
      <c r="AS29" s="22">
        <v>48</v>
      </c>
    </row>
    <row r="30" spans="3:45">
      <c r="C30" t="s">
        <v>32</v>
      </c>
      <c r="D30">
        <v>1</v>
      </c>
      <c r="E30">
        <v>4.6853146853146797</v>
      </c>
      <c r="F30">
        <v>8.4335664335664298</v>
      </c>
      <c r="G30">
        <v>8.1538461538461497</v>
      </c>
      <c r="H30">
        <v>8.20979020979021</v>
      </c>
      <c r="I30">
        <v>8.3776223776223695</v>
      </c>
      <c r="J30">
        <v>8.3776223776223695</v>
      </c>
      <c r="K30">
        <f t="shared" si="9"/>
        <v>48452.332103500346</v>
      </c>
      <c r="L30">
        <f t="shared" si="9"/>
        <v>271372873.6609953</v>
      </c>
      <c r="M30">
        <f t="shared" si="9"/>
        <v>142510267.03029877</v>
      </c>
      <c r="N30">
        <f t="shared" si="9"/>
        <v>162102685.52735189</v>
      </c>
      <c r="O30">
        <f t="shared" si="9"/>
        <v>238573596.51011083</v>
      </c>
      <c r="P30">
        <f t="shared" si="9"/>
        <v>238573596.51011083</v>
      </c>
      <c r="Q30">
        <v>81</v>
      </c>
      <c r="R30">
        <v>6</v>
      </c>
      <c r="S30">
        <v>72</v>
      </c>
      <c r="T30" t="s">
        <v>34</v>
      </c>
      <c r="U30">
        <v>6</v>
      </c>
      <c r="V30">
        <f>AVERAGE(P$52:P$59)</f>
        <v>15036646.414052231</v>
      </c>
      <c r="W30">
        <f>STDEV(P$52:P$59)</f>
        <v>34837831.569634721</v>
      </c>
      <c r="X30">
        <v>8</v>
      </c>
      <c r="Y30">
        <f>SQRT((((X30-1)*W30^2)+((X$29-1)*W$29^2))/(X30+X$29-2))</f>
        <v>256726909.10980982</v>
      </c>
      <c r="Z30">
        <f>(V30-V$29)/Y30</f>
        <v>-0.63794072152896297</v>
      </c>
      <c r="AA30">
        <f>1-(3/(4*(X$29+X30-2)-1))</f>
        <v>0.98604651162790702</v>
      </c>
      <c r="AB30">
        <f>((X$29+X30)/(X$29*X30))+(Z30^2/(2*(X$29+X30)))</f>
        <v>0.14946697944212703</v>
      </c>
      <c r="AC30">
        <f>AA30*Z30</f>
        <v>-0.62903922308902394</v>
      </c>
      <c r="AD30">
        <f>AB30*(AA30^2)</f>
        <v>0.14532490911945825</v>
      </c>
      <c r="AF30" s="7">
        <f>LN(V30/V$29)</f>
        <v>-2.475851347544161</v>
      </c>
      <c r="AG30" s="7">
        <f>(((W30^2)/(X30*V30^2))+((W$29^2)/(X$29*V$29^2)))</f>
        <v>0.72020319944030031</v>
      </c>
      <c r="AH30">
        <f>(X$29*X30)/(X$29+X30)</f>
        <v>6.8571428571428568</v>
      </c>
      <c r="AI30" s="12">
        <f>((X29+X30)/(X29*X30))+(Z30^2/(2*(SUM(X29:X33))))</f>
        <v>0.14851075678191816</v>
      </c>
      <c r="AJ30" s="12">
        <f>AI30*(AA30^2)</f>
        <v>0.1443951855663933</v>
      </c>
      <c r="AK30" s="12"/>
      <c r="AL30" s="12">
        <f>(1/X$29)+(AC30*AC$31)/(2*SUM(X$29:X$33))</f>
        <v>2.3664083567167416E-2</v>
      </c>
      <c r="AM30" s="12">
        <f>(1/X$29)+(AC30*AC$32)/(2*SUM(X$29:X$33))</f>
        <v>2.3624243703504025E-2</v>
      </c>
      <c r="AN30" s="12">
        <f>(1/X$29)+(AC30*AC$33)/(2*SUM(X$29:X$33))</f>
        <v>2.3624243703504025E-2</v>
      </c>
      <c r="AO30">
        <v>6</v>
      </c>
      <c r="AP30" s="12">
        <f>AG30</f>
        <v>0.72020319944030031</v>
      </c>
      <c r="AQ30" s="12">
        <f>(W29^2)/(X29*(V29^2))</f>
        <v>4.9222128531876637E-2</v>
      </c>
      <c r="AR30" s="12">
        <f>AQ30</f>
        <v>4.9222128531876637E-2</v>
      </c>
      <c r="AS30" s="12">
        <f>AQ30</f>
        <v>4.9222128531876637E-2</v>
      </c>
    </row>
    <row r="31" spans="3:45">
      <c r="C31" t="s">
        <v>32</v>
      </c>
      <c r="D31">
        <v>1</v>
      </c>
      <c r="E31">
        <v>5.3566433566433496</v>
      </c>
      <c r="F31">
        <v>8.7132867132867098</v>
      </c>
      <c r="G31">
        <v>7.7062937062936996</v>
      </c>
      <c r="H31">
        <v>8.3776223776223695</v>
      </c>
      <c r="I31">
        <v>8.48951048951049</v>
      </c>
      <c r="J31">
        <v>8.6013986013985999</v>
      </c>
      <c r="K31">
        <f t="shared" si="9"/>
        <v>227322.98838689114</v>
      </c>
      <c r="L31">
        <f t="shared" si="9"/>
        <v>516757410.49147809</v>
      </c>
      <c r="M31">
        <f t="shared" si="9"/>
        <v>50850321.875765778</v>
      </c>
      <c r="N31">
        <f t="shared" si="9"/>
        <v>238573596.51011083</v>
      </c>
      <c r="O31">
        <f t="shared" si="9"/>
        <v>308681420.05775243</v>
      </c>
      <c r="P31">
        <f t="shared" si="9"/>
        <v>399391300.97671854</v>
      </c>
      <c r="Q31">
        <v>82</v>
      </c>
      <c r="R31">
        <v>6</v>
      </c>
      <c r="S31">
        <v>72</v>
      </c>
      <c r="T31" t="s">
        <v>34</v>
      </c>
      <c r="U31">
        <v>12</v>
      </c>
      <c r="V31">
        <f>AVERAGE(P$60:P$67)</f>
        <v>934258.42770827294</v>
      </c>
      <c r="W31">
        <f>STDEV(P$60:P$67)</f>
        <v>2207372.0301535218</v>
      </c>
      <c r="X31">
        <v>8</v>
      </c>
      <c r="Y31">
        <f>SQRT((((X31-1)*W31^2)+((X29-1)*W29^2))/(X31+X29-2))</f>
        <v>256421546.09800646</v>
      </c>
      <c r="Z31">
        <f>(V31-V29)/Y31</f>
        <v>-0.69369731337541229</v>
      </c>
      <c r="AA31">
        <f>1-(3/(4*(X29+X31-2)-1))</f>
        <v>0.98604651162790702</v>
      </c>
      <c r="AB31">
        <f>((X29+X31)/(X29*X31))+(Z31^2/(2*(X29+X31)))</f>
        <v>0.15012990442783572</v>
      </c>
      <c r="AC31">
        <f>AA31*Z31</f>
        <v>-0.68401781597947631</v>
      </c>
      <c r="AD31">
        <f>AB31*(AA31^2)</f>
        <v>0.14596946294439478</v>
      </c>
      <c r="AF31" s="7">
        <f>LN(V31/V$29)</f>
        <v>-5.2543438532430686</v>
      </c>
      <c r="AG31" s="7">
        <f t="shared" ref="AG31:AG33" si="12">(((W31^2)/(X31*V31^2))+((W$29^2)/(X$29*V$29^2)))</f>
        <v>0.74701581407696727</v>
      </c>
      <c r="AH31">
        <f>(X29*X31)/(X29+X31)</f>
        <v>6.8571428571428568</v>
      </c>
      <c r="AI31" s="12">
        <f>((X$29+X31)/(X$29*X31))+(Z31^2/(2*(SUM(X$29:X$33))))</f>
        <v>0.14899922782401931</v>
      </c>
      <c r="AJ31" s="12">
        <f>AI31*(AA31^2)</f>
        <v>0.14487011996371496</v>
      </c>
      <c r="AK31" s="12">
        <f>(1/X$29)+(AC31*AC$30)/(2*SUM(X$29:X$33))</f>
        <v>2.3664083567167416E-2</v>
      </c>
      <c r="AL31" s="12"/>
      <c r="AM31" s="12">
        <f>(1/X$29)+(AC31*AC$32)/(2*SUM(X$29:X$33))</f>
        <v>2.3868171775718438E-2</v>
      </c>
      <c r="AN31" s="12">
        <f>(1/X$29)+(AC31*AC$33)/(2*SUM(X$29:X$33))</f>
        <v>2.3868171775718438E-2</v>
      </c>
      <c r="AO31">
        <v>12</v>
      </c>
      <c r="AP31" s="12">
        <f>AQ30</f>
        <v>4.9222128531876637E-2</v>
      </c>
      <c r="AQ31" s="12">
        <f>AG31</f>
        <v>0.74701581407696727</v>
      </c>
      <c r="AR31" s="12">
        <f>AQ30</f>
        <v>4.9222128531876637E-2</v>
      </c>
      <c r="AS31" s="12">
        <f>AQ30</f>
        <v>4.9222128531876637E-2</v>
      </c>
    </row>
    <row r="32" spans="3:45">
      <c r="C32" t="s">
        <v>32</v>
      </c>
      <c r="D32">
        <v>1</v>
      </c>
      <c r="E32">
        <v>5.8601398601398502</v>
      </c>
      <c r="F32">
        <v>9.1608391608391599</v>
      </c>
      <c r="G32">
        <v>7.7062937062936996</v>
      </c>
      <c r="H32">
        <v>8.5454545454545396</v>
      </c>
      <c r="I32">
        <v>8.7692307692307594</v>
      </c>
      <c r="J32">
        <v>8.8811188811188799</v>
      </c>
      <c r="K32">
        <f t="shared" si="9"/>
        <v>724669.29490920331</v>
      </c>
      <c r="L32">
        <f t="shared" si="9"/>
        <v>1448235406.2368896</v>
      </c>
      <c r="M32">
        <f t="shared" si="9"/>
        <v>50850321.875765778</v>
      </c>
      <c r="N32">
        <f t="shared" si="9"/>
        <v>351119173.42150885</v>
      </c>
      <c r="O32">
        <f t="shared" si="9"/>
        <v>587801607.22748017</v>
      </c>
      <c r="P32">
        <f t="shared" si="9"/>
        <v>760534432.49960601</v>
      </c>
      <c r="Q32">
        <v>83</v>
      </c>
      <c r="R32">
        <v>6</v>
      </c>
      <c r="S32">
        <v>72</v>
      </c>
      <c r="T32" t="s">
        <v>34</v>
      </c>
      <c r="U32">
        <v>24</v>
      </c>
      <c r="V32">
        <f>AVERAGE(P$68:P$73)</f>
        <v>1.0826367338740547E-3</v>
      </c>
      <c r="W32">
        <f>STDEV(P$68:P$73)</f>
        <v>0</v>
      </c>
      <c r="X32">
        <v>6</v>
      </c>
      <c r="Y32">
        <f>SQRT((((X32-1)*W32^2)+((X$29-1)*W$29^2))/(X32+X$29-2))</f>
        <v>261304949.86843711</v>
      </c>
      <c r="Z32">
        <f>(V32-V$29)/Y32</f>
        <v>-0.68430849142510219</v>
      </c>
      <c r="AA32">
        <f>1-(3/(4*(X$29+X32-2)-1))</f>
        <v>0.98550724637681164</v>
      </c>
      <c r="AB32">
        <f>((X$29+X32)/(X$29*X32))+(Z32^2/(2*(X$29+X32)))</f>
        <v>0.19183590843922685</v>
      </c>
      <c r="AC32">
        <f>AA32*Z32</f>
        <v>-0.67439097705662243</v>
      </c>
      <c r="AD32">
        <f>AB32*(AA32^2)</f>
        <v>0.18631574052152594</v>
      </c>
      <c r="AF32" s="7">
        <f>LN(V32/V$29)</f>
        <v>-25.830208014394628</v>
      </c>
      <c r="AG32" s="7">
        <f t="shared" si="12"/>
        <v>4.9222128531876637E-2</v>
      </c>
      <c r="AH32">
        <f>(X$29*X32)/(X$29+X32)</f>
        <v>5.333333333333333</v>
      </c>
      <c r="AI32" s="12">
        <f>((X$29+X32)/(X$29*X32))+(Z32^2/(2*(SUM(X$29:X$33))))</f>
        <v>0.19058077704892434</v>
      </c>
      <c r="AJ32" s="12">
        <f>AI32*(AA32^2)</f>
        <v>0.18509672612355096</v>
      </c>
      <c r="AK32" s="12">
        <f>(1/X$29)+(AC32*AC$30)/(2*SUM(X$29:X$33))</f>
        <v>2.3624243703504025E-2</v>
      </c>
      <c r="AL32" s="12">
        <f>(1/X$29)+(AC32*AC$31)/(2*SUM(X$29:X$33))</f>
        <v>2.3868171775718438E-2</v>
      </c>
      <c r="AM32" s="12"/>
      <c r="AN32" s="12">
        <f>(1/X$29)+(AC32*AC$33)/(2*SUM(X$29:X$33))</f>
        <v>2.3825459582908239E-2</v>
      </c>
      <c r="AO32">
        <v>24</v>
      </c>
      <c r="AP32" s="12">
        <f>AQ30</f>
        <v>4.9222128531876637E-2</v>
      </c>
      <c r="AQ32" s="12">
        <f>AQ30</f>
        <v>4.9222128531876637E-2</v>
      </c>
      <c r="AR32" s="12">
        <f>AG32</f>
        <v>4.9222128531876637E-2</v>
      </c>
      <c r="AS32" s="12">
        <f>AQ30</f>
        <v>4.9222128531876637E-2</v>
      </c>
    </row>
    <row r="33" spans="3:45">
      <c r="C33" t="s">
        <v>32</v>
      </c>
      <c r="D33">
        <v>1</v>
      </c>
      <c r="E33">
        <v>6.3636363636363598</v>
      </c>
      <c r="F33">
        <v>8.7132867132867098</v>
      </c>
      <c r="G33">
        <v>7.3706293706293602</v>
      </c>
      <c r="H33">
        <v>8.7132867132867098</v>
      </c>
      <c r="I33">
        <v>8.6013986013985999</v>
      </c>
      <c r="J33">
        <v>8.6013986013985999</v>
      </c>
      <c r="K33">
        <f t="shared" si="9"/>
        <v>2310129.7000831412</v>
      </c>
      <c r="L33">
        <f t="shared" si="9"/>
        <v>516757410.49147809</v>
      </c>
      <c r="M33">
        <f t="shared" si="9"/>
        <v>23476284.86267893</v>
      </c>
      <c r="N33">
        <f t="shared" si="9"/>
        <v>516757410.49147809</v>
      </c>
      <c r="O33">
        <f t="shared" si="9"/>
        <v>399391300.97671854</v>
      </c>
      <c r="P33">
        <f t="shared" si="9"/>
        <v>399391300.97671854</v>
      </c>
      <c r="Q33">
        <v>84</v>
      </c>
      <c r="R33">
        <v>6</v>
      </c>
      <c r="S33">
        <v>72</v>
      </c>
      <c r="T33" t="s">
        <v>34</v>
      </c>
      <c r="U33">
        <v>48</v>
      </c>
      <c r="V33">
        <f>AVERAGE(P$74:P$79)</f>
        <v>1.0826367338740547E-3</v>
      </c>
      <c r="W33">
        <f>STDEV(P$74:P$79)</f>
        <v>0</v>
      </c>
      <c r="X33">
        <v>6</v>
      </c>
      <c r="Y33">
        <f>SQRT((((X33-1)*W33^2)+((X$29-1)*W$29^2))/(X33+X$29-2))</f>
        <v>261304949.86843711</v>
      </c>
      <c r="Z33">
        <f>(V33-V$29)/Y33</f>
        <v>-0.68430849142510219</v>
      </c>
      <c r="AA33">
        <f>1-(3/(4*(X$29+X33-2)-1))</f>
        <v>0.98550724637681164</v>
      </c>
      <c r="AB33">
        <f>((X$29+X33)/(X$29*X33))+(Z33^2/(2*(X$29+X33)))</f>
        <v>0.19183590843922685</v>
      </c>
      <c r="AC33">
        <f>AA33*Z33</f>
        <v>-0.67439097705662243</v>
      </c>
      <c r="AD33">
        <f>AB33*(AA33^2)</f>
        <v>0.18631574052152594</v>
      </c>
      <c r="AF33" s="7">
        <f>LN(V33/V$29)</f>
        <v>-25.830208014394628</v>
      </c>
      <c r="AG33" s="7">
        <f t="shared" si="12"/>
        <v>4.9222128531876637E-2</v>
      </c>
      <c r="AH33">
        <f>(X$29*X33)/(X$29+X33)</f>
        <v>5.333333333333333</v>
      </c>
      <c r="AI33" s="12">
        <f>((X$29+X33)/(X$29*X33))+(Z33^2/(2*(SUM(X$29:X$33))))</f>
        <v>0.19058077704892434</v>
      </c>
      <c r="AJ33" s="12">
        <f>AI33*(AA33^2)</f>
        <v>0.18509672612355096</v>
      </c>
      <c r="AK33" s="12">
        <f>(1/X$29)+(AC33*AC$30)/(2*SUM(X$29:X$33))</f>
        <v>2.3624243703504025E-2</v>
      </c>
      <c r="AL33" s="12">
        <f>(1/X$29)+(AC33*AC$31)/(2*SUM(X$29:X$33))</f>
        <v>2.3868171775718438E-2</v>
      </c>
      <c r="AM33" s="12">
        <f>(1/X$29)+(AC33*AC$32)/(2*SUM(X$29:X$33))</f>
        <v>2.3825459582908239E-2</v>
      </c>
      <c r="AN33" s="12"/>
      <c r="AO33">
        <v>48</v>
      </c>
      <c r="AP33" s="12">
        <f>AQ30</f>
        <v>4.9222128531876637E-2</v>
      </c>
      <c r="AQ33" s="12">
        <f>AQ30</f>
        <v>4.9222128531876637E-2</v>
      </c>
      <c r="AR33" s="12">
        <f>AR30</f>
        <v>4.9222128531876637E-2</v>
      </c>
      <c r="AS33" s="12">
        <f>AG33</f>
        <v>4.9222128531876637E-2</v>
      </c>
    </row>
    <row r="34" spans="3:45">
      <c r="C34" t="s">
        <v>32</v>
      </c>
      <c r="D34">
        <v>1</v>
      </c>
      <c r="E34">
        <v>6.8111888111888099</v>
      </c>
      <c r="F34">
        <v>8.48951048951049</v>
      </c>
      <c r="G34">
        <v>7.93006993006993</v>
      </c>
      <c r="H34">
        <v>8.9370629370629295</v>
      </c>
      <c r="I34">
        <v>8.5454545454545396</v>
      </c>
      <c r="J34">
        <v>8.2657342657342596</v>
      </c>
      <c r="K34">
        <f t="shared" si="9"/>
        <v>6474240.2464588927</v>
      </c>
      <c r="L34">
        <f t="shared" si="9"/>
        <v>308681420.05775243</v>
      </c>
      <c r="M34">
        <f t="shared" si="9"/>
        <v>85127509.942980424</v>
      </c>
      <c r="N34">
        <f t="shared" si="9"/>
        <v>865093277.23028088</v>
      </c>
      <c r="O34">
        <f t="shared" si="9"/>
        <v>351119173.42150885</v>
      </c>
      <c r="P34">
        <f t="shared" si="9"/>
        <v>184388684.42785409</v>
      </c>
    </row>
    <row r="35" spans="3:45">
      <c r="C35" t="s">
        <v>32</v>
      </c>
      <c r="D35">
        <v>1</v>
      </c>
      <c r="E35">
        <v>7.2587412587412503</v>
      </c>
      <c r="F35">
        <v>8.0979020979020895</v>
      </c>
      <c r="G35">
        <v>8.2657342657342596</v>
      </c>
      <c r="H35">
        <v>9.0489510489510501</v>
      </c>
      <c r="I35">
        <v>8.3216783216783199</v>
      </c>
      <c r="J35">
        <v>7.93006993006993</v>
      </c>
      <c r="K35">
        <f t="shared" si="9"/>
        <v>18144343.483120706</v>
      </c>
      <c r="L35">
        <f t="shared" si="9"/>
        <v>125285871.37823977</v>
      </c>
      <c r="M35">
        <f t="shared" si="9"/>
        <v>184388684.42785409</v>
      </c>
      <c r="N35">
        <f t="shared" si="9"/>
        <v>1119311714.3059075</v>
      </c>
      <c r="O35">
        <f t="shared" si="9"/>
        <v>209738579.18781206</v>
      </c>
      <c r="P35">
        <f t="shared" si="9"/>
        <v>85127509.942980424</v>
      </c>
    </row>
    <row r="36" spans="3:45">
      <c r="C36" t="s">
        <v>32</v>
      </c>
      <c r="D36">
        <v>1</v>
      </c>
      <c r="E36">
        <v>7.7062937062936996</v>
      </c>
      <c r="F36">
        <v>7.7062937062936996</v>
      </c>
      <c r="G36">
        <v>8.3216783216783199</v>
      </c>
      <c r="H36">
        <v>9.2727272727272698</v>
      </c>
      <c r="I36">
        <v>8.0979020979020895</v>
      </c>
      <c r="J36">
        <v>7.4825174825174798</v>
      </c>
      <c r="K36">
        <f t="shared" si="9"/>
        <v>50850321.875765778</v>
      </c>
      <c r="L36">
        <f t="shared" si="9"/>
        <v>50850321.875765778</v>
      </c>
      <c r="M36">
        <f t="shared" si="9"/>
        <v>209738579.18781206</v>
      </c>
      <c r="N36">
        <f t="shared" si="9"/>
        <v>1873817422.860373</v>
      </c>
      <c r="O36">
        <f t="shared" si="9"/>
        <v>125285871.37823977</v>
      </c>
      <c r="P36">
        <f t="shared" si="9"/>
        <v>30375083.643360786</v>
      </c>
    </row>
    <row r="37" spans="3:45">
      <c r="C37" t="s">
        <v>32</v>
      </c>
      <c r="D37">
        <v>1</v>
      </c>
      <c r="E37">
        <v>8.0979020979020895</v>
      </c>
      <c r="F37">
        <v>7.4825174825174798</v>
      </c>
      <c r="G37">
        <v>8.4335664335664298</v>
      </c>
      <c r="H37">
        <v>9.44055944055944</v>
      </c>
      <c r="I37">
        <v>7.8181818181818103</v>
      </c>
      <c r="J37">
        <v>7.1468531468531404</v>
      </c>
      <c r="K37">
        <f t="shared" si="9"/>
        <v>125285871.37823977</v>
      </c>
      <c r="L37">
        <f t="shared" si="9"/>
        <v>30375083.643360786</v>
      </c>
      <c r="M37">
        <f t="shared" si="9"/>
        <v>271372873.6609953</v>
      </c>
      <c r="N37">
        <f t="shared" si="9"/>
        <v>2757778875.2900519</v>
      </c>
      <c r="O37">
        <f t="shared" si="9"/>
        <v>65793322.46575582</v>
      </c>
      <c r="P37">
        <f t="shared" si="9"/>
        <v>14023394.347068692</v>
      </c>
    </row>
    <row r="38" spans="3:45">
      <c r="C38" t="s">
        <v>32</v>
      </c>
      <c r="D38">
        <v>1</v>
      </c>
      <c r="E38">
        <v>8.3776223776223695</v>
      </c>
      <c r="F38">
        <v>7.2027972027971998</v>
      </c>
      <c r="G38">
        <v>8.6573426573426495</v>
      </c>
      <c r="H38">
        <v>9.3846153846153797</v>
      </c>
      <c r="I38">
        <v>7.7062937062936996</v>
      </c>
      <c r="J38">
        <v>6.9790209790209703</v>
      </c>
      <c r="K38">
        <f t="shared" si="9"/>
        <v>238573596.51011083</v>
      </c>
      <c r="L38">
        <f t="shared" si="9"/>
        <v>15951341.12958757</v>
      </c>
      <c r="M38">
        <f t="shared" si="9"/>
        <v>454299916.86720264</v>
      </c>
      <c r="N38">
        <f t="shared" si="9"/>
        <v>2424462017.0823059</v>
      </c>
      <c r="O38">
        <f t="shared" si="9"/>
        <v>50850321.875765778</v>
      </c>
      <c r="P38">
        <f t="shared" si="9"/>
        <v>9528421.9088868182</v>
      </c>
    </row>
    <row r="39" spans="3:45">
      <c r="C39" t="s">
        <v>32</v>
      </c>
      <c r="D39">
        <v>1</v>
      </c>
      <c r="E39">
        <v>8.6573426573426495</v>
      </c>
      <c r="F39">
        <v>6.8111888111888099</v>
      </c>
      <c r="G39">
        <v>8.6573426573426495</v>
      </c>
      <c r="H39">
        <v>9.1608391608391599</v>
      </c>
      <c r="I39">
        <v>7.5384615384615303</v>
      </c>
      <c r="J39">
        <v>6.8111888111888099</v>
      </c>
      <c r="K39">
        <f t="shared" si="9"/>
        <v>454299916.86720264</v>
      </c>
      <c r="L39">
        <f t="shared" si="9"/>
        <v>6474240.2464588927</v>
      </c>
      <c r="M39">
        <f t="shared" si="9"/>
        <v>454299916.86720264</v>
      </c>
      <c r="N39">
        <f t="shared" si="9"/>
        <v>1448235406.2368896</v>
      </c>
      <c r="O39">
        <f t="shared" si="9"/>
        <v>34551072.9459216</v>
      </c>
      <c r="P39">
        <f t="shared" si="9"/>
        <v>6474240.2464588927</v>
      </c>
    </row>
    <row r="40" spans="3:45">
      <c r="C40" t="s">
        <v>32</v>
      </c>
      <c r="D40">
        <v>1</v>
      </c>
      <c r="E40">
        <v>9.1048951048950997</v>
      </c>
      <c r="F40">
        <v>6.4195804195804103</v>
      </c>
      <c r="G40">
        <v>8.9930069930069898</v>
      </c>
      <c r="H40">
        <v>8.7692307692307594</v>
      </c>
      <c r="I40">
        <v>7.3146853146853097</v>
      </c>
      <c r="J40">
        <v>7.0909090909090899</v>
      </c>
      <c r="K40">
        <f t="shared" si="9"/>
        <v>1273195529.0816407</v>
      </c>
      <c r="L40">
        <f t="shared" si="9"/>
        <v>2627728.0655178921</v>
      </c>
      <c r="M40">
        <f t="shared" si="9"/>
        <v>984026950.42927802</v>
      </c>
      <c r="N40">
        <f t="shared" si="9"/>
        <v>587801607.22748017</v>
      </c>
      <c r="O40">
        <f t="shared" si="9"/>
        <v>20638841.446555153</v>
      </c>
      <c r="P40">
        <f t="shared" si="9"/>
        <v>12328467.394420663</v>
      </c>
    </row>
    <row r="41" spans="3:45">
      <c r="C41" t="s">
        <v>32</v>
      </c>
      <c r="D41">
        <v>1</v>
      </c>
      <c r="E41">
        <v>3.4545454545454501</v>
      </c>
      <c r="F41">
        <v>6.1958041958041896</v>
      </c>
      <c r="G41">
        <v>8.9930069930069898</v>
      </c>
      <c r="H41">
        <v>8.48951048951049</v>
      </c>
      <c r="I41">
        <v>7.3146853146853097</v>
      </c>
      <c r="J41">
        <v>7.1468531468531404</v>
      </c>
      <c r="K41">
        <f t="shared" si="9"/>
        <v>2848.0358684357757</v>
      </c>
      <c r="L41">
        <f t="shared" si="9"/>
        <v>1569654.9567005138</v>
      </c>
      <c r="M41">
        <f t="shared" si="9"/>
        <v>984026950.42927802</v>
      </c>
      <c r="N41">
        <f t="shared" si="9"/>
        <v>308681420.05775243</v>
      </c>
      <c r="O41">
        <f t="shared" si="9"/>
        <v>20638841.446555153</v>
      </c>
      <c r="P41">
        <f t="shared" si="9"/>
        <v>14023394.347068692</v>
      </c>
    </row>
    <row r="42" spans="3:45">
      <c r="C42" t="s">
        <v>32</v>
      </c>
      <c r="D42">
        <v>1</v>
      </c>
      <c r="E42">
        <v>4.9090909090909003</v>
      </c>
      <c r="F42">
        <v>5.6923076923076898</v>
      </c>
      <c r="G42">
        <v>9.2727272727272698</v>
      </c>
      <c r="H42">
        <v>7.93006993006993</v>
      </c>
      <c r="I42">
        <v>7.7062937062936996</v>
      </c>
      <c r="J42">
        <v>7.4265734265734196</v>
      </c>
      <c r="K42">
        <f t="shared" si="9"/>
        <v>81113.083078967189</v>
      </c>
      <c r="L42">
        <f t="shared" si="9"/>
        <v>492388.26317067217</v>
      </c>
      <c r="M42">
        <f t="shared" si="9"/>
        <v>1873817422.860373</v>
      </c>
      <c r="N42">
        <f t="shared" si="9"/>
        <v>85127509.942980424</v>
      </c>
      <c r="O42">
        <f t="shared" si="9"/>
        <v>50850321.875765778</v>
      </c>
      <c r="P42">
        <f t="shared" si="9"/>
        <v>26703822.129785791</v>
      </c>
    </row>
    <row r="43" spans="3:45">
      <c r="C43" t="s">
        <v>32</v>
      </c>
      <c r="D43">
        <v>1</v>
      </c>
      <c r="E43">
        <v>4.6853146853146797</v>
      </c>
      <c r="F43">
        <v>5.4125874125874098</v>
      </c>
      <c r="G43">
        <v>9.44055944055944</v>
      </c>
      <c r="H43">
        <v>7.7622377622377599</v>
      </c>
      <c r="I43">
        <v>8.0979020979020895</v>
      </c>
      <c r="J43">
        <v>7.7062937062936996</v>
      </c>
      <c r="K43">
        <f t="shared" si="9"/>
        <v>48452.332103500346</v>
      </c>
      <c r="L43">
        <f t="shared" si="9"/>
        <v>258575.52348690471</v>
      </c>
      <c r="M43">
        <f t="shared" si="9"/>
        <v>2757778875.2900519</v>
      </c>
      <c r="N43">
        <f t="shared" si="9"/>
        <v>57841262.301749766</v>
      </c>
      <c r="O43">
        <f t="shared" si="9"/>
        <v>125285871.37823977</v>
      </c>
      <c r="P43">
        <f t="shared" si="9"/>
        <v>50850321.875765778</v>
      </c>
    </row>
    <row r="44" spans="3:45">
      <c r="C44" t="s">
        <v>32</v>
      </c>
      <c r="D44">
        <v>1</v>
      </c>
      <c r="E44">
        <v>5.3566433566433496</v>
      </c>
      <c r="F44">
        <v>5.0769230769230704</v>
      </c>
      <c r="G44">
        <v>9.1048951048950997</v>
      </c>
      <c r="H44">
        <v>7.4825174825174798</v>
      </c>
      <c r="I44">
        <v>8.3216783216783199</v>
      </c>
      <c r="J44">
        <v>8.0979020979020895</v>
      </c>
      <c r="K44">
        <f t="shared" si="9"/>
        <v>227322.98838689114</v>
      </c>
      <c r="L44">
        <f t="shared" si="9"/>
        <v>119377.66417144207</v>
      </c>
      <c r="M44">
        <f t="shared" si="9"/>
        <v>1273195529.0816407</v>
      </c>
      <c r="N44">
        <f t="shared" si="9"/>
        <v>30375083.643360786</v>
      </c>
      <c r="O44">
        <f t="shared" si="9"/>
        <v>209738579.18781206</v>
      </c>
      <c r="P44">
        <f t="shared" si="9"/>
        <v>125285871.37823977</v>
      </c>
    </row>
    <row r="45" spans="3:45">
      <c r="C45" t="s">
        <v>32</v>
      </c>
      <c r="D45">
        <v>1</v>
      </c>
      <c r="E45">
        <v>5.8601398601398502</v>
      </c>
      <c r="F45">
        <v>5.3006993006993</v>
      </c>
      <c r="G45">
        <v>9.0489510489510501</v>
      </c>
      <c r="H45">
        <v>7.3706293706293602</v>
      </c>
      <c r="I45">
        <v>8.6573426573426495</v>
      </c>
      <c r="J45">
        <v>8.3216783216783199</v>
      </c>
      <c r="K45">
        <f t="shared" si="9"/>
        <v>724669.29490920331</v>
      </c>
      <c r="L45">
        <f t="shared" si="9"/>
        <v>199847.76730719797</v>
      </c>
      <c r="M45">
        <f t="shared" si="9"/>
        <v>1119311714.3059075</v>
      </c>
      <c r="N45">
        <f t="shared" si="9"/>
        <v>23476284.86267893</v>
      </c>
      <c r="O45">
        <f t="shared" si="9"/>
        <v>454299916.86720264</v>
      </c>
      <c r="P45">
        <f t="shared" si="9"/>
        <v>209738579.18781206</v>
      </c>
    </row>
    <row r="46" spans="3:45">
      <c r="C46" t="s">
        <v>32</v>
      </c>
      <c r="D46">
        <v>1</v>
      </c>
      <c r="E46">
        <v>3.4545454545454501</v>
      </c>
      <c r="F46">
        <v>5.8041958041957997</v>
      </c>
      <c r="G46">
        <v>8.8811188811188799</v>
      </c>
      <c r="H46">
        <v>7.4825174825174798</v>
      </c>
      <c r="I46">
        <v>8.4335664335664298</v>
      </c>
      <c r="J46">
        <v>8.7692307692307594</v>
      </c>
      <c r="K46">
        <f t="shared" si="9"/>
        <v>2848.0358684357757</v>
      </c>
      <c r="L46">
        <f t="shared" si="9"/>
        <v>637082.68860694277</v>
      </c>
      <c r="M46">
        <f t="shared" si="9"/>
        <v>760534432.49960601</v>
      </c>
      <c r="N46">
        <f t="shared" si="9"/>
        <v>30375083.643360786</v>
      </c>
      <c r="O46">
        <f t="shared" si="9"/>
        <v>271372873.6609953</v>
      </c>
      <c r="P46">
        <f t="shared" si="9"/>
        <v>587801607.22748017</v>
      </c>
    </row>
    <row r="47" spans="3:45">
      <c r="C47" t="s">
        <v>32</v>
      </c>
      <c r="D47">
        <v>1</v>
      </c>
      <c r="E47">
        <v>7.2587412587412503</v>
      </c>
      <c r="F47">
        <v>6.2517482517482499</v>
      </c>
      <c r="G47">
        <v>8.6013986013985999</v>
      </c>
      <c r="H47">
        <v>7.8181818181818103</v>
      </c>
      <c r="I47">
        <v>8.3216783216783199</v>
      </c>
      <c r="J47">
        <v>8.7132867132867098</v>
      </c>
      <c r="K47">
        <f t="shared" si="9"/>
        <v>18144343.483120706</v>
      </c>
      <c r="L47">
        <f t="shared" si="9"/>
        <v>1785452.2985236987</v>
      </c>
      <c r="M47">
        <f t="shared" si="9"/>
        <v>399391300.97671854</v>
      </c>
      <c r="N47">
        <f t="shared" si="9"/>
        <v>65793322.46575582</v>
      </c>
      <c r="O47">
        <f t="shared" si="9"/>
        <v>209738579.18781206</v>
      </c>
      <c r="P47">
        <f t="shared" si="9"/>
        <v>516757410.49147809</v>
      </c>
    </row>
    <row r="48" spans="3:45">
      <c r="C48" t="s">
        <v>32</v>
      </c>
      <c r="D48">
        <v>1</v>
      </c>
      <c r="E48">
        <v>8.6573426573426495</v>
      </c>
      <c r="F48">
        <v>7.0909090909090899</v>
      </c>
      <c r="G48">
        <v>8.8811188811188799</v>
      </c>
      <c r="H48">
        <v>7.93006993006993</v>
      </c>
      <c r="I48">
        <v>7.93006993006993</v>
      </c>
      <c r="J48">
        <v>8.3216783216783199</v>
      </c>
      <c r="K48">
        <f t="shared" si="9"/>
        <v>454299916.86720264</v>
      </c>
      <c r="L48">
        <f t="shared" si="9"/>
        <v>12328467.394420663</v>
      </c>
      <c r="M48">
        <f t="shared" si="9"/>
        <v>760534432.49960601</v>
      </c>
      <c r="N48">
        <f t="shared" si="9"/>
        <v>85127509.942980424</v>
      </c>
      <c r="O48">
        <f t="shared" si="9"/>
        <v>85127509.942980424</v>
      </c>
      <c r="P48">
        <f t="shared" si="9"/>
        <v>209738579.18781206</v>
      </c>
    </row>
    <row r="49" spans="3:16">
      <c r="C49" t="s">
        <v>32</v>
      </c>
      <c r="D49">
        <v>1</v>
      </c>
      <c r="E49">
        <v>8.8811188811188799</v>
      </c>
      <c r="F49">
        <v>7.5944055944055897</v>
      </c>
      <c r="G49">
        <v>9.0489510489510501</v>
      </c>
      <c r="H49">
        <v>-2.86713286713286</v>
      </c>
      <c r="I49">
        <v>7.8181818181818103</v>
      </c>
      <c r="J49">
        <v>8.0419580419580399</v>
      </c>
      <c r="K49">
        <f t="shared" si="9"/>
        <v>760534432.49960601</v>
      </c>
      <c r="L49">
        <f t="shared" si="9"/>
        <v>39301180.392810211</v>
      </c>
      <c r="M49">
        <f t="shared" si="9"/>
        <v>1119311714.3059075</v>
      </c>
      <c r="N49">
        <f t="shared" si="9"/>
        <v>1.3578979506128656E-3</v>
      </c>
      <c r="O49">
        <f t="shared" si="9"/>
        <v>65793322.46575582</v>
      </c>
      <c r="P49">
        <f t="shared" si="9"/>
        <v>110143289.2808205</v>
      </c>
    </row>
    <row r="50" spans="3:16">
      <c r="C50" t="s">
        <v>32</v>
      </c>
      <c r="D50">
        <v>1</v>
      </c>
      <c r="E50">
        <v>8.3776223776223695</v>
      </c>
      <c r="F50">
        <v>7.93006993006993</v>
      </c>
      <c r="G50">
        <v>8.6573426573426495</v>
      </c>
      <c r="H50">
        <v>-2.9230769230769198</v>
      </c>
      <c r="I50">
        <v>7.4825174825174798</v>
      </c>
      <c r="J50">
        <v>7.5944055944055897</v>
      </c>
      <c r="K50">
        <f t="shared" si="9"/>
        <v>238573596.51011083</v>
      </c>
      <c r="L50">
        <f t="shared" si="9"/>
        <v>85127509.942980424</v>
      </c>
      <c r="M50">
        <f t="shared" si="9"/>
        <v>454299916.86720264</v>
      </c>
      <c r="N50">
        <f t="shared" si="9"/>
        <v>1.1937766417144452E-3</v>
      </c>
      <c r="O50">
        <f t="shared" si="9"/>
        <v>30375083.643360786</v>
      </c>
      <c r="P50">
        <f t="shared" si="9"/>
        <v>39301180.392810211</v>
      </c>
    </row>
    <row r="51" spans="3:16">
      <c r="C51" t="s">
        <v>32</v>
      </c>
      <c r="D51">
        <v>1</v>
      </c>
      <c r="E51">
        <v>7.3146853146853097</v>
      </c>
      <c r="F51">
        <v>8.4335664335664298</v>
      </c>
      <c r="G51">
        <v>-2.9230769230769198</v>
      </c>
      <c r="H51">
        <v>-2.86713286713286</v>
      </c>
      <c r="I51">
        <v>7.0909090909090899</v>
      </c>
      <c r="J51">
        <v>7.3146853146853097</v>
      </c>
      <c r="K51">
        <f t="shared" si="9"/>
        <v>20638841.446555153</v>
      </c>
      <c r="L51">
        <f t="shared" si="9"/>
        <v>271372873.6609953</v>
      </c>
      <c r="M51">
        <f t="shared" si="9"/>
        <v>1.1937766417144452E-3</v>
      </c>
      <c r="N51">
        <f t="shared" si="9"/>
        <v>1.3578979506128656E-3</v>
      </c>
      <c r="O51">
        <f t="shared" si="9"/>
        <v>12328467.394420663</v>
      </c>
      <c r="P51">
        <f t="shared" si="9"/>
        <v>20638841.446555153</v>
      </c>
    </row>
    <row r="52" spans="3:16">
      <c r="C52" t="s">
        <v>34</v>
      </c>
      <c r="D52">
        <v>6</v>
      </c>
      <c r="E52">
        <v>3.4761904761904701</v>
      </c>
      <c r="F52">
        <v>2.7619047619047601</v>
      </c>
      <c r="G52">
        <v>-3</v>
      </c>
      <c r="H52">
        <v>7.6190476190476097</v>
      </c>
      <c r="I52">
        <v>8.3333333333333304</v>
      </c>
      <c r="J52">
        <v>-2.9047619047619002</v>
      </c>
      <c r="K52">
        <f t="shared" si="9"/>
        <v>2993.5772947204478</v>
      </c>
      <c r="L52">
        <f t="shared" si="9"/>
        <v>577.96928841532906</v>
      </c>
      <c r="M52">
        <f t="shared" si="9"/>
        <v>1E-3</v>
      </c>
      <c r="N52">
        <f t="shared" si="9"/>
        <v>41595621.630717672</v>
      </c>
      <c r="O52">
        <f t="shared" si="9"/>
        <v>215443469.00318703</v>
      </c>
      <c r="P52">
        <f t="shared" si="9"/>
        <v>1.2451970847350451E-3</v>
      </c>
    </row>
    <row r="53" spans="3:16">
      <c r="C53" t="s">
        <v>34</v>
      </c>
      <c r="D53">
        <v>6</v>
      </c>
      <c r="E53">
        <v>3.6666666666666599</v>
      </c>
      <c r="F53">
        <v>3.1428571428571401</v>
      </c>
      <c r="G53">
        <v>3.09523809523809</v>
      </c>
      <c r="H53">
        <v>5.71428571428571</v>
      </c>
      <c r="I53">
        <v>7.8571428571428497</v>
      </c>
      <c r="J53">
        <v>3.6666666666666599</v>
      </c>
      <c r="K53">
        <f t="shared" si="9"/>
        <v>4641.5888336127127</v>
      </c>
      <c r="L53">
        <f t="shared" si="9"/>
        <v>1389.4954943731302</v>
      </c>
      <c r="M53">
        <f t="shared" si="9"/>
        <v>1245.1970847350192</v>
      </c>
      <c r="N53">
        <f t="shared" si="9"/>
        <v>517947.46792311687</v>
      </c>
      <c r="O53">
        <f t="shared" si="9"/>
        <v>71968567.300113961</v>
      </c>
      <c r="P53">
        <f t="shared" si="9"/>
        <v>4641.5888336127127</v>
      </c>
    </row>
    <row r="54" spans="3:16">
      <c r="C54" t="s">
        <v>34</v>
      </c>
      <c r="D54">
        <v>6</v>
      </c>
      <c r="E54">
        <v>4</v>
      </c>
      <c r="F54">
        <v>3.2380952380952301</v>
      </c>
      <c r="G54">
        <v>3.5238095238095202</v>
      </c>
      <c r="H54">
        <v>5.3333333333333304</v>
      </c>
      <c r="I54">
        <v>6.3809523809523796</v>
      </c>
      <c r="J54">
        <v>4.0952380952380896</v>
      </c>
      <c r="K54">
        <f t="shared" si="9"/>
        <v>10000</v>
      </c>
      <c r="L54">
        <f t="shared" si="9"/>
        <v>1730.1957388458634</v>
      </c>
      <c r="M54">
        <f t="shared" si="9"/>
        <v>3340.4849835132172</v>
      </c>
      <c r="N54">
        <f t="shared" si="9"/>
        <v>215443.46900318709</v>
      </c>
      <c r="O54">
        <f t="shared" si="9"/>
        <v>2404099.1835099696</v>
      </c>
      <c r="P54">
        <f t="shared" si="9"/>
        <v>12451.970847350172</v>
      </c>
    </row>
    <row r="55" spans="3:16">
      <c r="C55" t="s">
        <v>34</v>
      </c>
      <c r="D55">
        <v>6</v>
      </c>
      <c r="E55">
        <v>4.2380952380952301</v>
      </c>
      <c r="F55">
        <v>3.7619047619047601</v>
      </c>
      <c r="G55">
        <v>4.5238095238095202</v>
      </c>
      <c r="H55">
        <v>5</v>
      </c>
      <c r="I55">
        <v>6.0952380952380896</v>
      </c>
      <c r="J55">
        <v>5</v>
      </c>
      <c r="K55">
        <f t="shared" si="9"/>
        <v>17301.957388458653</v>
      </c>
      <c r="L55">
        <f t="shared" si="9"/>
        <v>5779.6928841532972</v>
      </c>
      <c r="M55">
        <f t="shared" si="9"/>
        <v>33404.849835132205</v>
      </c>
      <c r="N55">
        <f t="shared" si="9"/>
        <v>100000</v>
      </c>
      <c r="O55">
        <f t="shared" si="9"/>
        <v>1245197.0847350177</v>
      </c>
      <c r="P55">
        <f t="shared" si="9"/>
        <v>100000</v>
      </c>
    </row>
    <row r="56" spans="3:16">
      <c r="C56" t="s">
        <v>34</v>
      </c>
      <c r="D56">
        <v>6</v>
      </c>
      <c r="E56">
        <v>4.3809523809523796</v>
      </c>
      <c r="F56">
        <v>4.0476190476190403</v>
      </c>
      <c r="G56">
        <v>4.9047619047618998</v>
      </c>
      <c r="H56">
        <v>4.8095238095238004</v>
      </c>
      <c r="I56">
        <v>5.3809523809523796</v>
      </c>
      <c r="J56">
        <v>5.8571428571428497</v>
      </c>
      <c r="K56">
        <f t="shared" si="9"/>
        <v>24040.991835099689</v>
      </c>
      <c r="L56">
        <f t="shared" si="9"/>
        <v>11158.8399250773</v>
      </c>
      <c r="M56">
        <f t="shared" si="9"/>
        <v>80308.572213914245</v>
      </c>
      <c r="N56">
        <f t="shared" si="9"/>
        <v>64494.667710375004</v>
      </c>
      <c r="O56">
        <f t="shared" si="9"/>
        <v>240409.91835099671</v>
      </c>
      <c r="P56">
        <f t="shared" si="9"/>
        <v>719685.67300114059</v>
      </c>
    </row>
    <row r="57" spans="3:16">
      <c r="C57" t="s">
        <v>34</v>
      </c>
      <c r="D57">
        <v>6</v>
      </c>
      <c r="E57">
        <v>4.5238095238095202</v>
      </c>
      <c r="F57">
        <v>4.3809523809523796</v>
      </c>
      <c r="G57">
        <v>5.1904761904761898</v>
      </c>
      <c r="H57">
        <v>2.2380952380952301</v>
      </c>
      <c r="I57">
        <v>4.8571428571428497</v>
      </c>
      <c r="J57">
        <v>6.3333333333333304</v>
      </c>
      <c r="K57">
        <f t="shared" si="9"/>
        <v>33404.849835132205</v>
      </c>
      <c r="L57">
        <f t="shared" si="9"/>
        <v>24040.991835099689</v>
      </c>
      <c r="M57">
        <f t="shared" si="9"/>
        <v>155051.57798326245</v>
      </c>
      <c r="N57">
        <f t="shared" si="9"/>
        <v>173.01957388458629</v>
      </c>
      <c r="O57">
        <f t="shared" si="9"/>
        <v>71968.56730011398</v>
      </c>
      <c r="P57">
        <f t="shared" si="9"/>
        <v>2154434.6900318731</v>
      </c>
    </row>
    <row r="58" spans="3:16">
      <c r="C58" t="s">
        <v>34</v>
      </c>
      <c r="D58">
        <v>6</v>
      </c>
      <c r="E58">
        <v>4.71428571428571</v>
      </c>
      <c r="F58">
        <v>4.9047619047618998</v>
      </c>
      <c r="G58">
        <v>7.5238095238095202</v>
      </c>
      <c r="H58">
        <v>-3</v>
      </c>
      <c r="I58">
        <v>4.3333333333333304</v>
      </c>
      <c r="J58">
        <v>7.2380952380952301</v>
      </c>
      <c r="K58">
        <f t="shared" si="9"/>
        <v>51794.746792311635</v>
      </c>
      <c r="L58">
        <f t="shared" si="9"/>
        <v>80308.572213914245</v>
      </c>
      <c r="M58">
        <f t="shared" si="9"/>
        <v>33404849.83513226</v>
      </c>
      <c r="N58">
        <f t="shared" si="9"/>
        <v>1E-3</v>
      </c>
      <c r="O58">
        <f t="shared" si="9"/>
        <v>21544.346900318724</v>
      </c>
      <c r="P58">
        <f t="shared" si="9"/>
        <v>17301957.38845868</v>
      </c>
    </row>
    <row r="59" spans="3:16">
      <c r="C59" t="s">
        <v>34</v>
      </c>
      <c r="D59">
        <v>6</v>
      </c>
      <c r="E59">
        <v>5.4285714285714199</v>
      </c>
      <c r="F59">
        <v>4.0952380952380896</v>
      </c>
      <c r="G59">
        <v>7.5238095238095202</v>
      </c>
      <c r="H59">
        <v>5.1904761904761898</v>
      </c>
      <c r="I59">
        <v>-2.9523809523809499</v>
      </c>
      <c r="J59">
        <v>8</v>
      </c>
      <c r="K59">
        <f t="shared" si="9"/>
        <v>268269.57952796738</v>
      </c>
      <c r="L59">
        <f t="shared" si="9"/>
        <v>12451.970847350172</v>
      </c>
      <c r="M59">
        <f t="shared" si="9"/>
        <v>33404849.83513226</v>
      </c>
      <c r="N59">
        <f t="shared" si="9"/>
        <v>155051.57798326245</v>
      </c>
      <c r="O59">
        <f t="shared" si="9"/>
        <v>1.1158839925077542E-3</v>
      </c>
      <c r="P59">
        <f t="shared" si="9"/>
        <v>100000000</v>
      </c>
    </row>
    <row r="60" spans="3:16">
      <c r="C60" t="s">
        <v>34</v>
      </c>
      <c r="D60">
        <v>12</v>
      </c>
      <c r="E60">
        <v>3.5466666666666602</v>
      </c>
      <c r="F60">
        <v>4.6666666666666599</v>
      </c>
      <c r="G60">
        <v>-2.96</v>
      </c>
      <c r="H60">
        <v>5.6266666666666598</v>
      </c>
      <c r="I60">
        <v>-3.0133333333333301</v>
      </c>
      <c r="J60">
        <v>6.8</v>
      </c>
      <c r="K60">
        <f t="shared" si="9"/>
        <v>3521.0052016844666</v>
      </c>
      <c r="L60">
        <f t="shared" si="9"/>
        <v>46415.888336127093</v>
      </c>
      <c r="M60">
        <f t="shared" si="9"/>
        <v>1.0964781961431849E-3</v>
      </c>
      <c r="N60">
        <f t="shared" si="9"/>
        <v>423317.9328088144</v>
      </c>
      <c r="O60">
        <f t="shared" si="9"/>
        <v>9.6976535910825586E-4</v>
      </c>
      <c r="P60">
        <f t="shared" si="9"/>
        <v>6309573.4448019378</v>
      </c>
    </row>
    <row r="61" spans="3:16">
      <c r="C61" t="s">
        <v>34</v>
      </c>
      <c r="D61">
        <v>12</v>
      </c>
      <c r="E61">
        <v>3.5999999999999899</v>
      </c>
      <c r="F61">
        <v>4.1333333333333302</v>
      </c>
      <c r="G61">
        <v>-2.96</v>
      </c>
      <c r="H61">
        <v>5.6266666666666598</v>
      </c>
      <c r="I61">
        <v>-3.0133333333333301</v>
      </c>
      <c r="J61">
        <v>6.0533333333333301</v>
      </c>
      <c r="K61">
        <f t="shared" si="9"/>
        <v>3981.071705534885</v>
      </c>
      <c r="L61">
        <f t="shared" si="9"/>
        <v>13593.563908785161</v>
      </c>
      <c r="M61">
        <f t="shared" si="9"/>
        <v>1.0964781961431849E-3</v>
      </c>
      <c r="N61">
        <f t="shared" si="9"/>
        <v>423317.9328088144</v>
      </c>
      <c r="O61">
        <f t="shared" si="9"/>
        <v>9.6976535910825586E-4</v>
      </c>
      <c r="P61">
        <f t="shared" si="9"/>
        <v>1130663.3979496325</v>
      </c>
    </row>
    <row r="62" spans="3:16">
      <c r="C62" t="s">
        <v>34</v>
      </c>
      <c r="D62">
        <v>12</v>
      </c>
      <c r="E62">
        <v>3.7066666666666599</v>
      </c>
      <c r="F62">
        <v>3.8133333333333299</v>
      </c>
      <c r="G62">
        <v>-2.96</v>
      </c>
      <c r="H62">
        <v>4.2933333333333303</v>
      </c>
      <c r="I62">
        <v>-3.0133333333333301</v>
      </c>
      <c r="J62">
        <v>4.5066666666666597</v>
      </c>
      <c r="K62">
        <f t="shared" si="9"/>
        <v>5089.4009515180151</v>
      </c>
      <c r="L62">
        <f t="shared" si="9"/>
        <v>6506.2887486555237</v>
      </c>
      <c r="M62">
        <f t="shared" si="9"/>
        <v>1.0964781961431849E-3</v>
      </c>
      <c r="N62">
        <f t="shared" ref="N62:P79" si="13">10^H62</f>
        <v>19648.677899934544</v>
      </c>
      <c r="O62">
        <f t="shared" si="13"/>
        <v>9.6976535910825586E-4</v>
      </c>
      <c r="P62">
        <f t="shared" si="13"/>
        <v>32111.949093647738</v>
      </c>
    </row>
    <row r="63" spans="3:16">
      <c r="C63" t="s">
        <v>34</v>
      </c>
      <c r="D63">
        <v>12</v>
      </c>
      <c r="E63">
        <v>3.8133333333333299</v>
      </c>
      <c r="F63">
        <v>3.6533333333333302</v>
      </c>
      <c r="G63">
        <v>3.0133333333333301</v>
      </c>
      <c r="H63">
        <v>2.9066666666666601</v>
      </c>
      <c r="I63">
        <v>3.3333333333333299</v>
      </c>
      <c r="J63">
        <v>2.9599999999999902</v>
      </c>
      <c r="K63">
        <f t="shared" ref="K63:M79" si="14">10^E63</f>
        <v>6506.2887486555237</v>
      </c>
      <c r="L63">
        <f t="shared" si="14"/>
        <v>4501.2520620613104</v>
      </c>
      <c r="M63">
        <f t="shared" si="14"/>
        <v>1031.1772745930482</v>
      </c>
      <c r="N63">
        <f t="shared" si="13"/>
        <v>806.61569217660201</v>
      </c>
      <c r="O63">
        <f t="shared" si="13"/>
        <v>2154.4346900318683</v>
      </c>
      <c r="P63">
        <f t="shared" si="13"/>
        <v>912.01083935588963</v>
      </c>
    </row>
    <row r="64" spans="3:16">
      <c r="C64" t="s">
        <v>34</v>
      </c>
      <c r="D64">
        <v>12</v>
      </c>
      <c r="E64">
        <v>4.0266666666666602</v>
      </c>
      <c r="F64">
        <v>3.3866666666666601</v>
      </c>
      <c r="G64">
        <v>3.0133333333333301</v>
      </c>
      <c r="H64">
        <v>-3.0133333333333301</v>
      </c>
      <c r="I64">
        <v>3.3333333333333299</v>
      </c>
      <c r="J64">
        <v>2.9066666666666601</v>
      </c>
      <c r="K64">
        <f t="shared" si="14"/>
        <v>10633.265716371461</v>
      </c>
      <c r="L64">
        <f t="shared" si="14"/>
        <v>2435.9404472919919</v>
      </c>
      <c r="M64">
        <f t="shared" si="14"/>
        <v>1031.1772745930482</v>
      </c>
      <c r="N64">
        <f t="shared" si="13"/>
        <v>9.6976535910825586E-4</v>
      </c>
      <c r="O64">
        <f t="shared" si="13"/>
        <v>2154.4346900318683</v>
      </c>
      <c r="P64">
        <f t="shared" si="13"/>
        <v>806.61569217660201</v>
      </c>
    </row>
    <row r="65" spans="3:16">
      <c r="C65" t="s">
        <v>34</v>
      </c>
      <c r="D65">
        <v>12</v>
      </c>
      <c r="E65">
        <v>4.1866666666666603</v>
      </c>
      <c r="F65">
        <v>2.9066666666666601</v>
      </c>
      <c r="G65">
        <v>3.5466666666666602</v>
      </c>
      <c r="H65">
        <v>-3.0133333333333301</v>
      </c>
      <c r="I65">
        <v>4.6133333333333297</v>
      </c>
      <c r="J65">
        <v>-2.96</v>
      </c>
      <c r="K65">
        <f t="shared" si="14"/>
        <v>15369.7451593525</v>
      </c>
      <c r="L65">
        <f t="shared" si="14"/>
        <v>806.61569217660201</v>
      </c>
      <c r="M65">
        <f t="shared" si="14"/>
        <v>3521.0052016844666</v>
      </c>
      <c r="N65">
        <f t="shared" si="13"/>
        <v>9.6976535910825586E-4</v>
      </c>
      <c r="O65">
        <f t="shared" si="13"/>
        <v>41051.906712730466</v>
      </c>
      <c r="P65">
        <f t="shared" si="13"/>
        <v>1.0964781961431849E-3</v>
      </c>
    </row>
    <row r="66" spans="3:16">
      <c r="C66" t="s">
        <v>34</v>
      </c>
      <c r="D66">
        <v>12</v>
      </c>
      <c r="E66">
        <v>4.3466666666666596</v>
      </c>
      <c r="F66">
        <v>3.1199999999999899</v>
      </c>
      <c r="G66">
        <v>4.9866666666666601</v>
      </c>
      <c r="H66">
        <v>-3.0133333333333301</v>
      </c>
      <c r="I66">
        <v>6.4799999999999898</v>
      </c>
      <c r="J66">
        <v>-2.96</v>
      </c>
      <c r="K66">
        <f t="shared" si="14"/>
        <v>22216.04091955777</v>
      </c>
      <c r="L66">
        <f t="shared" si="14"/>
        <v>1318.2567385563773</v>
      </c>
      <c r="M66">
        <f t="shared" si="14"/>
        <v>96976.535910823528</v>
      </c>
      <c r="N66">
        <f t="shared" si="13"/>
        <v>9.6976535910825586E-4</v>
      </c>
      <c r="O66">
        <f t="shared" si="13"/>
        <v>3019951.7204019474</v>
      </c>
      <c r="P66">
        <f t="shared" si="13"/>
        <v>1.0964781961431849E-3</v>
      </c>
    </row>
    <row r="67" spans="3:16">
      <c r="C67" t="s">
        <v>34</v>
      </c>
      <c r="D67">
        <v>12</v>
      </c>
      <c r="E67">
        <v>4.4533333333333296</v>
      </c>
      <c r="F67">
        <v>3.3866666666666601</v>
      </c>
      <c r="G67">
        <v>5.4133333333333304</v>
      </c>
      <c r="H67">
        <v>-3.0133333333333301</v>
      </c>
      <c r="I67">
        <v>7.2799999999999896</v>
      </c>
      <c r="J67">
        <v>-2.96</v>
      </c>
      <c r="K67">
        <f t="shared" si="14"/>
        <v>28400.980479141916</v>
      </c>
      <c r="L67">
        <f t="shared" si="14"/>
        <v>2435.9404472919919</v>
      </c>
      <c r="M67">
        <f t="shared" si="14"/>
        <v>259020.02045313112</v>
      </c>
      <c r="N67">
        <f t="shared" si="13"/>
        <v>9.6976535910825586E-4</v>
      </c>
      <c r="O67">
        <f t="shared" si="13"/>
        <v>19054607.179632027</v>
      </c>
      <c r="P67">
        <f t="shared" si="13"/>
        <v>1.0964781961431849E-3</v>
      </c>
    </row>
    <row r="68" spans="3:16">
      <c r="C68" t="s">
        <v>34</v>
      </c>
      <c r="D68">
        <v>24</v>
      </c>
      <c r="E68">
        <v>3.7655172413793001</v>
      </c>
      <c r="F68">
        <v>2.8827586206896498</v>
      </c>
      <c r="G68">
        <v>-3.0206896551724101</v>
      </c>
      <c r="H68">
        <v>-2.9655172413793101</v>
      </c>
      <c r="I68">
        <v>-2.9655172413793101</v>
      </c>
      <c r="J68">
        <v>-2.9655172413793101</v>
      </c>
      <c r="K68">
        <f t="shared" si="14"/>
        <v>5827.9691122468357</v>
      </c>
      <c r="L68">
        <f t="shared" si="14"/>
        <v>763.41136435390047</v>
      </c>
      <c r="M68">
        <f t="shared" si="14"/>
        <v>9.5347727108353181E-4</v>
      </c>
      <c r="N68">
        <f t="shared" si="13"/>
        <v>1.0826367338740547E-3</v>
      </c>
      <c r="O68">
        <f t="shared" si="13"/>
        <v>1.0826367338740547E-3</v>
      </c>
      <c r="P68">
        <f t="shared" si="13"/>
        <v>1.0826367338740547E-3</v>
      </c>
    </row>
    <row r="69" spans="3:16">
      <c r="C69" t="s">
        <v>34</v>
      </c>
      <c r="D69">
        <v>24</v>
      </c>
      <c r="E69">
        <v>3.8758620689655099</v>
      </c>
      <c r="F69">
        <v>3.1586206896551698</v>
      </c>
      <c r="G69">
        <v>-3.0206896551724101</v>
      </c>
      <c r="H69">
        <v>-2.9655172413793101</v>
      </c>
      <c r="I69">
        <v>-2.9655172413793101</v>
      </c>
      <c r="J69">
        <v>-2.9655172413793101</v>
      </c>
      <c r="K69">
        <f t="shared" si="14"/>
        <v>7513.8421803600104</v>
      </c>
      <c r="L69">
        <f t="shared" si="14"/>
        <v>1440.8563660065574</v>
      </c>
      <c r="M69">
        <f t="shared" si="14"/>
        <v>9.5347727108353181E-4</v>
      </c>
      <c r="N69">
        <f t="shared" si="13"/>
        <v>1.0826367338740547E-3</v>
      </c>
      <c r="O69">
        <f t="shared" si="13"/>
        <v>1.0826367338740547E-3</v>
      </c>
      <c r="P69">
        <f t="shared" si="13"/>
        <v>1.0826367338740547E-3</v>
      </c>
    </row>
    <row r="70" spans="3:16">
      <c r="C70" t="s">
        <v>34</v>
      </c>
      <c r="D70">
        <v>24</v>
      </c>
      <c r="E70">
        <v>4.0413793103448201</v>
      </c>
      <c r="F70">
        <v>3.3241379310344801</v>
      </c>
      <c r="G70">
        <v>-3.0206896551724101</v>
      </c>
      <c r="H70">
        <v>-2.9655172413793101</v>
      </c>
      <c r="I70">
        <v>-2.9655172413793101</v>
      </c>
      <c r="J70">
        <v>-2.9655172413793101</v>
      </c>
      <c r="K70">
        <f t="shared" si="14"/>
        <v>10999.661242110686</v>
      </c>
      <c r="L70">
        <f t="shared" si="14"/>
        <v>2109.2979522563546</v>
      </c>
      <c r="M70">
        <f t="shared" si="14"/>
        <v>9.5347727108353181E-4</v>
      </c>
      <c r="N70">
        <f t="shared" si="13"/>
        <v>1.0826367338740547E-3</v>
      </c>
      <c r="O70">
        <f t="shared" si="13"/>
        <v>1.0826367338740547E-3</v>
      </c>
      <c r="P70">
        <f t="shared" si="13"/>
        <v>1.0826367338740547E-3</v>
      </c>
    </row>
    <row r="71" spans="3:16">
      <c r="C71" t="s">
        <v>34</v>
      </c>
      <c r="D71">
        <v>24</v>
      </c>
      <c r="E71">
        <v>4.1517241379310299</v>
      </c>
      <c r="F71">
        <v>3.6</v>
      </c>
      <c r="G71">
        <v>-3.0206896551724101</v>
      </c>
      <c r="H71">
        <v>-2.9655172413793101</v>
      </c>
      <c r="I71">
        <v>-2.9655172413793101</v>
      </c>
      <c r="J71">
        <v>-2.9655172413793101</v>
      </c>
      <c r="K71">
        <f t="shared" si="14"/>
        <v>14181.564284025315</v>
      </c>
      <c r="L71">
        <f t="shared" si="14"/>
        <v>3981.0717055349769</v>
      </c>
      <c r="M71">
        <f t="shared" si="14"/>
        <v>9.5347727108353181E-4</v>
      </c>
      <c r="N71">
        <f t="shared" si="13"/>
        <v>1.0826367338740547E-3</v>
      </c>
      <c r="O71">
        <f t="shared" si="13"/>
        <v>1.0826367338740547E-3</v>
      </c>
      <c r="P71">
        <f t="shared" si="13"/>
        <v>1.0826367338740547E-3</v>
      </c>
    </row>
    <row r="72" spans="3:16">
      <c r="C72" t="s">
        <v>34</v>
      </c>
      <c r="D72">
        <v>24</v>
      </c>
      <c r="E72">
        <v>4.4275862068965504</v>
      </c>
      <c r="F72">
        <v>3.7655172413793001</v>
      </c>
      <c r="G72">
        <v>-3.0206896551724101</v>
      </c>
      <c r="H72">
        <v>-2.9655172413793101</v>
      </c>
      <c r="I72">
        <v>-2.9655172413793101</v>
      </c>
      <c r="J72">
        <v>-2.9655172413793101</v>
      </c>
      <c r="K72">
        <f t="shared" si="14"/>
        <v>26766.168454752758</v>
      </c>
      <c r="L72">
        <f t="shared" si="14"/>
        <v>5827.9691122468357</v>
      </c>
      <c r="M72">
        <f t="shared" si="14"/>
        <v>9.5347727108353181E-4</v>
      </c>
      <c r="N72">
        <f t="shared" si="13"/>
        <v>1.0826367338740547E-3</v>
      </c>
      <c r="O72">
        <f t="shared" si="13"/>
        <v>1.0826367338740547E-3</v>
      </c>
      <c r="P72">
        <f t="shared" si="13"/>
        <v>1.0826367338740547E-3</v>
      </c>
    </row>
    <row r="73" spans="3:16">
      <c r="C73" t="s">
        <v>34</v>
      </c>
      <c r="D73">
        <v>24</v>
      </c>
      <c r="E73">
        <v>4.6482758620689602</v>
      </c>
      <c r="F73">
        <v>3.6</v>
      </c>
      <c r="G73">
        <v>2.9379310344827498</v>
      </c>
      <c r="H73">
        <v>-2.9655172413793101</v>
      </c>
      <c r="I73">
        <v>-2.9655172413793101</v>
      </c>
      <c r="J73">
        <v>-2.9655172413793101</v>
      </c>
      <c r="K73">
        <f t="shared" si="14"/>
        <v>44491.378513928481</v>
      </c>
      <c r="L73">
        <f t="shared" si="14"/>
        <v>3981.0717055349769</v>
      </c>
      <c r="M73">
        <f t="shared" si="14"/>
        <v>866.82421403418584</v>
      </c>
      <c r="N73">
        <f t="shared" si="13"/>
        <v>1.0826367338740547E-3</v>
      </c>
      <c r="O73">
        <f t="shared" si="13"/>
        <v>1.0826367338740547E-3</v>
      </c>
      <c r="P73">
        <f t="shared" si="13"/>
        <v>1.0826367338740547E-3</v>
      </c>
    </row>
    <row r="74" spans="3:16">
      <c r="C74" t="s">
        <v>34</v>
      </c>
      <c r="D74">
        <v>48</v>
      </c>
      <c r="E74">
        <v>4.2310756972111498</v>
      </c>
      <c r="F74">
        <v>3.4023904382470098</v>
      </c>
      <c r="G74">
        <v>-2.9655172413793101</v>
      </c>
      <c r="H74">
        <v>-2.9655172413793101</v>
      </c>
      <c r="I74">
        <v>-2.9655172413793101</v>
      </c>
      <c r="J74">
        <v>-2.9655172413793101</v>
      </c>
      <c r="K74">
        <f t="shared" si="14"/>
        <v>17024.552192378385</v>
      </c>
      <c r="L74">
        <f t="shared" si="14"/>
        <v>2525.7504454039326</v>
      </c>
      <c r="M74">
        <f t="shared" si="14"/>
        <v>1.0826367338740547E-3</v>
      </c>
      <c r="N74">
        <f t="shared" si="13"/>
        <v>1.0826367338740547E-3</v>
      </c>
      <c r="O74">
        <f t="shared" si="13"/>
        <v>1.0826367338740547E-3</v>
      </c>
      <c r="P74">
        <f t="shared" si="13"/>
        <v>1.0826367338740547E-3</v>
      </c>
    </row>
    <row r="75" spans="3:16">
      <c r="C75" t="s">
        <v>34</v>
      </c>
      <c r="D75">
        <v>48</v>
      </c>
      <c r="E75">
        <v>4.2310756972111498</v>
      </c>
      <c r="F75">
        <v>3.4023904382470098</v>
      </c>
      <c r="G75">
        <v>-2.9655172413793101</v>
      </c>
      <c r="H75">
        <v>-2.9655172413793101</v>
      </c>
      <c r="I75">
        <v>-2.9655172413793101</v>
      </c>
      <c r="J75">
        <v>-2.9655172413793101</v>
      </c>
      <c r="K75">
        <f t="shared" si="14"/>
        <v>17024.552192378385</v>
      </c>
      <c r="L75">
        <f t="shared" si="14"/>
        <v>2525.7504454039326</v>
      </c>
      <c r="M75">
        <f t="shared" si="14"/>
        <v>1.0826367338740547E-3</v>
      </c>
      <c r="N75">
        <f t="shared" si="13"/>
        <v>1.0826367338740547E-3</v>
      </c>
      <c r="O75">
        <f t="shared" si="13"/>
        <v>1.0826367338740547E-3</v>
      </c>
      <c r="P75">
        <f t="shared" si="13"/>
        <v>1.0826367338740547E-3</v>
      </c>
    </row>
    <row r="76" spans="3:16">
      <c r="C76" t="s">
        <v>34</v>
      </c>
      <c r="D76">
        <v>48</v>
      </c>
      <c r="E76">
        <v>4.1035856573705196</v>
      </c>
      <c r="F76">
        <v>3.4023904382470098</v>
      </c>
      <c r="G76">
        <v>-2.9655172413793101</v>
      </c>
      <c r="H76">
        <v>-2.9655172413793101</v>
      </c>
      <c r="I76">
        <v>-2.9655172413793101</v>
      </c>
      <c r="J76">
        <v>-2.9655172413793101</v>
      </c>
      <c r="K76">
        <f t="shared" si="14"/>
        <v>12693.624804151981</v>
      </c>
      <c r="L76">
        <f t="shared" si="14"/>
        <v>2525.7504454039326</v>
      </c>
      <c r="M76">
        <f t="shared" si="14"/>
        <v>1.0826367338740547E-3</v>
      </c>
      <c r="N76">
        <f t="shared" si="13"/>
        <v>1.0826367338740547E-3</v>
      </c>
      <c r="O76">
        <f t="shared" si="13"/>
        <v>1.0826367338740547E-3</v>
      </c>
      <c r="P76">
        <f t="shared" si="13"/>
        <v>1.0826367338740547E-3</v>
      </c>
    </row>
    <row r="77" spans="3:16">
      <c r="C77" t="s">
        <v>34</v>
      </c>
      <c r="D77">
        <v>48</v>
      </c>
      <c r="E77">
        <v>4.0398406374502001</v>
      </c>
      <c r="F77">
        <v>3.4023904382470098</v>
      </c>
      <c r="G77">
        <v>-2.9655172413793101</v>
      </c>
      <c r="H77">
        <v>-2.9655172413793101</v>
      </c>
      <c r="I77">
        <v>-2.9655172413793101</v>
      </c>
      <c r="J77">
        <v>-2.9655172413793101</v>
      </c>
      <c r="K77">
        <f t="shared" si="14"/>
        <v>10960.75921850677</v>
      </c>
      <c r="L77">
        <f t="shared" si="14"/>
        <v>2525.7504454039326</v>
      </c>
      <c r="M77">
        <f t="shared" si="14"/>
        <v>1.0826367338740547E-3</v>
      </c>
      <c r="N77">
        <f t="shared" si="13"/>
        <v>1.0826367338740547E-3</v>
      </c>
      <c r="O77">
        <f t="shared" si="13"/>
        <v>1.0826367338740547E-3</v>
      </c>
      <c r="P77">
        <f t="shared" si="13"/>
        <v>1.0826367338740547E-3</v>
      </c>
    </row>
    <row r="78" spans="3:16">
      <c r="C78" t="s">
        <v>34</v>
      </c>
      <c r="D78">
        <v>48</v>
      </c>
      <c r="E78">
        <v>3.9760956175298801</v>
      </c>
      <c r="F78">
        <v>3.4023904382470098</v>
      </c>
      <c r="G78">
        <v>-2.9655172413793101</v>
      </c>
      <c r="H78">
        <v>-2.9655172413793101</v>
      </c>
      <c r="I78">
        <v>-2.9655172413793101</v>
      </c>
      <c r="J78">
        <v>-2.9655172413793101</v>
      </c>
      <c r="K78">
        <f t="shared" si="14"/>
        <v>9464.455149705107</v>
      </c>
      <c r="L78">
        <f t="shared" si="14"/>
        <v>2525.7504454039326</v>
      </c>
      <c r="M78">
        <f t="shared" si="14"/>
        <v>1.0826367338740547E-3</v>
      </c>
      <c r="N78">
        <f t="shared" si="13"/>
        <v>1.0826367338740547E-3</v>
      </c>
      <c r="O78">
        <f t="shared" si="13"/>
        <v>1.0826367338740547E-3</v>
      </c>
      <c r="P78">
        <f t="shared" si="13"/>
        <v>1.0826367338740547E-3</v>
      </c>
    </row>
    <row r="79" spans="3:16">
      <c r="C79" t="s">
        <v>34</v>
      </c>
      <c r="D79">
        <v>48</v>
      </c>
      <c r="E79">
        <v>4.1035856573705196</v>
      </c>
      <c r="F79">
        <v>3.4023904382470098</v>
      </c>
      <c r="G79">
        <v>-2.9655172413793101</v>
      </c>
      <c r="H79">
        <v>-2.9655172413793101</v>
      </c>
      <c r="I79">
        <v>-2.9655172413793101</v>
      </c>
      <c r="J79">
        <v>-2.9655172413793101</v>
      </c>
      <c r="K79">
        <f t="shared" si="14"/>
        <v>12693.624804151981</v>
      </c>
      <c r="L79">
        <f t="shared" si="14"/>
        <v>2525.7504454039326</v>
      </c>
      <c r="M79">
        <f t="shared" si="14"/>
        <v>1.0826367338740547E-3</v>
      </c>
      <c r="N79">
        <f t="shared" si="13"/>
        <v>1.0826367338740547E-3</v>
      </c>
      <c r="O79">
        <f t="shared" si="13"/>
        <v>1.0826367338740547E-3</v>
      </c>
      <c r="P79">
        <f t="shared" si="13"/>
        <v>1.0826367338740547E-3</v>
      </c>
    </row>
    <row r="81" spans="2:41">
      <c r="B81" s="5" t="s">
        <v>6</v>
      </c>
      <c r="C81" s="5" t="s">
        <v>312</v>
      </c>
      <c r="D81" t="s">
        <v>15</v>
      </c>
      <c r="E81" t="s">
        <v>16</v>
      </c>
      <c r="F81" t="s">
        <v>49</v>
      </c>
      <c r="G81" t="s">
        <v>313</v>
      </c>
      <c r="H81" t="s">
        <v>299</v>
      </c>
      <c r="I81" t="s">
        <v>314</v>
      </c>
      <c r="J81" t="s">
        <v>315</v>
      </c>
      <c r="K81" t="s">
        <v>11</v>
      </c>
      <c r="L81" t="s">
        <v>316</v>
      </c>
      <c r="M81" t="s">
        <v>11</v>
      </c>
      <c r="N81" t="s">
        <v>316</v>
      </c>
      <c r="O81" t="s">
        <v>317</v>
      </c>
      <c r="P81" t="s">
        <v>14</v>
      </c>
      <c r="Q81" t="s">
        <v>13</v>
      </c>
      <c r="R81" s="6" t="s">
        <v>20</v>
      </c>
      <c r="S81" s="6" t="s">
        <v>21</v>
      </c>
      <c r="T81" s="6" t="s">
        <v>22</v>
      </c>
      <c r="U81" s="6" t="s">
        <v>23</v>
      </c>
      <c r="V81" s="6" t="s">
        <v>24</v>
      </c>
      <c r="W81" s="6" t="s">
        <v>25</v>
      </c>
      <c r="Y81" s="6" t="s">
        <v>26</v>
      </c>
      <c r="Z81" s="6" t="s">
        <v>27</v>
      </c>
      <c r="AA81" t="s">
        <v>28</v>
      </c>
    </row>
    <row r="82" spans="2:41">
      <c r="B82" s="5"/>
      <c r="C82" s="5"/>
      <c r="D82">
        <v>85</v>
      </c>
      <c r="E82">
        <v>1</v>
      </c>
      <c r="F82" t="s">
        <v>32</v>
      </c>
      <c r="G82">
        <v>10</v>
      </c>
      <c r="H82">
        <v>1</v>
      </c>
      <c r="I82" t="s">
        <v>318</v>
      </c>
      <c r="J82">
        <v>5.9761904761904701</v>
      </c>
      <c r="K82">
        <v>6.21428571428571</v>
      </c>
      <c r="L82">
        <v>5.3333333333333304</v>
      </c>
      <c r="M82">
        <f>10^K82</f>
        <v>1637893.7069540487</v>
      </c>
      <c r="N82">
        <f>10^L82</f>
        <v>215443.46900318709</v>
      </c>
      <c r="O82">
        <f t="shared" ref="O82:O93" si="15">10^J82</f>
        <v>946652.26030817733</v>
      </c>
      <c r="P82">
        <f>SQRT(Q82)*((K82-L82)/3.92)</f>
        <v>0.5504805665875695</v>
      </c>
      <c r="Q82">
        <v>6</v>
      </c>
      <c r="R82">
        <f>SQRT((((Q83-1)*P83^2)+((Q82-1)*P82^2))/(Q83+Q82-2))</f>
        <v>202864.27347247791</v>
      </c>
      <c r="S82">
        <f>(O83-O82)/R82</f>
        <v>2.976687364354329</v>
      </c>
      <c r="T82">
        <f>1-(3/(4*(Q82+Q83-2)-1))</f>
        <v>0.92307692307692313</v>
      </c>
      <c r="U82">
        <f>((Q82+Q83)/(Q82*Q83))+(S82^2/(2*(Q82+Q83)))</f>
        <v>0.70252781937944664</v>
      </c>
      <c r="V82">
        <f>T82*S82</f>
        <v>2.7477114132501499</v>
      </c>
      <c r="W82">
        <f>U82*(T82^2)</f>
        <v>0.59860358574343386</v>
      </c>
      <c r="Y82" s="7">
        <f>LN(O83/O82)</f>
        <v>0.49341109135587929</v>
      </c>
      <c r="Z82" s="7">
        <f>(((P83^2)/(Q83*O83^2))+((P82^2)/(Q82*O82^2)))</f>
        <v>5.7060753752107172E-3</v>
      </c>
      <c r="AA82">
        <f>(Q82*Q83)/(Q82+Q83)</f>
        <v>3</v>
      </c>
    </row>
    <row r="83" spans="2:41">
      <c r="B83" s="5"/>
      <c r="C83" s="5"/>
      <c r="F83" t="s">
        <v>34</v>
      </c>
      <c r="G83">
        <v>10</v>
      </c>
      <c r="H83">
        <v>48</v>
      </c>
      <c r="I83" t="s">
        <v>318</v>
      </c>
      <c r="J83">
        <v>6.1904761904761898</v>
      </c>
      <c r="K83">
        <v>6.21428571428571</v>
      </c>
      <c r="L83">
        <v>6.0714285714285703</v>
      </c>
      <c r="M83">
        <f t="shared" ref="M83:N93" si="16">10^K83</f>
        <v>1637893.7069540487</v>
      </c>
      <c r="N83">
        <f t="shared" si="16"/>
        <v>1178768.6347935854</v>
      </c>
      <c r="O83">
        <f t="shared" si="15"/>
        <v>1550515.7798326234</v>
      </c>
      <c r="P83">
        <f t="shared" ref="P83:P93" si="17">SQRT(Q83)*((M83-N83)/3.92)</f>
        <v>286893.40686521464</v>
      </c>
      <c r="Q83">
        <v>6</v>
      </c>
      <c r="R83" s="6"/>
      <c r="S83" s="6"/>
      <c r="T83" s="6"/>
      <c r="U83" s="6"/>
      <c r="V83" s="6"/>
      <c r="W83" s="6"/>
      <c r="Y83" s="6"/>
      <c r="Z83" s="6"/>
    </row>
    <row r="84" spans="2:41">
      <c r="B84" s="5"/>
      <c r="C84" s="5"/>
      <c r="D84">
        <v>86</v>
      </c>
      <c r="E84">
        <v>1</v>
      </c>
      <c r="F84" t="s">
        <v>32</v>
      </c>
      <c r="G84">
        <v>10</v>
      </c>
      <c r="H84">
        <v>1</v>
      </c>
      <c r="I84" t="s">
        <v>319</v>
      </c>
      <c r="J84">
        <v>8.8095238095238102</v>
      </c>
      <c r="K84">
        <v>8.9047619047618998</v>
      </c>
      <c r="L84">
        <v>8.71428571428571</v>
      </c>
      <c r="M84">
        <f t="shared" si="16"/>
        <v>803085722.13914454</v>
      </c>
      <c r="N84">
        <f t="shared" si="16"/>
        <v>517947467.9231177</v>
      </c>
      <c r="O84">
        <f t="shared" si="15"/>
        <v>644946677.10376549</v>
      </c>
      <c r="P84">
        <f t="shared" si="17"/>
        <v>178174293.10644385</v>
      </c>
      <c r="Q84">
        <v>6</v>
      </c>
      <c r="R84">
        <f>SQRT((((Q85-1)*P85^2)+((Q84-1)*P84^2))/(Q85+Q84-2))</f>
        <v>126206979.73004001</v>
      </c>
      <c r="S84">
        <f>(O85-O84)/R84</f>
        <v>-5.0309949454612797</v>
      </c>
      <c r="T84">
        <f>1-(3/(4*(Q84+Q85-2)-1))</f>
        <v>0.92307692307692313</v>
      </c>
      <c r="U84">
        <f>((Q84+Q85)/(Q84*Q85))+(S84^2/(2*(Q84+Q85)))</f>
        <v>1.3879545892190392</v>
      </c>
      <c r="V84">
        <f>T84*S84</f>
        <v>-4.6439953342719509</v>
      </c>
      <c r="W84">
        <f>U84*(T84^2)</f>
        <v>1.1826358630032052</v>
      </c>
      <c r="Y84" s="7">
        <f>LN(O85/O84)</f>
        <v>-4.1665825492273258</v>
      </c>
      <c r="Z84" s="7">
        <f>(((P85^2)/(Q85*O85^2))+((P84^2)/(Q84*O84^2)))</f>
        <v>0.19659468895082713</v>
      </c>
      <c r="AA84">
        <f>(Q84*Q85)/(Q84+Q85)</f>
        <v>3</v>
      </c>
    </row>
    <row r="85" spans="2:41">
      <c r="B85" s="5"/>
      <c r="C85" s="5"/>
      <c r="F85" t="s">
        <v>34</v>
      </c>
      <c r="G85">
        <v>10</v>
      </c>
      <c r="H85">
        <v>48</v>
      </c>
      <c r="I85" t="s">
        <v>319</v>
      </c>
      <c r="J85">
        <v>7</v>
      </c>
      <c r="K85">
        <v>7.2619047619047601</v>
      </c>
      <c r="L85">
        <v>6.1666666666666599</v>
      </c>
      <c r="M85">
        <f t="shared" si="16"/>
        <v>18276993.690192126</v>
      </c>
      <c r="N85">
        <f t="shared" si="16"/>
        <v>1467799.2676220473</v>
      </c>
      <c r="O85">
        <f t="shared" si="15"/>
        <v>10000000</v>
      </c>
      <c r="P85">
        <f t="shared" si="17"/>
        <v>10503558.500646329</v>
      </c>
      <c r="Q85">
        <v>6</v>
      </c>
      <c r="R85" s="6"/>
      <c r="S85" s="6"/>
      <c r="T85" s="6"/>
      <c r="U85" s="6"/>
      <c r="V85" s="6"/>
      <c r="W85" s="6"/>
      <c r="Y85" s="6"/>
      <c r="Z85" s="6"/>
    </row>
    <row r="86" spans="2:41">
      <c r="B86" s="5"/>
      <c r="C86" s="5"/>
      <c r="D86">
        <v>85</v>
      </c>
      <c r="E86">
        <v>2</v>
      </c>
      <c r="F86" t="s">
        <v>32</v>
      </c>
      <c r="G86">
        <v>20</v>
      </c>
      <c r="H86">
        <v>1</v>
      </c>
      <c r="I86" t="s">
        <v>318</v>
      </c>
      <c r="J86">
        <v>9.8333333333333304</v>
      </c>
      <c r="K86">
        <v>9.5952380952380896</v>
      </c>
      <c r="L86">
        <v>9.4761904761904692</v>
      </c>
      <c r="M86">
        <f t="shared" si="16"/>
        <v>3937658923.5643401</v>
      </c>
      <c r="N86">
        <f t="shared" si="16"/>
        <v>2993577294.7204461</v>
      </c>
      <c r="O86">
        <f t="shared" si="15"/>
        <v>6812920690.5795698</v>
      </c>
      <c r="P86">
        <f t="shared" si="17"/>
        <v>589928129.13345754</v>
      </c>
      <c r="Q86">
        <v>6</v>
      </c>
      <c r="R86">
        <f>SQRT((((Q87-1)*P87^2)+((Q86-1)*P86^2))/(Q87+Q86-2))</f>
        <v>417142180.5516904</v>
      </c>
      <c r="S86">
        <f>(O87-O86)/R86</f>
        <v>-16.332339078917101</v>
      </c>
      <c r="T86">
        <f>1-(3/(4*(Q86+Q87-2)-1))</f>
        <v>0.92307692307692313</v>
      </c>
      <c r="U86">
        <f>((Q86+Q87)/(Q86*Q87))+(S86^2/(2*(Q86+Q87)))</f>
        <v>11.447720824530114</v>
      </c>
      <c r="V86">
        <f>T86*S86</f>
        <v>-15.076005303615787</v>
      </c>
      <c r="W86">
        <f>U86*(T86^2)</f>
        <v>9.7542709984161924</v>
      </c>
      <c r="Y86" s="7">
        <f>LN(O87/O86)</f>
        <v>-13.157629102823133</v>
      </c>
      <c r="Z86" s="7">
        <f>(((P87^2)/(Q87*O87^2))+((P86^2)/(Q86*O86^2)))</f>
        <v>4.7426325864372398E-2</v>
      </c>
      <c r="AA86">
        <f>(Q86*Q87)/(Q86+Q87)</f>
        <v>3</v>
      </c>
    </row>
    <row r="87" spans="2:41">
      <c r="B87" s="5"/>
      <c r="C87" s="5"/>
      <c r="F87" t="s">
        <v>34</v>
      </c>
      <c r="G87">
        <v>20</v>
      </c>
      <c r="H87">
        <v>48</v>
      </c>
      <c r="I87" t="s">
        <v>318</v>
      </c>
      <c r="J87">
        <v>4.1190476190476097</v>
      </c>
      <c r="K87">
        <v>4.2619047619047601</v>
      </c>
      <c r="L87">
        <v>3.8571428571428501</v>
      </c>
      <c r="M87">
        <f t="shared" si="16"/>
        <v>18276.993690192099</v>
      </c>
      <c r="N87">
        <f>10^L87</f>
        <v>7196.8567300114155</v>
      </c>
      <c r="O87">
        <f t="shared" si="15"/>
        <v>13153.690504363483</v>
      </c>
      <c r="P87">
        <f t="shared" si="17"/>
        <v>6923.6433246416755</v>
      </c>
      <c r="Q87">
        <v>6</v>
      </c>
      <c r="R87" s="6"/>
      <c r="S87" s="6"/>
      <c r="T87" s="6"/>
      <c r="U87" s="6"/>
      <c r="V87" s="6"/>
      <c r="W87" s="6"/>
      <c r="Y87" s="6"/>
      <c r="Z87" s="6"/>
    </row>
    <row r="88" spans="2:41">
      <c r="B88" s="5"/>
      <c r="C88" s="5"/>
      <c r="D88">
        <v>86</v>
      </c>
      <c r="E88">
        <v>2</v>
      </c>
      <c r="F88" t="s">
        <v>32</v>
      </c>
      <c r="G88">
        <v>20</v>
      </c>
      <c r="H88">
        <v>1</v>
      </c>
      <c r="I88" t="s">
        <v>319</v>
      </c>
      <c r="J88">
        <v>9.4761904761904692</v>
      </c>
      <c r="K88">
        <v>9.6904761904761898</v>
      </c>
      <c r="L88">
        <v>8.5952380952380896</v>
      </c>
      <c r="M88">
        <f t="shared" si="16"/>
        <v>4903161412.3032598</v>
      </c>
      <c r="N88">
        <f t="shared" si="16"/>
        <v>393765892.35643357</v>
      </c>
      <c r="O88">
        <f t="shared" si="15"/>
        <v>2993577294.7204461</v>
      </c>
      <c r="P88">
        <f t="shared" si="17"/>
        <v>2817785222.5158587</v>
      </c>
      <c r="Q88">
        <v>6</v>
      </c>
      <c r="R88">
        <f>SQRT((((Q89-1)*P89^2)+((Q88-1)*P88^2))/(Q89+Q88-2))</f>
        <v>1992475042.7156153</v>
      </c>
      <c r="S88">
        <f>(O89-O88)/R88</f>
        <v>-1.5023637330295594</v>
      </c>
      <c r="T88">
        <f>1-(3/(4*(Q88+Q89-2)-1))</f>
        <v>0.92307692307692313</v>
      </c>
      <c r="U88">
        <f>((Q88+Q89)/(Q88*Q89))+(S88^2/(2*(Q88+Q89)))</f>
        <v>0.42737903276343803</v>
      </c>
      <c r="V88">
        <f>T88*S88</f>
        <v>-1.3867972920272857</v>
      </c>
      <c r="W88">
        <f>U88*(T88^2)</f>
        <v>0.36415728235464545</v>
      </c>
      <c r="Y88" s="7">
        <f>LN(O89/O88)</f>
        <v>-9.8682218271173241</v>
      </c>
      <c r="Z88" s="7">
        <f>(((P89^2)/(Q89*O89^2))+((P88^2)/(Q88*O88^2)))</f>
        <v>0.3657697957361562</v>
      </c>
      <c r="AA88">
        <f>(Q88*Q89)/(Q88+Q89)</f>
        <v>3</v>
      </c>
    </row>
    <row r="89" spans="2:41">
      <c r="B89" s="5"/>
      <c r="C89" s="5"/>
      <c r="F89" t="s">
        <v>34</v>
      </c>
      <c r="G89">
        <v>28</v>
      </c>
      <c r="H89">
        <v>48</v>
      </c>
      <c r="I89" t="s">
        <v>319</v>
      </c>
      <c r="J89">
        <v>5.1904761904761898</v>
      </c>
      <c r="K89">
        <v>5.4761904761904701</v>
      </c>
      <c r="L89">
        <v>4.1904761904761898</v>
      </c>
      <c r="M89">
        <f t="shared" si="16"/>
        <v>299357.72947204491</v>
      </c>
      <c r="N89">
        <f>10^L89</f>
        <v>15505.157798326229</v>
      </c>
      <c r="O89">
        <f t="shared" si="15"/>
        <v>155051.57798326245</v>
      </c>
      <c r="P89">
        <f t="shared" si="17"/>
        <v>177370.90887178591</v>
      </c>
      <c r="Q89">
        <v>6</v>
      </c>
      <c r="R89" s="6"/>
      <c r="S89" s="6"/>
      <c r="T89" s="6"/>
      <c r="U89" s="6"/>
      <c r="V89" s="6"/>
      <c r="W89" s="6"/>
      <c r="Y89" s="6"/>
      <c r="Z89" s="6"/>
    </row>
    <row r="90" spans="2:41">
      <c r="D90">
        <v>85</v>
      </c>
      <c r="E90">
        <v>3</v>
      </c>
      <c r="F90" t="s">
        <v>32</v>
      </c>
      <c r="G90">
        <v>28</v>
      </c>
      <c r="H90">
        <v>1</v>
      </c>
      <c r="I90" t="s">
        <v>318</v>
      </c>
      <c r="J90">
        <v>7.5</v>
      </c>
      <c r="K90">
        <v>7.6666666666666599</v>
      </c>
      <c r="L90">
        <v>7.21428571428571</v>
      </c>
      <c r="M90">
        <f t="shared" si="16"/>
        <v>46415888.33612708</v>
      </c>
      <c r="N90">
        <f t="shared" si="16"/>
        <v>16378937.069540476</v>
      </c>
      <c r="O90">
        <f t="shared" si="15"/>
        <v>31622776.601683889</v>
      </c>
      <c r="P90">
        <f t="shared" si="17"/>
        <v>18769184.702036243</v>
      </c>
      <c r="Q90">
        <v>6</v>
      </c>
      <c r="R90">
        <f>SQRT((((Q91-1)*P91^2)+((Q90-1)*P90^2))/(Q91+Q90-2))</f>
        <v>13271817.786535271</v>
      </c>
      <c r="S90">
        <f>(O91-O90)/R90</f>
        <v>-2.382596537625052</v>
      </c>
      <c r="T90">
        <f>1-(3/(4*(Q90+Q91-2)-1))</f>
        <v>0.92307692307692313</v>
      </c>
      <c r="U90">
        <f>((Q90+Q91)/(Q90*Q91))+(S90^2/(2*(Q90+Q91)))</f>
        <v>0.56986526087928691</v>
      </c>
      <c r="V90">
        <f>T90*S90</f>
        <v>-2.1993198808846635</v>
      </c>
      <c r="W90">
        <f>U90*(T90^2)</f>
        <v>0.48556566607465873</v>
      </c>
      <c r="Y90" s="7">
        <f>LN(O91/O90)</f>
        <v>-10.032692190902637</v>
      </c>
      <c r="Z90" s="7">
        <f>(((P91^2)/(Q91*O91^2))+((P90^2)/(Q90*O90^2)))</f>
        <v>8.7963647962843006E-2</v>
      </c>
      <c r="AA90">
        <f>(Q90*Q91)/(Q90+Q91)</f>
        <v>3</v>
      </c>
    </row>
    <row r="91" spans="2:41">
      <c r="F91" t="s">
        <v>34</v>
      </c>
      <c r="G91">
        <v>28</v>
      </c>
      <c r="H91">
        <v>48</v>
      </c>
      <c r="I91" t="s">
        <v>318</v>
      </c>
      <c r="J91">
        <v>3.1428571428571401</v>
      </c>
      <c r="K91">
        <v>3.2619047619047601</v>
      </c>
      <c r="L91">
        <v>2.9523809523809499</v>
      </c>
      <c r="M91">
        <f t="shared" si="16"/>
        <v>1827.699369019211</v>
      </c>
      <c r="N91">
        <f t="shared" si="16"/>
        <v>896.15050194660012</v>
      </c>
      <c r="O91">
        <f t="shared" si="15"/>
        <v>1389.4954943731302</v>
      </c>
      <c r="P91">
        <f t="shared" si="17"/>
        <v>582.09678438664548</v>
      </c>
      <c r="Q91">
        <v>6</v>
      </c>
    </row>
    <row r="92" spans="2:41">
      <c r="D92">
        <v>86</v>
      </c>
      <c r="E92">
        <v>3</v>
      </c>
      <c r="F92" t="s">
        <v>32</v>
      </c>
      <c r="G92">
        <v>28</v>
      </c>
      <c r="H92">
        <v>1</v>
      </c>
      <c r="I92" t="s">
        <v>319</v>
      </c>
      <c r="J92">
        <v>6.6904761904761898</v>
      </c>
      <c r="K92">
        <v>6.8809523809523796</v>
      </c>
      <c r="L92">
        <v>6.4761904761904701</v>
      </c>
      <c r="M92">
        <f t="shared" si="16"/>
        <v>7602429.1408426091</v>
      </c>
      <c r="N92">
        <f t="shared" si="16"/>
        <v>2993577.2947204523</v>
      </c>
      <c r="O92">
        <f t="shared" si="15"/>
        <v>4903161.4123032615</v>
      </c>
      <c r="P92">
        <f t="shared" si="17"/>
        <v>2879932.4803784532</v>
      </c>
      <c r="Q92">
        <v>6</v>
      </c>
      <c r="R92">
        <f>SQRT((((Q93-1)*P93^2)+((Q92-1)*P92^2))/(Q93+Q92-2))</f>
        <v>2036452.5684868111</v>
      </c>
      <c r="S92">
        <f>(O93-O92)/R92</f>
        <v>-2.399654453462106</v>
      </c>
      <c r="T92">
        <f>1-(3/(4*(Q92+Q93-2)-1))</f>
        <v>0.92307692307692313</v>
      </c>
      <c r="U92">
        <f>((Q92+Q93)/(Q92*Q93))+(S92^2/(2*(Q92+Q93)))</f>
        <v>0.57326422900085494</v>
      </c>
      <c r="V92">
        <f>T92*S92</f>
        <v>-2.2150656493496363</v>
      </c>
      <c r="W92">
        <f>U92*(T92^2)</f>
        <v>0.48846182826108359</v>
      </c>
      <c r="Y92" s="7">
        <f>LN(O93/O92)</f>
        <v>-5.7016392778900276</v>
      </c>
      <c r="Z92" s="7">
        <f>(((P93^2)/(Q93*O93^2))+((P92^2)/(Q92*O92^2)))</f>
        <v>0.22339928677395887</v>
      </c>
      <c r="AA92">
        <f>(Q92*Q93)/(Q92+Q93)</f>
        <v>3</v>
      </c>
    </row>
    <row r="93" spans="2:41">
      <c r="F93" t="s">
        <v>34</v>
      </c>
      <c r="G93">
        <v>28</v>
      </c>
      <c r="H93">
        <v>48</v>
      </c>
      <c r="I93" t="s">
        <v>319</v>
      </c>
      <c r="J93">
        <v>4.21428571428571</v>
      </c>
      <c r="K93">
        <v>4.5</v>
      </c>
      <c r="L93">
        <v>3.7380952380952301</v>
      </c>
      <c r="M93">
        <f t="shared" si="16"/>
        <v>31622.77660168384</v>
      </c>
      <c r="N93">
        <f t="shared" si="16"/>
        <v>5471.3593326708005</v>
      </c>
      <c r="O93">
        <f t="shared" si="15"/>
        <v>16378.937069540481</v>
      </c>
      <c r="P93">
        <f t="shared" si="17"/>
        <v>16341.231724410793</v>
      </c>
      <c r="Q93">
        <v>6</v>
      </c>
      <c r="AJ93" s="22"/>
      <c r="AK93" s="22"/>
      <c r="AL93" s="22"/>
      <c r="AM93" s="22"/>
      <c r="AN93" s="22"/>
      <c r="AO93" s="22"/>
    </row>
    <row r="94" spans="2:41">
      <c r="AJ94" s="22"/>
      <c r="AK94" s="22"/>
      <c r="AL94" s="22"/>
      <c r="AM94" s="22"/>
      <c r="AN94" s="22"/>
      <c r="AO94" s="22"/>
    </row>
    <row r="95" spans="2:41">
      <c r="AJ95" s="23"/>
      <c r="AK95" s="22"/>
      <c r="AL95" s="22"/>
      <c r="AM95" s="22"/>
      <c r="AN95" s="22"/>
      <c r="AO95" s="22"/>
    </row>
    <row r="96" spans="2:41">
      <c r="B96" s="5" t="s">
        <v>6</v>
      </c>
      <c r="C96" t="s">
        <v>320</v>
      </c>
      <c r="D96" t="s">
        <v>49</v>
      </c>
      <c r="E96" t="s">
        <v>299</v>
      </c>
      <c r="F96" t="s">
        <v>300</v>
      </c>
      <c r="G96" t="s">
        <v>301</v>
      </c>
      <c r="H96" t="s">
        <v>302</v>
      </c>
      <c r="I96" t="s">
        <v>303</v>
      </c>
      <c r="J96" t="s">
        <v>304</v>
      </c>
      <c r="K96" t="s">
        <v>305</v>
      </c>
      <c r="L96" t="s">
        <v>306</v>
      </c>
      <c r="M96" t="s">
        <v>307</v>
      </c>
      <c r="N96" t="s">
        <v>308</v>
      </c>
      <c r="O96" t="s">
        <v>309</v>
      </c>
      <c r="P96" t="s">
        <v>310</v>
      </c>
      <c r="Q96" t="s">
        <v>311</v>
      </c>
      <c r="R96" t="s">
        <v>15</v>
      </c>
      <c r="S96" t="s">
        <v>16</v>
      </c>
      <c r="T96" t="s">
        <v>221</v>
      </c>
      <c r="U96" t="s">
        <v>49</v>
      </c>
      <c r="V96" t="s">
        <v>299</v>
      </c>
      <c r="W96" t="s">
        <v>10</v>
      </c>
      <c r="X96" t="s">
        <v>14</v>
      </c>
      <c r="Y96" t="s">
        <v>13</v>
      </c>
      <c r="Z96" s="6" t="s">
        <v>20</v>
      </c>
      <c r="AA96" s="6" t="s">
        <v>21</v>
      </c>
      <c r="AB96" s="6" t="s">
        <v>22</v>
      </c>
      <c r="AC96" s="6" t="s">
        <v>23</v>
      </c>
      <c r="AD96" s="6" t="s">
        <v>24</v>
      </c>
      <c r="AE96" s="6" t="s">
        <v>25</v>
      </c>
      <c r="AG96" s="6" t="s">
        <v>26</v>
      </c>
      <c r="AH96" s="6" t="s">
        <v>27</v>
      </c>
      <c r="AI96" t="s">
        <v>28</v>
      </c>
      <c r="AJ96" s="24"/>
      <c r="AK96" s="24"/>
      <c r="AL96" s="24"/>
      <c r="AM96" s="22"/>
      <c r="AN96" s="22"/>
      <c r="AO96" s="22"/>
    </row>
    <row r="97" spans="4:41">
      <c r="D97" t="s">
        <v>32</v>
      </c>
      <c r="E97">
        <v>1</v>
      </c>
      <c r="F97">
        <v>8.37788018433179</v>
      </c>
      <c r="G97">
        <v>8.4147465437788007</v>
      </c>
      <c r="H97">
        <v>8.1198156682027598</v>
      </c>
      <c r="I97">
        <v>7.5299539170506904</v>
      </c>
      <c r="J97">
        <v>5.7972350230414698</v>
      </c>
      <c r="K97">
        <v>6.0921658986175098</v>
      </c>
      <c r="L97">
        <f t="shared" ref="L97:Q128" si="18">10^F97</f>
        <v>238715261.06184688</v>
      </c>
      <c r="M97">
        <f t="shared" si="18"/>
        <v>259864254.10137236</v>
      </c>
      <c r="N97">
        <f t="shared" si="18"/>
        <v>131769733.68542081</v>
      </c>
      <c r="O97">
        <f t="shared" si="18"/>
        <v>33880820.332308166</v>
      </c>
      <c r="P97">
        <f t="shared" si="18"/>
        <v>626953.05514708068</v>
      </c>
      <c r="Q97">
        <f t="shared" si="18"/>
        <v>1236419.6502159184</v>
      </c>
      <c r="T97">
        <v>16</v>
      </c>
      <c r="U97" t="s">
        <v>32</v>
      </c>
      <c r="V97">
        <v>1</v>
      </c>
      <c r="W97">
        <f>AVERAGE(L97:L144)</f>
        <v>566807059.34634602</v>
      </c>
      <c r="X97">
        <f>STDEV(L97:L144)</f>
        <v>421816385.85900265</v>
      </c>
      <c r="Y97">
        <v>48</v>
      </c>
      <c r="AJ97" s="22"/>
      <c r="AK97" s="22"/>
      <c r="AL97" s="22"/>
      <c r="AM97" s="22"/>
      <c r="AN97" s="22"/>
      <c r="AO97" s="22"/>
    </row>
    <row r="98" spans="4:41">
      <c r="D98" t="s">
        <v>32</v>
      </c>
      <c r="E98">
        <v>1</v>
      </c>
      <c r="F98">
        <v>8.37788018433179</v>
      </c>
      <c r="G98">
        <v>8.4147465437788007</v>
      </c>
      <c r="H98">
        <v>7.4193548387096699</v>
      </c>
      <c r="I98">
        <v>7.1981566820276397</v>
      </c>
      <c r="J98">
        <v>5.5391705069124404</v>
      </c>
      <c r="K98">
        <v>5.8341013824884698</v>
      </c>
      <c r="L98">
        <f t="shared" si="18"/>
        <v>238715261.06184688</v>
      </c>
      <c r="M98">
        <f t="shared" si="18"/>
        <v>259864254.10137236</v>
      </c>
      <c r="N98">
        <f t="shared" si="18"/>
        <v>26263635.276532922</v>
      </c>
      <c r="O98">
        <f t="shared" si="18"/>
        <v>15781805.330375977</v>
      </c>
      <c r="P98">
        <f t="shared" si="18"/>
        <v>346075.22259998386</v>
      </c>
      <c r="Q98">
        <f t="shared" si="18"/>
        <v>682497.99911266915</v>
      </c>
      <c r="R98">
        <v>87</v>
      </c>
      <c r="S98">
        <v>1</v>
      </c>
      <c r="T98">
        <v>16</v>
      </c>
      <c r="U98" t="s">
        <v>34</v>
      </c>
      <c r="V98">
        <v>48</v>
      </c>
      <c r="W98">
        <f>AVERAGE(L145:L150)</f>
        <v>579985711.25033772</v>
      </c>
      <c r="X98">
        <f>STDEV(L145:L150)</f>
        <v>111864454.10778834</v>
      </c>
      <c r="Y98">
        <v>6</v>
      </c>
      <c r="Z98">
        <f>SQRT((((Y98-1)*X98^2)+((Y97-1)*X97^2))/(Y98+Y97-2))</f>
        <v>402521720.84928113</v>
      </c>
      <c r="AA98">
        <f>(W98-W97)/Z98</f>
        <v>3.2740225486927871E-2</v>
      </c>
      <c r="AB98">
        <f>1-(3/(4*(Y97+Y98-2)-1))</f>
        <v>0.98550724637681164</v>
      </c>
      <c r="AC98">
        <f>((Y97+Y98)/(Y97*Y98))+(AA98^2/(2*(Y97+Y98)))</f>
        <v>0.18750992520708273</v>
      </c>
      <c r="AD98">
        <f>AB98*AA98</f>
        <v>3.2265729465378194E-2</v>
      </c>
      <c r="AE98">
        <f>AC98*(AB98^2)</f>
        <v>0.18211423947858657</v>
      </c>
      <c r="AG98" s="7">
        <f>LN(W98/W97)</f>
        <v>2.2984504983258422E-2</v>
      </c>
      <c r="AH98" s="7">
        <f>(((X98^2)/(Y98*W98^2))+((X97^2)/(Y97*W97^2)))</f>
        <v>1.773821819104179E-2</v>
      </c>
      <c r="AI98">
        <f>(Y97*Y98)/(Y97+Y98)</f>
        <v>5.333333333333333</v>
      </c>
      <c r="AJ98" s="22"/>
      <c r="AK98" s="22"/>
      <c r="AL98" s="22"/>
      <c r="AM98" s="22"/>
      <c r="AN98" s="22"/>
      <c r="AO98" s="22"/>
    </row>
    <row r="99" spans="4:41">
      <c r="D99" t="s">
        <v>32</v>
      </c>
      <c r="E99">
        <v>1</v>
      </c>
      <c r="F99">
        <v>8.37788018433179</v>
      </c>
      <c r="G99">
        <v>8.4147465437788007</v>
      </c>
      <c r="H99">
        <v>7.1981566820276397</v>
      </c>
      <c r="I99">
        <v>7.1244239631336397</v>
      </c>
      <c r="J99">
        <v>5.3917050691244199</v>
      </c>
      <c r="K99">
        <v>5.68663594470046</v>
      </c>
      <c r="L99">
        <f t="shared" si="18"/>
        <v>238715261.06184688</v>
      </c>
      <c r="M99">
        <f t="shared" si="18"/>
        <v>259864254.10137236</v>
      </c>
      <c r="N99">
        <f t="shared" si="18"/>
        <v>15781805.330375977</v>
      </c>
      <c r="O99">
        <f t="shared" si="18"/>
        <v>13317538.566307815</v>
      </c>
      <c r="P99">
        <f t="shared" si="18"/>
        <v>246436.52099603653</v>
      </c>
      <c r="Q99">
        <f t="shared" si="18"/>
        <v>485999.63679715397</v>
      </c>
      <c r="T99">
        <v>24</v>
      </c>
      <c r="U99" t="s">
        <v>32</v>
      </c>
      <c r="V99">
        <v>1</v>
      </c>
      <c r="W99">
        <f>AVERAGE(M97:M144)</f>
        <v>587716817.20807338</v>
      </c>
      <c r="X99">
        <f>STDEV(M97:M144)</f>
        <v>337850438.78054893</v>
      </c>
      <c r="Y99">
        <v>48</v>
      </c>
      <c r="AJ99" s="22"/>
      <c r="AK99" s="22"/>
      <c r="AL99" s="22"/>
      <c r="AM99" s="22"/>
      <c r="AN99" s="22"/>
      <c r="AO99" s="22"/>
    </row>
    <row r="100" spans="4:41">
      <c r="D100" t="s">
        <v>32</v>
      </c>
      <c r="E100">
        <v>1</v>
      </c>
      <c r="F100">
        <v>8.4516129032258007</v>
      </c>
      <c r="G100">
        <v>8.4516129032258007</v>
      </c>
      <c r="H100">
        <v>7.1981566820276397</v>
      </c>
      <c r="I100">
        <v>7.1244239631336397</v>
      </c>
      <c r="J100">
        <v>5.3917050691244199</v>
      </c>
      <c r="K100">
        <v>5.6129032258064502</v>
      </c>
      <c r="L100">
        <f t="shared" si="18"/>
        <v>282886943.46259356</v>
      </c>
      <c r="M100">
        <f t="shared" si="18"/>
        <v>282886943.46259356</v>
      </c>
      <c r="N100">
        <f t="shared" si="18"/>
        <v>15781805.330375977</v>
      </c>
      <c r="O100">
        <f t="shared" si="18"/>
        <v>13317538.566307815</v>
      </c>
      <c r="P100">
        <f t="shared" si="18"/>
        <v>246436.52099603653</v>
      </c>
      <c r="Q100">
        <f t="shared" si="18"/>
        <v>410112.7070551294</v>
      </c>
      <c r="R100">
        <v>87</v>
      </c>
      <c r="S100">
        <v>2</v>
      </c>
      <c r="T100">
        <v>24</v>
      </c>
      <c r="U100" t="s">
        <v>34</v>
      </c>
      <c r="V100">
        <v>48</v>
      </c>
      <c r="W100">
        <f>AVERAGE(M145:M150)</f>
        <v>912483057.07250369</v>
      </c>
      <c r="X100">
        <f>STDEV(M145:M150)</f>
        <v>349725843.42479318</v>
      </c>
      <c r="Y100">
        <v>6</v>
      </c>
      <c r="Z100">
        <f>SQRT((((Y100-1)*X100^2)+((Y99-1)*X99^2))/(Y100+Y99-2))</f>
        <v>339010381.62154806</v>
      </c>
      <c r="AA100">
        <f>(W100-W99)/Z100</f>
        <v>0.95798316945638817</v>
      </c>
      <c r="AB100">
        <f>1-(3/(4*(Y99+Y100-2)-1))</f>
        <v>0.98550724637681164</v>
      </c>
      <c r="AC100">
        <f>((Y99+Y100)/(Y99*Y100))+(AA100^2/(2*(Y99+Y100)))</f>
        <v>0.19599751623112691</v>
      </c>
      <c r="AD100">
        <f>AB100*AA100</f>
        <v>0.94409935540629564</v>
      </c>
      <c r="AE100">
        <f>AC100*(AB100^2)</f>
        <v>0.19035759610433331</v>
      </c>
      <c r="AG100" s="7">
        <f>LN(W100/W99)</f>
        <v>0.43992428918965298</v>
      </c>
      <c r="AH100" s="7">
        <f>(((X100^2)/(Y100*W100^2))+((X99^2)/(Y99*W99^2)))</f>
        <v>3.1366919186310856E-2</v>
      </c>
      <c r="AI100">
        <f>(Y99*Y100)/(Y99+Y100)</f>
        <v>5.333333333333333</v>
      </c>
      <c r="AJ100" s="22"/>
      <c r="AK100" s="22"/>
      <c r="AL100" s="22"/>
      <c r="AM100" s="22"/>
      <c r="AN100" s="22"/>
      <c r="AO100" s="22"/>
    </row>
    <row r="101" spans="4:41">
      <c r="D101" t="s">
        <v>32</v>
      </c>
      <c r="E101">
        <v>1</v>
      </c>
      <c r="F101">
        <v>8.4516129032258007</v>
      </c>
      <c r="G101">
        <v>8.4516129032258007</v>
      </c>
      <c r="H101">
        <v>7.1244239631336397</v>
      </c>
      <c r="I101">
        <v>7.0875576036866299</v>
      </c>
      <c r="J101">
        <v>5.2811059907834101</v>
      </c>
      <c r="K101">
        <v>5.5023041474654297</v>
      </c>
      <c r="L101">
        <f t="shared" si="18"/>
        <v>282886943.46259356</v>
      </c>
      <c r="M101">
        <f t="shared" si="18"/>
        <v>282886943.46259356</v>
      </c>
      <c r="N101">
        <f t="shared" si="18"/>
        <v>13317538.566307815</v>
      </c>
      <c r="O101">
        <f t="shared" si="18"/>
        <v>12233693.728100197</v>
      </c>
      <c r="P101">
        <f t="shared" si="18"/>
        <v>191031.94204792709</v>
      </c>
      <c r="Q101">
        <f t="shared" si="18"/>
        <v>317909.96955573827</v>
      </c>
      <c r="T101">
        <v>40</v>
      </c>
      <c r="U101" t="s">
        <v>32</v>
      </c>
      <c r="V101">
        <v>1</v>
      </c>
      <c r="W101">
        <f>AVERAGE(N97:N144)</f>
        <v>10811525.567598267</v>
      </c>
      <c r="X101">
        <f>STDEV(N97:N144)</f>
        <v>18500225.581150383</v>
      </c>
      <c r="Y101">
        <v>48</v>
      </c>
      <c r="AJ101" s="22"/>
      <c r="AK101" s="22"/>
      <c r="AL101" s="22"/>
      <c r="AM101" s="22"/>
      <c r="AN101" s="22"/>
      <c r="AO101" s="22"/>
    </row>
    <row r="102" spans="4:41">
      <c r="D102" t="s">
        <v>32</v>
      </c>
      <c r="E102">
        <v>1</v>
      </c>
      <c r="F102">
        <v>8.5253456221198096</v>
      </c>
      <c r="G102">
        <v>8.4516129032258007</v>
      </c>
      <c r="H102">
        <v>7.1244239631336397</v>
      </c>
      <c r="I102">
        <v>7.0875576036866299</v>
      </c>
      <c r="J102">
        <v>5.2811059907834101</v>
      </c>
      <c r="K102">
        <v>5.3548387096774199</v>
      </c>
      <c r="L102">
        <f t="shared" si="18"/>
        <v>335232118.90870798</v>
      </c>
      <c r="M102">
        <f t="shared" si="18"/>
        <v>282886943.46259356</v>
      </c>
      <c r="N102">
        <f t="shared" si="18"/>
        <v>13317538.566307815</v>
      </c>
      <c r="O102">
        <f t="shared" si="18"/>
        <v>12233693.728100197</v>
      </c>
      <c r="P102">
        <f t="shared" si="18"/>
        <v>191031.94204792709</v>
      </c>
      <c r="Q102">
        <f t="shared" si="18"/>
        <v>226380.34095214543</v>
      </c>
      <c r="R102">
        <v>87</v>
      </c>
      <c r="S102">
        <v>3</v>
      </c>
      <c r="T102">
        <v>40</v>
      </c>
      <c r="U102" t="s">
        <v>34</v>
      </c>
      <c r="V102">
        <v>48</v>
      </c>
      <c r="W102">
        <f>AVERAGE(N145:N150)</f>
        <v>8574712.1755400319</v>
      </c>
      <c r="X102">
        <f>STDEV(N145:N150)</f>
        <v>3054982.218610554</v>
      </c>
      <c r="Y102">
        <v>6</v>
      </c>
      <c r="Z102">
        <f>SQRT((((Y102-1)*X102^2)+((Y101-1)*X101^2))/(Y102+Y101-2))</f>
        <v>17613809.524277955</v>
      </c>
      <c r="AA102">
        <f>(W102-W101)/Z102</f>
        <v>-0.12699202798662765</v>
      </c>
      <c r="AB102">
        <f>1-(3/(4*(Y101+Y102-2)-1))</f>
        <v>0.98550724637681164</v>
      </c>
      <c r="AC102">
        <f>((Y101+Y102)/(Y101*Y102))+(AA102^2/(2*(Y101+Y102)))</f>
        <v>0.18764932384418664</v>
      </c>
      <c r="AD102">
        <f>AB102*AA102</f>
        <v>-0.1251515638129084</v>
      </c>
      <c r="AE102">
        <f>AC102*(AB102^2)</f>
        <v>0.1822496268547614</v>
      </c>
      <c r="AG102" s="7">
        <f>LN(W102/W101)</f>
        <v>-0.23179532032711839</v>
      </c>
      <c r="AH102" s="7">
        <f>(((X102^2)/(Y102*W102^2))+((X101^2)/(Y101*W101^2)))</f>
        <v>8.2156947945627876E-2</v>
      </c>
      <c r="AI102">
        <f>(Y101*Y102)/(Y101+Y102)</f>
        <v>5.333333333333333</v>
      </c>
      <c r="AJ102" s="22"/>
      <c r="AK102" s="22"/>
      <c r="AL102" s="22"/>
      <c r="AM102" s="22"/>
      <c r="AN102" s="22"/>
      <c r="AO102" s="22"/>
    </row>
    <row r="103" spans="4:41">
      <c r="D103" t="s">
        <v>32</v>
      </c>
      <c r="E103">
        <v>1</v>
      </c>
      <c r="F103">
        <v>8.5622119815668203</v>
      </c>
      <c r="G103">
        <v>8.4884792626728096</v>
      </c>
      <c r="H103">
        <v>7.0875576036866299</v>
      </c>
      <c r="I103">
        <v>6.9769585253456201</v>
      </c>
      <c r="J103">
        <v>5.1705069124423897</v>
      </c>
      <c r="K103">
        <v>5.2811059907834101</v>
      </c>
      <c r="L103">
        <f t="shared" si="18"/>
        <v>364932028.82602489</v>
      </c>
      <c r="M103">
        <f t="shared" si="18"/>
        <v>307949329.38484401</v>
      </c>
      <c r="N103">
        <f t="shared" si="18"/>
        <v>12233693.728100197</v>
      </c>
      <c r="O103">
        <f t="shared" si="18"/>
        <v>9483278.9468575101</v>
      </c>
      <c r="P103">
        <f t="shared" si="18"/>
        <v>148083.58247838001</v>
      </c>
      <c r="Q103">
        <f t="shared" si="18"/>
        <v>191031.94204792709</v>
      </c>
      <c r="T103">
        <v>48</v>
      </c>
      <c r="U103" t="s">
        <v>32</v>
      </c>
      <c r="V103">
        <v>1</v>
      </c>
      <c r="W103">
        <f>AVERAGE(O97:O144)</f>
        <v>7139073.0253458535</v>
      </c>
      <c r="X103">
        <f>STDEV(O97:O144)</f>
        <v>5965457.4559409153</v>
      </c>
      <c r="Y103">
        <v>48</v>
      </c>
      <c r="AJ103" s="22"/>
      <c r="AK103" s="22"/>
      <c r="AL103" s="22"/>
      <c r="AM103" s="22"/>
      <c r="AN103" s="22"/>
      <c r="AO103" s="22"/>
    </row>
    <row r="104" spans="4:41">
      <c r="D104" t="s">
        <v>32</v>
      </c>
      <c r="E104">
        <v>1</v>
      </c>
      <c r="F104">
        <v>8.5990783410138203</v>
      </c>
      <c r="G104">
        <v>8.4884792626728096</v>
      </c>
      <c r="H104">
        <v>7.0138248847926201</v>
      </c>
      <c r="I104">
        <v>6.9769585253456201</v>
      </c>
      <c r="J104">
        <v>4.9493087557603603</v>
      </c>
      <c r="K104">
        <v>5.2811059907834101</v>
      </c>
      <c r="L104">
        <f t="shared" si="18"/>
        <v>397263204.0647105</v>
      </c>
      <c r="M104">
        <f t="shared" si="18"/>
        <v>307949329.38484401</v>
      </c>
      <c r="N104">
        <f t="shared" si="18"/>
        <v>10323450.620619686</v>
      </c>
      <c r="O104">
        <f t="shared" si="18"/>
        <v>9483278.9468575101</v>
      </c>
      <c r="P104">
        <f t="shared" si="18"/>
        <v>88983.350807747905</v>
      </c>
      <c r="Q104">
        <f t="shared" si="18"/>
        <v>191031.94204792709</v>
      </c>
      <c r="R104">
        <v>87</v>
      </c>
      <c r="S104">
        <v>4</v>
      </c>
      <c r="T104">
        <v>48</v>
      </c>
      <c r="U104" t="s">
        <v>34</v>
      </c>
      <c r="V104">
        <v>48</v>
      </c>
      <c r="W104">
        <f>AVERAGE(O145:O150)</f>
        <v>6866066.2316751443</v>
      </c>
      <c r="X104">
        <f>STDEV(O145:O150)</f>
        <v>3970350.5791305839</v>
      </c>
      <c r="Y104">
        <v>6</v>
      </c>
      <c r="Z104">
        <f>SQRT((((Y104-1)*X104^2)+((Y103-1)*X103^2))/(Y104+Y103-2))</f>
        <v>5803501.1043767994</v>
      </c>
      <c r="AA104">
        <f>(W104-W103)/Z104</f>
        <v>-4.7041740625295474E-2</v>
      </c>
      <c r="AB104">
        <f>1-(3/(4*(Y103+Y104-2)-1))</f>
        <v>0.98550724637681164</v>
      </c>
      <c r="AC104">
        <f>((Y103+Y104)/(Y103*Y104))+(AA104^2/(2*(Y103+Y104)))</f>
        <v>0.18752049004963942</v>
      </c>
      <c r="AD104">
        <f>AB104*AA104</f>
        <v>-4.6359976268407134E-2</v>
      </c>
      <c r="AE104">
        <f>AC104*(AB104^2)</f>
        <v>0.18212450031286131</v>
      </c>
      <c r="AG104" s="7">
        <f>LN(W104/W103)</f>
        <v>-3.899159822502983E-2</v>
      </c>
      <c r="AH104" s="7">
        <f>(((X104^2)/(Y104*W104^2))+((X103^2)/(Y103*W103^2)))</f>
        <v>7.0276822698843014E-2</v>
      </c>
      <c r="AI104">
        <f>(Y103*Y104)/(Y103+Y104)</f>
        <v>5.333333333333333</v>
      </c>
      <c r="AJ104" s="22"/>
      <c r="AK104" s="22"/>
      <c r="AL104" s="22"/>
      <c r="AM104" s="22"/>
      <c r="AN104" s="22"/>
      <c r="AO104" s="22"/>
    </row>
    <row r="105" spans="4:41">
      <c r="D105" t="s">
        <v>32</v>
      </c>
      <c r="E105">
        <v>1</v>
      </c>
      <c r="F105">
        <v>8.7096774193548399</v>
      </c>
      <c r="G105">
        <v>8.5622119815668203</v>
      </c>
      <c r="H105">
        <v>7.0138248847926201</v>
      </c>
      <c r="I105">
        <v>6.9769585253456201</v>
      </c>
      <c r="J105">
        <v>4.9124423963133603</v>
      </c>
      <c r="K105">
        <v>5.1705069124423897</v>
      </c>
      <c r="L105">
        <f t="shared" si="18"/>
        <v>512480587.69609499</v>
      </c>
      <c r="M105">
        <f t="shared" si="18"/>
        <v>364932028.82602489</v>
      </c>
      <c r="N105">
        <f t="shared" si="18"/>
        <v>10323450.620619686</v>
      </c>
      <c r="O105">
        <f t="shared" si="18"/>
        <v>9483278.9468575101</v>
      </c>
      <c r="P105">
        <f t="shared" si="18"/>
        <v>81741.461101239605</v>
      </c>
      <c r="Q105">
        <f t="shared" si="18"/>
        <v>148083.58247838001</v>
      </c>
      <c r="T105">
        <v>64</v>
      </c>
      <c r="U105" t="s">
        <v>32</v>
      </c>
      <c r="V105">
        <v>1</v>
      </c>
      <c r="W105">
        <f>AVERAGE(P97:P144)</f>
        <v>128315.9698412565</v>
      </c>
      <c r="X105">
        <f>STDEV(P97:P144)</f>
        <v>136413.54145675123</v>
      </c>
      <c r="Y105">
        <v>48</v>
      </c>
      <c r="AJ105" s="22"/>
      <c r="AK105" s="22"/>
      <c r="AL105" s="22"/>
      <c r="AM105" s="22"/>
      <c r="AN105" s="22"/>
      <c r="AO105" s="22"/>
    </row>
    <row r="106" spans="4:41">
      <c r="D106" t="s">
        <v>32</v>
      </c>
      <c r="E106">
        <v>1</v>
      </c>
      <c r="F106">
        <v>8.8571428571428505</v>
      </c>
      <c r="G106">
        <v>8.5622119815668203</v>
      </c>
      <c r="H106">
        <v>7.0138248847926201</v>
      </c>
      <c r="I106">
        <v>6.9032258064516103</v>
      </c>
      <c r="J106">
        <v>4.9124423963133603</v>
      </c>
      <c r="K106">
        <v>5.0599078341013799</v>
      </c>
      <c r="L106">
        <f t="shared" si="18"/>
        <v>719685673.00114298</v>
      </c>
      <c r="M106">
        <f t="shared" si="18"/>
        <v>364932028.82602489</v>
      </c>
      <c r="N106">
        <f t="shared" si="18"/>
        <v>10323450.620619686</v>
      </c>
      <c r="O106">
        <f t="shared" si="18"/>
        <v>8002502.2781610135</v>
      </c>
      <c r="P106">
        <f t="shared" si="18"/>
        <v>81741.461101239605</v>
      </c>
      <c r="Q106">
        <f t="shared" si="18"/>
        <v>114790.99863901378</v>
      </c>
      <c r="R106">
        <v>87</v>
      </c>
      <c r="S106">
        <v>5</v>
      </c>
      <c r="T106">
        <v>64</v>
      </c>
      <c r="U106" t="s">
        <v>34</v>
      </c>
      <c r="V106">
        <v>48</v>
      </c>
      <c r="W106">
        <f>AVERAGE(P145:P150)</f>
        <v>169874.28026919128</v>
      </c>
      <c r="X106">
        <f>STDEV(P145:P150)</f>
        <v>61664.810539060883</v>
      </c>
      <c r="Y106">
        <v>6</v>
      </c>
      <c r="Z106">
        <f>SQRT((((Y106-1)*X106^2)+((Y105-1)*X105^2))/(Y106+Y105-2))</f>
        <v>131091.53408492365</v>
      </c>
      <c r="AA106">
        <f>(W106-W105)/Z106</f>
        <v>0.31701750016147107</v>
      </c>
      <c r="AB106">
        <f>1-(3/(4*(Y105+Y106-2)-1))</f>
        <v>0.98550724637681164</v>
      </c>
      <c r="AC106">
        <f>((Y105+Y106)/(Y105*Y106))+(AA106^2/(2*(Y105+Y106)))</f>
        <v>0.18843055643896878</v>
      </c>
      <c r="AD106">
        <f>AB106*AA106</f>
        <v>0.31242304363739182</v>
      </c>
      <c r="AE106">
        <f>AC106*(AB106^2)</f>
        <v>0.1830083791165284</v>
      </c>
      <c r="AG106" s="7">
        <f>LN(W106/W105)</f>
        <v>0.28056289910882842</v>
      </c>
      <c r="AH106" s="7">
        <f>(((X106^2)/(Y106*W106^2))+((X105^2)/(Y105*W105^2)))</f>
        <v>4.5507556339363014E-2</v>
      </c>
      <c r="AI106">
        <f>(Y105*Y106)/(Y105+Y106)</f>
        <v>5.333333333333333</v>
      </c>
      <c r="AJ106" s="22"/>
      <c r="AK106" s="22"/>
      <c r="AL106" s="22"/>
      <c r="AM106" s="22"/>
      <c r="AN106" s="22"/>
      <c r="AO106" s="22"/>
    </row>
    <row r="107" spans="4:41">
      <c r="D107" t="s">
        <v>32</v>
      </c>
      <c r="E107">
        <v>1</v>
      </c>
      <c r="F107">
        <v>8.8571428571428505</v>
      </c>
      <c r="G107">
        <v>8.6359447004608292</v>
      </c>
      <c r="H107">
        <v>6.9400921658986103</v>
      </c>
      <c r="I107">
        <v>6.8663594470045997</v>
      </c>
      <c r="J107">
        <v>4.8755760368663497</v>
      </c>
      <c r="K107">
        <v>4.9861751152073701</v>
      </c>
      <c r="L107">
        <f t="shared" si="18"/>
        <v>719685673.00114298</v>
      </c>
      <c r="M107">
        <f t="shared" si="18"/>
        <v>432458761.73560047</v>
      </c>
      <c r="N107">
        <f t="shared" si="18"/>
        <v>8711484.4531033784</v>
      </c>
      <c r="O107">
        <f t="shared" si="18"/>
        <v>7351220.4557923554</v>
      </c>
      <c r="P107">
        <f t="shared" si="18"/>
        <v>75088.950936465742</v>
      </c>
      <c r="Q107">
        <f t="shared" si="18"/>
        <v>96866.83617225966</v>
      </c>
      <c r="T107">
        <v>72</v>
      </c>
      <c r="U107" t="s">
        <v>32</v>
      </c>
      <c r="V107">
        <v>1</v>
      </c>
      <c r="W107">
        <f>AVERAGE(Q97:Q144)</f>
        <v>232109.57066928418</v>
      </c>
      <c r="X107">
        <f>STDEV(Q97:Q144)</f>
        <v>235056.16325158559</v>
      </c>
      <c r="Y107">
        <v>48</v>
      </c>
      <c r="AJ107" s="22"/>
      <c r="AK107" s="22"/>
      <c r="AL107" s="22"/>
      <c r="AM107" s="22"/>
      <c r="AN107" s="22"/>
      <c r="AO107" s="22"/>
    </row>
    <row r="108" spans="4:41">
      <c r="D108" t="s">
        <v>32</v>
      </c>
      <c r="E108">
        <v>1</v>
      </c>
      <c r="F108">
        <v>9.0414746543778808</v>
      </c>
      <c r="G108">
        <v>8.6359447004608292</v>
      </c>
      <c r="H108">
        <v>6.9032258064516103</v>
      </c>
      <c r="I108">
        <v>6.8294930875575997</v>
      </c>
      <c r="J108">
        <v>4.8018433179723496</v>
      </c>
      <c r="K108">
        <v>4.9861751152073701</v>
      </c>
      <c r="L108">
        <f t="shared" si="18"/>
        <v>1100207634.8075871</v>
      </c>
      <c r="M108">
        <f t="shared" si="18"/>
        <v>432458761.73560047</v>
      </c>
      <c r="N108">
        <f t="shared" si="18"/>
        <v>8002502.2781610135</v>
      </c>
      <c r="O108">
        <f t="shared" si="18"/>
        <v>6752943.0559662236</v>
      </c>
      <c r="P108">
        <f t="shared" si="18"/>
        <v>63364.106898165381</v>
      </c>
      <c r="Q108">
        <f t="shared" si="18"/>
        <v>96866.83617225966</v>
      </c>
      <c r="R108">
        <v>87</v>
      </c>
      <c r="S108">
        <v>6</v>
      </c>
      <c r="T108">
        <v>72</v>
      </c>
      <c r="U108" t="s">
        <v>34</v>
      </c>
      <c r="V108">
        <v>48</v>
      </c>
      <c r="W108">
        <f>AVERAGE(Q145:Q150)</f>
        <v>170067.97957862113</v>
      </c>
      <c r="X108">
        <f>STDEV(Q145:Q150)</f>
        <v>87331.291884004197</v>
      </c>
      <c r="Y108">
        <v>6</v>
      </c>
      <c r="Z108">
        <f>SQRT((((Y108-1)*X108^2)+((Y107-1)*X107^2))/(Y108+Y107-2))</f>
        <v>225104.65801791209</v>
      </c>
      <c r="AA108">
        <f>(W108-W107)/Z108</f>
        <v>-0.27561220472712855</v>
      </c>
      <c r="AB108">
        <f>1-(3/(4*(Y107+Y108-2)-1))</f>
        <v>0.98550724637681164</v>
      </c>
      <c r="AC108">
        <f>((Y107+Y108)/(Y107*Y108))+(AA108^2/(2*(Y107+Y108)))</f>
        <v>0.18820335266106064</v>
      </c>
      <c r="AD108">
        <f>AB108*AA108</f>
        <v>-0.27161782494847453</v>
      </c>
      <c r="AE108">
        <f>AC108*(AB108^2)</f>
        <v>0.1827877132335107</v>
      </c>
      <c r="AG108" s="7">
        <f>LN(W108/W107)</f>
        <v>-0.31101131054748371</v>
      </c>
      <c r="AH108" s="7">
        <f>(((X108^2)/(Y108*W108^2))+((X107^2)/(Y107*W107^2)))</f>
        <v>6.5314077237243709E-2</v>
      </c>
      <c r="AI108">
        <f>(Y107*Y108)/(Y107+Y108)</f>
        <v>5.333333333333333</v>
      </c>
      <c r="AJ108" s="22"/>
      <c r="AK108" s="22"/>
      <c r="AL108" s="22"/>
      <c r="AM108" s="22"/>
      <c r="AN108" s="22"/>
      <c r="AO108" s="22"/>
    </row>
    <row r="109" spans="4:41">
      <c r="D109" t="s">
        <v>32</v>
      </c>
      <c r="E109">
        <v>1</v>
      </c>
      <c r="F109">
        <v>9.1889400921659004</v>
      </c>
      <c r="G109">
        <v>8.7096774193548399</v>
      </c>
      <c r="H109">
        <v>6.8663594470045997</v>
      </c>
      <c r="I109">
        <v>6.7557603686635899</v>
      </c>
      <c r="J109">
        <v>4.7281105990783399</v>
      </c>
      <c r="K109">
        <v>4.8018433179723496</v>
      </c>
      <c r="L109">
        <f t="shared" si="18"/>
        <v>1545041297.3828659</v>
      </c>
      <c r="M109">
        <f t="shared" si="18"/>
        <v>512480587.69609499</v>
      </c>
      <c r="N109">
        <f t="shared" si="18"/>
        <v>7351220.4557923554</v>
      </c>
      <c r="O109">
        <f t="shared" si="18"/>
        <v>5698497.5863826899</v>
      </c>
      <c r="P109">
        <f t="shared" si="18"/>
        <v>53470.051091794106</v>
      </c>
      <c r="Q109">
        <f t="shared" si="18"/>
        <v>63364.106898165381</v>
      </c>
      <c r="AG109" s="7"/>
      <c r="AH109" s="7"/>
      <c r="AJ109" s="22"/>
      <c r="AK109" s="22"/>
      <c r="AL109" s="22"/>
      <c r="AM109" s="22"/>
      <c r="AN109" s="22"/>
      <c r="AO109" s="22"/>
    </row>
    <row r="110" spans="4:41">
      <c r="D110" t="s">
        <v>32</v>
      </c>
      <c r="E110">
        <v>1</v>
      </c>
      <c r="F110">
        <v>9.3732718894009199</v>
      </c>
      <c r="G110">
        <v>8.8571428571428505</v>
      </c>
      <c r="H110">
        <v>6.8663594470045997</v>
      </c>
      <c r="I110">
        <v>6.7557603686635899</v>
      </c>
      <c r="J110">
        <v>4.6543778801843301</v>
      </c>
      <c r="K110">
        <v>4.6912442396313301</v>
      </c>
      <c r="L110">
        <f t="shared" si="18"/>
        <v>2361956469.6696591</v>
      </c>
      <c r="M110">
        <f t="shared" si="18"/>
        <v>719685673.00114298</v>
      </c>
      <c r="N110">
        <f t="shared" si="18"/>
        <v>7351220.4557923554</v>
      </c>
      <c r="O110">
        <f t="shared" si="18"/>
        <v>5698497.5863826899</v>
      </c>
      <c r="P110">
        <f t="shared" si="18"/>
        <v>45120.913143365899</v>
      </c>
      <c r="Q110">
        <f t="shared" si="18"/>
        <v>49118.403181334419</v>
      </c>
      <c r="AG110" s="7"/>
      <c r="AH110" s="7"/>
      <c r="AJ110" s="22"/>
      <c r="AK110" s="22"/>
      <c r="AL110" s="22"/>
      <c r="AM110" s="22"/>
      <c r="AN110" s="22"/>
      <c r="AO110" s="22"/>
    </row>
    <row r="111" spans="4:41">
      <c r="D111" t="s">
        <v>32</v>
      </c>
      <c r="E111">
        <v>1</v>
      </c>
      <c r="F111">
        <v>9.1520737327188897</v>
      </c>
      <c r="G111">
        <v>8.8940092165898594</v>
      </c>
      <c r="H111">
        <v>6.7557603686635899</v>
      </c>
      <c r="I111">
        <v>6.6820276497695801</v>
      </c>
      <c r="J111">
        <v>4.5806451612903203</v>
      </c>
      <c r="K111">
        <v>4.5806451612903203</v>
      </c>
      <c r="L111">
        <f t="shared" si="18"/>
        <v>1419298463.8518531</v>
      </c>
      <c r="M111">
        <f t="shared" si="18"/>
        <v>783446268.872738</v>
      </c>
      <c r="N111">
        <f t="shared" si="18"/>
        <v>5698497.5863826899</v>
      </c>
      <c r="O111">
        <f t="shared" si="18"/>
        <v>4808699.6251685424</v>
      </c>
      <c r="P111">
        <f t="shared" si="18"/>
        <v>38075.460212223596</v>
      </c>
      <c r="Q111">
        <f t="shared" si="18"/>
        <v>38075.460212223596</v>
      </c>
      <c r="AG111" s="7"/>
      <c r="AH111" s="7"/>
      <c r="AJ111" s="22"/>
      <c r="AK111" s="22"/>
      <c r="AL111" s="22"/>
      <c r="AM111" s="22"/>
      <c r="AN111" s="22"/>
      <c r="AO111" s="22"/>
    </row>
    <row r="112" spans="4:41">
      <c r="D112" t="s">
        <v>32</v>
      </c>
      <c r="E112">
        <v>1</v>
      </c>
      <c r="F112">
        <v>9.1152073732718897</v>
      </c>
      <c r="G112">
        <v>8.9677419354838701</v>
      </c>
      <c r="H112">
        <v>6.6820276497695801</v>
      </c>
      <c r="I112">
        <v>6.6082949308755703</v>
      </c>
      <c r="J112">
        <v>4.5437788018433096</v>
      </c>
      <c r="K112">
        <v>4.4700460829492998</v>
      </c>
      <c r="L112">
        <f t="shared" si="18"/>
        <v>1303789182.143203</v>
      </c>
      <c r="M112">
        <f t="shared" si="18"/>
        <v>928414544.51947486</v>
      </c>
      <c r="N112">
        <f t="shared" si="18"/>
        <v>4808699.6251685424</v>
      </c>
      <c r="O112">
        <f t="shared" si="18"/>
        <v>4057840.1121644736</v>
      </c>
      <c r="P112">
        <f t="shared" si="18"/>
        <v>34976.697568666881</v>
      </c>
      <c r="Q112">
        <f t="shared" si="18"/>
        <v>29515.22395832897</v>
      </c>
      <c r="AJ112" s="22"/>
      <c r="AK112" s="22"/>
      <c r="AL112" s="22"/>
      <c r="AM112" s="22"/>
      <c r="AN112" s="22"/>
      <c r="AO112" s="22"/>
    </row>
    <row r="113" spans="4:41">
      <c r="D113" t="s">
        <v>32</v>
      </c>
      <c r="E113">
        <v>1</v>
      </c>
      <c r="F113">
        <v>8.9677419354838701</v>
      </c>
      <c r="G113">
        <v>9.0046082949308701</v>
      </c>
      <c r="H113">
        <v>6.6451612903225801</v>
      </c>
      <c r="I113">
        <v>6.4976958525345596</v>
      </c>
      <c r="J113">
        <v>4.4700460829492998</v>
      </c>
      <c r="K113">
        <v>4.35944700460829</v>
      </c>
      <c r="L113">
        <f t="shared" si="18"/>
        <v>928414544.51947486</v>
      </c>
      <c r="M113">
        <f t="shared" si="18"/>
        <v>1010667487.4293272</v>
      </c>
      <c r="N113">
        <f t="shared" si="18"/>
        <v>4417344.7031400697</v>
      </c>
      <c r="O113">
        <f t="shared" si="18"/>
        <v>3145544.6376765869</v>
      </c>
      <c r="P113">
        <f t="shared" si="18"/>
        <v>29515.22395832897</v>
      </c>
      <c r="Q113">
        <f t="shared" si="18"/>
        <v>22879.525039349875</v>
      </c>
      <c r="AG113" s="7"/>
      <c r="AH113" s="7"/>
      <c r="AJ113" s="22"/>
      <c r="AK113" s="22"/>
      <c r="AL113" s="22"/>
      <c r="AM113" s="22"/>
      <c r="AN113" s="22"/>
      <c r="AO113" s="22"/>
    </row>
    <row r="114" spans="4:41">
      <c r="D114" t="s">
        <v>32</v>
      </c>
      <c r="E114">
        <v>1</v>
      </c>
      <c r="F114">
        <v>8.8940092165898594</v>
      </c>
      <c r="G114">
        <v>9.1152073732718897</v>
      </c>
      <c r="H114">
        <v>6.6082949308755703</v>
      </c>
      <c r="I114">
        <v>6.4608294930875498</v>
      </c>
      <c r="J114">
        <v>4.4700460829492998</v>
      </c>
      <c r="K114">
        <v>4.32258064516129</v>
      </c>
      <c r="L114">
        <f t="shared" si="18"/>
        <v>783446268.872738</v>
      </c>
      <c r="M114">
        <f t="shared" si="18"/>
        <v>1303789182.143203</v>
      </c>
      <c r="N114">
        <f t="shared" si="18"/>
        <v>4057840.1121644736</v>
      </c>
      <c r="O114">
        <f t="shared" si="18"/>
        <v>2889545.2049043281</v>
      </c>
      <c r="P114">
        <f t="shared" si="18"/>
        <v>29515.22395832897</v>
      </c>
      <c r="Q114">
        <f t="shared" si="18"/>
        <v>21017.480113324906</v>
      </c>
      <c r="AG114" s="7"/>
      <c r="AH114" s="7"/>
      <c r="AJ114" s="22"/>
      <c r="AK114" s="22"/>
      <c r="AL114" s="22"/>
      <c r="AM114" s="22"/>
      <c r="AN114" s="22"/>
      <c r="AO114" s="22"/>
    </row>
    <row r="115" spans="4:41">
      <c r="D115" t="s">
        <v>32</v>
      </c>
      <c r="E115">
        <v>1</v>
      </c>
      <c r="F115">
        <v>8.8571428571428505</v>
      </c>
      <c r="G115">
        <v>9.1152073732718897</v>
      </c>
      <c r="H115">
        <v>6.5714285714285703</v>
      </c>
      <c r="I115">
        <v>6.38709677419354</v>
      </c>
      <c r="J115">
        <v>4.5437788018433096</v>
      </c>
      <c r="K115">
        <v>4.32258064516129</v>
      </c>
      <c r="L115">
        <f t="shared" si="18"/>
        <v>719685673.00114298</v>
      </c>
      <c r="M115">
        <f t="shared" si="18"/>
        <v>1303789182.143203</v>
      </c>
      <c r="N115">
        <f t="shared" si="18"/>
        <v>3727593.7203149362</v>
      </c>
      <c r="O115">
        <f t="shared" si="18"/>
        <v>2438354.0982687874</v>
      </c>
      <c r="P115">
        <f t="shared" si="18"/>
        <v>34976.697568666881</v>
      </c>
      <c r="Q115">
        <f t="shared" si="18"/>
        <v>21017.480113324906</v>
      </c>
      <c r="AG115" s="7"/>
      <c r="AH115" s="7"/>
      <c r="AJ115" s="22"/>
      <c r="AK115" s="22"/>
      <c r="AL115" s="22"/>
      <c r="AM115" s="22"/>
      <c r="AN115" s="22"/>
      <c r="AO115" s="22"/>
    </row>
    <row r="116" spans="4:41">
      <c r="D116" t="s">
        <v>32</v>
      </c>
      <c r="E116">
        <v>1</v>
      </c>
      <c r="F116">
        <v>8.7834101382488399</v>
      </c>
      <c r="G116">
        <v>9.0414746543778808</v>
      </c>
      <c r="H116">
        <v>6.4608294930875498</v>
      </c>
      <c r="I116">
        <v>6.2764976958525303</v>
      </c>
      <c r="J116">
        <v>4.5806451612903203</v>
      </c>
      <c r="K116">
        <v>4.32258064516129</v>
      </c>
      <c r="L116">
        <f t="shared" si="18"/>
        <v>607309588.80630028</v>
      </c>
      <c r="M116">
        <f t="shared" si="18"/>
        <v>1100207634.8075871</v>
      </c>
      <c r="N116">
        <f t="shared" si="18"/>
        <v>2889545.2049043281</v>
      </c>
      <c r="O116">
        <f t="shared" si="18"/>
        <v>1890156.2029448517</v>
      </c>
      <c r="P116">
        <f t="shared" si="18"/>
        <v>38075.460212223596</v>
      </c>
      <c r="Q116">
        <f t="shared" si="18"/>
        <v>21017.480113324906</v>
      </c>
      <c r="AG116" s="7"/>
      <c r="AH116" s="7"/>
      <c r="AJ116" s="22"/>
      <c r="AK116" s="22"/>
      <c r="AL116" s="22"/>
      <c r="AM116" s="22"/>
      <c r="AN116" s="22"/>
      <c r="AO116" s="22"/>
    </row>
    <row r="117" spans="4:41">
      <c r="D117" t="s">
        <v>32</v>
      </c>
      <c r="E117">
        <v>1</v>
      </c>
      <c r="F117">
        <v>8.7465437788018399</v>
      </c>
      <c r="G117">
        <v>9.0046082949308701</v>
      </c>
      <c r="H117">
        <v>6.31336405529954</v>
      </c>
      <c r="I117">
        <v>6.2396313364055302</v>
      </c>
      <c r="J117">
        <v>4.6175115207373203</v>
      </c>
      <c r="K117">
        <v>4.32258064516129</v>
      </c>
      <c r="L117">
        <f t="shared" si="18"/>
        <v>557883836.46143365</v>
      </c>
      <c r="M117">
        <f t="shared" si="18"/>
        <v>1010667487.4293272</v>
      </c>
      <c r="N117">
        <f t="shared" si="18"/>
        <v>2057614.7064434567</v>
      </c>
      <c r="O117">
        <f t="shared" si="18"/>
        <v>1736326.2715527054</v>
      </c>
      <c r="P117">
        <f t="shared" si="18"/>
        <v>41448.757920224642</v>
      </c>
      <c r="Q117">
        <f t="shared" si="18"/>
        <v>21017.480113324906</v>
      </c>
      <c r="AJ117" s="22"/>
      <c r="AK117" s="22"/>
      <c r="AL117" s="22"/>
      <c r="AM117" s="22"/>
      <c r="AN117" s="22"/>
      <c r="AO117" s="22"/>
    </row>
    <row r="118" spans="4:41">
      <c r="D118" t="s">
        <v>32</v>
      </c>
      <c r="E118">
        <v>1</v>
      </c>
      <c r="F118">
        <v>8.6728110599078292</v>
      </c>
      <c r="G118">
        <v>8.8940092165898594</v>
      </c>
      <c r="H118">
        <v>6.2027649769585196</v>
      </c>
      <c r="I118">
        <v>6.1658986175115196</v>
      </c>
      <c r="J118">
        <v>4.6543778801843301</v>
      </c>
      <c r="K118">
        <v>4.3963133640552901</v>
      </c>
      <c r="L118">
        <f t="shared" si="18"/>
        <v>470772471.97407424</v>
      </c>
      <c r="M118">
        <f t="shared" si="18"/>
        <v>783446268.872738</v>
      </c>
      <c r="N118">
        <f t="shared" si="18"/>
        <v>1595015.7540350156</v>
      </c>
      <c r="O118">
        <f t="shared" si="18"/>
        <v>1465205.7607496288</v>
      </c>
      <c r="P118">
        <f t="shared" si="18"/>
        <v>45120.913143365899</v>
      </c>
      <c r="Q118">
        <f t="shared" si="18"/>
        <v>24906.537948588833</v>
      </c>
      <c r="AG118" s="7"/>
      <c r="AH118" s="7"/>
      <c r="AJ118" s="22"/>
      <c r="AK118" s="22"/>
      <c r="AL118" s="22"/>
      <c r="AM118" s="22"/>
      <c r="AN118" s="22"/>
      <c r="AO118" s="22"/>
    </row>
    <row r="119" spans="4:41">
      <c r="D119" t="s">
        <v>32</v>
      </c>
      <c r="E119">
        <v>1</v>
      </c>
      <c r="F119">
        <v>8.5990783410138203</v>
      </c>
      <c r="G119">
        <v>8.7465437788018399</v>
      </c>
      <c r="H119">
        <v>6.2027649769585196</v>
      </c>
      <c r="I119">
        <v>6.1290322580645098</v>
      </c>
      <c r="J119">
        <v>4.7649769585253399</v>
      </c>
      <c r="K119">
        <v>4.5437788018433096</v>
      </c>
      <c r="L119">
        <f t="shared" si="18"/>
        <v>397263204.0647105</v>
      </c>
      <c r="M119">
        <f t="shared" si="18"/>
        <v>557883836.46143365</v>
      </c>
      <c r="N119">
        <f t="shared" si="18"/>
        <v>1595015.7540350156</v>
      </c>
      <c r="O119">
        <f t="shared" si="18"/>
        <v>1345960.3241553479</v>
      </c>
      <c r="P119">
        <f t="shared" si="18"/>
        <v>58207.233512946892</v>
      </c>
      <c r="Q119">
        <f t="shared" si="18"/>
        <v>34976.697568666881</v>
      </c>
      <c r="AG119" s="7"/>
      <c r="AH119" s="7"/>
      <c r="AJ119" s="22"/>
      <c r="AK119" s="22"/>
      <c r="AL119" s="22"/>
      <c r="AM119" s="22"/>
      <c r="AN119" s="22"/>
      <c r="AO119" s="22"/>
    </row>
    <row r="120" spans="4:41">
      <c r="D120" t="s">
        <v>32</v>
      </c>
      <c r="E120">
        <v>1</v>
      </c>
      <c r="F120">
        <v>8.5622119815668203</v>
      </c>
      <c r="G120">
        <v>8.7465437788018399</v>
      </c>
      <c r="H120">
        <v>6.38709677419354</v>
      </c>
      <c r="I120">
        <v>6.1290322580645098</v>
      </c>
      <c r="J120">
        <v>4.8018433179723496</v>
      </c>
      <c r="K120">
        <v>4.5806451612903203</v>
      </c>
      <c r="L120">
        <f t="shared" si="18"/>
        <v>364932028.82602489</v>
      </c>
      <c r="M120">
        <f t="shared" si="18"/>
        <v>557883836.46143365</v>
      </c>
      <c r="N120">
        <f t="shared" si="18"/>
        <v>2438354.0982687874</v>
      </c>
      <c r="O120">
        <f t="shared" si="18"/>
        <v>1345960.3241553479</v>
      </c>
      <c r="P120">
        <f t="shared" si="18"/>
        <v>63364.106898165381</v>
      </c>
      <c r="Q120">
        <f t="shared" si="18"/>
        <v>38075.460212223596</v>
      </c>
      <c r="AG120" s="7"/>
      <c r="AH120" s="7"/>
      <c r="AJ120" s="22"/>
      <c r="AK120" s="22"/>
      <c r="AL120" s="22"/>
      <c r="AM120" s="22"/>
      <c r="AN120" s="22"/>
      <c r="AO120" s="22"/>
    </row>
    <row r="121" spans="4:41">
      <c r="D121" t="s">
        <v>32</v>
      </c>
      <c r="E121">
        <v>1</v>
      </c>
      <c r="F121">
        <v>8.4884792626728096</v>
      </c>
      <c r="G121">
        <v>8.7465437788018399</v>
      </c>
      <c r="H121">
        <v>6.38709677419354</v>
      </c>
      <c r="I121">
        <v>6.2027649769585196</v>
      </c>
      <c r="J121">
        <v>4.8387096774193497</v>
      </c>
      <c r="K121">
        <v>4.7649769585253399</v>
      </c>
      <c r="L121">
        <f t="shared" si="18"/>
        <v>307949329.38484401</v>
      </c>
      <c r="M121">
        <f t="shared" si="18"/>
        <v>557883836.46143365</v>
      </c>
      <c r="N121">
        <f t="shared" si="18"/>
        <v>2438354.0982687874</v>
      </c>
      <c r="O121">
        <f t="shared" si="18"/>
        <v>1595015.7540350156</v>
      </c>
      <c r="P121">
        <f t="shared" si="18"/>
        <v>68977.853793875765</v>
      </c>
      <c r="Q121">
        <f t="shared" si="18"/>
        <v>58207.233512946892</v>
      </c>
      <c r="AG121" s="7"/>
      <c r="AH121" s="7"/>
      <c r="AJ121" s="22"/>
      <c r="AK121" s="22"/>
      <c r="AL121" s="22"/>
      <c r="AM121" s="22"/>
      <c r="AN121" s="22"/>
      <c r="AO121" s="22"/>
    </row>
    <row r="122" spans="4:41">
      <c r="D122" t="s">
        <v>32</v>
      </c>
      <c r="E122">
        <v>1</v>
      </c>
      <c r="F122">
        <v>8.4516129032258007</v>
      </c>
      <c r="G122">
        <v>8.6359447004608292</v>
      </c>
      <c r="H122">
        <v>6.4608294930875498</v>
      </c>
      <c r="I122">
        <v>6.2027649769585196</v>
      </c>
      <c r="J122">
        <v>4.8755760368663497</v>
      </c>
      <c r="K122">
        <v>4.7649769585253399</v>
      </c>
      <c r="L122">
        <f t="shared" si="18"/>
        <v>282886943.46259356</v>
      </c>
      <c r="M122">
        <f t="shared" si="18"/>
        <v>432458761.73560047</v>
      </c>
      <c r="N122">
        <f t="shared" si="18"/>
        <v>2889545.2049043281</v>
      </c>
      <c r="O122">
        <f t="shared" si="18"/>
        <v>1595015.7540350156</v>
      </c>
      <c r="P122">
        <f t="shared" si="18"/>
        <v>75088.950936465742</v>
      </c>
      <c r="Q122">
        <f t="shared" si="18"/>
        <v>58207.233512946892</v>
      </c>
      <c r="AJ122" s="22"/>
      <c r="AK122" s="22"/>
      <c r="AL122" s="22"/>
      <c r="AM122" s="22"/>
      <c r="AN122" s="22"/>
      <c r="AO122" s="22"/>
    </row>
    <row r="123" spans="4:41">
      <c r="D123" t="s">
        <v>32</v>
      </c>
      <c r="E123">
        <v>1</v>
      </c>
      <c r="F123">
        <v>8.34101382488479</v>
      </c>
      <c r="G123">
        <v>8.5990783410138203</v>
      </c>
      <c r="H123">
        <v>6.4608294930875498</v>
      </c>
      <c r="I123">
        <v>6.2764976958525303</v>
      </c>
      <c r="J123">
        <v>4.8755760368663497</v>
      </c>
      <c r="K123">
        <v>4.9861751152073701</v>
      </c>
      <c r="L123">
        <f t="shared" si="18"/>
        <v>219287473.99631748</v>
      </c>
      <c r="M123">
        <f t="shared" si="18"/>
        <v>397263204.0647105</v>
      </c>
      <c r="N123">
        <f t="shared" si="18"/>
        <v>2889545.2049043281</v>
      </c>
      <c r="O123">
        <f t="shared" si="18"/>
        <v>1890156.2029448517</v>
      </c>
      <c r="P123">
        <f t="shared" si="18"/>
        <v>75088.950936465742</v>
      </c>
      <c r="Q123">
        <f t="shared" si="18"/>
        <v>96866.83617225966</v>
      </c>
      <c r="AG123" s="7"/>
      <c r="AH123" s="7"/>
      <c r="AJ123" s="22"/>
      <c r="AK123" s="22"/>
      <c r="AL123" s="22"/>
      <c r="AM123" s="22"/>
      <c r="AN123" s="22"/>
      <c r="AO123" s="22"/>
    </row>
    <row r="124" spans="4:41">
      <c r="D124" t="s">
        <v>32</v>
      </c>
      <c r="E124">
        <v>1</v>
      </c>
      <c r="F124">
        <v>8.2672811059907794</v>
      </c>
      <c r="G124">
        <v>8.5253456221198096</v>
      </c>
      <c r="H124">
        <v>6.5345622119815596</v>
      </c>
      <c r="I124">
        <v>6.35023041474654</v>
      </c>
      <c r="J124">
        <v>4.6543778801843301</v>
      </c>
      <c r="K124">
        <v>4.9861751152073701</v>
      </c>
      <c r="L124">
        <f t="shared" si="18"/>
        <v>185046598.34025115</v>
      </c>
      <c r="M124">
        <f t="shared" si="18"/>
        <v>335232118.90870798</v>
      </c>
      <c r="N124">
        <f t="shared" si="18"/>
        <v>3424224.355729816</v>
      </c>
      <c r="O124">
        <f t="shared" si="18"/>
        <v>2239909.206221208</v>
      </c>
      <c r="P124">
        <f t="shared" si="18"/>
        <v>45120.913143365899</v>
      </c>
      <c r="Q124">
        <f t="shared" si="18"/>
        <v>96866.83617225966</v>
      </c>
      <c r="AG124" s="7"/>
      <c r="AH124" s="7"/>
      <c r="AJ124" s="22"/>
      <c r="AK124" s="22"/>
      <c r="AL124" s="22"/>
      <c r="AM124" s="22"/>
      <c r="AN124" s="22"/>
      <c r="AO124" s="22"/>
    </row>
    <row r="125" spans="4:41">
      <c r="D125" t="s">
        <v>32</v>
      </c>
      <c r="E125">
        <v>1</v>
      </c>
      <c r="F125">
        <v>8.34101382488479</v>
      </c>
      <c r="G125">
        <v>8.4884792626728096</v>
      </c>
      <c r="H125">
        <v>6.6082949308755703</v>
      </c>
      <c r="I125">
        <v>6.35023041474654</v>
      </c>
      <c r="J125">
        <v>4.6543778801843301</v>
      </c>
      <c r="K125">
        <v>4.9861751152073701</v>
      </c>
      <c r="L125">
        <f t="shared" si="18"/>
        <v>219287473.99631748</v>
      </c>
      <c r="M125">
        <f t="shared" si="18"/>
        <v>307949329.38484401</v>
      </c>
      <c r="N125">
        <f t="shared" si="18"/>
        <v>4057840.1121644736</v>
      </c>
      <c r="O125">
        <f t="shared" si="18"/>
        <v>2239909.206221208</v>
      </c>
      <c r="P125">
        <f t="shared" si="18"/>
        <v>45120.913143365899</v>
      </c>
      <c r="Q125">
        <f t="shared" si="18"/>
        <v>96866.83617225966</v>
      </c>
      <c r="AG125" s="7"/>
      <c r="AH125" s="7"/>
      <c r="AJ125" s="22"/>
      <c r="AK125" s="22"/>
      <c r="AL125" s="22"/>
      <c r="AM125" s="22"/>
      <c r="AN125" s="22"/>
      <c r="AO125" s="22"/>
    </row>
    <row r="126" spans="4:41">
      <c r="D126" t="s">
        <v>32</v>
      </c>
      <c r="E126">
        <v>1</v>
      </c>
      <c r="F126">
        <v>8.37788018433179</v>
      </c>
      <c r="G126">
        <v>8.4147465437788007</v>
      </c>
      <c r="H126">
        <v>6.6820276497695801</v>
      </c>
      <c r="I126">
        <v>6.38709677419354</v>
      </c>
      <c r="J126">
        <v>4.5806451612903203</v>
      </c>
      <c r="K126">
        <v>5.0599078341013799</v>
      </c>
      <c r="L126">
        <f t="shared" si="18"/>
        <v>238715261.06184688</v>
      </c>
      <c r="M126">
        <f t="shared" si="18"/>
        <v>259864254.10137236</v>
      </c>
      <c r="N126">
        <f t="shared" si="18"/>
        <v>4808699.6251685424</v>
      </c>
      <c r="O126">
        <f t="shared" si="18"/>
        <v>2438354.0982687874</v>
      </c>
      <c r="P126">
        <f t="shared" si="18"/>
        <v>38075.460212223596</v>
      </c>
      <c r="Q126">
        <f t="shared" si="18"/>
        <v>114790.99863901378</v>
      </c>
      <c r="AG126" s="7"/>
      <c r="AH126" s="7"/>
      <c r="AJ126" s="22"/>
      <c r="AK126" s="22"/>
      <c r="AL126" s="22"/>
      <c r="AM126" s="22"/>
      <c r="AN126" s="22"/>
      <c r="AO126" s="22"/>
    </row>
    <row r="127" spans="4:41">
      <c r="D127" t="s">
        <v>32</v>
      </c>
      <c r="E127">
        <v>1</v>
      </c>
      <c r="F127">
        <v>8.4147465437788007</v>
      </c>
      <c r="G127">
        <v>8.34101382488479</v>
      </c>
      <c r="H127">
        <v>6.7926267281105996</v>
      </c>
      <c r="I127">
        <v>6.4608294930875498</v>
      </c>
      <c r="J127">
        <v>4.2857142857142803</v>
      </c>
      <c r="K127">
        <v>5.2073732718894004</v>
      </c>
      <c r="L127">
        <f t="shared" si="18"/>
        <v>259864254.10137236</v>
      </c>
      <c r="M127">
        <f t="shared" si="18"/>
        <v>219287473.99631748</v>
      </c>
      <c r="N127">
        <f t="shared" si="18"/>
        <v>6203356.3258452294</v>
      </c>
      <c r="O127">
        <f t="shared" si="18"/>
        <v>2889545.2049043281</v>
      </c>
      <c r="P127">
        <f t="shared" si="18"/>
        <v>19306.977288832288</v>
      </c>
      <c r="Q127">
        <f t="shared" si="18"/>
        <v>161203.05645407998</v>
      </c>
      <c r="AG127" s="7"/>
      <c r="AH127" s="7"/>
      <c r="AJ127" s="22"/>
      <c r="AK127" s="22"/>
      <c r="AL127" s="22"/>
      <c r="AM127" s="22"/>
      <c r="AN127" s="22"/>
      <c r="AO127" s="22"/>
    </row>
    <row r="128" spans="4:41">
      <c r="D128" t="s">
        <v>32</v>
      </c>
      <c r="E128">
        <v>1</v>
      </c>
      <c r="F128">
        <v>8.4884792626728096</v>
      </c>
      <c r="G128">
        <v>8.34101382488479</v>
      </c>
      <c r="H128">
        <v>6.7926267281105996</v>
      </c>
      <c r="I128">
        <v>6.4976958525345596</v>
      </c>
      <c r="J128">
        <v>5.1336405529953897</v>
      </c>
      <c r="K128">
        <v>5.3548387096774199</v>
      </c>
      <c r="L128">
        <f t="shared" si="18"/>
        <v>307949329.38484401</v>
      </c>
      <c r="M128">
        <f t="shared" si="18"/>
        <v>219287473.99631748</v>
      </c>
      <c r="N128">
        <f t="shared" si="18"/>
        <v>6203356.3258452294</v>
      </c>
      <c r="O128">
        <f t="shared" si="18"/>
        <v>3145544.6376765869</v>
      </c>
      <c r="P128">
        <f t="shared" si="18"/>
        <v>136031.83389936743</v>
      </c>
      <c r="Q128">
        <f t="shared" si="18"/>
        <v>226380.34095214543</v>
      </c>
      <c r="AJ128" s="22"/>
      <c r="AK128" s="22"/>
      <c r="AL128" s="22"/>
      <c r="AM128" s="22"/>
      <c r="AN128" s="22"/>
      <c r="AO128" s="22"/>
    </row>
    <row r="129" spans="4:41">
      <c r="D129" t="s">
        <v>32</v>
      </c>
      <c r="E129">
        <v>1</v>
      </c>
      <c r="F129">
        <v>8.5253456221198096</v>
      </c>
      <c r="G129">
        <v>8.4147465437788007</v>
      </c>
      <c r="H129">
        <v>6.8294930875575997</v>
      </c>
      <c r="I129">
        <v>6.5714285714285703</v>
      </c>
      <c r="J129">
        <v>5.3179723502304102</v>
      </c>
      <c r="K129">
        <v>5.4654377880184297</v>
      </c>
      <c r="L129">
        <f t="shared" ref="L129:Q150" si="19">10^F129</f>
        <v>335232118.90870798</v>
      </c>
      <c r="M129">
        <f t="shared" si="19"/>
        <v>259864254.10137236</v>
      </c>
      <c r="N129">
        <f t="shared" si="19"/>
        <v>6752943.0559662236</v>
      </c>
      <c r="O129">
        <f t="shared" si="19"/>
        <v>3727593.7203149362</v>
      </c>
      <c r="P129">
        <f t="shared" si="19"/>
        <v>207956.42854588368</v>
      </c>
      <c r="Q129">
        <f t="shared" si="19"/>
        <v>292036.93920541735</v>
      </c>
      <c r="AJ129" s="22"/>
      <c r="AK129" s="22"/>
      <c r="AL129" s="22"/>
      <c r="AM129" s="22"/>
      <c r="AN129" s="22"/>
      <c r="AO129" s="22"/>
    </row>
    <row r="130" spans="4:41">
      <c r="D130" t="s">
        <v>32</v>
      </c>
      <c r="E130">
        <v>1</v>
      </c>
      <c r="F130">
        <v>8.5990783410138203</v>
      </c>
      <c r="G130">
        <v>8.4147465437788007</v>
      </c>
      <c r="H130">
        <v>6.9400921658986103</v>
      </c>
      <c r="I130">
        <v>6.6451612903225801</v>
      </c>
      <c r="J130">
        <v>5.3548387096774199</v>
      </c>
      <c r="K130">
        <v>5.4654377880184297</v>
      </c>
      <c r="L130">
        <f t="shared" si="19"/>
        <v>397263204.0647105</v>
      </c>
      <c r="M130">
        <f t="shared" si="19"/>
        <v>259864254.10137236</v>
      </c>
      <c r="N130">
        <f t="shared" si="19"/>
        <v>8711484.4531033784</v>
      </c>
      <c r="O130">
        <f t="shared" si="19"/>
        <v>4417344.7031400697</v>
      </c>
      <c r="P130">
        <f t="shared" si="19"/>
        <v>226380.34095214543</v>
      </c>
      <c r="Q130">
        <f t="shared" si="19"/>
        <v>292036.93920541735</v>
      </c>
      <c r="AJ130" s="22"/>
      <c r="AK130" s="22"/>
      <c r="AL130" s="22"/>
      <c r="AM130" s="22"/>
      <c r="AN130" s="22"/>
      <c r="AO130" s="22"/>
    </row>
    <row r="131" spans="4:41">
      <c r="D131" t="s">
        <v>32</v>
      </c>
      <c r="E131">
        <v>1</v>
      </c>
      <c r="F131">
        <v>8.6359447004608292</v>
      </c>
      <c r="G131">
        <v>8.5990783410138203</v>
      </c>
      <c r="H131">
        <v>6.9769585253456201</v>
      </c>
      <c r="I131">
        <v>6.6451612903225801</v>
      </c>
      <c r="J131">
        <v>5.5760368663594404</v>
      </c>
      <c r="K131">
        <v>5.4654377880184297</v>
      </c>
      <c r="L131">
        <f t="shared" si="19"/>
        <v>432458761.73560047</v>
      </c>
      <c r="M131">
        <f t="shared" si="19"/>
        <v>397263204.0647105</v>
      </c>
      <c r="N131">
        <f t="shared" si="19"/>
        <v>9483278.9468575101</v>
      </c>
      <c r="O131">
        <f t="shared" si="19"/>
        <v>4417344.7031400697</v>
      </c>
      <c r="P131">
        <f t="shared" si="19"/>
        <v>376735.77794680267</v>
      </c>
      <c r="Q131">
        <f t="shared" si="19"/>
        <v>292036.93920541735</v>
      </c>
      <c r="AJ131" s="22"/>
      <c r="AK131" s="22"/>
      <c r="AL131" s="22"/>
      <c r="AM131" s="22"/>
      <c r="AN131" s="22"/>
      <c r="AO131" s="22"/>
    </row>
    <row r="132" spans="4:41">
      <c r="D132" t="s">
        <v>32</v>
      </c>
      <c r="E132">
        <v>1</v>
      </c>
      <c r="F132">
        <v>8.7096774193548399</v>
      </c>
      <c r="G132">
        <v>8.7096774193548399</v>
      </c>
      <c r="H132">
        <v>7.0506912442396299</v>
      </c>
      <c r="I132">
        <v>6.8663594470045997</v>
      </c>
      <c r="J132">
        <v>5.7972350230414698</v>
      </c>
      <c r="K132">
        <v>5.6497695852534502</v>
      </c>
      <c r="L132">
        <f t="shared" si="19"/>
        <v>512480587.69609499</v>
      </c>
      <c r="M132">
        <f t="shared" si="19"/>
        <v>512480587.69609499</v>
      </c>
      <c r="N132">
        <f t="shared" si="19"/>
        <v>11238057.354802487</v>
      </c>
      <c r="O132">
        <f t="shared" si="19"/>
        <v>7351220.4557923554</v>
      </c>
      <c r="P132">
        <f t="shared" si="19"/>
        <v>626953.05514708068</v>
      </c>
      <c r="Q132">
        <f t="shared" si="19"/>
        <v>446446.66722318117</v>
      </c>
      <c r="AJ132" s="22"/>
      <c r="AK132" s="22"/>
      <c r="AL132" s="22"/>
      <c r="AM132" s="22"/>
      <c r="AN132" s="22"/>
      <c r="AO132" s="22"/>
    </row>
    <row r="133" spans="4:41">
      <c r="D133" t="s">
        <v>32</v>
      </c>
      <c r="E133">
        <v>1</v>
      </c>
      <c r="F133">
        <v>8.8202764976958505</v>
      </c>
      <c r="G133">
        <v>8.8202764976958505</v>
      </c>
      <c r="H133">
        <v>7.0875576036866299</v>
      </c>
      <c r="I133">
        <v>6.9032258064516103</v>
      </c>
      <c r="J133">
        <v>5.4654377880184297</v>
      </c>
      <c r="K133">
        <v>5.6497695852534502</v>
      </c>
      <c r="L133">
        <f t="shared" si="19"/>
        <v>661114218.67943549</v>
      </c>
      <c r="M133">
        <f t="shared" si="19"/>
        <v>661114218.67943549</v>
      </c>
      <c r="N133">
        <f t="shared" si="19"/>
        <v>12233693.728100197</v>
      </c>
      <c r="O133">
        <f t="shared" si="19"/>
        <v>8002502.2781610135</v>
      </c>
      <c r="P133">
        <f t="shared" si="19"/>
        <v>292036.93920541735</v>
      </c>
      <c r="Q133">
        <f t="shared" si="19"/>
        <v>446446.66722318117</v>
      </c>
      <c r="AJ133" s="22"/>
      <c r="AK133" s="22"/>
      <c r="AL133" s="22"/>
      <c r="AM133" s="22"/>
      <c r="AN133" s="22"/>
      <c r="AO133" s="22"/>
    </row>
    <row r="134" spans="4:41">
      <c r="D134" t="s">
        <v>32</v>
      </c>
      <c r="E134">
        <v>1</v>
      </c>
      <c r="F134">
        <v>8.8202764976958505</v>
      </c>
      <c r="G134">
        <v>8.8571428571428505</v>
      </c>
      <c r="H134">
        <v>7.1244239631336397</v>
      </c>
      <c r="I134">
        <v>6.9769585253456201</v>
      </c>
      <c r="J134">
        <v>5.2073732718894004</v>
      </c>
      <c r="K134">
        <v>5.72350230414746</v>
      </c>
      <c r="L134">
        <f t="shared" si="19"/>
        <v>661114218.67943549</v>
      </c>
      <c r="M134">
        <f t="shared" si="19"/>
        <v>719685673.00114298</v>
      </c>
      <c r="N134">
        <f t="shared" si="19"/>
        <v>13317538.566307815</v>
      </c>
      <c r="O134">
        <f t="shared" si="19"/>
        <v>9483278.9468575101</v>
      </c>
      <c r="P134">
        <f t="shared" si="19"/>
        <v>161203.05645407998</v>
      </c>
      <c r="Q134">
        <f t="shared" si="19"/>
        <v>529056.80411067919</v>
      </c>
      <c r="AJ134" s="22"/>
      <c r="AK134" s="22"/>
      <c r="AL134" s="22"/>
      <c r="AM134" s="22"/>
      <c r="AN134" s="22"/>
      <c r="AO134" s="22"/>
    </row>
    <row r="135" spans="4:41">
      <c r="D135" t="s">
        <v>32</v>
      </c>
      <c r="E135">
        <v>1</v>
      </c>
      <c r="F135">
        <v>8.9677419354838701</v>
      </c>
      <c r="G135">
        <v>8.9308755760368594</v>
      </c>
      <c r="H135">
        <v>7.1244239631336397</v>
      </c>
      <c r="I135">
        <v>7.0506912442396299</v>
      </c>
      <c r="J135">
        <v>4.9124423963133603</v>
      </c>
      <c r="K135">
        <v>5.8341013824884698</v>
      </c>
      <c r="L135">
        <f t="shared" si="19"/>
        <v>928414544.51947486</v>
      </c>
      <c r="M135">
        <f t="shared" si="19"/>
        <v>852855738.60468745</v>
      </c>
      <c r="N135">
        <f t="shared" si="19"/>
        <v>13317538.566307815</v>
      </c>
      <c r="O135">
        <f t="shared" si="19"/>
        <v>11238057.354802487</v>
      </c>
      <c r="P135">
        <f t="shared" si="19"/>
        <v>81741.461101239605</v>
      </c>
      <c r="Q135">
        <f t="shared" si="19"/>
        <v>682497.99911266915</v>
      </c>
      <c r="AJ135" s="22"/>
      <c r="AK135" s="22"/>
      <c r="AL135" s="22"/>
      <c r="AM135" s="22"/>
      <c r="AN135" s="22"/>
      <c r="AO135" s="22"/>
    </row>
    <row r="136" spans="4:41">
      <c r="D136" t="s">
        <v>32</v>
      </c>
      <c r="E136">
        <v>1</v>
      </c>
      <c r="F136">
        <v>8.9677419354838701</v>
      </c>
      <c r="G136">
        <v>9.0046082949308701</v>
      </c>
      <c r="H136">
        <v>7.0506912442396299</v>
      </c>
      <c r="I136">
        <v>7.0506912442396299</v>
      </c>
      <c r="J136">
        <v>4.7649769585253399</v>
      </c>
      <c r="K136">
        <v>5.7603686635944698</v>
      </c>
      <c r="L136">
        <f t="shared" si="19"/>
        <v>928414544.51947486</v>
      </c>
      <c r="M136">
        <f t="shared" si="19"/>
        <v>1010667487.4293272</v>
      </c>
      <c r="N136">
        <f t="shared" si="19"/>
        <v>11238057.354802487</v>
      </c>
      <c r="O136">
        <f t="shared" si="19"/>
        <v>11238057.354802487</v>
      </c>
      <c r="P136">
        <f t="shared" si="19"/>
        <v>58207.233512946892</v>
      </c>
      <c r="Q136">
        <f t="shared" si="19"/>
        <v>575928.62377515889</v>
      </c>
      <c r="AJ136" s="22"/>
      <c r="AK136" s="22"/>
      <c r="AL136" s="22"/>
      <c r="AM136" s="22"/>
      <c r="AN136" s="22"/>
      <c r="AO136" s="22"/>
    </row>
    <row r="137" spans="4:41">
      <c r="D137" t="s">
        <v>32</v>
      </c>
      <c r="E137">
        <v>1</v>
      </c>
      <c r="F137">
        <v>8.9308755760368594</v>
      </c>
      <c r="G137">
        <v>9.1520737327188897</v>
      </c>
      <c r="H137">
        <v>6.9400921658986103</v>
      </c>
      <c r="I137">
        <v>7.2718894009216601</v>
      </c>
      <c r="J137">
        <v>4.6912442396313301</v>
      </c>
      <c r="K137">
        <v>5.6497695852534502</v>
      </c>
      <c r="L137">
        <f t="shared" si="19"/>
        <v>852855738.60468745</v>
      </c>
      <c r="M137">
        <f t="shared" si="19"/>
        <v>1419298463.8518531</v>
      </c>
      <c r="N137">
        <f t="shared" si="19"/>
        <v>8711484.4531033784</v>
      </c>
      <c r="O137">
        <f t="shared" si="19"/>
        <v>18702058.060188945</v>
      </c>
      <c r="P137">
        <f t="shared" si="19"/>
        <v>49118.403181334419</v>
      </c>
      <c r="Q137">
        <f t="shared" si="19"/>
        <v>446446.66722318117</v>
      </c>
      <c r="AJ137" s="22"/>
      <c r="AK137" s="22"/>
      <c r="AL137" s="22"/>
      <c r="AM137" s="22"/>
      <c r="AN137" s="22"/>
      <c r="AO137" s="22"/>
    </row>
    <row r="138" spans="4:41">
      <c r="D138" t="s">
        <v>32</v>
      </c>
      <c r="E138">
        <v>1</v>
      </c>
      <c r="F138">
        <v>8.8202764976958505</v>
      </c>
      <c r="G138">
        <v>9.0783410138248808</v>
      </c>
      <c r="H138">
        <v>7.2350230414746504</v>
      </c>
      <c r="I138">
        <v>7.1244239631336397</v>
      </c>
      <c r="J138">
        <v>4.6543778801843301</v>
      </c>
      <c r="K138">
        <v>5.5760368663594404</v>
      </c>
      <c r="L138">
        <f t="shared" si="19"/>
        <v>661114218.67943549</v>
      </c>
      <c r="M138">
        <f t="shared" si="19"/>
        <v>1197680596.9762812</v>
      </c>
      <c r="N138">
        <f t="shared" si="19"/>
        <v>17179995.331294242</v>
      </c>
      <c r="O138">
        <f t="shared" si="19"/>
        <v>13317538.566307815</v>
      </c>
      <c r="P138">
        <f t="shared" si="19"/>
        <v>45120.913143365899</v>
      </c>
      <c r="Q138">
        <f t="shared" si="19"/>
        <v>376735.77794680267</v>
      </c>
      <c r="AJ138" s="22"/>
      <c r="AK138" s="22"/>
      <c r="AL138" s="22"/>
      <c r="AM138" s="22"/>
      <c r="AN138" s="22"/>
      <c r="AO138" s="22"/>
    </row>
    <row r="139" spans="4:41">
      <c r="D139" t="s">
        <v>32</v>
      </c>
      <c r="E139">
        <v>1</v>
      </c>
      <c r="F139">
        <v>8.5990783410138203</v>
      </c>
      <c r="G139">
        <v>9.0414746543778808</v>
      </c>
      <c r="H139">
        <v>7.1244239631336397</v>
      </c>
      <c r="I139">
        <v>7.1244239631336397</v>
      </c>
      <c r="J139">
        <v>4.5806451612903203</v>
      </c>
      <c r="K139">
        <v>5.4654377880184297</v>
      </c>
      <c r="L139">
        <f t="shared" si="19"/>
        <v>397263204.0647105</v>
      </c>
      <c r="M139">
        <f t="shared" si="19"/>
        <v>1100207634.8075871</v>
      </c>
      <c r="N139">
        <f t="shared" si="19"/>
        <v>13317538.566307815</v>
      </c>
      <c r="O139">
        <f t="shared" si="19"/>
        <v>13317538.566307815</v>
      </c>
      <c r="P139">
        <f t="shared" si="19"/>
        <v>38075.460212223596</v>
      </c>
      <c r="Q139">
        <f t="shared" si="19"/>
        <v>292036.93920541735</v>
      </c>
      <c r="AJ139" s="22"/>
      <c r="AK139" s="22"/>
      <c r="AL139" s="22"/>
      <c r="AM139" s="22"/>
      <c r="AN139" s="22"/>
      <c r="AO139" s="22"/>
    </row>
    <row r="140" spans="4:41">
      <c r="D140" t="s">
        <v>32</v>
      </c>
      <c r="E140">
        <v>1</v>
      </c>
      <c r="F140">
        <v>8.4884792626728096</v>
      </c>
      <c r="G140">
        <v>8.9308755760368594</v>
      </c>
      <c r="H140">
        <v>6.9769585253456201</v>
      </c>
      <c r="I140">
        <v>7.0138248847926201</v>
      </c>
      <c r="J140">
        <v>4.7281105990783399</v>
      </c>
      <c r="K140">
        <v>5.4654377880184297</v>
      </c>
      <c r="L140">
        <f t="shared" si="19"/>
        <v>307949329.38484401</v>
      </c>
      <c r="M140">
        <f t="shared" si="19"/>
        <v>852855738.60468745</v>
      </c>
      <c r="N140">
        <f t="shared" si="19"/>
        <v>9483278.9468575101</v>
      </c>
      <c r="O140">
        <f t="shared" si="19"/>
        <v>10323450.620619686</v>
      </c>
      <c r="P140">
        <f t="shared" si="19"/>
        <v>53470.051091794106</v>
      </c>
      <c r="Q140">
        <f t="shared" si="19"/>
        <v>292036.93920541735</v>
      </c>
      <c r="AJ140" s="22"/>
      <c r="AK140" s="22"/>
      <c r="AL140" s="22"/>
      <c r="AM140" s="22"/>
      <c r="AN140" s="22"/>
      <c r="AO140" s="22"/>
    </row>
    <row r="141" spans="4:41">
      <c r="D141" t="s">
        <v>32</v>
      </c>
      <c r="E141">
        <v>1</v>
      </c>
      <c r="F141">
        <v>8.37788018433179</v>
      </c>
      <c r="G141">
        <v>8.7465437788018399</v>
      </c>
      <c r="H141">
        <v>6.9032258064516103</v>
      </c>
      <c r="I141">
        <v>6.9032258064516103</v>
      </c>
      <c r="J141">
        <v>4.9124423963133603</v>
      </c>
      <c r="K141">
        <v>5.3179723502304102</v>
      </c>
      <c r="L141">
        <f t="shared" si="19"/>
        <v>238715261.06184688</v>
      </c>
      <c r="M141">
        <f t="shared" si="19"/>
        <v>557883836.46143365</v>
      </c>
      <c r="N141">
        <f t="shared" si="19"/>
        <v>8002502.2781610135</v>
      </c>
      <c r="O141">
        <f t="shared" si="19"/>
        <v>8002502.2781610135</v>
      </c>
      <c r="P141">
        <f t="shared" si="19"/>
        <v>81741.461101239605</v>
      </c>
      <c r="Q141">
        <f t="shared" si="19"/>
        <v>207956.42854588368</v>
      </c>
      <c r="AJ141" s="22"/>
      <c r="AK141" s="22"/>
      <c r="AL141" s="22"/>
      <c r="AM141" s="22"/>
      <c r="AN141" s="22"/>
      <c r="AO141" s="22"/>
    </row>
    <row r="142" spans="4:41">
      <c r="D142" t="s">
        <v>32</v>
      </c>
      <c r="E142">
        <v>1</v>
      </c>
      <c r="F142">
        <v>8.3041474654377794</v>
      </c>
      <c r="G142">
        <v>8.6728110599078292</v>
      </c>
      <c r="H142">
        <v>6.8663594470045997</v>
      </c>
      <c r="I142">
        <v>6.7557603686635899</v>
      </c>
      <c r="J142">
        <v>5.0599078341013799</v>
      </c>
      <c r="K142">
        <v>5.2811059907834101</v>
      </c>
      <c r="L142">
        <f t="shared" si="19"/>
        <v>201440812.94922292</v>
      </c>
      <c r="M142">
        <f t="shared" si="19"/>
        <v>470772471.97407424</v>
      </c>
      <c r="N142">
        <f t="shared" si="19"/>
        <v>7351220.4557923554</v>
      </c>
      <c r="O142">
        <f t="shared" si="19"/>
        <v>5698497.5863826899</v>
      </c>
      <c r="P142">
        <f t="shared" si="19"/>
        <v>114790.99863901378</v>
      </c>
      <c r="Q142">
        <f t="shared" si="19"/>
        <v>191031.94204792709</v>
      </c>
      <c r="AJ142" s="22"/>
      <c r="AK142" s="22"/>
      <c r="AL142" s="22"/>
      <c r="AM142" s="22"/>
      <c r="AN142" s="22"/>
      <c r="AO142" s="22"/>
    </row>
    <row r="143" spans="4:41">
      <c r="D143" t="s">
        <v>32</v>
      </c>
      <c r="E143">
        <v>1</v>
      </c>
      <c r="F143">
        <v>8.4884792626728096</v>
      </c>
      <c r="G143">
        <v>8.6359447004608292</v>
      </c>
      <c r="H143">
        <v>6.8294930875575997</v>
      </c>
      <c r="I143">
        <v>6.6451612903225801</v>
      </c>
      <c r="J143">
        <v>5.1336405529953897</v>
      </c>
      <c r="K143">
        <v>5.2073732718894004</v>
      </c>
      <c r="L143">
        <f t="shared" si="19"/>
        <v>307949329.38484401</v>
      </c>
      <c r="M143">
        <f t="shared" si="19"/>
        <v>432458761.73560047</v>
      </c>
      <c r="N143">
        <f t="shared" si="19"/>
        <v>6752943.0559662236</v>
      </c>
      <c r="O143">
        <f t="shared" si="19"/>
        <v>4417344.7031400697</v>
      </c>
      <c r="P143">
        <f t="shared" si="19"/>
        <v>136031.83389936743</v>
      </c>
      <c r="Q143">
        <f t="shared" si="19"/>
        <v>161203.05645407998</v>
      </c>
      <c r="AJ143" s="22"/>
      <c r="AK143" s="22"/>
      <c r="AL143" s="22"/>
      <c r="AM143" s="22"/>
      <c r="AN143" s="22"/>
      <c r="AO143" s="22"/>
    </row>
    <row r="144" spans="4:41">
      <c r="D144" t="s">
        <v>32</v>
      </c>
      <c r="E144">
        <v>1</v>
      </c>
      <c r="F144">
        <v>8.6728110599078292</v>
      </c>
      <c r="G144">
        <v>8.5622119815668203</v>
      </c>
      <c r="H144">
        <v>6.6820276497695801</v>
      </c>
      <c r="I144">
        <v>6.4976958525345596</v>
      </c>
      <c r="J144">
        <v>5.3179723502304102</v>
      </c>
      <c r="K144">
        <v>5.0967741935483799</v>
      </c>
      <c r="L144">
        <f t="shared" si="19"/>
        <v>470772471.97407424</v>
      </c>
      <c r="M144">
        <f t="shared" si="19"/>
        <v>364932028.82602489</v>
      </c>
      <c r="N144">
        <f t="shared" si="19"/>
        <v>4808699.6251685424</v>
      </c>
      <c r="O144">
        <f t="shared" si="19"/>
        <v>3145544.6376765869</v>
      </c>
      <c r="P144">
        <f t="shared" si="19"/>
        <v>207956.42854588368</v>
      </c>
      <c r="Q144">
        <f t="shared" si="19"/>
        <v>124960.91412919671</v>
      </c>
      <c r="AJ144" s="22"/>
      <c r="AK144" s="22"/>
      <c r="AL144" s="22"/>
      <c r="AM144" s="22"/>
      <c r="AN144" s="22"/>
      <c r="AO144" s="22"/>
    </row>
    <row r="145" spans="2:41">
      <c r="D145" t="s">
        <v>34</v>
      </c>
      <c r="E145">
        <v>48</v>
      </c>
      <c r="F145">
        <v>8.6497890295358602</v>
      </c>
      <c r="G145">
        <v>9.1561181434599099</v>
      </c>
      <c r="H145">
        <v>7.1308016877637099</v>
      </c>
      <c r="I145">
        <v>7.0970464135021096</v>
      </c>
      <c r="J145">
        <v>5.3755274261603301</v>
      </c>
      <c r="K145">
        <v>5.4430379746835396</v>
      </c>
      <c r="L145">
        <f t="shared" si="19"/>
        <v>446466656.03209472</v>
      </c>
      <c r="M145">
        <f t="shared" si="19"/>
        <v>1432577558.0361741</v>
      </c>
      <c r="N145">
        <f t="shared" si="19"/>
        <v>13514553.061593985</v>
      </c>
      <c r="O145">
        <f t="shared" si="19"/>
        <v>12503926.538382586</v>
      </c>
      <c r="P145">
        <f t="shared" si="19"/>
        <v>237425.53547619292</v>
      </c>
      <c r="Q145">
        <f t="shared" si="19"/>
        <v>277356.2614198387</v>
      </c>
      <c r="AJ145" s="22"/>
      <c r="AK145" s="22"/>
      <c r="AL145" s="22"/>
      <c r="AM145" s="22"/>
      <c r="AN145" s="22"/>
      <c r="AO145" s="22"/>
    </row>
    <row r="146" spans="2:41">
      <c r="D146" t="s">
        <v>34</v>
      </c>
      <c r="E146">
        <v>48</v>
      </c>
      <c r="F146">
        <v>8.6835443037974596</v>
      </c>
      <c r="G146">
        <v>9.0548523206750993</v>
      </c>
      <c r="H146">
        <v>7.0295358649789002</v>
      </c>
      <c r="I146">
        <v>6.7932489451476696</v>
      </c>
      <c r="J146">
        <v>5.3417721518987298</v>
      </c>
      <c r="K146">
        <v>5.3755274261603301</v>
      </c>
      <c r="L146">
        <f t="shared" si="19"/>
        <v>482552204.27411926</v>
      </c>
      <c r="M146">
        <f t="shared" si="19"/>
        <v>1134624927.427074</v>
      </c>
      <c r="N146">
        <f t="shared" si="19"/>
        <v>10703747.731285637</v>
      </c>
      <c r="O146">
        <f t="shared" si="19"/>
        <v>6212250.291764115</v>
      </c>
      <c r="P146">
        <f t="shared" si="19"/>
        <v>219670.70907932142</v>
      </c>
      <c r="Q146">
        <f t="shared" si="19"/>
        <v>237425.53547619292</v>
      </c>
      <c r="AJ146" s="22"/>
      <c r="AK146" s="22"/>
      <c r="AL146" s="22"/>
      <c r="AM146" s="22"/>
      <c r="AN146" s="22"/>
      <c r="AO146" s="22"/>
    </row>
    <row r="147" spans="2:41">
      <c r="D147" t="s">
        <v>34</v>
      </c>
      <c r="E147">
        <v>48</v>
      </c>
      <c r="F147">
        <v>8.7510548523206708</v>
      </c>
      <c r="G147">
        <v>8.9873417721518898</v>
      </c>
      <c r="H147">
        <v>6.9282700421940904</v>
      </c>
      <c r="I147">
        <v>6.6919831223628599</v>
      </c>
      <c r="J147">
        <v>5.3080168776371197</v>
      </c>
      <c r="K147">
        <v>5.2742616033755203</v>
      </c>
      <c r="L147">
        <f t="shared" si="19"/>
        <v>563708848.96158421</v>
      </c>
      <c r="M147">
        <f t="shared" si="19"/>
        <v>971274019.84709907</v>
      </c>
      <c r="N147">
        <f t="shared" si="19"/>
        <v>8477543.7983658742</v>
      </c>
      <c r="O147">
        <f t="shared" si="19"/>
        <v>4920204.1431628335</v>
      </c>
      <c r="P147">
        <f t="shared" si="19"/>
        <v>203243.59943267124</v>
      </c>
      <c r="Q147">
        <f t="shared" si="19"/>
        <v>188044.9190676263</v>
      </c>
      <c r="AJ147" s="22"/>
      <c r="AK147" s="22"/>
      <c r="AL147" s="22"/>
      <c r="AM147" s="22"/>
      <c r="AN147" s="22"/>
      <c r="AO147" s="22"/>
    </row>
    <row r="148" spans="2:41">
      <c r="D148" t="s">
        <v>34</v>
      </c>
      <c r="E148">
        <v>48</v>
      </c>
      <c r="F148">
        <v>8.8523206751054797</v>
      </c>
      <c r="G148">
        <v>8.9198312236286892</v>
      </c>
      <c r="H148">
        <v>6.86075949367088</v>
      </c>
      <c r="I148">
        <v>6.2869198312236199</v>
      </c>
      <c r="J148">
        <v>5.2067510548523197</v>
      </c>
      <c r="K148">
        <v>5.2067510548523197</v>
      </c>
      <c r="L148">
        <f t="shared" si="19"/>
        <v>711738854.63632226</v>
      </c>
      <c r="M148">
        <f t="shared" si="19"/>
        <v>831440592.23976159</v>
      </c>
      <c r="N148">
        <f t="shared" si="19"/>
        <v>7257039.6123241177</v>
      </c>
      <c r="O148">
        <f t="shared" si="19"/>
        <v>1936064.5422928603</v>
      </c>
      <c r="P148">
        <f t="shared" si="19"/>
        <v>160972.26496584155</v>
      </c>
      <c r="Q148">
        <f t="shared" si="19"/>
        <v>160972.26496584155</v>
      </c>
      <c r="AJ148" s="22"/>
      <c r="AK148" s="22"/>
      <c r="AL148" s="22"/>
      <c r="AM148" s="22"/>
      <c r="AN148" s="22"/>
      <c r="AO148" s="22"/>
    </row>
    <row r="149" spans="2:41">
      <c r="D149" t="s">
        <v>34</v>
      </c>
      <c r="E149">
        <v>48</v>
      </c>
      <c r="F149">
        <v>8.8523206751054797</v>
      </c>
      <c r="G149">
        <v>8.8185654008438803</v>
      </c>
      <c r="H149">
        <v>6.7594936708860702</v>
      </c>
      <c r="I149">
        <v>6.6919831223628599</v>
      </c>
      <c r="J149">
        <v>5.0717299578058999</v>
      </c>
      <c r="K149">
        <v>5.1054852320675099</v>
      </c>
      <c r="L149">
        <f t="shared" si="19"/>
        <v>711738854.63632226</v>
      </c>
      <c r="M149">
        <f t="shared" si="19"/>
        <v>658514588.85281885</v>
      </c>
      <c r="N149">
        <f t="shared" si="19"/>
        <v>5747694.424835287</v>
      </c>
      <c r="O149">
        <f t="shared" si="19"/>
        <v>4920204.1431628335</v>
      </c>
      <c r="P149">
        <f t="shared" si="19"/>
        <v>117958.69461538362</v>
      </c>
      <c r="Q149">
        <f t="shared" si="19"/>
        <v>127492.67460605282</v>
      </c>
      <c r="AJ149" s="22"/>
      <c r="AK149" s="22"/>
      <c r="AL149" s="22"/>
      <c r="AM149" s="22"/>
      <c r="AN149" s="22"/>
      <c r="AO149" s="22"/>
    </row>
    <row r="150" spans="2:41">
      <c r="D150" t="s">
        <v>34</v>
      </c>
      <c r="E150">
        <v>48</v>
      </c>
      <c r="F150">
        <v>8.7510548523206708</v>
      </c>
      <c r="G150">
        <v>8.6497890295358602</v>
      </c>
      <c r="H150">
        <v>6.7594936708860702</v>
      </c>
      <c r="I150">
        <v>7.0295358649789002</v>
      </c>
      <c r="J150">
        <v>4.9029535864978904</v>
      </c>
      <c r="K150">
        <v>4.4641350210970403</v>
      </c>
      <c r="L150">
        <f t="shared" si="19"/>
        <v>563708848.96158421</v>
      </c>
      <c r="M150">
        <f t="shared" si="19"/>
        <v>446466656.03209472</v>
      </c>
      <c r="N150">
        <f t="shared" si="19"/>
        <v>5747694.424835287</v>
      </c>
      <c r="O150">
        <f t="shared" si="19"/>
        <v>10703747.731285637</v>
      </c>
      <c r="P150">
        <f t="shared" si="19"/>
        <v>79974.878045736928</v>
      </c>
      <c r="Q150">
        <f t="shared" si="19"/>
        <v>29116.221936174512</v>
      </c>
      <c r="AJ150" s="22"/>
      <c r="AK150" s="22"/>
      <c r="AL150" s="22"/>
      <c r="AM150" s="22"/>
      <c r="AN150" s="22"/>
      <c r="AO150" s="22"/>
    </row>
    <row r="151" spans="2:41">
      <c r="AJ151" s="22"/>
      <c r="AK151" s="22"/>
      <c r="AL151" s="22"/>
      <c r="AM151" s="22"/>
      <c r="AN151" s="22"/>
      <c r="AO151" s="22"/>
    </row>
    <row r="152" spans="2:41">
      <c r="B152" t="s">
        <v>6</v>
      </c>
      <c r="C152" s="5" t="s">
        <v>321</v>
      </c>
      <c r="D152" t="s">
        <v>49</v>
      </c>
      <c r="E152" t="s">
        <v>299</v>
      </c>
      <c r="F152" t="s">
        <v>300</v>
      </c>
      <c r="G152" t="s">
        <v>301</v>
      </c>
      <c r="H152" t="s">
        <v>302</v>
      </c>
      <c r="I152" t="s">
        <v>303</v>
      </c>
      <c r="J152" t="s">
        <v>306</v>
      </c>
      <c r="K152" t="s">
        <v>307</v>
      </c>
      <c r="L152" t="s">
        <v>308</v>
      </c>
      <c r="M152" t="s">
        <v>309</v>
      </c>
      <c r="N152" t="s">
        <v>15</v>
      </c>
      <c r="O152" t="s">
        <v>16</v>
      </c>
      <c r="P152" t="s">
        <v>221</v>
      </c>
      <c r="Q152" t="s">
        <v>49</v>
      </c>
      <c r="R152" t="s">
        <v>299</v>
      </c>
      <c r="S152" t="s">
        <v>10</v>
      </c>
      <c r="T152" t="s">
        <v>14</v>
      </c>
      <c r="U152" t="s">
        <v>13</v>
      </c>
      <c r="V152" s="6" t="s">
        <v>20</v>
      </c>
      <c r="W152" s="6" t="s">
        <v>21</v>
      </c>
      <c r="X152" s="6" t="s">
        <v>22</v>
      </c>
      <c r="Y152" s="6" t="s">
        <v>23</v>
      </c>
      <c r="Z152" s="6" t="s">
        <v>24</v>
      </c>
      <c r="AA152" s="6" t="s">
        <v>25</v>
      </c>
      <c r="AC152" s="6" t="s">
        <v>26</v>
      </c>
      <c r="AD152" s="6" t="s">
        <v>27</v>
      </c>
      <c r="AE152" t="s">
        <v>28</v>
      </c>
      <c r="AF152" s="24"/>
      <c r="AG152" s="24"/>
      <c r="AH152" s="22"/>
      <c r="AI152" s="22"/>
      <c r="AJ152" s="22"/>
      <c r="AK152" s="22"/>
    </row>
    <row r="153" spans="2:41">
      <c r="D153" t="s">
        <v>32</v>
      </c>
      <c r="E153">
        <v>1</v>
      </c>
      <c r="F153">
        <v>2.0485436893203799</v>
      </c>
      <c r="G153">
        <v>2.1359223300970802</v>
      </c>
      <c r="H153">
        <v>2.01941747572815</v>
      </c>
      <c r="I153">
        <v>2.01941747572815</v>
      </c>
      <c r="J153">
        <f t="shared" ref="J153:M184" si="20">10^F153</f>
        <v>111.82623143007903</v>
      </c>
      <c r="K153">
        <f t="shared" si="20"/>
        <v>136.74842407097742</v>
      </c>
      <c r="L153">
        <f t="shared" si="20"/>
        <v>104.57249638055286</v>
      </c>
      <c r="M153">
        <f t="shared" si="20"/>
        <v>104.57249638055286</v>
      </c>
      <c r="P153">
        <v>16</v>
      </c>
      <c r="Q153" t="s">
        <v>32</v>
      </c>
      <c r="R153">
        <v>1</v>
      </c>
      <c r="S153">
        <f>AVERAGE(J153:J196)</f>
        <v>330377702.21715724</v>
      </c>
      <c r="T153">
        <f>STDEV(J153:J196)</f>
        <v>638649919.65886223</v>
      </c>
      <c r="U153">
        <v>44</v>
      </c>
      <c r="AF153" s="22"/>
      <c r="AG153" s="22"/>
      <c r="AH153" s="22"/>
      <c r="AI153" s="22"/>
      <c r="AJ153" s="22"/>
      <c r="AK153" s="22"/>
    </row>
    <row r="154" spans="2:41">
      <c r="D154" t="s">
        <v>32</v>
      </c>
      <c r="E154">
        <v>1</v>
      </c>
      <c r="F154">
        <v>2.31067961165048</v>
      </c>
      <c r="G154">
        <v>2.1359223300970802</v>
      </c>
      <c r="H154">
        <v>2.01941747572815</v>
      </c>
      <c r="I154">
        <v>2.01941747572815</v>
      </c>
      <c r="J154">
        <f t="shared" si="20"/>
        <v>204.49354873797108</v>
      </c>
      <c r="K154">
        <f t="shared" si="20"/>
        <v>136.74842407097742</v>
      </c>
      <c r="L154">
        <f t="shared" si="20"/>
        <v>104.57249638055286</v>
      </c>
      <c r="M154">
        <f t="shared" si="20"/>
        <v>104.57249638055286</v>
      </c>
      <c r="N154">
        <v>88</v>
      </c>
      <c r="O154">
        <v>1</v>
      </c>
      <c r="P154">
        <v>16</v>
      </c>
      <c r="Q154" t="s">
        <v>34</v>
      </c>
      <c r="R154">
        <v>44</v>
      </c>
      <c r="S154">
        <f>AVERAGE(J201:J206)</f>
        <v>114.71369249180337</v>
      </c>
      <c r="T154">
        <f>STDEV(J197:J224)</f>
        <v>3926.0247021096225</v>
      </c>
      <c r="U154">
        <v>28</v>
      </c>
      <c r="V154">
        <f>SQRT((((U154-1)*T154^2)+((U153-1)*T153^2))/(U154+U153-2))</f>
        <v>500550696.09478021</v>
      </c>
      <c r="W154">
        <f>(S154-S153)/V154</f>
        <v>-0.66002822507494252</v>
      </c>
      <c r="X154">
        <f>1-(3/(4*(U153+U154-2)-1))</f>
        <v>0.989247311827957</v>
      </c>
      <c r="Y154">
        <f>((U153+U154)/(U153*U154))+(W154^2/(2*(U153+U154)))</f>
        <v>6.1466817176944404E-2</v>
      </c>
      <c r="Z154">
        <f>X154*W154</f>
        <v>-0.65293114738596469</v>
      </c>
      <c r="AA154">
        <f>Y154*(X154^2)</f>
        <v>6.0152056952902933E-2</v>
      </c>
      <c r="AC154" s="7">
        <f>LN(S154/S153)</f>
        <v>-14.873307716523776</v>
      </c>
      <c r="AD154" s="7">
        <f>(((T154^2)/(U154*S154^2))+((T153^2)/(U153*S153^2)))</f>
        <v>41.917783160404241</v>
      </c>
      <c r="AE154">
        <f>(U153*U154)/(U153+U154)</f>
        <v>17.111111111111111</v>
      </c>
      <c r="AF154" s="22"/>
      <c r="AG154" s="22"/>
      <c r="AH154" s="22"/>
      <c r="AI154" s="22"/>
      <c r="AJ154" s="22"/>
      <c r="AK154" s="22"/>
    </row>
    <row r="155" spans="2:41">
      <c r="D155" t="s">
        <v>32</v>
      </c>
      <c r="E155">
        <v>1</v>
      </c>
      <c r="F155">
        <v>3.5922330097087301</v>
      </c>
      <c r="G155">
        <v>3.7669902912621298</v>
      </c>
      <c r="H155">
        <v>2.01941747572815</v>
      </c>
      <c r="I155">
        <v>2.01941747572815</v>
      </c>
      <c r="J155">
        <f t="shared" si="20"/>
        <v>3910.5064784321398</v>
      </c>
      <c r="K155">
        <f t="shared" si="20"/>
        <v>5847.7701119418689</v>
      </c>
      <c r="L155">
        <f t="shared" si="20"/>
        <v>104.57249638055286</v>
      </c>
      <c r="M155">
        <f t="shared" si="20"/>
        <v>104.57249638055286</v>
      </c>
      <c r="P155">
        <v>24</v>
      </c>
      <c r="Q155" t="s">
        <v>32</v>
      </c>
      <c r="R155">
        <v>1</v>
      </c>
      <c r="S155">
        <f>AVERAGE(K153:K196)</f>
        <v>337213059.45676935</v>
      </c>
      <c r="T155">
        <f>STDEV(K153:K196)</f>
        <v>613524622.05731368</v>
      </c>
      <c r="U155">
        <v>44</v>
      </c>
      <c r="AF155" s="22"/>
      <c r="AG155" s="22"/>
      <c r="AH155" s="22"/>
      <c r="AI155" s="22"/>
      <c r="AJ155" s="22"/>
      <c r="AK155" s="22"/>
    </row>
    <row r="156" spans="2:41">
      <c r="D156" t="s">
        <v>32</v>
      </c>
      <c r="E156">
        <v>1</v>
      </c>
      <c r="F156">
        <v>3.8543689320388301</v>
      </c>
      <c r="G156">
        <v>4.0291262135922299</v>
      </c>
      <c r="H156">
        <v>2.01941747572815</v>
      </c>
      <c r="I156">
        <v>2.01941747572815</v>
      </c>
      <c r="J156">
        <f t="shared" si="20"/>
        <v>7151.0354673574275</v>
      </c>
      <c r="K156">
        <f t="shared" si="20"/>
        <v>10693.656104672962</v>
      </c>
      <c r="L156">
        <f t="shared" si="20"/>
        <v>104.57249638055286</v>
      </c>
      <c r="M156">
        <f t="shared" si="20"/>
        <v>104.57249638055286</v>
      </c>
      <c r="N156">
        <v>88</v>
      </c>
      <c r="O156">
        <v>2</v>
      </c>
      <c r="P156">
        <v>24</v>
      </c>
      <c r="Q156" t="s">
        <v>34</v>
      </c>
      <c r="R156">
        <v>44</v>
      </c>
      <c r="S156">
        <f>AVERAGE(K197:K224)</f>
        <v>167.28035893599562</v>
      </c>
      <c r="T156">
        <f>STDEV(K197:K224)</f>
        <v>59.864699615461355</v>
      </c>
      <c r="U156">
        <v>28</v>
      </c>
      <c r="V156">
        <f>SQRT((((U156-1)*T156^2)+((U155-1)*T155^2))/(U156+U155-2))</f>
        <v>480858397.04242289</v>
      </c>
      <c r="W156">
        <f>(S156-S155)/V156</f>
        <v>-0.70127275358084351</v>
      </c>
      <c r="X156">
        <f>1-(3/(4*(U155+U156-2)-1))</f>
        <v>0.989247311827957</v>
      </c>
      <c r="Y156">
        <f>((U155+U156)/(U155*U156))+(W156^2/(2*(U155+U156)))</f>
        <v>6.1856721461800511E-2</v>
      </c>
      <c r="Z156">
        <f>X156*W156</f>
        <v>-0.69373218633803879</v>
      </c>
      <c r="AA156">
        <f>Y156*(X156^2)</f>
        <v>6.0533621280226567E-2</v>
      </c>
      <c r="AC156" s="7">
        <f>LN(S156/S155)</f>
        <v>-14.516554311616822</v>
      </c>
      <c r="AD156" s="7">
        <f>(((T156^2)/(U156*S156^2))+((T155^2)/(U155*S155^2)))</f>
        <v>7.980596319578237E-2</v>
      </c>
      <c r="AE156">
        <f>(U155*U156)/(U155+U156)</f>
        <v>17.111111111111111</v>
      </c>
      <c r="AF156" s="22"/>
      <c r="AG156" s="22"/>
      <c r="AH156" s="22"/>
      <c r="AI156" s="22"/>
      <c r="AJ156" s="22"/>
      <c r="AK156" s="22"/>
    </row>
    <row r="157" spans="2:41">
      <c r="D157" t="s">
        <v>32</v>
      </c>
      <c r="E157">
        <v>1</v>
      </c>
      <c r="F157">
        <v>4.29126213592233</v>
      </c>
      <c r="G157">
        <v>4.0291262135922299</v>
      </c>
      <c r="H157">
        <v>2.01941747572815</v>
      </c>
      <c r="I157">
        <v>2.01941747572815</v>
      </c>
      <c r="J157">
        <f t="shared" si="20"/>
        <v>19555.194321247982</v>
      </c>
      <c r="K157">
        <f t="shared" si="20"/>
        <v>10693.656104672962</v>
      </c>
      <c r="L157">
        <f t="shared" si="20"/>
        <v>104.57249638055286</v>
      </c>
      <c r="M157">
        <f t="shared" si="20"/>
        <v>104.57249638055286</v>
      </c>
      <c r="P157">
        <v>40</v>
      </c>
      <c r="Q157" t="s">
        <v>32</v>
      </c>
      <c r="R157">
        <v>1</v>
      </c>
      <c r="S157">
        <f>AVERAGE(L153:L196)</f>
        <v>605972155.46696544</v>
      </c>
      <c r="T157">
        <f>STDEV(L153:L196)</f>
        <v>1363408782.9705925</v>
      </c>
      <c r="U157">
        <v>44</v>
      </c>
      <c r="AF157" s="22"/>
      <c r="AG157" s="22"/>
      <c r="AH157" s="22"/>
      <c r="AI157" s="22"/>
      <c r="AJ157" s="22"/>
      <c r="AK157" s="22"/>
    </row>
    <row r="158" spans="2:41">
      <c r="D158" t="s">
        <v>32</v>
      </c>
      <c r="E158">
        <v>1</v>
      </c>
      <c r="F158">
        <v>4.46601941747572</v>
      </c>
      <c r="G158">
        <v>4.0291262135922299</v>
      </c>
      <c r="H158">
        <v>2.01941747572815</v>
      </c>
      <c r="I158">
        <v>2.01941747572815</v>
      </c>
      <c r="J158">
        <f t="shared" si="20"/>
        <v>29242.831207597323</v>
      </c>
      <c r="K158">
        <f t="shared" si="20"/>
        <v>10693.656104672962</v>
      </c>
      <c r="L158">
        <f t="shared" si="20"/>
        <v>104.57249638055286</v>
      </c>
      <c r="M158">
        <f t="shared" si="20"/>
        <v>104.57249638055286</v>
      </c>
      <c r="N158">
        <v>88</v>
      </c>
      <c r="O158">
        <v>3</v>
      </c>
      <c r="P158">
        <v>40</v>
      </c>
      <c r="Q158" t="s">
        <v>34</v>
      </c>
      <c r="R158">
        <v>44</v>
      </c>
      <c r="S158">
        <f>AVERAGE(L197:L224)</f>
        <v>115.21745391799642</v>
      </c>
      <c r="T158">
        <f>STDEV(L197:L224)</f>
        <v>5.2233592945556095</v>
      </c>
      <c r="U158">
        <v>28</v>
      </c>
      <c r="V158">
        <f>SQRT((((U158-1)*T158^2)+((U157-1)*T157^2))/(U158+U157-2))</f>
        <v>1068590466.1729338</v>
      </c>
      <c r="W158">
        <f>(S158-S157)/V158</f>
        <v>-0.56707603093236358</v>
      </c>
      <c r="X158">
        <f>1-(3/(4*(U157+U158-2)-1))</f>
        <v>0.989247311827957</v>
      </c>
      <c r="Y158">
        <f>((U157+U158)/(U157*U158))+(W158^2/(2*(U157+U158)))</f>
        <v>6.0674719725294569E-2</v>
      </c>
      <c r="Z158">
        <f>X158*W158</f>
        <v>-0.56097843920190804</v>
      </c>
      <c r="AA158">
        <f>Y158*(X158^2)</f>
        <v>5.9376902272504715E-2</v>
      </c>
      <c r="AC158" s="7">
        <f>LN(S158/S157)</f>
        <v>-15.475523348413445</v>
      </c>
      <c r="AD158" s="7">
        <f>(((T158^2)/(U158*S158^2))+((T157^2)/(U157*S157^2)))</f>
        <v>0.11512539842449797</v>
      </c>
      <c r="AE158">
        <f>(U157*U158)/(U157+U158)</f>
        <v>17.111111111111111</v>
      </c>
      <c r="AF158" s="22"/>
      <c r="AG158" s="22"/>
      <c r="AH158" s="22"/>
      <c r="AI158" s="22"/>
      <c r="AJ158" s="22"/>
      <c r="AK158" s="22"/>
    </row>
    <row r="159" spans="2:41">
      <c r="D159" t="s">
        <v>32</v>
      </c>
      <c r="E159">
        <v>1</v>
      </c>
      <c r="F159">
        <v>4.6990291262135901</v>
      </c>
      <c r="G159">
        <v>4.2330097087378604</v>
      </c>
      <c r="H159">
        <v>3.6796116504854299</v>
      </c>
      <c r="I159">
        <v>3.3009708737864001</v>
      </c>
      <c r="J159">
        <f t="shared" si="20"/>
        <v>50006.807121025289</v>
      </c>
      <c r="K159">
        <f t="shared" si="20"/>
        <v>17100.535432435267</v>
      </c>
      <c r="L159">
        <f t="shared" si="20"/>
        <v>4782.0228886037921</v>
      </c>
      <c r="M159">
        <f t="shared" si="20"/>
        <v>1999.7277522234206</v>
      </c>
      <c r="P159">
        <v>48</v>
      </c>
      <c r="Q159" t="s">
        <v>32</v>
      </c>
      <c r="R159">
        <v>1</v>
      </c>
      <c r="S159">
        <f>AVERAGE(M153:M196)</f>
        <v>254840162.07710183</v>
      </c>
      <c r="T159">
        <f>STDEV(M153:M196)</f>
        <v>434715798.58404106</v>
      </c>
      <c r="U159">
        <v>44</v>
      </c>
      <c r="AF159" s="22"/>
      <c r="AG159" s="22"/>
      <c r="AH159" s="22"/>
      <c r="AI159" s="22"/>
      <c r="AJ159" s="22"/>
      <c r="AK159" s="22"/>
    </row>
    <row r="160" spans="2:41">
      <c r="D160" t="s">
        <v>32</v>
      </c>
      <c r="E160">
        <v>1</v>
      </c>
      <c r="F160">
        <v>4.6990291262135901</v>
      </c>
      <c r="G160">
        <v>4.29126213592233</v>
      </c>
      <c r="H160">
        <v>4.2330097087378604</v>
      </c>
      <c r="I160">
        <v>3.5339805825242698</v>
      </c>
      <c r="J160">
        <f t="shared" si="20"/>
        <v>50006.807121025289</v>
      </c>
      <c r="K160">
        <f t="shared" si="20"/>
        <v>19555.194321247982</v>
      </c>
      <c r="L160">
        <f t="shared" si="20"/>
        <v>17100.535432435267</v>
      </c>
      <c r="M160">
        <f t="shared" si="20"/>
        <v>3419.6415282121434</v>
      </c>
      <c r="N160">
        <v>88</v>
      </c>
      <c r="O160">
        <v>4</v>
      </c>
      <c r="P160">
        <v>48</v>
      </c>
      <c r="Q160" t="s">
        <v>34</v>
      </c>
      <c r="R160">
        <v>44</v>
      </c>
      <c r="S160">
        <f>AVERAGE(M197:M224)</f>
        <v>215.30205450113525</v>
      </c>
      <c r="T160">
        <f>STDEV(M197:M224)</f>
        <v>530.47874785729005</v>
      </c>
      <c r="U160">
        <v>28</v>
      </c>
      <c r="V160">
        <f>SQRT((((U160-1)*T160^2)+((U159-1)*T159^2))/(U160+U159-2))</f>
        <v>340714511.79135931</v>
      </c>
      <c r="W160">
        <f>(S160-S159)/V160</f>
        <v>-0.74795741876442789</v>
      </c>
      <c r="X160">
        <f>1-(3/(4*(U159+U160-2)-1))</f>
        <v>0.989247311827957</v>
      </c>
      <c r="Y160">
        <f>((U159+U160)/(U159*U160))+(W160^2/(2*(U159+U160)))</f>
        <v>6.2326560526869176E-2</v>
      </c>
      <c r="Z160">
        <f>X160*W160</f>
        <v>-0.73991486587448785</v>
      </c>
      <c r="AA160">
        <f>Y160*(X160^2)</f>
        <v>6.09934106023148E-2</v>
      </c>
      <c r="AC160" s="7">
        <f>LN(S160/S159)</f>
        <v>-13.984105144378994</v>
      </c>
      <c r="AD160" s="7">
        <f>(((T160^2)/(U160*S160^2))+((T159^2)/(U159*S159^2)))</f>
        <v>0.28294478338931972</v>
      </c>
      <c r="AE160">
        <f>(U159*U160)/(U159+U160)</f>
        <v>17.111111111111111</v>
      </c>
      <c r="AF160" s="22"/>
      <c r="AG160" s="22"/>
      <c r="AH160" s="22"/>
      <c r="AI160" s="22"/>
      <c r="AJ160" s="22"/>
      <c r="AK160" s="22"/>
    </row>
    <row r="161" spans="4:37">
      <c r="D161" t="s">
        <v>32</v>
      </c>
      <c r="E161">
        <v>1</v>
      </c>
      <c r="F161">
        <v>4.7572815533980499</v>
      </c>
      <c r="G161">
        <v>4.4368932038834901</v>
      </c>
      <c r="H161">
        <v>4.4951456310679596</v>
      </c>
      <c r="I161">
        <v>3.8543689320388301</v>
      </c>
      <c r="J161">
        <f t="shared" si="20"/>
        <v>57184.924676801995</v>
      </c>
      <c r="K161">
        <f t="shared" si="20"/>
        <v>27345.961868755701</v>
      </c>
      <c r="L161">
        <f t="shared" si="20"/>
        <v>31271.278046105104</v>
      </c>
      <c r="M161">
        <f t="shared" si="20"/>
        <v>7151.0354673574275</v>
      </c>
      <c r="AF161" s="22"/>
      <c r="AG161" s="22"/>
      <c r="AH161" s="22"/>
      <c r="AI161" s="22"/>
      <c r="AJ161" s="22"/>
      <c r="AK161" s="22"/>
    </row>
    <row r="162" spans="4:37">
      <c r="D162" t="s">
        <v>32</v>
      </c>
      <c r="E162">
        <v>1</v>
      </c>
      <c r="F162">
        <v>4.9029126213592198</v>
      </c>
      <c r="G162">
        <v>4.6116504854368898</v>
      </c>
      <c r="H162">
        <v>4.8155339805825204</v>
      </c>
      <c r="I162">
        <v>4.29126213592233</v>
      </c>
      <c r="J162">
        <f t="shared" si="20"/>
        <v>79967.334713743199</v>
      </c>
      <c r="K162">
        <f t="shared" si="20"/>
        <v>40893.142456198242</v>
      </c>
      <c r="L162">
        <f t="shared" si="20"/>
        <v>65393.409388792672</v>
      </c>
      <c r="M162">
        <f t="shared" si="20"/>
        <v>19555.194321247982</v>
      </c>
      <c r="AC162" s="7"/>
      <c r="AD162" s="7"/>
      <c r="AF162" s="22"/>
      <c r="AG162" s="22"/>
      <c r="AH162" s="22"/>
      <c r="AI162" s="22"/>
      <c r="AJ162" s="22"/>
      <c r="AK162" s="22"/>
    </row>
    <row r="163" spans="4:37">
      <c r="D163" t="s">
        <v>32</v>
      </c>
      <c r="E163">
        <v>1</v>
      </c>
      <c r="F163">
        <v>5.1941747572815498</v>
      </c>
      <c r="G163">
        <v>4.6116504854368898</v>
      </c>
      <c r="H163">
        <v>5.2815533980582501</v>
      </c>
      <c r="I163">
        <v>4.5242718446601904</v>
      </c>
      <c r="J163">
        <f t="shared" si="20"/>
        <v>156377.67696795263</v>
      </c>
      <c r="K163">
        <f t="shared" si="20"/>
        <v>40893.142456198242</v>
      </c>
      <c r="L163">
        <f t="shared" si="20"/>
        <v>191228.84328458164</v>
      </c>
      <c r="M163">
        <f t="shared" si="20"/>
        <v>33440.429337865775</v>
      </c>
      <c r="AF163" s="22"/>
      <c r="AG163" s="22"/>
      <c r="AH163" s="22"/>
      <c r="AI163" s="22"/>
      <c r="AJ163" s="22"/>
      <c r="AK163" s="22"/>
    </row>
    <row r="164" spans="4:37">
      <c r="D164" t="s">
        <v>32</v>
      </c>
      <c r="E164">
        <v>1</v>
      </c>
      <c r="F164">
        <v>5.2815533980582501</v>
      </c>
      <c r="G164">
        <v>4.9029126213592198</v>
      </c>
      <c r="H164">
        <v>6.1844660194174699</v>
      </c>
      <c r="I164">
        <v>5.8058252427184396</v>
      </c>
      <c r="J164">
        <f t="shared" si="20"/>
        <v>191228.84328458164</v>
      </c>
      <c r="K164">
        <f t="shared" si="20"/>
        <v>79967.334713743199</v>
      </c>
      <c r="L164">
        <f t="shared" si="20"/>
        <v>1529206.0917860069</v>
      </c>
      <c r="M164">
        <f t="shared" si="20"/>
        <v>639477.46212198329</v>
      </c>
      <c r="AC164" s="7"/>
      <c r="AD164" s="7"/>
      <c r="AF164" s="22"/>
      <c r="AG164" s="22"/>
      <c r="AH164" s="22"/>
      <c r="AI164" s="22"/>
      <c r="AJ164" s="22"/>
      <c r="AK164" s="22"/>
    </row>
    <row r="165" spans="4:37">
      <c r="D165" t="s">
        <v>32</v>
      </c>
      <c r="E165">
        <v>1</v>
      </c>
      <c r="F165">
        <v>5.2815533980582501</v>
      </c>
      <c r="G165">
        <v>5.0776699029126204</v>
      </c>
      <c r="H165">
        <v>7.2038834951456296</v>
      </c>
      <c r="I165">
        <v>6.7087378640776603</v>
      </c>
      <c r="J165">
        <f t="shared" si="20"/>
        <v>191228.84328458164</v>
      </c>
      <c r="K165">
        <f t="shared" si="20"/>
        <v>119583.12623948656</v>
      </c>
      <c r="L165">
        <f t="shared" si="20"/>
        <v>15991289.849841513</v>
      </c>
      <c r="M165">
        <f t="shared" si="20"/>
        <v>5113730.8255403806</v>
      </c>
      <c r="AC165" s="7"/>
      <c r="AD165" s="7"/>
      <c r="AF165" s="22"/>
      <c r="AG165" s="22"/>
      <c r="AH165" s="22"/>
      <c r="AI165" s="22"/>
      <c r="AJ165" s="22"/>
      <c r="AK165" s="22"/>
    </row>
    <row r="166" spans="4:37">
      <c r="D166" t="s">
        <v>32</v>
      </c>
      <c r="E166">
        <v>1</v>
      </c>
      <c r="F166">
        <v>5.4271844660194102</v>
      </c>
      <c r="G166">
        <v>5.1941747572815498</v>
      </c>
      <c r="H166">
        <v>7.2038834951456296</v>
      </c>
      <c r="I166">
        <v>6.8543689320388301</v>
      </c>
      <c r="J166">
        <f t="shared" si="20"/>
        <v>267414.20058323879</v>
      </c>
      <c r="K166">
        <f t="shared" si="20"/>
        <v>156377.67696795263</v>
      </c>
      <c r="L166">
        <f t="shared" si="20"/>
        <v>15991289.849841513</v>
      </c>
      <c r="M166">
        <f t="shared" si="20"/>
        <v>7151035.467357426</v>
      </c>
      <c r="AC166" s="7"/>
      <c r="AD166" s="7"/>
      <c r="AF166" s="22"/>
      <c r="AG166" s="22"/>
      <c r="AH166" s="22"/>
      <c r="AI166" s="22"/>
      <c r="AJ166" s="22"/>
      <c r="AK166" s="22"/>
    </row>
    <row r="167" spans="4:37">
      <c r="D167" t="s">
        <v>32</v>
      </c>
      <c r="E167">
        <v>1</v>
      </c>
      <c r="F167">
        <v>5.8058252427184396</v>
      </c>
      <c r="G167">
        <v>5.8058252427184396</v>
      </c>
      <c r="H167">
        <v>7.4077669902912602</v>
      </c>
      <c r="I167">
        <v>6.9708737864077603</v>
      </c>
      <c r="J167">
        <f t="shared" si="20"/>
        <v>639477.46212198329</v>
      </c>
      <c r="K167">
        <f t="shared" si="20"/>
        <v>639477.46212198329</v>
      </c>
      <c r="L167">
        <f t="shared" si="20"/>
        <v>25572135.106164493</v>
      </c>
      <c r="M167">
        <f t="shared" si="20"/>
        <v>9351338.6835302822</v>
      </c>
      <c r="AC167" s="7"/>
      <c r="AD167" s="7"/>
      <c r="AF167" s="22"/>
      <c r="AG167" s="22"/>
      <c r="AH167" s="22"/>
      <c r="AI167" s="22"/>
      <c r="AJ167" s="22"/>
      <c r="AK167" s="22"/>
    </row>
    <row r="168" spans="4:37">
      <c r="D168" t="s">
        <v>32</v>
      </c>
      <c r="E168">
        <v>1</v>
      </c>
      <c r="F168">
        <v>6.0388349514563098</v>
      </c>
      <c r="G168">
        <v>5.6893203883495103</v>
      </c>
      <c r="H168">
        <v>7.4951456310679596</v>
      </c>
      <c r="I168">
        <v>7.4368932038834901</v>
      </c>
      <c r="J168">
        <f t="shared" si="20"/>
        <v>1093540.6999260997</v>
      </c>
      <c r="K168">
        <f t="shared" si="20"/>
        <v>489012.98166688578</v>
      </c>
      <c r="L168">
        <f t="shared" si="20"/>
        <v>31271278.046105098</v>
      </c>
      <c r="M168">
        <f t="shared" si="20"/>
        <v>27345961.868755747</v>
      </c>
      <c r="AF168" s="22"/>
      <c r="AG168" s="22"/>
      <c r="AH168" s="22"/>
      <c r="AI168" s="22"/>
      <c r="AJ168" s="22"/>
      <c r="AK168" s="22"/>
    </row>
    <row r="169" spans="4:37">
      <c r="D169" t="s">
        <v>32</v>
      </c>
      <c r="E169">
        <v>1</v>
      </c>
      <c r="F169">
        <v>6.3009708737864001</v>
      </c>
      <c r="G169">
        <v>5.6893203883495103</v>
      </c>
      <c r="H169">
        <v>7.72815533980582</v>
      </c>
      <c r="I169">
        <v>7.6407766990291197</v>
      </c>
      <c r="J169">
        <f t="shared" si="20"/>
        <v>1999727.7522234202</v>
      </c>
      <c r="K169">
        <f t="shared" si="20"/>
        <v>489012.98166688578</v>
      </c>
      <c r="L169">
        <f t="shared" si="20"/>
        <v>53475559.824495576</v>
      </c>
      <c r="M169">
        <f t="shared" si="20"/>
        <v>43729720.246598497</v>
      </c>
      <c r="AC169" s="7"/>
      <c r="AD169" s="7"/>
      <c r="AF169" s="22"/>
      <c r="AG169" s="22"/>
      <c r="AH169" s="22"/>
      <c r="AI169" s="22"/>
      <c r="AJ169" s="22"/>
      <c r="AK169" s="22"/>
    </row>
    <row r="170" spans="4:37">
      <c r="D170" t="s">
        <v>32</v>
      </c>
      <c r="E170">
        <v>1</v>
      </c>
      <c r="F170">
        <v>6.3009708737864001</v>
      </c>
      <c r="G170">
        <v>5.57281553398058</v>
      </c>
      <c r="H170">
        <v>8.0776699029126195</v>
      </c>
      <c r="I170">
        <v>7.6990291262135901</v>
      </c>
      <c r="J170">
        <f t="shared" si="20"/>
        <v>1999727.7522234202</v>
      </c>
      <c r="K170">
        <f t="shared" si="20"/>
        <v>373951.71902574686</v>
      </c>
      <c r="L170">
        <f t="shared" si="20"/>
        <v>119583126.23948632</v>
      </c>
      <c r="M170">
        <f t="shared" si="20"/>
        <v>50006807.121025361</v>
      </c>
      <c r="AC170" s="7"/>
      <c r="AD170" s="7"/>
      <c r="AF170" s="22"/>
      <c r="AG170" s="22"/>
      <c r="AH170" s="22"/>
      <c r="AI170" s="22"/>
      <c r="AJ170" s="22"/>
      <c r="AK170" s="22"/>
    </row>
    <row r="171" spans="4:37">
      <c r="D171" t="s">
        <v>32</v>
      </c>
      <c r="E171">
        <v>1</v>
      </c>
      <c r="F171">
        <v>6.6213592233009697</v>
      </c>
      <c r="G171">
        <v>6.3592233009708696</v>
      </c>
      <c r="H171">
        <v>8.2524271844660095</v>
      </c>
      <c r="I171">
        <v>7.8446601941747502</v>
      </c>
      <c r="J171">
        <f t="shared" si="20"/>
        <v>4181761.1475449936</v>
      </c>
      <c r="K171">
        <f t="shared" si="20"/>
        <v>2286774.2907131016</v>
      </c>
      <c r="L171">
        <f t="shared" si="20"/>
        <v>178824567.96138534</v>
      </c>
      <c r="M171">
        <f t="shared" si="20"/>
        <v>69929463.151584134</v>
      </c>
      <c r="AC171" s="7"/>
      <c r="AD171" s="7"/>
      <c r="AF171" s="22"/>
      <c r="AG171" s="22"/>
      <c r="AH171" s="22"/>
      <c r="AI171" s="22"/>
      <c r="AJ171" s="22"/>
      <c r="AK171" s="22"/>
    </row>
    <row r="172" spans="4:37">
      <c r="D172" t="s">
        <v>32</v>
      </c>
      <c r="E172">
        <v>1</v>
      </c>
      <c r="F172">
        <v>6.8543689320388301</v>
      </c>
      <c r="G172">
        <v>6.3592233009708696</v>
      </c>
      <c r="H172">
        <v>8.31067961165048</v>
      </c>
      <c r="I172">
        <v>7.9611650485436902</v>
      </c>
      <c r="J172">
        <f t="shared" si="20"/>
        <v>7151035.467357426</v>
      </c>
      <c r="K172">
        <f t="shared" si="20"/>
        <v>2286774.2907131016</v>
      </c>
      <c r="L172">
        <f t="shared" si="20"/>
        <v>204493548.73797172</v>
      </c>
      <c r="M172">
        <f t="shared" si="20"/>
        <v>91446070.554811552</v>
      </c>
      <c r="AC172" s="7"/>
      <c r="AD172" s="7"/>
      <c r="AF172" s="22"/>
      <c r="AG172" s="22"/>
      <c r="AH172" s="22"/>
      <c r="AI172" s="22"/>
      <c r="AJ172" s="22"/>
      <c r="AK172" s="22"/>
    </row>
    <row r="173" spans="4:37">
      <c r="D173" t="s">
        <v>32</v>
      </c>
      <c r="E173">
        <v>1</v>
      </c>
      <c r="F173">
        <v>7.0582524271844598</v>
      </c>
      <c r="G173">
        <v>6.7087378640776603</v>
      </c>
      <c r="H173">
        <v>8.4854368932038806</v>
      </c>
      <c r="I173">
        <v>8.1650485436893199</v>
      </c>
      <c r="J173">
        <f t="shared" si="20"/>
        <v>11435428.088500919</v>
      </c>
      <c r="K173">
        <f t="shared" si="20"/>
        <v>5113730.8255403806</v>
      </c>
      <c r="L173">
        <f t="shared" si="20"/>
        <v>305799586.06136662</v>
      </c>
      <c r="M173">
        <f t="shared" si="20"/>
        <v>146234061.98710477</v>
      </c>
      <c r="AF173" s="22"/>
      <c r="AG173" s="22"/>
      <c r="AH173" s="22"/>
      <c r="AI173" s="22"/>
      <c r="AJ173" s="22"/>
      <c r="AK173" s="22"/>
    </row>
    <row r="174" spans="4:37">
      <c r="D174" t="s">
        <v>32</v>
      </c>
      <c r="E174">
        <v>1</v>
      </c>
      <c r="F174">
        <v>7.17475728155339</v>
      </c>
      <c r="G174">
        <v>6.7669902912621298</v>
      </c>
      <c r="H174">
        <v>8.5436893203883493</v>
      </c>
      <c r="I174">
        <v>8.3689320388349504</v>
      </c>
      <c r="J174">
        <f t="shared" si="20"/>
        <v>14953996.737236798</v>
      </c>
      <c r="K174">
        <f t="shared" si="20"/>
        <v>5847770.1119418778</v>
      </c>
      <c r="L174">
        <f t="shared" si="20"/>
        <v>349694917.58981782</v>
      </c>
      <c r="M174">
        <f t="shared" si="20"/>
        <v>233847127.115549</v>
      </c>
      <c r="AC174" s="7"/>
      <c r="AD174" s="7"/>
      <c r="AF174" s="22"/>
      <c r="AG174" s="22"/>
      <c r="AH174" s="22"/>
      <c r="AI174" s="22"/>
      <c r="AJ174" s="22"/>
      <c r="AK174" s="22"/>
    </row>
    <row r="175" spans="4:37">
      <c r="D175" t="s">
        <v>32</v>
      </c>
      <c r="E175">
        <v>1</v>
      </c>
      <c r="F175">
        <v>7.3495145631067897</v>
      </c>
      <c r="G175">
        <v>7.2330097087378604</v>
      </c>
      <c r="H175">
        <v>8.6019417475728108</v>
      </c>
      <c r="I175">
        <v>8.5728155339805792</v>
      </c>
      <c r="J175">
        <f t="shared" si="20"/>
        <v>22362201.841729265</v>
      </c>
      <c r="K175">
        <f t="shared" si="20"/>
        <v>17100535.432435293</v>
      </c>
      <c r="L175">
        <f t="shared" si="20"/>
        <v>399891108.30126286</v>
      </c>
      <c r="M175">
        <f t="shared" si="20"/>
        <v>373951719.02574611</v>
      </c>
      <c r="AC175" s="7"/>
      <c r="AD175" s="7"/>
      <c r="AF175" s="22"/>
      <c r="AG175" s="22"/>
      <c r="AH175" s="22"/>
      <c r="AI175" s="22"/>
      <c r="AJ175" s="22"/>
      <c r="AK175" s="22"/>
    </row>
    <row r="176" spans="4:37">
      <c r="D176" t="s">
        <v>32</v>
      </c>
      <c r="E176">
        <v>1</v>
      </c>
      <c r="F176">
        <v>8.1650485436893199</v>
      </c>
      <c r="G176">
        <v>7.29126213592233</v>
      </c>
      <c r="H176">
        <v>9.7961165048543606</v>
      </c>
      <c r="I176">
        <v>8.6893203883495094</v>
      </c>
      <c r="J176">
        <f t="shared" si="20"/>
        <v>146234061.98710477</v>
      </c>
      <c r="K176">
        <f t="shared" si="20"/>
        <v>19555194.32124798</v>
      </c>
      <c r="L176">
        <f t="shared" si="20"/>
        <v>6253404255.6291389</v>
      </c>
      <c r="M176">
        <f t="shared" si="20"/>
        <v>489012981.66688478</v>
      </c>
      <c r="AC176" s="7"/>
      <c r="AD176" s="7"/>
      <c r="AF176" s="22"/>
      <c r="AG176" s="22"/>
      <c r="AH176" s="22"/>
      <c r="AI176" s="22"/>
      <c r="AJ176" s="22"/>
      <c r="AK176" s="22"/>
    </row>
    <row r="177" spans="4:37">
      <c r="D177" t="s">
        <v>32</v>
      </c>
      <c r="E177">
        <v>1</v>
      </c>
      <c r="F177">
        <v>8.2524271844660095</v>
      </c>
      <c r="G177">
        <v>7.29126213592233</v>
      </c>
      <c r="H177">
        <v>9.5922330097087301</v>
      </c>
      <c r="I177">
        <v>8.86407766990291</v>
      </c>
      <c r="J177">
        <f t="shared" si="20"/>
        <v>178824567.96138534</v>
      </c>
      <c r="K177">
        <f t="shared" si="20"/>
        <v>19555194.32124798</v>
      </c>
      <c r="L177">
        <f t="shared" si="20"/>
        <v>3910506478.4321446</v>
      </c>
      <c r="M177">
        <f t="shared" si="20"/>
        <v>731269853.2313211</v>
      </c>
      <c r="AC177" s="7"/>
      <c r="AD177" s="7"/>
      <c r="AF177" s="22"/>
      <c r="AG177" s="22"/>
      <c r="AH177" s="22"/>
      <c r="AI177" s="22"/>
      <c r="AJ177" s="22"/>
      <c r="AK177" s="22"/>
    </row>
    <row r="178" spans="4:37">
      <c r="D178" t="s">
        <v>32</v>
      </c>
      <c r="E178">
        <v>1</v>
      </c>
      <c r="F178">
        <v>8.4563106796116507</v>
      </c>
      <c r="G178">
        <v>7.9029126213592198</v>
      </c>
      <c r="H178">
        <v>9.3592233009708696</v>
      </c>
      <c r="I178">
        <v>8.9514563106796103</v>
      </c>
      <c r="J178">
        <f t="shared" si="20"/>
        <v>285963549.85432649</v>
      </c>
      <c r="K178">
        <f t="shared" si="20"/>
        <v>79967334.71374318</v>
      </c>
      <c r="L178">
        <f t="shared" si="20"/>
        <v>2286774290.7131014</v>
      </c>
      <c r="M178">
        <f t="shared" si="20"/>
        <v>894244567.85458744</v>
      </c>
      <c r="AF178" s="22"/>
      <c r="AG178" s="22"/>
      <c r="AH178" s="22"/>
      <c r="AI178" s="22"/>
      <c r="AJ178" s="22"/>
      <c r="AK178" s="22"/>
    </row>
    <row r="179" spans="4:37">
      <c r="D179" t="s">
        <v>32</v>
      </c>
      <c r="E179">
        <v>1</v>
      </c>
      <c r="F179">
        <v>8.7184466019417393</v>
      </c>
      <c r="G179">
        <v>8.2233009708737796</v>
      </c>
      <c r="H179">
        <v>9.0970873786407704</v>
      </c>
      <c r="I179">
        <v>9.1844660194174708</v>
      </c>
      <c r="J179">
        <f t="shared" si="20"/>
        <v>522933665.66664052</v>
      </c>
      <c r="K179">
        <f t="shared" si="20"/>
        <v>167224909.99429214</v>
      </c>
      <c r="L179">
        <f t="shared" si="20"/>
        <v>1250510603.585391</v>
      </c>
      <c r="M179">
        <f t="shared" si="20"/>
        <v>1529206091.7860093</v>
      </c>
      <c r="AC179" s="7"/>
      <c r="AD179" s="7"/>
      <c r="AF179" s="22"/>
      <c r="AG179" s="22"/>
      <c r="AH179" s="22"/>
      <c r="AI179" s="22"/>
      <c r="AJ179" s="22"/>
      <c r="AK179" s="22"/>
    </row>
    <row r="180" spans="4:37">
      <c r="D180" t="s">
        <v>32</v>
      </c>
      <c r="E180">
        <v>1</v>
      </c>
      <c r="F180">
        <v>8.9223300970873698</v>
      </c>
      <c r="G180">
        <v>8.2233009708737796</v>
      </c>
      <c r="H180">
        <v>9.0970873786407704</v>
      </c>
      <c r="I180">
        <v>9.2135922330097095</v>
      </c>
      <c r="J180">
        <f t="shared" si="20"/>
        <v>836238381.99153876</v>
      </c>
      <c r="K180">
        <f t="shared" si="20"/>
        <v>167224909.99429214</v>
      </c>
      <c r="L180">
        <f t="shared" si="20"/>
        <v>1250510603.585391</v>
      </c>
      <c r="M180">
        <f t="shared" si="20"/>
        <v>1635280405.8730876</v>
      </c>
      <c r="AC180" s="7"/>
      <c r="AD180" s="7"/>
      <c r="AF180" s="22"/>
      <c r="AG180" s="22"/>
      <c r="AH180" s="22"/>
      <c r="AI180" s="22"/>
      <c r="AJ180" s="22"/>
      <c r="AK180" s="22"/>
    </row>
    <row r="181" spans="4:37">
      <c r="D181" t="s">
        <v>32</v>
      </c>
      <c r="E181">
        <v>1</v>
      </c>
      <c r="F181">
        <v>8.9805825242718402</v>
      </c>
      <c r="G181">
        <v>8.3980582524271803</v>
      </c>
      <c r="H181">
        <v>8.3398058252427099</v>
      </c>
      <c r="I181">
        <v>9.0970873786407704</v>
      </c>
      <c r="J181">
        <f t="shared" si="20"/>
        <v>956274388.2108835</v>
      </c>
      <c r="K181">
        <f t="shared" si="20"/>
        <v>250068075.84394225</v>
      </c>
      <c r="L181">
        <f t="shared" si="20"/>
        <v>218678368.58280471</v>
      </c>
      <c r="M181">
        <f t="shared" si="20"/>
        <v>1250510603.585391</v>
      </c>
      <c r="AC181" s="7"/>
      <c r="AD181" s="7"/>
      <c r="AF181" s="22"/>
      <c r="AG181" s="22"/>
      <c r="AH181" s="22"/>
      <c r="AI181" s="22"/>
      <c r="AJ181" s="22"/>
      <c r="AK181" s="22"/>
    </row>
    <row r="182" spans="4:37">
      <c r="D182" t="s">
        <v>32</v>
      </c>
      <c r="E182">
        <v>1</v>
      </c>
      <c r="F182">
        <v>8.9805825242718402</v>
      </c>
      <c r="G182">
        <v>8.3980582524271803</v>
      </c>
      <c r="H182">
        <v>8.2233009708737796</v>
      </c>
      <c r="I182">
        <v>9.0679611650485406</v>
      </c>
      <c r="J182">
        <f t="shared" si="20"/>
        <v>956274388.2108835</v>
      </c>
      <c r="K182">
        <f t="shared" si="20"/>
        <v>250068075.84394225</v>
      </c>
      <c r="L182">
        <f t="shared" si="20"/>
        <v>167224909.99429214</v>
      </c>
      <c r="M182">
        <f t="shared" si="20"/>
        <v>1169394818.147311</v>
      </c>
      <c r="AC182" s="7"/>
      <c r="AD182" s="7"/>
      <c r="AF182" s="22"/>
      <c r="AG182" s="22"/>
      <c r="AH182" s="22"/>
      <c r="AI182" s="22"/>
      <c r="AJ182" s="22"/>
      <c r="AK182" s="22"/>
    </row>
    <row r="183" spans="4:37">
      <c r="D183" t="s">
        <v>32</v>
      </c>
      <c r="E183">
        <v>1</v>
      </c>
      <c r="F183">
        <v>9.3592233009708696</v>
      </c>
      <c r="G183">
        <v>8.3980582524271803</v>
      </c>
      <c r="H183">
        <v>7.9320388349514497</v>
      </c>
      <c r="I183">
        <v>8.8932038834951399</v>
      </c>
      <c r="J183">
        <f t="shared" si="20"/>
        <v>2286774290.7131014</v>
      </c>
      <c r="K183">
        <f t="shared" si="20"/>
        <v>250068075.84394225</v>
      </c>
      <c r="L183">
        <f t="shared" si="20"/>
        <v>85514317.703604504</v>
      </c>
      <c r="M183">
        <f t="shared" si="20"/>
        <v>781994833.01704109</v>
      </c>
      <c r="AC183" s="7"/>
      <c r="AD183" s="7"/>
      <c r="AF183" s="22"/>
      <c r="AG183" s="22"/>
      <c r="AH183" s="22"/>
      <c r="AI183" s="22"/>
      <c r="AJ183" s="22"/>
      <c r="AK183" s="22"/>
    </row>
    <row r="184" spans="4:37">
      <c r="D184" t="s">
        <v>32</v>
      </c>
      <c r="E184">
        <v>1</v>
      </c>
      <c r="F184">
        <v>9.3592233009708696</v>
      </c>
      <c r="G184">
        <v>8.6310679611650407</v>
      </c>
      <c r="H184">
        <v>7.72815533980582</v>
      </c>
      <c r="I184">
        <v>8.8058252427184396</v>
      </c>
      <c r="J184">
        <f t="shared" si="20"/>
        <v>2286774290.7131014</v>
      </c>
      <c r="K184">
        <f t="shared" si="20"/>
        <v>427629799.14902323</v>
      </c>
      <c r="L184">
        <f t="shared" si="20"/>
        <v>53475559.824495576</v>
      </c>
      <c r="M184">
        <f t="shared" si="20"/>
        <v>639477462.12198305</v>
      </c>
      <c r="AF184" s="22"/>
      <c r="AG184" s="22"/>
      <c r="AH184" s="22"/>
      <c r="AI184" s="22"/>
      <c r="AJ184" s="22"/>
      <c r="AK184" s="22"/>
    </row>
    <row r="185" spans="4:37">
      <c r="D185" t="s">
        <v>32</v>
      </c>
      <c r="E185">
        <v>1</v>
      </c>
      <c r="F185">
        <v>9.3592233009708696</v>
      </c>
      <c r="G185">
        <v>8.8932038834951399</v>
      </c>
      <c r="H185">
        <v>7.5242718446601904</v>
      </c>
      <c r="I185">
        <v>8.5145631067961105</v>
      </c>
      <c r="J185">
        <f t="shared" ref="J185:M206" si="21">10^F185</f>
        <v>2286774290.7131014</v>
      </c>
      <c r="K185">
        <f t="shared" si="21"/>
        <v>781994833.01704109</v>
      </c>
      <c r="L185">
        <f t="shared" si="21"/>
        <v>33440429.337865826</v>
      </c>
      <c r="M185">
        <f t="shared" si="21"/>
        <v>327011561.02915955</v>
      </c>
      <c r="AF185" s="22"/>
      <c r="AG185" s="22"/>
      <c r="AH185" s="22"/>
      <c r="AI185" s="22"/>
      <c r="AJ185" s="22"/>
      <c r="AK185" s="22"/>
    </row>
    <row r="186" spans="4:37">
      <c r="D186" t="s">
        <v>32</v>
      </c>
      <c r="E186">
        <v>1</v>
      </c>
      <c r="F186">
        <v>9.1262135922330092</v>
      </c>
      <c r="G186">
        <v>8.8932038834951399</v>
      </c>
      <c r="H186">
        <v>6.1844660194174699</v>
      </c>
      <c r="I186">
        <v>8.2815533980582501</v>
      </c>
      <c r="J186">
        <f t="shared" si="21"/>
        <v>1337253034.998946</v>
      </c>
      <c r="K186">
        <f t="shared" si="21"/>
        <v>781994833.01704109</v>
      </c>
      <c r="L186">
        <f t="shared" si="21"/>
        <v>1529206.0917860069</v>
      </c>
      <c r="M186">
        <f t="shared" si="21"/>
        <v>191228843.28458193</v>
      </c>
      <c r="AF186" s="22"/>
      <c r="AG186" s="22"/>
      <c r="AH186" s="22"/>
      <c r="AI186" s="22"/>
      <c r="AJ186" s="22"/>
      <c r="AK186" s="22"/>
    </row>
    <row r="187" spans="4:37">
      <c r="D187" t="s">
        <v>32</v>
      </c>
      <c r="E187">
        <v>1</v>
      </c>
      <c r="F187">
        <v>8.9223300970873698</v>
      </c>
      <c r="G187">
        <v>9.1553398058252409</v>
      </c>
      <c r="H187">
        <v>5.2815533980582501</v>
      </c>
      <c r="I187">
        <v>7.9611650485436902</v>
      </c>
      <c r="J187">
        <f t="shared" si="21"/>
        <v>836238381.99153876</v>
      </c>
      <c r="K187">
        <f t="shared" si="21"/>
        <v>1430012408.1208963</v>
      </c>
      <c r="L187">
        <f t="shared" si="21"/>
        <v>191228.84328458164</v>
      </c>
      <c r="M187">
        <f t="shared" si="21"/>
        <v>91446070.554811552</v>
      </c>
      <c r="AF187" s="22"/>
      <c r="AG187" s="22"/>
      <c r="AH187" s="22"/>
      <c r="AI187" s="22"/>
      <c r="AJ187" s="22"/>
      <c r="AK187" s="22"/>
    </row>
    <row r="188" spans="4:37">
      <c r="D188" t="s">
        <v>32</v>
      </c>
      <c r="E188">
        <v>1</v>
      </c>
      <c r="F188">
        <v>8.7475728155339798</v>
      </c>
      <c r="G188">
        <v>9.2427184466019394</v>
      </c>
      <c r="H188">
        <v>9.6796116504854304</v>
      </c>
      <c r="I188">
        <v>7.7864077669902896</v>
      </c>
      <c r="J188">
        <f t="shared" si="21"/>
        <v>559207278.6195215</v>
      </c>
      <c r="K188">
        <f t="shared" si="21"/>
        <v>1748712629.5116808</v>
      </c>
      <c r="L188">
        <f t="shared" si="21"/>
        <v>4782022888.6037979</v>
      </c>
      <c r="M188">
        <f t="shared" si="21"/>
        <v>61151591.886536062</v>
      </c>
      <c r="AF188" s="22"/>
      <c r="AG188" s="22"/>
      <c r="AH188" s="22"/>
      <c r="AI188" s="22"/>
      <c r="AJ188" s="22"/>
      <c r="AK188" s="22"/>
    </row>
    <row r="189" spans="4:37">
      <c r="D189" t="s">
        <v>32</v>
      </c>
      <c r="E189">
        <v>1</v>
      </c>
      <c r="F189">
        <v>7.3495145631067897</v>
      </c>
      <c r="G189">
        <v>9.4174757281553401</v>
      </c>
      <c r="H189">
        <v>9.44660194174757</v>
      </c>
      <c r="I189">
        <v>7.46601941747572</v>
      </c>
      <c r="J189">
        <f t="shared" si="21"/>
        <v>22362201.841729265</v>
      </c>
      <c r="K189">
        <f t="shared" si="21"/>
        <v>2615024295.6082997</v>
      </c>
      <c r="L189">
        <f t="shared" si="21"/>
        <v>2796417052.2599883</v>
      </c>
      <c r="M189">
        <f t="shared" si="21"/>
        <v>29242831.207597367</v>
      </c>
      <c r="AF189" s="22"/>
      <c r="AG189" s="22"/>
      <c r="AH189" s="22"/>
      <c r="AI189" s="22"/>
      <c r="AJ189" s="22"/>
      <c r="AK189" s="22"/>
    </row>
    <row r="190" spans="4:37">
      <c r="D190" t="s">
        <v>32</v>
      </c>
      <c r="E190">
        <v>1</v>
      </c>
      <c r="F190">
        <v>7.1165048543689302</v>
      </c>
      <c r="G190">
        <v>9.2718446601941693</v>
      </c>
      <c r="H190">
        <v>9.1553398058252409</v>
      </c>
      <c r="I190">
        <v>7.29126213592233</v>
      </c>
      <c r="J190">
        <f t="shared" si="21"/>
        <v>13076901.55672794</v>
      </c>
      <c r="K190">
        <f t="shared" si="21"/>
        <v>1870013148.5896277</v>
      </c>
      <c r="L190">
        <f t="shared" si="21"/>
        <v>1430012408.1208963</v>
      </c>
      <c r="M190">
        <f t="shared" si="21"/>
        <v>19555194.32124798</v>
      </c>
      <c r="AF190" s="22"/>
      <c r="AG190" s="22"/>
      <c r="AH190" s="22"/>
      <c r="AI190" s="22"/>
      <c r="AJ190" s="22"/>
      <c r="AK190" s="22"/>
    </row>
    <row r="191" spans="4:37">
      <c r="D191" t="s">
        <v>32</v>
      </c>
      <c r="E191">
        <v>1</v>
      </c>
      <c r="F191">
        <v>6.2718446601941702</v>
      </c>
      <c r="G191">
        <v>9.0679611650485406</v>
      </c>
      <c r="H191">
        <v>8.2233009708737796</v>
      </c>
      <c r="I191">
        <v>7</v>
      </c>
      <c r="J191">
        <f t="shared" si="21"/>
        <v>1870013.1485896315</v>
      </c>
      <c r="K191">
        <f t="shared" si="21"/>
        <v>1169394818.147311</v>
      </c>
      <c r="L191">
        <f t="shared" si="21"/>
        <v>167224909.99429214</v>
      </c>
      <c r="M191">
        <f t="shared" si="21"/>
        <v>10000000</v>
      </c>
      <c r="AF191" s="22"/>
      <c r="AG191" s="22"/>
      <c r="AH191" s="22"/>
      <c r="AI191" s="22"/>
      <c r="AJ191" s="22"/>
      <c r="AK191" s="22"/>
    </row>
    <row r="192" spans="4:37">
      <c r="D192" t="s">
        <v>32</v>
      </c>
      <c r="E192">
        <v>1</v>
      </c>
      <c r="F192">
        <v>5.3398058252427099</v>
      </c>
      <c r="G192">
        <v>8.7475728155339798</v>
      </c>
      <c r="H192">
        <v>7.9611650485436902</v>
      </c>
      <c r="I192">
        <v>6.7378640776698999</v>
      </c>
      <c r="J192">
        <f t="shared" si="21"/>
        <v>218678.3685828044</v>
      </c>
      <c r="K192">
        <f t="shared" si="21"/>
        <v>559207278.6195215</v>
      </c>
      <c r="L192">
        <f t="shared" si="21"/>
        <v>91446070.554811552</v>
      </c>
      <c r="M192">
        <f t="shared" si="21"/>
        <v>5468447.8860195419</v>
      </c>
      <c r="AF192" s="22"/>
      <c r="AG192" s="22"/>
      <c r="AH192" s="22"/>
      <c r="AI192" s="22"/>
      <c r="AJ192" s="22"/>
      <c r="AK192" s="22"/>
    </row>
    <row r="193" spans="4:37">
      <c r="D193" t="s">
        <v>32</v>
      </c>
      <c r="E193">
        <v>1</v>
      </c>
      <c r="F193">
        <v>4.7864077669902896</v>
      </c>
      <c r="G193">
        <v>7.3495145631067897</v>
      </c>
      <c r="H193">
        <v>7.5825242718446599</v>
      </c>
      <c r="I193">
        <v>4.0291262135922299</v>
      </c>
      <c r="J193">
        <f t="shared" si="21"/>
        <v>61151.59188653608</v>
      </c>
      <c r="K193">
        <f t="shared" si="21"/>
        <v>22362201.841729265</v>
      </c>
      <c r="L193">
        <f t="shared" si="21"/>
        <v>38240562.494176894</v>
      </c>
      <c r="M193">
        <f t="shared" si="21"/>
        <v>10693.656104672962</v>
      </c>
      <c r="AF193" s="22"/>
      <c r="AG193" s="22"/>
      <c r="AH193" s="22"/>
      <c r="AI193" s="22"/>
      <c r="AJ193" s="22"/>
      <c r="AK193" s="22"/>
    </row>
    <row r="194" spans="4:37">
      <c r="D194" t="s">
        <v>32</v>
      </c>
      <c r="E194">
        <v>1</v>
      </c>
      <c r="F194">
        <v>4.7864077669902896</v>
      </c>
      <c r="G194">
        <v>9.0097087378640701</v>
      </c>
      <c r="H194">
        <v>7.3495145631067897</v>
      </c>
      <c r="I194">
        <v>3.2718446601941702</v>
      </c>
      <c r="J194">
        <f t="shared" si="21"/>
        <v>61151.59188653608</v>
      </c>
      <c r="K194">
        <f t="shared" si="21"/>
        <v>1022606944.9233708</v>
      </c>
      <c r="L194">
        <f t="shared" si="21"/>
        <v>22362201.841729265</v>
      </c>
      <c r="M194">
        <f t="shared" si="21"/>
        <v>1870.0131485896302</v>
      </c>
      <c r="AF194" s="22"/>
      <c r="AG194" s="22"/>
      <c r="AH194" s="22"/>
      <c r="AI194" s="22"/>
      <c r="AJ194" s="22"/>
      <c r="AK194" s="22"/>
    </row>
    <row r="195" spans="4:37">
      <c r="D195" t="s">
        <v>32</v>
      </c>
      <c r="E195">
        <v>1</v>
      </c>
      <c r="F195">
        <v>3.9708737864077599</v>
      </c>
      <c r="G195">
        <v>5.1067961165048503</v>
      </c>
      <c r="H195">
        <v>7.6116504854368898</v>
      </c>
      <c r="I195">
        <v>7.9029126213592198</v>
      </c>
      <c r="J195">
        <f t="shared" si="21"/>
        <v>9351.3386835302681</v>
      </c>
      <c r="K195">
        <f t="shared" si="21"/>
        <v>127878.08279267618</v>
      </c>
      <c r="L195">
        <f t="shared" si="21"/>
        <v>40893142.45619823</v>
      </c>
      <c r="M195">
        <f t="shared" si="21"/>
        <v>79967334.71374318</v>
      </c>
      <c r="AF195" s="22"/>
      <c r="AG195" s="22"/>
      <c r="AH195" s="22"/>
      <c r="AI195" s="22"/>
      <c r="AJ195" s="22"/>
      <c r="AK195" s="22"/>
    </row>
    <row r="196" spans="4:37">
      <c r="D196" t="s">
        <v>32</v>
      </c>
      <c r="E196">
        <v>1</v>
      </c>
      <c r="F196">
        <v>8.9805825242718402</v>
      </c>
      <c r="G196">
        <v>9.0679611650485406</v>
      </c>
      <c r="H196">
        <v>7.9029126213592198</v>
      </c>
      <c r="I196">
        <v>8.3398058252427099</v>
      </c>
      <c r="J196">
        <f t="shared" si="21"/>
        <v>956274388.2108835</v>
      </c>
      <c r="K196">
        <f t="shared" si="21"/>
        <v>1169394818.147311</v>
      </c>
      <c r="L196">
        <f t="shared" si="21"/>
        <v>79967334.71374318</v>
      </c>
      <c r="M196">
        <f t="shared" si="21"/>
        <v>218678368.58280471</v>
      </c>
      <c r="AF196" s="22"/>
      <c r="AG196" s="22"/>
      <c r="AH196" s="22"/>
      <c r="AI196" s="22"/>
      <c r="AJ196" s="22"/>
      <c r="AK196" s="22"/>
    </row>
    <row r="197" spans="4:37">
      <c r="D197" t="s">
        <v>34</v>
      </c>
      <c r="E197">
        <v>44</v>
      </c>
      <c r="F197">
        <v>4.3206106870229002</v>
      </c>
      <c r="G197">
        <v>2.33587786259542</v>
      </c>
      <c r="H197">
        <v>2.0610687022900702</v>
      </c>
      <c r="I197">
        <v>3.4656488549618301</v>
      </c>
      <c r="J197">
        <f t="shared" si="21"/>
        <v>20922.360796012694</v>
      </c>
      <c r="K197">
        <f t="shared" si="21"/>
        <v>216.70945632790242</v>
      </c>
      <c r="L197">
        <f t="shared" si="21"/>
        <v>115.09824517597157</v>
      </c>
      <c r="M197">
        <f t="shared" si="21"/>
        <v>2921.7890353483494</v>
      </c>
      <c r="AF197" s="22"/>
      <c r="AG197" s="22"/>
      <c r="AH197" s="22"/>
      <c r="AI197" s="22"/>
      <c r="AJ197" s="22"/>
      <c r="AK197" s="22"/>
    </row>
    <row r="198" spans="4:37">
      <c r="D198" t="s">
        <v>34</v>
      </c>
      <c r="E198">
        <v>44</v>
      </c>
      <c r="F198">
        <v>2.33587786259542</v>
      </c>
      <c r="G198">
        <v>2.33587786259542</v>
      </c>
      <c r="H198">
        <v>2.0610687022900702</v>
      </c>
      <c r="I198">
        <v>2.0916030534351102</v>
      </c>
      <c r="J198">
        <f t="shared" si="21"/>
        <v>216.70945632790242</v>
      </c>
      <c r="K198">
        <f t="shared" si="21"/>
        <v>216.70945632790242</v>
      </c>
      <c r="L198">
        <f t="shared" si="21"/>
        <v>115.09824517597157</v>
      </c>
      <c r="M198">
        <f t="shared" si="21"/>
        <v>123.48182895813119</v>
      </c>
      <c r="AF198" s="22"/>
      <c r="AG198" s="22"/>
      <c r="AH198" s="22"/>
      <c r="AI198" s="22"/>
      <c r="AJ198" s="22"/>
      <c r="AK198" s="22"/>
    </row>
    <row r="199" spans="4:37">
      <c r="D199" t="s">
        <v>34</v>
      </c>
      <c r="E199">
        <v>44</v>
      </c>
      <c r="F199">
        <v>2.33587786259542</v>
      </c>
      <c r="G199">
        <v>2.33587786259542</v>
      </c>
      <c r="H199">
        <v>2.0610687022900702</v>
      </c>
      <c r="I199">
        <v>2.0916030534351102</v>
      </c>
      <c r="J199">
        <f t="shared" si="21"/>
        <v>216.70945632790242</v>
      </c>
      <c r="K199">
        <f t="shared" si="21"/>
        <v>216.70945632790242</v>
      </c>
      <c r="L199">
        <f t="shared" si="21"/>
        <v>115.09824517597157</v>
      </c>
      <c r="M199">
        <f t="shared" si="21"/>
        <v>123.48182895813119</v>
      </c>
      <c r="AF199" s="22"/>
      <c r="AG199" s="22"/>
      <c r="AH199" s="22"/>
      <c r="AI199" s="22"/>
      <c r="AJ199" s="22"/>
      <c r="AK199" s="22"/>
    </row>
    <row r="200" spans="4:37">
      <c r="D200" t="s">
        <v>34</v>
      </c>
      <c r="E200">
        <v>44</v>
      </c>
      <c r="F200">
        <v>2.33587786259542</v>
      </c>
      <c r="G200">
        <v>2.33587786259542</v>
      </c>
      <c r="H200">
        <v>2.0610687022900702</v>
      </c>
      <c r="I200">
        <v>2.0916030534351102</v>
      </c>
      <c r="J200">
        <f t="shared" si="21"/>
        <v>216.70945632790242</v>
      </c>
      <c r="K200">
        <f t="shared" si="21"/>
        <v>216.70945632790242</v>
      </c>
      <c r="L200">
        <f t="shared" si="21"/>
        <v>115.09824517597157</v>
      </c>
      <c r="M200">
        <f t="shared" si="21"/>
        <v>123.48182895813119</v>
      </c>
      <c r="AF200" s="22"/>
      <c r="AG200" s="22"/>
      <c r="AH200" s="22"/>
      <c r="AI200" s="22"/>
      <c r="AJ200" s="22"/>
      <c r="AK200" s="22"/>
    </row>
    <row r="201" spans="4:37">
      <c r="D201" t="s">
        <v>34</v>
      </c>
      <c r="E201">
        <v>44</v>
      </c>
      <c r="F201">
        <v>2.27480916030534</v>
      </c>
      <c r="G201">
        <v>2.33587786259542</v>
      </c>
      <c r="H201">
        <v>2.0610687022900702</v>
      </c>
      <c r="I201">
        <v>2.0916030534351102</v>
      </c>
      <c r="J201">
        <f t="shared" si="21"/>
        <v>188.28215495082017</v>
      </c>
      <c r="K201">
        <f t="shared" si="21"/>
        <v>216.70945632790242</v>
      </c>
      <c r="L201">
        <f t="shared" si="21"/>
        <v>115.09824517597157</v>
      </c>
      <c r="M201">
        <f t="shared" si="21"/>
        <v>123.48182895813119</v>
      </c>
      <c r="AF201" s="22"/>
      <c r="AG201" s="22"/>
    </row>
    <row r="202" spans="4:37">
      <c r="D202" t="s">
        <v>34</v>
      </c>
      <c r="E202">
        <v>44</v>
      </c>
      <c r="F202">
        <v>2</v>
      </c>
      <c r="G202">
        <v>2.33587786259542</v>
      </c>
      <c r="H202">
        <v>2.0610687022900702</v>
      </c>
      <c r="I202">
        <v>2.0916030534351102</v>
      </c>
      <c r="J202">
        <f t="shared" si="21"/>
        <v>100</v>
      </c>
      <c r="K202">
        <f t="shared" si="21"/>
        <v>216.70945632790242</v>
      </c>
      <c r="L202">
        <f t="shared" si="21"/>
        <v>115.09824517597157</v>
      </c>
      <c r="M202">
        <f t="shared" si="21"/>
        <v>123.48182895813119</v>
      </c>
      <c r="AF202" s="22"/>
      <c r="AG202" s="22"/>
    </row>
    <row r="203" spans="4:37">
      <c r="D203" t="s">
        <v>34</v>
      </c>
      <c r="E203">
        <v>44</v>
      </c>
      <c r="F203">
        <v>2</v>
      </c>
      <c r="G203">
        <v>2.33587786259542</v>
      </c>
      <c r="H203">
        <v>2.0610687022900702</v>
      </c>
      <c r="I203">
        <v>2.0916030534351102</v>
      </c>
      <c r="J203">
        <f t="shared" si="21"/>
        <v>100</v>
      </c>
      <c r="K203">
        <f t="shared" si="21"/>
        <v>216.70945632790242</v>
      </c>
      <c r="L203">
        <f t="shared" si="21"/>
        <v>115.09824517597157</v>
      </c>
      <c r="M203">
        <f t="shared" si="21"/>
        <v>123.48182895813119</v>
      </c>
      <c r="AF203" s="22"/>
      <c r="AG203" s="22"/>
    </row>
    <row r="204" spans="4:37">
      <c r="D204" t="s">
        <v>34</v>
      </c>
      <c r="E204">
        <v>44</v>
      </c>
      <c r="F204">
        <v>2</v>
      </c>
      <c r="G204">
        <v>2.33587786259542</v>
      </c>
      <c r="H204">
        <v>2.0610687022900702</v>
      </c>
      <c r="I204">
        <v>2.0916030534351102</v>
      </c>
      <c r="J204">
        <f t="shared" si="21"/>
        <v>100</v>
      </c>
      <c r="K204">
        <f t="shared" si="21"/>
        <v>216.70945632790242</v>
      </c>
      <c r="L204">
        <f t="shared" si="21"/>
        <v>115.09824517597157</v>
      </c>
      <c r="M204">
        <f t="shared" si="21"/>
        <v>123.48182895813119</v>
      </c>
      <c r="AF204" s="22"/>
      <c r="AG204" s="22"/>
    </row>
    <row r="205" spans="4:37">
      <c r="D205" t="s">
        <v>34</v>
      </c>
      <c r="E205">
        <v>44</v>
      </c>
      <c r="F205">
        <v>2</v>
      </c>
      <c r="G205">
        <v>2.0305343511450298</v>
      </c>
      <c r="H205">
        <v>2.0610687022900702</v>
      </c>
      <c r="I205">
        <v>2.0916030534351102</v>
      </c>
      <c r="J205">
        <f t="shared" si="21"/>
        <v>100</v>
      </c>
      <c r="K205">
        <f t="shared" si="21"/>
        <v>107.2838502179936</v>
      </c>
      <c r="L205">
        <f t="shared" si="21"/>
        <v>115.09824517597157</v>
      </c>
      <c r="M205">
        <f t="shared" si="21"/>
        <v>123.48182895813119</v>
      </c>
      <c r="AF205" s="22"/>
      <c r="AG205" s="22"/>
    </row>
    <row r="206" spans="4:37">
      <c r="D206" t="s">
        <v>34</v>
      </c>
      <c r="E206">
        <v>44</v>
      </c>
      <c r="F206">
        <v>2</v>
      </c>
      <c r="G206">
        <v>2.0305343511450298</v>
      </c>
      <c r="H206">
        <v>2.0610687022900702</v>
      </c>
      <c r="I206">
        <v>2.0916030534351102</v>
      </c>
      <c r="J206">
        <f t="shared" si="21"/>
        <v>100</v>
      </c>
      <c r="K206">
        <f t="shared" si="21"/>
        <v>107.2838502179936</v>
      </c>
      <c r="L206">
        <f t="shared" si="21"/>
        <v>115.09824517597157</v>
      </c>
      <c r="M206">
        <f t="shared" si="21"/>
        <v>123.48182895813119</v>
      </c>
      <c r="AF206" s="22"/>
      <c r="AG206" s="22"/>
    </row>
    <row r="207" spans="4:37">
      <c r="D207" t="s">
        <v>34</v>
      </c>
      <c r="E207">
        <v>44</v>
      </c>
      <c r="F207">
        <v>2</v>
      </c>
      <c r="G207">
        <v>2.0610687022900702</v>
      </c>
      <c r="H207">
        <v>2.0610687022900702</v>
      </c>
      <c r="I207">
        <v>2.0916030534351102</v>
      </c>
      <c r="J207">
        <f t="shared" ref="J207:M224" si="22">10^F207</f>
        <v>100</v>
      </c>
      <c r="K207">
        <f t="shared" si="22"/>
        <v>115.09824517597157</v>
      </c>
      <c r="L207">
        <f t="shared" si="22"/>
        <v>115.09824517597157</v>
      </c>
      <c r="M207">
        <f t="shared" si="22"/>
        <v>123.48182895813119</v>
      </c>
      <c r="AF207" s="22"/>
      <c r="AG207" s="22"/>
    </row>
    <row r="208" spans="4:37">
      <c r="D208" t="s">
        <v>34</v>
      </c>
      <c r="E208">
        <v>44</v>
      </c>
      <c r="F208">
        <v>2.0305343511450298</v>
      </c>
      <c r="G208">
        <v>2.0610687022900702</v>
      </c>
      <c r="H208">
        <v>2.0610687022900702</v>
      </c>
      <c r="I208">
        <v>2.0916030534351102</v>
      </c>
      <c r="J208">
        <f t="shared" si="22"/>
        <v>107.2838502179936</v>
      </c>
      <c r="K208">
        <f t="shared" si="22"/>
        <v>115.09824517597157</v>
      </c>
      <c r="L208">
        <f t="shared" si="22"/>
        <v>115.09824517597157</v>
      </c>
      <c r="M208">
        <f t="shared" si="22"/>
        <v>123.48182895813119</v>
      </c>
    </row>
    <row r="209" spans="4:13">
      <c r="D209" t="s">
        <v>34</v>
      </c>
      <c r="E209">
        <v>44</v>
      </c>
      <c r="F209">
        <v>2.0305343511450298</v>
      </c>
      <c r="G209">
        <v>2.0610687022900702</v>
      </c>
      <c r="H209">
        <v>2.0610687022900702</v>
      </c>
      <c r="I209">
        <v>2.0916030534351102</v>
      </c>
      <c r="J209">
        <f t="shared" si="22"/>
        <v>107.2838502179936</v>
      </c>
      <c r="K209">
        <f t="shared" si="22"/>
        <v>115.09824517597157</v>
      </c>
      <c r="L209">
        <f t="shared" si="22"/>
        <v>115.09824517597157</v>
      </c>
      <c r="M209">
        <f t="shared" si="22"/>
        <v>123.48182895813119</v>
      </c>
    </row>
    <row r="210" spans="4:13">
      <c r="D210" t="s">
        <v>34</v>
      </c>
      <c r="E210">
        <v>44</v>
      </c>
      <c r="F210">
        <v>2.0305343511450298</v>
      </c>
      <c r="G210">
        <v>2.0610687022900702</v>
      </c>
      <c r="H210">
        <v>2.0610687022900702</v>
      </c>
      <c r="I210">
        <v>2.0610687022900702</v>
      </c>
      <c r="J210">
        <f t="shared" si="22"/>
        <v>107.2838502179936</v>
      </c>
      <c r="K210">
        <f t="shared" si="22"/>
        <v>115.09824517597157</v>
      </c>
      <c r="L210">
        <f t="shared" si="22"/>
        <v>115.09824517597157</v>
      </c>
      <c r="M210">
        <f t="shared" si="22"/>
        <v>115.09824517597157</v>
      </c>
    </row>
    <row r="211" spans="4:13">
      <c r="D211" t="s">
        <v>34</v>
      </c>
      <c r="E211">
        <v>44</v>
      </c>
      <c r="F211">
        <v>2.0305343511450298</v>
      </c>
      <c r="G211">
        <v>2.0610687022900702</v>
      </c>
      <c r="H211">
        <v>2.0610687022900702</v>
      </c>
      <c r="I211">
        <v>2.0610687022900702</v>
      </c>
      <c r="J211">
        <f t="shared" si="22"/>
        <v>107.2838502179936</v>
      </c>
      <c r="K211">
        <f t="shared" si="22"/>
        <v>115.09824517597157</v>
      </c>
      <c r="L211">
        <f t="shared" si="22"/>
        <v>115.09824517597157</v>
      </c>
      <c r="M211">
        <f t="shared" si="22"/>
        <v>115.09824517597157</v>
      </c>
    </row>
    <row r="212" spans="4:13">
      <c r="D212" t="s">
        <v>34</v>
      </c>
      <c r="E212">
        <v>44</v>
      </c>
      <c r="F212">
        <v>2.0305343511450298</v>
      </c>
      <c r="G212">
        <v>2.0610687022900702</v>
      </c>
      <c r="H212">
        <v>2.0610687022900702</v>
      </c>
      <c r="I212">
        <v>2.0305343511450298</v>
      </c>
      <c r="J212">
        <f t="shared" si="22"/>
        <v>107.2838502179936</v>
      </c>
      <c r="K212">
        <f t="shared" si="22"/>
        <v>115.09824517597157</v>
      </c>
      <c r="L212">
        <f t="shared" si="22"/>
        <v>115.09824517597157</v>
      </c>
      <c r="M212">
        <f t="shared" si="22"/>
        <v>107.2838502179936</v>
      </c>
    </row>
    <row r="213" spans="4:13">
      <c r="D213" t="s">
        <v>34</v>
      </c>
      <c r="E213">
        <v>44</v>
      </c>
      <c r="F213">
        <v>2.30534351145038</v>
      </c>
      <c r="G213">
        <v>2.0610687022900702</v>
      </c>
      <c r="H213">
        <v>2.0610687022900702</v>
      </c>
      <c r="I213">
        <v>2.0305343511450298</v>
      </c>
      <c r="J213">
        <f t="shared" si="22"/>
        <v>201.99634510465313</v>
      </c>
      <c r="K213">
        <f t="shared" si="22"/>
        <v>115.09824517597157</v>
      </c>
      <c r="L213">
        <f t="shared" si="22"/>
        <v>115.09824517597157</v>
      </c>
      <c r="M213">
        <f t="shared" si="22"/>
        <v>107.2838502179936</v>
      </c>
    </row>
    <row r="214" spans="4:13">
      <c r="D214" t="s">
        <v>34</v>
      </c>
      <c r="E214">
        <v>44</v>
      </c>
      <c r="F214">
        <v>2.30534351145038</v>
      </c>
      <c r="G214">
        <v>2.0610687022900702</v>
      </c>
      <c r="H214">
        <v>2.0610687022900702</v>
      </c>
      <c r="I214">
        <v>2.0305343511450298</v>
      </c>
      <c r="J214">
        <f t="shared" si="22"/>
        <v>201.99634510465313</v>
      </c>
      <c r="K214">
        <f t="shared" si="22"/>
        <v>115.09824517597157</v>
      </c>
      <c r="L214">
        <f t="shared" si="22"/>
        <v>115.09824517597157</v>
      </c>
      <c r="M214">
        <f t="shared" si="22"/>
        <v>107.2838502179936</v>
      </c>
    </row>
    <row r="215" spans="4:13">
      <c r="D215" t="s">
        <v>34</v>
      </c>
      <c r="E215">
        <v>44</v>
      </c>
      <c r="F215">
        <v>2.0305343511450298</v>
      </c>
      <c r="G215">
        <v>2.0610687022900702</v>
      </c>
      <c r="H215">
        <v>2.0610687022900702</v>
      </c>
      <c r="I215">
        <v>2.0305343511450298</v>
      </c>
      <c r="J215">
        <f t="shared" si="22"/>
        <v>107.2838502179936</v>
      </c>
      <c r="K215">
        <f t="shared" si="22"/>
        <v>115.09824517597157</v>
      </c>
      <c r="L215">
        <f t="shared" si="22"/>
        <v>115.09824517597157</v>
      </c>
      <c r="M215">
        <f t="shared" si="22"/>
        <v>107.2838502179936</v>
      </c>
    </row>
    <row r="216" spans="4:13">
      <c r="D216" t="s">
        <v>34</v>
      </c>
      <c r="E216">
        <v>44</v>
      </c>
      <c r="F216">
        <v>2.0305343511450298</v>
      </c>
      <c r="G216">
        <v>2.0610687022900702</v>
      </c>
      <c r="H216">
        <v>2.0610687022900702</v>
      </c>
      <c r="I216">
        <v>2.0305343511450298</v>
      </c>
      <c r="J216">
        <f t="shared" si="22"/>
        <v>107.2838502179936</v>
      </c>
      <c r="K216">
        <f t="shared" si="22"/>
        <v>115.09824517597157</v>
      </c>
      <c r="L216">
        <f t="shared" si="22"/>
        <v>115.09824517597157</v>
      </c>
      <c r="M216">
        <f t="shared" si="22"/>
        <v>107.2838502179936</v>
      </c>
    </row>
    <row r="217" spans="4:13">
      <c r="D217" t="s">
        <v>34</v>
      </c>
      <c r="E217">
        <v>44</v>
      </c>
      <c r="F217">
        <v>2.0305343511450298</v>
      </c>
      <c r="G217">
        <v>2.0610687022900702</v>
      </c>
      <c r="H217">
        <v>2.0610687022900702</v>
      </c>
      <c r="I217">
        <v>2.0305343511450298</v>
      </c>
      <c r="J217">
        <f t="shared" si="22"/>
        <v>107.2838502179936</v>
      </c>
      <c r="K217">
        <f t="shared" si="22"/>
        <v>115.09824517597157</v>
      </c>
      <c r="L217">
        <f t="shared" si="22"/>
        <v>115.09824517597157</v>
      </c>
      <c r="M217">
        <f t="shared" si="22"/>
        <v>107.2838502179936</v>
      </c>
    </row>
    <row r="218" spans="4:13">
      <c r="D218" t="s">
        <v>34</v>
      </c>
      <c r="E218">
        <v>44</v>
      </c>
      <c r="F218">
        <v>2.3664122137404502</v>
      </c>
      <c r="G218">
        <v>2.0610687022900702</v>
      </c>
      <c r="H218">
        <v>2.0610687022900702</v>
      </c>
      <c r="I218">
        <v>2.0305343511450298</v>
      </c>
      <c r="J218">
        <f t="shared" si="22"/>
        <v>232.49424853505519</v>
      </c>
      <c r="K218">
        <f t="shared" si="22"/>
        <v>115.09824517597157</v>
      </c>
      <c r="L218">
        <f t="shared" si="22"/>
        <v>115.09824517597157</v>
      </c>
      <c r="M218">
        <f t="shared" si="22"/>
        <v>107.2838502179936</v>
      </c>
    </row>
    <row r="219" spans="4:13">
      <c r="D219" t="s">
        <v>34</v>
      </c>
      <c r="E219">
        <v>44</v>
      </c>
      <c r="F219">
        <v>2.3664122137404502</v>
      </c>
      <c r="G219">
        <v>2.3969465648854902</v>
      </c>
      <c r="H219">
        <v>2.0916030534351102</v>
      </c>
      <c r="I219">
        <v>2.0305343511450298</v>
      </c>
      <c r="J219">
        <f t="shared" si="22"/>
        <v>232.49424853505519</v>
      </c>
      <c r="K219">
        <f t="shared" si="22"/>
        <v>249.42878136380406</v>
      </c>
      <c r="L219">
        <f t="shared" si="22"/>
        <v>123.48182895813119</v>
      </c>
      <c r="M219">
        <f t="shared" si="22"/>
        <v>107.2838502179936</v>
      </c>
    </row>
    <row r="220" spans="4:13">
      <c r="D220" t="s">
        <v>34</v>
      </c>
      <c r="E220">
        <v>44</v>
      </c>
      <c r="F220">
        <v>2.3664122137404502</v>
      </c>
      <c r="G220">
        <v>2.3969465648854902</v>
      </c>
      <c r="H220">
        <v>2.0916030534351102</v>
      </c>
      <c r="I220">
        <v>2.0305343511450298</v>
      </c>
      <c r="J220">
        <f t="shared" si="22"/>
        <v>232.49424853505519</v>
      </c>
      <c r="K220">
        <f t="shared" si="22"/>
        <v>249.42878136380406</v>
      </c>
      <c r="L220">
        <f t="shared" si="22"/>
        <v>123.48182895813119</v>
      </c>
      <c r="M220">
        <f t="shared" si="22"/>
        <v>107.2838502179936</v>
      </c>
    </row>
    <row r="221" spans="4:13">
      <c r="D221" t="s">
        <v>34</v>
      </c>
      <c r="E221">
        <v>44</v>
      </c>
      <c r="F221">
        <v>2.0305343511450298</v>
      </c>
      <c r="G221">
        <v>2.3969465648854902</v>
      </c>
      <c r="H221">
        <v>2.0916030534351102</v>
      </c>
      <c r="I221">
        <v>2.0305343511450298</v>
      </c>
      <c r="J221">
        <f t="shared" si="22"/>
        <v>107.2838502179936</v>
      </c>
      <c r="K221">
        <f t="shared" si="22"/>
        <v>249.42878136380406</v>
      </c>
      <c r="L221">
        <f t="shared" si="22"/>
        <v>123.48182895813119</v>
      </c>
      <c r="M221">
        <f t="shared" si="22"/>
        <v>107.2838502179936</v>
      </c>
    </row>
    <row r="222" spans="4:13">
      <c r="D222" t="s">
        <v>34</v>
      </c>
      <c r="E222">
        <v>44</v>
      </c>
      <c r="F222">
        <v>2.0305343511450298</v>
      </c>
      <c r="G222">
        <v>2.3969465648854902</v>
      </c>
      <c r="H222">
        <v>2.0916030534351102</v>
      </c>
      <c r="I222">
        <v>2.0305343511450298</v>
      </c>
      <c r="J222">
        <f t="shared" si="22"/>
        <v>107.2838502179936</v>
      </c>
      <c r="K222">
        <f t="shared" si="22"/>
        <v>249.42878136380406</v>
      </c>
      <c r="L222">
        <f t="shared" si="22"/>
        <v>123.48182895813119</v>
      </c>
      <c r="M222">
        <f t="shared" si="22"/>
        <v>107.2838502179936</v>
      </c>
    </row>
    <row r="223" spans="4:13">
      <c r="D223" t="s">
        <v>34</v>
      </c>
      <c r="E223">
        <v>44</v>
      </c>
      <c r="F223">
        <v>2.33587786259542</v>
      </c>
      <c r="G223">
        <v>2.3969465648854902</v>
      </c>
      <c r="H223">
        <v>2</v>
      </c>
      <c r="I223">
        <v>2.0305343511450298</v>
      </c>
      <c r="J223">
        <f t="shared" si="22"/>
        <v>216.70945632790242</v>
      </c>
      <c r="K223">
        <f t="shared" si="22"/>
        <v>249.42878136380406</v>
      </c>
      <c r="L223">
        <f t="shared" si="22"/>
        <v>100</v>
      </c>
      <c r="M223">
        <f t="shared" si="22"/>
        <v>107.2838502179936</v>
      </c>
    </row>
    <row r="224" spans="4:13">
      <c r="D224" t="s">
        <v>34</v>
      </c>
      <c r="E224">
        <v>44</v>
      </c>
      <c r="F224">
        <v>2.33587786259542</v>
      </c>
      <c r="G224">
        <v>2.0305343511450298</v>
      </c>
      <c r="H224">
        <v>2</v>
      </c>
      <c r="I224">
        <v>2.0305343511450298</v>
      </c>
      <c r="J224">
        <f t="shared" si="22"/>
        <v>216.70945632790242</v>
      </c>
      <c r="K224">
        <f t="shared" si="22"/>
        <v>107.2838502179936</v>
      </c>
      <c r="L224">
        <f t="shared" si="22"/>
        <v>100</v>
      </c>
      <c r="M224">
        <f t="shared" si="22"/>
        <v>107.2838502179936</v>
      </c>
    </row>
    <row r="228" spans="1:45">
      <c r="A228" s="5" t="s">
        <v>6</v>
      </c>
      <c r="B228" s="5" t="s">
        <v>322</v>
      </c>
      <c r="C228" t="s">
        <v>49</v>
      </c>
      <c r="D228" t="s">
        <v>299</v>
      </c>
      <c r="E228" t="s">
        <v>300</v>
      </c>
      <c r="F228" t="s">
        <v>301</v>
      </c>
      <c r="G228" t="s">
        <v>302</v>
      </c>
      <c r="H228" t="s">
        <v>303</v>
      </c>
      <c r="I228" t="s">
        <v>304</v>
      </c>
      <c r="J228" t="s">
        <v>305</v>
      </c>
      <c r="K228" t="s">
        <v>306</v>
      </c>
      <c r="L228" t="s">
        <v>307</v>
      </c>
      <c r="M228" t="s">
        <v>308</v>
      </c>
      <c r="N228" t="s">
        <v>309</v>
      </c>
      <c r="O228" t="s">
        <v>310</v>
      </c>
      <c r="P228" t="s">
        <v>311</v>
      </c>
      <c r="Q228" t="s">
        <v>15</v>
      </c>
      <c r="R228" t="s">
        <v>16</v>
      </c>
      <c r="S228" t="s">
        <v>221</v>
      </c>
      <c r="T228" t="s">
        <v>49</v>
      </c>
      <c r="U228" t="s">
        <v>299</v>
      </c>
      <c r="V228" t="s">
        <v>10</v>
      </c>
      <c r="W228" t="s">
        <v>14</v>
      </c>
      <c r="X228" t="s">
        <v>13</v>
      </c>
      <c r="Y228" s="6" t="s">
        <v>20</v>
      </c>
      <c r="Z228" s="6" t="s">
        <v>21</v>
      </c>
      <c r="AA228" s="6" t="s">
        <v>22</v>
      </c>
      <c r="AB228" s="6" t="s">
        <v>23</v>
      </c>
      <c r="AC228" s="6" t="s">
        <v>24</v>
      </c>
      <c r="AD228" s="6" t="s">
        <v>25</v>
      </c>
      <c r="AF228" s="6" t="s">
        <v>26</v>
      </c>
      <c r="AG228" s="6" t="s">
        <v>27</v>
      </c>
      <c r="AH228" t="s">
        <v>28</v>
      </c>
      <c r="AI228" s="14" t="s">
        <v>23</v>
      </c>
      <c r="AJ228" s="14" t="s">
        <v>25</v>
      </c>
      <c r="AK228" s="14" t="s">
        <v>105</v>
      </c>
    </row>
    <row r="229" spans="1:45">
      <c r="C229" t="s">
        <v>32</v>
      </c>
      <c r="D229">
        <v>1</v>
      </c>
      <c r="E229">
        <v>9.05154639175257</v>
      </c>
      <c r="F229">
        <v>6.7422680412371099</v>
      </c>
      <c r="G229">
        <v>2.8659793814432901</v>
      </c>
      <c r="H229">
        <v>-2.9896907216494801</v>
      </c>
      <c r="I229">
        <v>-2.9896907216494801</v>
      </c>
      <c r="J229">
        <v>-2.9896907216494801</v>
      </c>
      <c r="K229">
        <f t="shared" ref="K229:P244" si="23">10^E229</f>
        <v>1126020745.0854313</v>
      </c>
      <c r="L229">
        <f t="shared" si="23"/>
        <v>5524182.7988763526</v>
      </c>
      <c r="M229">
        <f t="shared" si="23"/>
        <v>734.47899721820454</v>
      </c>
      <c r="N229">
        <f t="shared" si="23"/>
        <v>1.0240219794047699E-3</v>
      </c>
      <c r="O229">
        <f t="shared" si="23"/>
        <v>1.0240219794047699E-3</v>
      </c>
      <c r="P229">
        <f t="shared" si="23"/>
        <v>1.0240219794047699E-3</v>
      </c>
      <c r="T229" t="s">
        <v>32</v>
      </c>
      <c r="U229">
        <v>1</v>
      </c>
      <c r="V229">
        <f>AVERAGE(K$4:K$51)</f>
        <v>123297469.41844933</v>
      </c>
      <c r="W229">
        <f>STDEV(K$4:K$51)</f>
        <v>252808056.60180819</v>
      </c>
      <c r="X229">
        <v>48</v>
      </c>
      <c r="AI229" s="12"/>
      <c r="AJ229" s="12"/>
      <c r="AK229" s="12">
        <v>6</v>
      </c>
      <c r="AL229" s="12">
        <v>12</v>
      </c>
      <c r="AM229" s="12">
        <v>24</v>
      </c>
      <c r="AN229" s="12">
        <v>48</v>
      </c>
      <c r="AP229" s="22">
        <v>6</v>
      </c>
      <c r="AQ229" s="22">
        <v>12</v>
      </c>
      <c r="AR229" s="22">
        <v>24</v>
      </c>
      <c r="AS229" s="22">
        <v>48</v>
      </c>
    </row>
    <row r="230" spans="1:45">
      <c r="C230" t="s">
        <v>32</v>
      </c>
      <c r="D230">
        <v>1</v>
      </c>
      <c r="E230">
        <v>9.05154639175257</v>
      </c>
      <c r="F230">
        <v>6.7422680412371099</v>
      </c>
      <c r="G230">
        <v>2.8659793814432901</v>
      </c>
      <c r="H230">
        <v>2.5773195876288599</v>
      </c>
      <c r="I230">
        <v>-2.9896907216494801</v>
      </c>
      <c r="J230">
        <v>-2.9896907216494801</v>
      </c>
      <c r="K230">
        <f t="shared" si="23"/>
        <v>1126020745.0854313</v>
      </c>
      <c r="L230">
        <f t="shared" si="23"/>
        <v>5524182.7988763526</v>
      </c>
      <c r="M230">
        <f t="shared" si="23"/>
        <v>734.47899721820454</v>
      </c>
      <c r="N230">
        <f t="shared" si="23"/>
        <v>377.85014014045174</v>
      </c>
      <c r="O230">
        <f t="shared" si="23"/>
        <v>1.0240219794047699E-3</v>
      </c>
      <c r="P230">
        <f t="shared" si="23"/>
        <v>1.0240219794047699E-3</v>
      </c>
      <c r="Q230">
        <v>89</v>
      </c>
      <c r="R230">
        <v>1</v>
      </c>
      <c r="S230">
        <v>16</v>
      </c>
      <c r="T230" t="s">
        <v>34</v>
      </c>
      <c r="U230">
        <v>6</v>
      </c>
      <c r="V230">
        <f>AVERAGE(K$52:K$59)</f>
        <v>51555.911438412841</v>
      </c>
      <c r="W230">
        <f>STDEV(K$52:K$59)</f>
        <v>89051.25644717463</v>
      </c>
      <c r="X230">
        <v>8</v>
      </c>
      <c r="Y230">
        <f>SQRT((((X230-1)*W230^2)+((X$229-1)*W$229^2))/(X230+X$299-2))</f>
        <v>707561539.04350579</v>
      </c>
      <c r="Z230">
        <f>(V230-V$229)/Y230</f>
        <v>-0.17418402033781674</v>
      </c>
      <c r="AA230">
        <f>1-(3/(4*(X$229+X230-2)-1))</f>
        <v>0.98604651162790702</v>
      </c>
      <c r="AB230">
        <f>((X$229+X230)/(X$229*X230))+(Z230^2/(2*(X$229+X230)))</f>
        <v>0.14610422684173552</v>
      </c>
      <c r="AC230">
        <f>AA230*Z230</f>
        <v>-0.17175354563542861</v>
      </c>
      <c r="AD230">
        <f>AB230*(AA230^2)</f>
        <v>0.14205534605029663</v>
      </c>
      <c r="AF230" s="7">
        <f>LN(V230/V$229)</f>
        <v>-7.7796882873996047</v>
      </c>
      <c r="AG230" s="7">
        <f>(((W230^2)/(X230*V230^2))+((W$229^2)/(X$229*V$229^2)))</f>
        <v>0.46052053785075875</v>
      </c>
      <c r="AH230">
        <f>(X$229*X230)/(X$229+X230)</f>
        <v>6.8571428571428568</v>
      </c>
      <c r="AI230" s="12">
        <f>((X229+X230)/(X229*X230))+(Z230^2/(2*(SUM(X229:X233))))</f>
        <v>0.14603293907636652</v>
      </c>
      <c r="AJ230" s="12">
        <f>AI230*(AA230^2)</f>
        <v>0.14198603383122158</v>
      </c>
      <c r="AK230" s="12"/>
      <c r="AL230" s="12">
        <f>(1/X$229)+(AC230*AC$231)/(2*SUM(X$229:X$233))</f>
        <v>2.1027469892397468E-2</v>
      </c>
      <c r="AM230" s="12">
        <f>(1/X$229)+(AC230*AC$232)/(2*SUM(X$229:X$233))</f>
        <v>2.0991750343643718E-2</v>
      </c>
      <c r="AN230" s="12">
        <f>(1/X$229)+(AC230*AC$233)/(2*SUM(X$229:X$233))</f>
        <v>2.0991756751459648E-2</v>
      </c>
      <c r="AO230">
        <v>6</v>
      </c>
      <c r="AP230" s="12">
        <f>AG230</f>
        <v>0.46052053785075875</v>
      </c>
      <c r="AQ230" s="12">
        <f>(W229^2)/(X229*(V229^2))</f>
        <v>8.7585508675091392E-2</v>
      </c>
      <c r="AR230" s="12">
        <f>AQ230</f>
        <v>8.7585508675091392E-2</v>
      </c>
      <c r="AS230" s="12">
        <f>AQ230</f>
        <v>8.7585508675091392E-2</v>
      </c>
    </row>
    <row r="231" spans="1:45">
      <c r="C231" t="s">
        <v>32</v>
      </c>
      <c r="D231">
        <v>1</v>
      </c>
      <c r="E231">
        <v>9.05154639175257</v>
      </c>
      <c r="F231">
        <v>6.8659793814432897</v>
      </c>
      <c r="G231">
        <v>3.4432989690721598</v>
      </c>
      <c r="H231">
        <v>2.9072164948453598</v>
      </c>
      <c r="I231">
        <v>2.3298969072164901</v>
      </c>
      <c r="J231">
        <v>-2.9896907216494801</v>
      </c>
      <c r="K231">
        <f t="shared" si="23"/>
        <v>1126020745.0854313</v>
      </c>
      <c r="L231">
        <f t="shared" si="23"/>
        <v>7344789.9721820382</v>
      </c>
      <c r="M231">
        <f t="shared" si="23"/>
        <v>2775.2299202912332</v>
      </c>
      <c r="N231">
        <f t="shared" si="23"/>
        <v>807.63753545408065</v>
      </c>
      <c r="O231">
        <f t="shared" si="23"/>
        <v>213.74546404927975</v>
      </c>
      <c r="P231">
        <f t="shared" si="23"/>
        <v>1.0240219794047699E-3</v>
      </c>
      <c r="Q231">
        <v>90</v>
      </c>
      <c r="R231">
        <v>1</v>
      </c>
      <c r="S231">
        <v>16</v>
      </c>
      <c r="T231" t="s">
        <v>34</v>
      </c>
      <c r="U231">
        <v>12</v>
      </c>
      <c r="V231">
        <f>AVERAGE(K$60:K$67)</f>
        <v>11964.724860227067</v>
      </c>
      <c r="W231">
        <f>STDEV(K$60:K$67)</f>
        <v>9263.6513119679148</v>
      </c>
      <c r="X231">
        <v>8</v>
      </c>
      <c r="Y231">
        <f>SQRT((((X231-1)*W231^2)+((X$229-1)*W$229^2))/(X231+X$299-2))</f>
        <v>707561532.57643843</v>
      </c>
      <c r="Z231">
        <f>(V231-V$229)/Y231</f>
        <v>-0.17423997633770527</v>
      </c>
      <c r="AA231">
        <f>1-(3/(4*(X$229+X231-2)-1))</f>
        <v>0.98604651162790702</v>
      </c>
      <c r="AB231">
        <f>((X$229+X231)/(X$229*X231))+(Z231^2/(2*(X$229+X231)))</f>
        <v>0.14610440091685267</v>
      </c>
      <c r="AC231">
        <f>AA231*Z231</f>
        <v>-0.17180872085392335</v>
      </c>
      <c r="AD231">
        <f>AB231*(AA231^2)</f>
        <v>0.14205551530139593</v>
      </c>
      <c r="AF231" s="7">
        <f>LN(V231/V$229)</f>
        <v>-9.240392439454407</v>
      </c>
      <c r="AG231" s="7">
        <f>(((W231^2)/(X231*V231^2))+((W$229^2)/(X$229*V$229^2)))</f>
        <v>0.1625177943503015</v>
      </c>
      <c r="AH231">
        <f>(X$229*X231)/(X$229+X231)</f>
        <v>6.8571428571428568</v>
      </c>
      <c r="AI231" s="12">
        <f>((X229+X231)/(X229*X231))+(Z231^2/(2*(SUM(X$29:X$33))))</f>
        <v>0.14603306734224231</v>
      </c>
      <c r="AJ231" s="12">
        <f>AI231*(AA231^2)</f>
        <v>0.14198615854255789</v>
      </c>
      <c r="AK231" s="12">
        <f>(1/X$229)+(AC231*AC$230)/(2*SUM(X$229:X$233))</f>
        <v>2.1027469892397468E-2</v>
      </c>
      <c r="AL231" s="12"/>
      <c r="AM231" s="12">
        <f>(1/X$229)+(AC231*AC$232)/(2*SUM(X$229:X$233))</f>
        <v>2.0991801234547452E-2</v>
      </c>
      <c r="AN231" s="12">
        <f>(1/X$229)+(AC231*AC$233)/(2*SUM(X$229:X$233))</f>
        <v>2.0991807644421871E-2</v>
      </c>
      <c r="AO231">
        <v>12</v>
      </c>
      <c r="AP231" s="12">
        <f>AQ230</f>
        <v>8.7585508675091392E-2</v>
      </c>
      <c r="AQ231" s="12">
        <f>AG231</f>
        <v>0.1625177943503015</v>
      </c>
      <c r="AR231" s="12">
        <f>AQ230</f>
        <v>8.7585508675091392E-2</v>
      </c>
      <c r="AS231" s="12">
        <f>AQ230</f>
        <v>8.7585508675091392E-2</v>
      </c>
    </row>
    <row r="232" spans="1:45">
      <c r="C232" t="s">
        <v>32</v>
      </c>
      <c r="D232">
        <v>1</v>
      </c>
      <c r="E232">
        <v>8.9278350515463902</v>
      </c>
      <c r="F232">
        <v>6.9896907216494801</v>
      </c>
      <c r="G232">
        <v>5.5463917525773097</v>
      </c>
      <c r="H232">
        <v>5.75257731958762</v>
      </c>
      <c r="I232">
        <v>4.3505154639175201</v>
      </c>
      <c r="J232">
        <v>3.89690721649484</v>
      </c>
      <c r="K232">
        <f t="shared" si="23"/>
        <v>846905691.61787653</v>
      </c>
      <c r="L232">
        <f t="shared" si="23"/>
        <v>9765415.3925608806</v>
      </c>
      <c r="M232">
        <f t="shared" si="23"/>
        <v>351877.70646173612</v>
      </c>
      <c r="N232">
        <f t="shared" si="23"/>
        <v>565688.46042990207</v>
      </c>
      <c r="O232">
        <f t="shared" si="23"/>
        <v>22413.798531424374</v>
      </c>
      <c r="P232">
        <f t="shared" si="23"/>
        <v>7886.9160203332094</v>
      </c>
      <c r="Q232">
        <v>91</v>
      </c>
      <c r="R232">
        <v>1</v>
      </c>
      <c r="S232">
        <v>16</v>
      </c>
      <c r="T232" t="s">
        <v>34</v>
      </c>
      <c r="U232">
        <v>24</v>
      </c>
      <c r="V232">
        <f>AVERAGE(K$68:K$73)</f>
        <v>18296.76396457068</v>
      </c>
      <c r="W232">
        <f>STDEV(K$68:K$73)</f>
        <v>14831.139319919965</v>
      </c>
      <c r="X232">
        <v>6</v>
      </c>
      <c r="Y232">
        <f>SQRT((((X232-1)*W232^2)+((X$229-1)*W$229^2))/(X232+X$299-2))</f>
        <v>866582358.28895938</v>
      </c>
      <c r="Z232">
        <f>(V232-V$229)/Y232</f>
        <v>-0.14225903801907042</v>
      </c>
      <c r="AA232">
        <f>1-(3/(4*(X$229+X232-2)-1))</f>
        <v>0.98550724637681164</v>
      </c>
      <c r="AB232">
        <f>((X$229+X232)/(X$229*X232))+(Z232^2/(2*(X$229+X232)))</f>
        <v>0.18768738549905659</v>
      </c>
      <c r="AC232">
        <f>AA232*Z232</f>
        <v>-0.14019731283038825</v>
      </c>
      <c r="AD232">
        <f>AB232*(AA232^2)</f>
        <v>0.18228659326772478</v>
      </c>
      <c r="AF232" s="7">
        <f>LN(V232/V$229)</f>
        <v>-8.8156309534925263</v>
      </c>
      <c r="AG232" s="7">
        <f>(((W232^2)/(X232*V232^2))+((W$229^2)/(X$229*V$229^2)))</f>
        <v>0.1970943560023789</v>
      </c>
      <c r="AH232">
        <f>(X$229*X232)/(X$229+X232)</f>
        <v>5.333333333333333</v>
      </c>
      <c r="AI232" s="12">
        <f>((X229+X232)/(X229*X232))+(Z232^2/(2*(SUM(X$29:X$33))))</f>
        <v>0.18763314232827705</v>
      </c>
      <c r="AJ232" s="12">
        <f>AI232*(AA232^2)</f>
        <v>0.18223391096953437</v>
      </c>
      <c r="AK232" s="12">
        <f>(1/X$229)+(AC232*AC$230)/(2*SUM(X$229:X$233))</f>
        <v>2.0991750343643718E-2</v>
      </c>
      <c r="AL232" s="12">
        <f>(1/X$229)+(AC232*AC$231)/(2*SUM(X$229:X$233))</f>
        <v>2.0991801234547452E-2</v>
      </c>
      <c r="AM232" s="12"/>
      <c r="AN232" s="12">
        <f>(1/X$229)+(AC232*AC$233)/(2*SUM(X$229:X$233))</f>
        <v>2.0962649659401263E-2</v>
      </c>
      <c r="AO232">
        <v>24</v>
      </c>
      <c r="AP232" s="12">
        <f>AQ230</f>
        <v>8.7585508675091392E-2</v>
      </c>
      <c r="AQ232" s="12">
        <f>AQ230</f>
        <v>8.7585508675091392E-2</v>
      </c>
      <c r="AR232" s="12">
        <f>AG232</f>
        <v>0.1970943560023789</v>
      </c>
      <c r="AS232" s="12">
        <f>AQ230</f>
        <v>8.7585508675091392E-2</v>
      </c>
    </row>
    <row r="233" spans="1:45">
      <c r="C233" t="s">
        <v>32</v>
      </c>
      <c r="D233">
        <v>1</v>
      </c>
      <c r="E233">
        <v>8.9278350515463902</v>
      </c>
      <c r="F233">
        <v>7.1134020618556697</v>
      </c>
      <c r="G233">
        <v>6.2061855670102997</v>
      </c>
      <c r="H233">
        <v>6.7835051546391698</v>
      </c>
      <c r="I233">
        <v>5.5463917525773097</v>
      </c>
      <c r="J233">
        <v>4.7216494845360799</v>
      </c>
      <c r="K233">
        <f t="shared" si="23"/>
        <v>846905691.61787653</v>
      </c>
      <c r="L233">
        <f t="shared" si="23"/>
        <v>12983807.317901263</v>
      </c>
      <c r="M233">
        <f t="shared" si="23"/>
        <v>1607628.0197404432</v>
      </c>
      <c r="N233">
        <f t="shared" si="23"/>
        <v>6074424.7255265713</v>
      </c>
      <c r="O233">
        <f t="shared" si="23"/>
        <v>351877.70646173612</v>
      </c>
      <c r="P233">
        <f t="shared" si="23"/>
        <v>52680.451025890397</v>
      </c>
      <c r="Q233">
        <v>92</v>
      </c>
      <c r="R233">
        <v>1</v>
      </c>
      <c r="S233">
        <v>16</v>
      </c>
      <c r="T233" t="s">
        <v>34</v>
      </c>
      <c r="U233">
        <v>48</v>
      </c>
      <c r="V233">
        <f>AVERAGE(K$74:K$79)</f>
        <v>13310.261393545436</v>
      </c>
      <c r="W233">
        <f>STDEV(K$74:K$79)</f>
        <v>3119.7044660999641</v>
      </c>
      <c r="X233">
        <v>6</v>
      </c>
      <c r="Y233">
        <f>SQRT((((X233-1)*W233^2)+((X$229-1)*W$229^2))/(X233+X$299-2))</f>
        <v>866582358.13733625</v>
      </c>
      <c r="Z233">
        <f>(V233-V$229)/Y233</f>
        <v>-0.14226479226053856</v>
      </c>
      <c r="AA233">
        <f>1-(3/(4*(X$229+X233-2)-1))</f>
        <v>0.98550724637681164</v>
      </c>
      <c r="AB233">
        <f>((X$229+X233)/(X$229*X233))+(Z233^2/(2*(X$229+X233)))</f>
        <v>0.18768740065849013</v>
      </c>
      <c r="AC233">
        <f>AA233*Z233</f>
        <v>-0.1402029836770525</v>
      </c>
      <c r="AD233">
        <f>AB233*(AA233^2)</f>
        <v>0.18228660799093854</v>
      </c>
      <c r="AF233" s="7">
        <f>LN(V233/V$229)</f>
        <v>-9.1338198940679298</v>
      </c>
      <c r="AG233" s="7">
        <f>(((W233^2)/(X233*V233^2))+((W$229^2)/(X$229*V$229^2)))</f>
        <v>9.6741439230113108E-2</v>
      </c>
      <c r="AH233">
        <f>(X$229*X233)/(X$229+X233)</f>
        <v>5.333333333333333</v>
      </c>
      <c r="AI233" s="12">
        <f>((X229+X233)/(X229*X233))+(Z233^2/(2*(SUM(X$29:X$33))))</f>
        <v>0.18763315309945353</v>
      </c>
      <c r="AJ233" s="12">
        <f>AI233*(AA233^2)</f>
        <v>0.18223392143076519</v>
      </c>
      <c r="AK233" s="12">
        <f>(1/X$229)+(AC233*AC$230)/(2*SUM(X$229:X$233))</f>
        <v>2.0991756751459648E-2</v>
      </c>
      <c r="AL233" s="12">
        <f>(1/X$229)+(AC233*AC$231)/(2*SUM(X$229:X$233))</f>
        <v>2.0991807644421871E-2</v>
      </c>
      <c r="AM233" s="12">
        <f>(1/X$229)+(AC233*AC$232)/(2*SUM(X$229:X$233))</f>
        <v>2.0962649659401263E-2</v>
      </c>
      <c r="AN233" s="12"/>
      <c r="AO233">
        <v>48</v>
      </c>
      <c r="AP233" s="12">
        <f>AQ230</f>
        <v>8.7585508675091392E-2</v>
      </c>
      <c r="AQ233" s="12">
        <f>AQ230</f>
        <v>8.7585508675091392E-2</v>
      </c>
      <c r="AR233" s="12">
        <f>AR230</f>
        <v>8.7585508675091392E-2</v>
      </c>
      <c r="AS233" s="12">
        <f>AG233</f>
        <v>9.6741439230113108E-2</v>
      </c>
    </row>
    <row r="234" spans="1:45">
      <c r="C234" t="s">
        <v>32</v>
      </c>
      <c r="D234">
        <v>1</v>
      </c>
      <c r="E234">
        <v>8.7216494845360799</v>
      </c>
      <c r="F234">
        <v>7.2783505154639103</v>
      </c>
      <c r="G234">
        <v>6.9072164948453603</v>
      </c>
      <c r="H234">
        <v>6.9484536082474202</v>
      </c>
      <c r="I234">
        <v>5.9175257731958704</v>
      </c>
      <c r="J234">
        <v>4.9278350515463902</v>
      </c>
      <c r="K234">
        <f t="shared" si="23"/>
        <v>526804510.25890446</v>
      </c>
      <c r="L234">
        <f t="shared" si="23"/>
        <v>18982373.54703968</v>
      </c>
      <c r="M234">
        <f t="shared" si="23"/>
        <v>8076375.3545408212</v>
      </c>
      <c r="N234">
        <f t="shared" si="23"/>
        <v>8880831.0536420178</v>
      </c>
      <c r="O234">
        <f t="shared" si="23"/>
        <v>827038.58769726113</v>
      </c>
      <c r="P234">
        <f t="shared" si="23"/>
        <v>84690.569161787425</v>
      </c>
      <c r="S234">
        <v>24</v>
      </c>
      <c r="T234" t="s">
        <v>32</v>
      </c>
      <c r="U234">
        <v>1</v>
      </c>
      <c r="V234">
        <f>AVERAGE(L$4:L$51)</f>
        <v>85973382.407504052</v>
      </c>
      <c r="W234">
        <f>STDEV(L$4:L$51)</f>
        <v>234845409.58280882</v>
      </c>
      <c r="X234">
        <v>48</v>
      </c>
      <c r="AI234" s="12"/>
      <c r="AJ234" s="12"/>
      <c r="AK234" s="12">
        <v>6</v>
      </c>
      <c r="AL234" s="12">
        <v>12</v>
      </c>
      <c r="AM234" s="12">
        <v>24</v>
      </c>
      <c r="AN234" s="12">
        <v>48</v>
      </c>
      <c r="AP234" s="22">
        <v>6</v>
      </c>
      <c r="AQ234" s="22">
        <v>12</v>
      </c>
      <c r="AR234" s="22">
        <v>24</v>
      </c>
      <c r="AS234" s="22">
        <v>48</v>
      </c>
    </row>
    <row r="235" spans="1:45">
      <c r="C235" t="s">
        <v>32</v>
      </c>
      <c r="D235">
        <v>1</v>
      </c>
      <c r="E235">
        <v>8.7216494845360799</v>
      </c>
      <c r="F235">
        <v>7.4845360824742198</v>
      </c>
      <c r="G235">
        <v>7.2371134020618504</v>
      </c>
      <c r="H235">
        <v>7.1958762886597896</v>
      </c>
      <c r="I235">
        <v>6.0412371134020599</v>
      </c>
      <c r="J235">
        <v>5.3814432989690699</v>
      </c>
      <c r="K235">
        <f t="shared" si="23"/>
        <v>526804510.25890446</v>
      </c>
      <c r="L235">
        <f t="shared" si="23"/>
        <v>30516595.595401384</v>
      </c>
      <c r="M235">
        <f t="shared" si="23"/>
        <v>17262885.979924917</v>
      </c>
      <c r="N235">
        <f t="shared" si="23"/>
        <v>15699155.409485804</v>
      </c>
      <c r="O235">
        <f t="shared" si="23"/>
        <v>1099606.0316400372</v>
      </c>
      <c r="P235">
        <f t="shared" si="23"/>
        <v>240681.82668740625</v>
      </c>
      <c r="Q235">
        <v>89</v>
      </c>
      <c r="R235">
        <v>2</v>
      </c>
      <c r="S235">
        <v>24</v>
      </c>
      <c r="T235" t="s">
        <v>34</v>
      </c>
      <c r="U235">
        <v>6</v>
      </c>
      <c r="V235">
        <f>AVERAGE(L$52:L$59)</f>
        <v>17179.716028403629</v>
      </c>
      <c r="W235">
        <f>STDEV(L$52:L$59)</f>
        <v>26684.745178616686</v>
      </c>
      <c r="X235">
        <v>8</v>
      </c>
      <c r="Y235">
        <f>SQRT((((X235-1)*W235^2)+((X$234-1)*W$234^2))/(X235+X$2344-2))</f>
        <v>657287510.13591707</v>
      </c>
      <c r="Z235">
        <f>(V235-V$234)/Y235</f>
        <v>-0.13077413059880175</v>
      </c>
      <c r="AA235">
        <f>1-(3/(4*(X$234+X235-2)-1))</f>
        <v>0.98604651162790702</v>
      </c>
      <c r="AB235">
        <f>((X$234+X235)/(X$234*X235))+(Z235^2/(2*(X$234+X235)))</f>
        <v>0.14598602863006435</v>
      </c>
      <c r="AC235">
        <f>AA235*Z235</f>
        <v>-0.12894937528812081</v>
      </c>
      <c r="AD235">
        <f>AB235*(AA235^2)</f>
        <v>0.14194042338019713</v>
      </c>
      <c r="AF235" s="7">
        <f>LN(V235/V$234)</f>
        <v>-8.5180636332160429</v>
      </c>
      <c r="AG235" s="7">
        <f>(((W235^2)/(X235*V235^2))+((W$234^2)/(X$234*V$234^2)))</f>
        <v>0.45703262418127832</v>
      </c>
      <c r="AH235">
        <f>(X$234*X235)/(X$234+X235)</f>
        <v>6.8571428571428568</v>
      </c>
      <c r="AI235" s="12">
        <f>((X234+X235)/(X234*X235))+(Z235^2/(2*(SUM(X234:X238))))</f>
        <v>0.14594584565724039</v>
      </c>
      <c r="AJ235" s="12">
        <f>AI235*(AA235^2)</f>
        <v>0.14190135396904299</v>
      </c>
      <c r="AK235" s="12"/>
      <c r="AL235" s="12">
        <f>(1/X$229)+(AC235*AC$236)/(2*SUM(X$229:X$233))</f>
        <v>2.0942737138065697E-2</v>
      </c>
      <c r="AM235" s="12">
        <f>(1/X$229)+(AC235*AC$237)/(2*SUM(X$229:X$233))</f>
        <v>2.0922619306964124E-2</v>
      </c>
      <c r="AN235" s="12">
        <f>(1/X$229)+(AC235*AC$238)/(2*SUM(X$229:X$233))</f>
        <v>2.0922619817450441E-2</v>
      </c>
      <c r="AO235">
        <v>6</v>
      </c>
      <c r="AP235" s="12">
        <f>AG235</f>
        <v>0.45703262418127832</v>
      </c>
      <c r="AQ235" s="12">
        <f>(W234^2)/(X234*(V234^2))</f>
        <v>0.15545148935598399</v>
      </c>
      <c r="AR235" s="12">
        <f>AQ235</f>
        <v>0.15545148935598399</v>
      </c>
      <c r="AS235" s="12">
        <f>AQ235</f>
        <v>0.15545148935598399</v>
      </c>
    </row>
    <row r="236" spans="1:45">
      <c r="C236" t="s">
        <v>32</v>
      </c>
      <c r="D236">
        <v>1</v>
      </c>
      <c r="E236">
        <v>8.7216494845360799</v>
      </c>
      <c r="F236">
        <v>7.6494845360824701</v>
      </c>
      <c r="G236">
        <v>7.5670103092783503</v>
      </c>
      <c r="H236">
        <v>7.2783505154639103</v>
      </c>
      <c r="I236">
        <v>6.0824742268041199</v>
      </c>
      <c r="J236">
        <v>5.5051546391752497</v>
      </c>
      <c r="K236">
        <f t="shared" si="23"/>
        <v>526804510.25890446</v>
      </c>
      <c r="L236">
        <f t="shared" si="23"/>
        <v>44615373.810823247</v>
      </c>
      <c r="M236">
        <f t="shared" si="23"/>
        <v>36898635.746089369</v>
      </c>
      <c r="N236">
        <f t="shared" si="23"/>
        <v>18982373.54703968</v>
      </c>
      <c r="O236">
        <f t="shared" si="23"/>
        <v>1209133.4248191467</v>
      </c>
      <c r="P236">
        <f t="shared" si="23"/>
        <v>320003.43426355987</v>
      </c>
      <c r="Q236">
        <v>90</v>
      </c>
      <c r="R236">
        <v>2</v>
      </c>
      <c r="S236">
        <v>24</v>
      </c>
      <c r="T236" t="s">
        <v>34</v>
      </c>
      <c r="U236">
        <v>12</v>
      </c>
      <c r="V236">
        <f>AVERAGE(L$60:L$67)</f>
        <v>9751.7182976182539</v>
      </c>
      <c r="W236">
        <f>STDEV(L$60:L$67)</f>
        <v>15377.630769406755</v>
      </c>
      <c r="X236">
        <v>8</v>
      </c>
      <c r="Y236">
        <f>SQRT((((X236-1)*W236^2)+((X$234-1)*W$234^2))/(X236+X$2344-2))</f>
        <v>657287509.71382511</v>
      </c>
      <c r="Z236">
        <f>(V236-V$234)/Y236</f>
        <v>-0.13078543166997642</v>
      </c>
      <c r="AA236">
        <f>1-(3/(4*(X$234+X236-2)-1))</f>
        <v>0.98604651162790702</v>
      </c>
      <c r="AB236">
        <f>((X$234+X236)/(X$234*X236))+(Z236^2/(2*(X$234+X236)))</f>
        <v>0.14598605502205747</v>
      </c>
      <c r="AC236">
        <f>AA236*Z236</f>
        <v>-0.12896051866993025</v>
      </c>
      <c r="AD236">
        <f>AB236*(AA236^2)</f>
        <v>0.14194044904080802</v>
      </c>
      <c r="AF236" s="7">
        <f>LN(V236/V$234)</f>
        <v>-9.0843495153037832</v>
      </c>
      <c r="AG236" s="7">
        <f>(((W236^2)/(X236*V236^2))+((W$234^2)/(X$234*V$234^2)))</f>
        <v>0.46628410037548862</v>
      </c>
      <c r="AH236">
        <f>(X$234*X236)/(X$234+X236)</f>
        <v>6.8571428571428568</v>
      </c>
      <c r="AI236" s="12">
        <f>((X$29+X236)/(X$29*X236))+(Z236^2/(2*(SUM(X$29:X$33))))</f>
        <v>0.14594586510397217</v>
      </c>
      <c r="AJ236" s="12">
        <f>AI236*(AA236^2)</f>
        <v>0.14190137287686155</v>
      </c>
      <c r="AK236" s="12">
        <f>(1/X$229)+(AC236*AC$235)/(2*SUM(X$229:X$233))</f>
        <v>2.0942737138065697E-2</v>
      </c>
      <c r="AL236" s="12"/>
      <c r="AM236" s="12">
        <f>(1/X$229)+(AC236*AC$237)/(2*SUM(X$229:X$233))</f>
        <v>2.0922627022764935E-2</v>
      </c>
      <c r="AN236" s="12">
        <f>(1/X$229)+(AC236*AC$238)/(2*SUM(X$229:X$233))</f>
        <v>2.0922627533295365E-2</v>
      </c>
      <c r="AO236">
        <v>12</v>
      </c>
      <c r="AP236" s="12">
        <f>AQ235</f>
        <v>0.15545148935598399</v>
      </c>
      <c r="AQ236" s="12">
        <f>AG236</f>
        <v>0.46628410037548862</v>
      </c>
      <c r="AR236" s="12">
        <f>AQ235</f>
        <v>0.15545148935598399</v>
      </c>
      <c r="AS236" s="12">
        <f>AQ235</f>
        <v>0.15545148935598399</v>
      </c>
    </row>
    <row r="237" spans="1:45">
      <c r="C237" t="s">
        <v>32</v>
      </c>
      <c r="D237">
        <v>1</v>
      </c>
      <c r="E237">
        <v>8.5154639175257696</v>
      </c>
      <c r="F237">
        <v>7.6907216494845301</v>
      </c>
      <c r="G237">
        <v>7.8969072164948404</v>
      </c>
      <c r="H237">
        <v>7.36082474226804</v>
      </c>
      <c r="I237">
        <v>6.1649484536082397</v>
      </c>
      <c r="J237">
        <v>5.71134020618556</v>
      </c>
      <c r="K237">
        <f t="shared" si="23"/>
        <v>327690550.17089486</v>
      </c>
      <c r="L237">
        <f t="shared" si="23"/>
        <v>49059334.146256216</v>
      </c>
      <c r="M237">
        <f t="shared" si="23"/>
        <v>78869160.203332156</v>
      </c>
      <c r="N237">
        <f t="shared" si="23"/>
        <v>22952222.338128962</v>
      </c>
      <c r="O237">
        <f t="shared" si="23"/>
        <v>1462003.6390148797</v>
      </c>
      <c r="P237">
        <f t="shared" si="23"/>
        <v>514446.48733527906</v>
      </c>
      <c r="Q237">
        <v>91</v>
      </c>
      <c r="R237">
        <v>2</v>
      </c>
      <c r="S237">
        <v>24</v>
      </c>
      <c r="T237" t="s">
        <v>34</v>
      </c>
      <c r="U237">
        <v>24</v>
      </c>
      <c r="V237">
        <f>AVERAGE(L$68:L$73)</f>
        <v>3017.2797009889341</v>
      </c>
      <c r="W237">
        <f>STDEV(L$68:L$73)</f>
        <v>1905.1104371455974</v>
      </c>
      <c r="X237">
        <v>6</v>
      </c>
      <c r="Y237">
        <f>SQRT((((X237-1)*W237^2)+((X$234-1)*W$234^2))/(X237+X$2344-2))</f>
        <v>805009506.29754317</v>
      </c>
      <c r="Z237">
        <f>(V237-V$234)/Y237</f>
        <v>-0.10679422349085547</v>
      </c>
      <c r="AA237">
        <f>1-(3/(4*(X$234+X237-2)-1))</f>
        <v>0.98550724637681164</v>
      </c>
      <c r="AB237">
        <f>((X$234+X237)/(X$234*X237))+(Z237^2/(2*(X$234+X237)))</f>
        <v>0.18760560190899087</v>
      </c>
      <c r="AC237">
        <f>AA237*Z237</f>
        <v>-0.10524648112142279</v>
      </c>
      <c r="AD237">
        <f>AB237*(AA237^2)</f>
        <v>0.18220716303868384</v>
      </c>
      <c r="AF237" s="7">
        <f>LN(V237/V$234)</f>
        <v>-10.257437356243386</v>
      </c>
      <c r="AG237" s="7">
        <f>(((W237^2)/(X237*V237^2))+((W$234^2)/(X$234*V$234^2)))</f>
        <v>0.22189581839017664</v>
      </c>
      <c r="AH237">
        <f>(X$234*X237)/(X$234+X237)</f>
        <v>5.333333333333333</v>
      </c>
      <c r="AI237" s="12">
        <f>((X$29+X237)/(X$29*X237))+(Z237^2/(2*(SUM(X$29:X$33))))</f>
        <v>0.18757503293533562</v>
      </c>
      <c r="AJ237" s="12">
        <f>AI237*(AA237^2)</f>
        <v>0.18217747370153159</v>
      </c>
      <c r="AK237" s="12">
        <f>(1/X$229)+(AC237*AC$235)/(2*SUM(X$229:X$233))</f>
        <v>2.0922619306964124E-2</v>
      </c>
      <c r="AL237" s="12">
        <f>(1/X$229)+(AC237*AC$236)/(2*SUM(X$229:X$233))</f>
        <v>2.0922627022764935E-2</v>
      </c>
      <c r="AM237" s="12"/>
      <c r="AN237" s="12">
        <f>(1/X$229)+(AC237*AC$238)/(2*SUM(X$229:X$233))</f>
        <v>2.090620757753989E-2</v>
      </c>
      <c r="AO237">
        <v>24</v>
      </c>
      <c r="AP237" s="12">
        <f>AQ235</f>
        <v>0.15545148935598399</v>
      </c>
      <c r="AQ237" s="12">
        <f>AQ235</f>
        <v>0.15545148935598399</v>
      </c>
      <c r="AR237" s="12">
        <f>AG237</f>
        <v>0.22189581839017664</v>
      </c>
      <c r="AS237" s="12">
        <f>AQ235</f>
        <v>0.15545148935598399</v>
      </c>
    </row>
    <row r="238" spans="1:45">
      <c r="C238" t="s">
        <v>32</v>
      </c>
      <c r="D238">
        <v>1</v>
      </c>
      <c r="E238">
        <v>8.5154639175257696</v>
      </c>
      <c r="F238">
        <v>7.8144329896907196</v>
      </c>
      <c r="G238">
        <v>8.3505154639175192</v>
      </c>
      <c r="H238">
        <v>7.6082474226804102</v>
      </c>
      <c r="I238">
        <v>6.2474226804123703</v>
      </c>
      <c r="J238">
        <v>6.1649484536082397</v>
      </c>
      <c r="K238">
        <f t="shared" si="23"/>
        <v>327690550.17089486</v>
      </c>
      <c r="L238">
        <f t="shared" si="23"/>
        <v>65227838.867434166</v>
      </c>
      <c r="M238">
        <f t="shared" si="23"/>
        <v>224137985.31424353</v>
      </c>
      <c r="N238">
        <f t="shared" si="23"/>
        <v>40573962.425688565</v>
      </c>
      <c r="O238">
        <f t="shared" si="23"/>
        <v>1767757.4671401586</v>
      </c>
      <c r="P238">
        <f t="shared" si="23"/>
        <v>1462003.6390148797</v>
      </c>
      <c r="Q238">
        <v>92</v>
      </c>
      <c r="R238">
        <v>2</v>
      </c>
      <c r="S238">
        <v>24</v>
      </c>
      <c r="T238" t="s">
        <v>34</v>
      </c>
      <c r="U238">
        <v>48</v>
      </c>
      <c r="V238">
        <f>AVERAGE(L$74:L$79)</f>
        <v>2525.7504454039331</v>
      </c>
      <c r="W238">
        <f>STDEV(L$74:L$79)</f>
        <v>4.9815076409246656E-13</v>
      </c>
      <c r="X238">
        <v>6</v>
      </c>
      <c r="Y238">
        <f>SQRT((((X238-1)*W238^2)+((X$234-1)*W$234^2))/(X238+X$2344-2))</f>
        <v>805009506.2947253</v>
      </c>
      <c r="Z238">
        <f>(V238-V$234)/Y238</f>
        <v>-0.10679483407936738</v>
      </c>
      <c r="AA238">
        <f>1-(3/(4*(X$234+X238-2)-1))</f>
        <v>0.98550724637681164</v>
      </c>
      <c r="AB238">
        <f>((X$234+X238)/(X$234*X238))+(Z238^2/(2*(X$234+X238)))</f>
        <v>0.1876056031165374</v>
      </c>
      <c r="AC238">
        <f>AA238*Z238</f>
        <v>-0.10524708286082583</v>
      </c>
      <c r="AD238">
        <f>AB238*(AA238^2)</f>
        <v>0.18220716421148267</v>
      </c>
      <c r="AF238" s="7">
        <f>LN(V238/V$234)</f>
        <v>-10.435254795768108</v>
      </c>
      <c r="AG238" s="7">
        <f>(((W238^2)/(X238*V238^2))+((W$234^2)/(X$234*V$234^2)))</f>
        <v>0.15545148935598399</v>
      </c>
      <c r="AH238">
        <f>(X$234*X238)/(X$234+X238)</f>
        <v>5.333333333333333</v>
      </c>
      <c r="AI238" s="12">
        <f>((X$29+X238)/(X$29*X238))+(Z238^2/(2*(SUM(X$29:X$33))))</f>
        <v>0.18757503379332921</v>
      </c>
      <c r="AJ238" s="12">
        <f>AI238*(AA238^2)</f>
        <v>0.18217747453483601</v>
      </c>
      <c r="AK238" s="12">
        <f>(1/X$229)+(AC238*AC$235)/(2*SUM(X$229:X$233))</f>
        <v>2.0922619817450441E-2</v>
      </c>
      <c r="AL238" s="12">
        <f>(1/X$229)+(AC238*AC$236)/(2*SUM(X$229:X$233))</f>
        <v>2.0922627533295365E-2</v>
      </c>
      <c r="AM238" s="12">
        <f>(1/X$229)+(AC238*AC$237)/(2*SUM(X$229:X$233))</f>
        <v>2.090620757753989E-2</v>
      </c>
      <c r="AN238" s="12"/>
      <c r="AO238">
        <v>48</v>
      </c>
      <c r="AP238" s="12">
        <f>AQ235</f>
        <v>0.15545148935598399</v>
      </c>
      <c r="AQ238" s="12">
        <f>AQ235</f>
        <v>0.15545148935598399</v>
      </c>
      <c r="AR238" s="12">
        <f>AR235</f>
        <v>0.15545148935598399</v>
      </c>
      <c r="AS238" s="12">
        <f>AG238</f>
        <v>0.15545148935598399</v>
      </c>
    </row>
    <row r="239" spans="1:45">
      <c r="C239" t="s">
        <v>32</v>
      </c>
      <c r="D239">
        <v>1</v>
      </c>
      <c r="E239">
        <v>8.2268041237113394</v>
      </c>
      <c r="F239">
        <v>7.9793814432989603</v>
      </c>
      <c r="G239">
        <v>8.5979381443298895</v>
      </c>
      <c r="H239">
        <v>7.73195876288659</v>
      </c>
      <c r="I239">
        <v>6.3298969072164901</v>
      </c>
      <c r="J239">
        <v>6.2061855670102997</v>
      </c>
      <c r="K239">
        <f t="shared" si="23"/>
        <v>168579252.46838585</v>
      </c>
      <c r="L239">
        <f t="shared" si="23"/>
        <v>95363337.789265007</v>
      </c>
      <c r="M239">
        <f t="shared" si="23"/>
        <v>396221597.2090047</v>
      </c>
      <c r="N239">
        <f t="shared" si="23"/>
        <v>53945939.735467196</v>
      </c>
      <c r="O239">
        <f t="shared" si="23"/>
        <v>2137454.6404928011</v>
      </c>
      <c r="P239">
        <f t="shared" si="23"/>
        <v>1607628.0197404432</v>
      </c>
      <c r="S239">
        <v>40</v>
      </c>
      <c r="T239" t="s">
        <v>32</v>
      </c>
      <c r="U239">
        <v>1</v>
      </c>
      <c r="V239">
        <f>AVERAGE(M$4:M$51)</f>
        <v>732734265.21913421</v>
      </c>
      <c r="W239">
        <f>STDEV(M$4:M$51)</f>
        <v>897712196.66796839</v>
      </c>
      <c r="X239">
        <v>48</v>
      </c>
      <c r="AI239" s="12"/>
      <c r="AJ239" s="12"/>
      <c r="AK239" s="12">
        <v>6</v>
      </c>
      <c r="AL239" s="12">
        <v>12</v>
      </c>
      <c r="AM239" s="12">
        <v>24</v>
      </c>
      <c r="AN239" s="12">
        <v>48</v>
      </c>
      <c r="AP239" s="22">
        <v>6</v>
      </c>
      <c r="AQ239" s="22">
        <v>12</v>
      </c>
      <c r="AR239" s="22">
        <v>24</v>
      </c>
      <c r="AS239" s="22">
        <v>48</v>
      </c>
    </row>
    <row r="240" spans="1:45">
      <c r="C240" t="s">
        <v>32</v>
      </c>
      <c r="D240">
        <v>1</v>
      </c>
      <c r="E240">
        <v>8.2268041237113394</v>
      </c>
      <c r="F240">
        <v>8.2680412371133993</v>
      </c>
      <c r="G240">
        <v>8.63917525773196</v>
      </c>
      <c r="H240">
        <v>7.8969072164948404</v>
      </c>
      <c r="I240">
        <v>6.41237113402061</v>
      </c>
      <c r="J240">
        <v>6.3298969072164901</v>
      </c>
      <c r="K240">
        <f t="shared" si="23"/>
        <v>168579252.46838585</v>
      </c>
      <c r="L240">
        <f t="shared" si="23"/>
        <v>185370762.82360512</v>
      </c>
      <c r="M240">
        <f t="shared" si="23"/>
        <v>435687658.15708035</v>
      </c>
      <c r="N240">
        <f t="shared" si="23"/>
        <v>78869160.203332156</v>
      </c>
      <c r="O240">
        <f t="shared" si="23"/>
        <v>2584467.8498546351</v>
      </c>
      <c r="P240">
        <f t="shared" si="23"/>
        <v>2137454.6404928011</v>
      </c>
      <c r="Q240">
        <v>89</v>
      </c>
      <c r="R240">
        <v>3</v>
      </c>
      <c r="S240">
        <v>40</v>
      </c>
      <c r="T240" t="s">
        <v>34</v>
      </c>
      <c r="U240">
        <v>6</v>
      </c>
      <c r="V240">
        <f>AVERAGE(M$52:M$59)</f>
        <v>8385381.2941706348</v>
      </c>
      <c r="W240">
        <f>STDEV(M$52:M$59)</f>
        <v>15442439.89085372</v>
      </c>
      <c r="X240">
        <v>8</v>
      </c>
      <c r="Y240">
        <f>SQRT((((X240-1)*W240^2)+((X$239-1)*W$239^2))/(X240+X$239-2))</f>
        <v>837526861.0488534</v>
      </c>
      <c r="Z240">
        <f>(V240-V$239)/Y240</f>
        <v>-0.86486645099101123</v>
      </c>
      <c r="AA240">
        <f>1-(3/(4*(X$239+X240-2)-1))</f>
        <v>0.98604651162790702</v>
      </c>
      <c r="AB240">
        <f>((X$239+X240)/(X$239*X240))+(Z240^2/(2*(X$239+X240)))</f>
        <v>0.15251185099449216</v>
      </c>
      <c r="AC240">
        <f>AA240*Z240</f>
        <v>-0.85279854702369484</v>
      </c>
      <c r="AD240">
        <f>AB240*(AA240^2)</f>
        <v>0.14828540034821971</v>
      </c>
      <c r="AF240" s="7">
        <f>LN(V240/V$239)</f>
        <v>-4.4702932381529061</v>
      </c>
      <c r="AG240" s="7">
        <f>(((W240^2)/(X240*V240^2))+((W$239^2)/(X$239*V$239^2)))</f>
        <v>0.45520289434900651</v>
      </c>
      <c r="AH240">
        <f>(X$239*X240)/(X$239+X240)</f>
        <v>6.8571428571428568</v>
      </c>
      <c r="AI240" s="12">
        <f>((X239+X240)/(X239*X240))+(Z240^2/(2*(SUM(X239:X243))))</f>
        <v>0.15075434634681878</v>
      </c>
      <c r="AJ240" s="12">
        <f>AI240*(AA240^2)</f>
        <v>0.14657660015600701</v>
      </c>
      <c r="AK240" s="12"/>
      <c r="AL240" s="12">
        <f>(1/X$229)+(AC240*AC$241)/(2*SUM(X$229:X$233))</f>
        <v>2.5673171067904094E-2</v>
      </c>
      <c r="AM240" s="12">
        <f>(1/X$229)+(AC240*AC$242)/(2*SUM(X$229:X$233))</f>
        <v>2.5580393305340017E-2</v>
      </c>
      <c r="AN240" s="12">
        <f>(1/X$229)+(AC240*AC$243)/(2*SUM(X$229:X$233))</f>
        <v>2.558039424129991E-2</v>
      </c>
      <c r="AO240">
        <v>6</v>
      </c>
      <c r="AP240" s="12">
        <f>AG240</f>
        <v>0.45520289434900651</v>
      </c>
      <c r="AQ240" s="12">
        <f>(W239^2)/(X239*(V239^2))</f>
        <v>3.1270873432537948E-2</v>
      </c>
      <c r="AR240" s="12">
        <f>AQ240</f>
        <v>3.1270873432537948E-2</v>
      </c>
      <c r="AS240" s="12">
        <f>AQ240</f>
        <v>3.1270873432537948E-2</v>
      </c>
    </row>
    <row r="241" spans="3:45">
      <c r="C241" t="s">
        <v>32</v>
      </c>
      <c r="D241">
        <v>1</v>
      </c>
      <c r="E241">
        <v>8.3917525773195791</v>
      </c>
      <c r="F241">
        <v>8.4742268041237097</v>
      </c>
      <c r="G241">
        <v>8.7628865979381398</v>
      </c>
      <c r="H241">
        <v>8.0618556701030908</v>
      </c>
      <c r="I241">
        <v>6.5360824742268004</v>
      </c>
      <c r="J241">
        <v>6.3298969072164901</v>
      </c>
      <c r="K241">
        <f t="shared" si="23"/>
        <v>246463480.5711875</v>
      </c>
      <c r="L241">
        <f t="shared" si="23"/>
        <v>298007232.35589468</v>
      </c>
      <c r="M241">
        <f t="shared" si="23"/>
        <v>579277416.97586536</v>
      </c>
      <c r="N241">
        <f t="shared" si="23"/>
        <v>115306999.22332208</v>
      </c>
      <c r="O241">
        <f t="shared" si="23"/>
        <v>3436231.9709805376</v>
      </c>
      <c r="P241">
        <f t="shared" si="23"/>
        <v>2137454.6404928011</v>
      </c>
      <c r="Q241">
        <v>90</v>
      </c>
      <c r="R241">
        <v>3</v>
      </c>
      <c r="S241">
        <v>40</v>
      </c>
      <c r="T241" t="s">
        <v>34</v>
      </c>
      <c r="U241">
        <v>12</v>
      </c>
      <c r="V241">
        <f>AVERAGE(M$60:M$67)</f>
        <v>45197.489925532471</v>
      </c>
      <c r="W241">
        <f>STDEV(M$60:M$67)</f>
        <v>92711.410053708678</v>
      </c>
      <c r="X241">
        <v>8</v>
      </c>
      <c r="Y241">
        <f t="shared" ref="Y241:Y242" si="24">SQRT((((X241-1)*W241^2)+((X$239-1)*W$239^2))/(X241+X$239-2))</f>
        <v>837508406.79418027</v>
      </c>
      <c r="Z241">
        <f t="shared" ref="Z241:Z243" si="25">(V241-V$239)/Y241</f>
        <v>-0.87484383653389264</v>
      </c>
      <c r="AA241">
        <f t="shared" ref="AA241:AA243" si="26">1-(3/(4*(X$239+X241-2)-1))</f>
        <v>0.98604651162790702</v>
      </c>
      <c r="AB241">
        <f t="shared" ref="AB241:AB243" si="27">((X$239+X241)/(X$239*X241))+(Z241^2/(2*(X$239+X241)))</f>
        <v>0.15266683099691675</v>
      </c>
      <c r="AC241">
        <f t="shared" ref="AC241:AC243" si="28">AA241*Z241</f>
        <v>-0.86263671323341973</v>
      </c>
      <c r="AD241">
        <f t="shared" ref="AD241:AD243" si="29">AB241*(AA241^2)</f>
        <v>0.14843608550190215</v>
      </c>
      <c r="AF241" s="7">
        <f t="shared" ref="AF241:AF243" si="30">LN(V241/V$239)</f>
        <v>-9.6934968320667121</v>
      </c>
      <c r="AG241" s="7">
        <f>(((W241^2)/(X241*V241^2))+((W$239^2)/(X$239*V$239^2)))</f>
        <v>0.5572248613911388</v>
      </c>
      <c r="AH241">
        <f t="shared" ref="AH241:AH243" si="31">(X$239*X241)/(X$239+X241)</f>
        <v>6.8571428571428568</v>
      </c>
      <c r="AI241" s="12">
        <f>((X$29+X241)/(X$29*X241))+(Z241^2/(2*(SUM(X$29:X$33))))</f>
        <v>0.15086854213807901</v>
      </c>
      <c r="AJ241" s="12">
        <f>AI241*(AA241^2)</f>
        <v>0.14668763132187829</v>
      </c>
      <c r="AK241" s="12">
        <f>(1/X$229)+(AC241*AC$240)/(2*SUM(X$229:X$233))</f>
        <v>2.5673171067904094E-2</v>
      </c>
      <c r="AL241" s="12"/>
      <c r="AM241" s="12">
        <f>(1/X$229)+(AC241*AC$242)/(2*SUM(X$229:X$233))</f>
        <v>2.5635156959869128E-2</v>
      </c>
      <c r="AN241" s="12">
        <f>(1/X$229)+(AC241*AC$243)/(2*SUM(X$229:X$233))</f>
        <v>2.5635157906626564E-2</v>
      </c>
      <c r="AO241">
        <v>12</v>
      </c>
      <c r="AP241" s="12">
        <f>AQ240</f>
        <v>3.1270873432537948E-2</v>
      </c>
      <c r="AQ241" s="12">
        <f>AG241</f>
        <v>0.5572248613911388</v>
      </c>
      <c r="AR241" s="12">
        <f>AQ240</f>
        <v>3.1270873432537948E-2</v>
      </c>
      <c r="AS241" s="12">
        <f>AQ240</f>
        <v>3.1270873432537948E-2</v>
      </c>
    </row>
    <row r="242" spans="3:45">
      <c r="C242" t="s">
        <v>32</v>
      </c>
      <c r="D242">
        <v>1</v>
      </c>
      <c r="E242">
        <v>8.0206185567010309</v>
      </c>
      <c r="F242">
        <v>8.5567010309278295</v>
      </c>
      <c r="G242">
        <v>8.8453608247422597</v>
      </c>
      <c r="H242">
        <v>8.1443298969072107</v>
      </c>
      <c r="I242">
        <v>6.8247422680412297</v>
      </c>
      <c r="J242">
        <v>6.4536082474226797</v>
      </c>
      <c r="K242">
        <f t="shared" si="23"/>
        <v>104862101.43040438</v>
      </c>
      <c r="L242">
        <f t="shared" si="23"/>
        <v>360330505.47935838</v>
      </c>
      <c r="M242">
        <f t="shared" si="23"/>
        <v>700423687.10841739</v>
      </c>
      <c r="N242">
        <f t="shared" si="23"/>
        <v>139421546.87651366</v>
      </c>
      <c r="O242">
        <f t="shared" si="23"/>
        <v>6679474.0669323867</v>
      </c>
      <c r="P242">
        <f t="shared" si="23"/>
        <v>2841896.4362799716</v>
      </c>
      <c r="Q242">
        <v>91</v>
      </c>
      <c r="R242">
        <v>3</v>
      </c>
      <c r="S242">
        <v>40</v>
      </c>
      <c r="T242" t="s">
        <v>34</v>
      </c>
      <c r="U242">
        <v>24</v>
      </c>
      <c r="V242">
        <f>AVERAGE(M$68:M$73)</f>
        <v>144.47149690342354</v>
      </c>
      <c r="W242">
        <f>STDEV(M$68:M$73)</f>
        <v>353.87911425667215</v>
      </c>
      <c r="X242">
        <v>6</v>
      </c>
      <c r="Y242">
        <f t="shared" si="24"/>
        <v>853462380.74660861</v>
      </c>
      <c r="Z242">
        <f t="shared" si="25"/>
        <v>-0.85854296249899342</v>
      </c>
      <c r="AA242">
        <f t="shared" si="26"/>
        <v>0.98550724637681164</v>
      </c>
      <c r="AB242">
        <f t="shared" si="27"/>
        <v>0.19432496313385691</v>
      </c>
      <c r="AC242">
        <f t="shared" si="28"/>
        <v>-0.84610031086857329</v>
      </c>
      <c r="AD242">
        <f t="shared" si="29"/>
        <v>0.18873317150408619</v>
      </c>
      <c r="AF242" s="7">
        <f t="shared" si="30"/>
        <v>-15.439211428892081</v>
      </c>
      <c r="AG242" s="7">
        <f>(((W242^2)/(X242*V242^2))+((W$239^2)/(X$239*V$239^2)))</f>
        <v>1.0312576739551995</v>
      </c>
      <c r="AH242">
        <f t="shared" si="31"/>
        <v>5.333333333333333</v>
      </c>
      <c r="AI242" s="12">
        <f>((X$29+X242)/(X$29*X242))+(Z242^2/(2*(SUM(X$29:X$33))))</f>
        <v>0.19234931591089835</v>
      </c>
      <c r="AJ242" s="12">
        <f>AI242*(AA242^2)</f>
        <v>0.18681437445326488</v>
      </c>
      <c r="AK242" s="12">
        <f>(1/X$229)+(AC242*AC$240)/(2*SUM(X$229:X$233))</f>
        <v>2.5580393305340017E-2</v>
      </c>
      <c r="AL242" s="12">
        <f>(1/X$229)+(AC242*AC$241)/(2*SUM(X$229:X$233))</f>
        <v>2.5635156959869128E-2</v>
      </c>
      <c r="AM242" s="12"/>
      <c r="AN242" s="12">
        <f>(1/X$229)+(AC242*AC$243)/(2*SUM(X$229:X$233))</f>
        <v>2.5543108841230597E-2</v>
      </c>
      <c r="AO242">
        <v>24</v>
      </c>
      <c r="AP242" s="12">
        <f>AQ240</f>
        <v>3.1270873432537948E-2</v>
      </c>
      <c r="AQ242" s="12">
        <f>AQ240</f>
        <v>3.1270873432537948E-2</v>
      </c>
      <c r="AR242" s="12">
        <f>AG242</f>
        <v>1.0312576739551995</v>
      </c>
      <c r="AS242" s="12">
        <f>AQ240</f>
        <v>3.1270873432537948E-2</v>
      </c>
    </row>
    <row r="243" spans="3:45">
      <c r="C243" t="s">
        <v>32</v>
      </c>
      <c r="D243">
        <v>1</v>
      </c>
      <c r="E243">
        <v>8.0206185567010309</v>
      </c>
      <c r="F243">
        <v>8.63917525773196</v>
      </c>
      <c r="G243">
        <v>9.0103092783505101</v>
      </c>
      <c r="H243">
        <v>8.2680412371133993</v>
      </c>
      <c r="I243">
        <v>6.9484536082474202</v>
      </c>
      <c r="J243">
        <v>6.4536082474226797</v>
      </c>
      <c r="K243">
        <f t="shared" si="23"/>
        <v>104862101.43040438</v>
      </c>
      <c r="L243">
        <f t="shared" si="23"/>
        <v>435687658.15708035</v>
      </c>
      <c r="M243">
        <f t="shared" si="23"/>
        <v>1024021979.404748</v>
      </c>
      <c r="N243">
        <f t="shared" si="23"/>
        <v>185370762.82360512</v>
      </c>
      <c r="O243">
        <f t="shared" si="23"/>
        <v>8880831.0536420178</v>
      </c>
      <c r="P243">
        <f t="shared" si="23"/>
        <v>2841896.4362799716</v>
      </c>
      <c r="Q243">
        <v>92</v>
      </c>
      <c r="R243">
        <v>3</v>
      </c>
      <c r="S243">
        <v>40</v>
      </c>
      <c r="T243" t="s">
        <v>34</v>
      </c>
      <c r="U243">
        <v>48</v>
      </c>
      <c r="V243">
        <f>AVERAGE(M$74:M$79)</f>
        <v>1.0826367338740547E-3</v>
      </c>
      <c r="W243">
        <f>STDEV(M$74:M$79)</f>
        <v>0</v>
      </c>
      <c r="X243">
        <v>6</v>
      </c>
      <c r="Y243">
        <f>SQRT((((X243-1)*W243^2)+((X$239-1)*W$239^2))/(X243+X$239-2))</f>
        <v>853462380.74660158</v>
      </c>
      <c r="Z243">
        <f t="shared" si="25"/>
        <v>-0.85854313177466812</v>
      </c>
      <c r="AA243">
        <f t="shared" si="26"/>
        <v>0.98550724637681164</v>
      </c>
      <c r="AB243">
        <f t="shared" si="27"/>
        <v>0.19432496582516162</v>
      </c>
      <c r="AC243">
        <f t="shared" si="28"/>
        <v>-0.84610047769097729</v>
      </c>
      <c r="AD243">
        <f t="shared" si="29"/>
        <v>0.18873317411794735</v>
      </c>
      <c r="AF243" s="7">
        <f t="shared" si="30"/>
        <v>-27.240649456740904</v>
      </c>
      <c r="AG243" s="7">
        <f>(((W243^2)/(X243*V243^2))+((W$239^2)/(X$239*V$239^2)))</f>
        <v>3.1270873432537948E-2</v>
      </c>
      <c r="AH243">
        <f t="shared" si="31"/>
        <v>5.333333333333333</v>
      </c>
      <c r="AI243" s="12">
        <f>((X$29+X243)/(X$29*X243))+(Z243^2/(2*(SUM(X$29:X$33))))</f>
        <v>0.19234931782314116</v>
      </c>
      <c r="AJ243" s="12">
        <f>AI243*(AA243^2)</f>
        <v>0.18681437631048198</v>
      </c>
      <c r="AK243" s="12">
        <f>(1/X$229)+(AC243*AC$240)/(2*SUM(X$229:X$233))</f>
        <v>2.558039424129991E-2</v>
      </c>
      <c r="AL243" s="12">
        <f>(1/X$229)+(AC243*AC$241)/(2*SUM(X$229:X$233))</f>
        <v>2.5635157906626564E-2</v>
      </c>
      <c r="AM243" s="12">
        <f>(1/X$229)+(AC243*AC$242)/(2*SUM(X$229:X$233))</f>
        <v>2.5543108841230597E-2</v>
      </c>
      <c r="AN243" s="12"/>
      <c r="AO243">
        <v>48</v>
      </c>
      <c r="AP243" s="12">
        <f>AQ240</f>
        <v>3.1270873432537948E-2</v>
      </c>
      <c r="AQ243" s="12">
        <f>AQ240</f>
        <v>3.1270873432537948E-2</v>
      </c>
      <c r="AR243" s="12">
        <f>AR240</f>
        <v>3.1270873432537948E-2</v>
      </c>
      <c r="AS243" s="12">
        <f>AG243</f>
        <v>3.1270873432537948E-2</v>
      </c>
    </row>
    <row r="244" spans="3:45">
      <c r="C244" t="s">
        <v>32</v>
      </c>
      <c r="D244">
        <v>1</v>
      </c>
      <c r="E244">
        <v>7.9381443298969003</v>
      </c>
      <c r="F244">
        <v>8.7216494845360799</v>
      </c>
      <c r="G244">
        <v>9.1340206185567006</v>
      </c>
      <c r="H244">
        <v>8.5979381443298895</v>
      </c>
      <c r="I244">
        <v>7.1134020618556697</v>
      </c>
      <c r="J244">
        <v>6.8247422680412297</v>
      </c>
      <c r="K244">
        <f t="shared" si="23"/>
        <v>86725004.269968465</v>
      </c>
      <c r="L244">
        <f t="shared" si="23"/>
        <v>526804510.25890446</v>
      </c>
      <c r="M244">
        <f t="shared" si="23"/>
        <v>1361509319.9225845</v>
      </c>
      <c r="N244">
        <f t="shared" si="23"/>
        <v>396221597.2090047</v>
      </c>
      <c r="O244">
        <f t="shared" si="23"/>
        <v>12983807.317901263</v>
      </c>
      <c r="P244">
        <f t="shared" si="23"/>
        <v>6679474.0669323867</v>
      </c>
      <c r="S244">
        <v>48</v>
      </c>
      <c r="T244" t="s">
        <v>32</v>
      </c>
      <c r="U244">
        <v>1</v>
      </c>
      <c r="V244">
        <f>AVERAGE(N$4:N$51)</f>
        <v>616739313.00469863</v>
      </c>
      <c r="W244">
        <f>STDEV(N$4:N$51)</f>
        <v>930721425.66905797</v>
      </c>
      <c r="X244">
        <v>48</v>
      </c>
      <c r="AI244" s="12"/>
      <c r="AJ244" s="12"/>
      <c r="AK244" s="12">
        <v>6</v>
      </c>
      <c r="AL244" s="12">
        <v>12</v>
      </c>
      <c r="AM244" s="12">
        <v>24</v>
      </c>
      <c r="AN244" s="12">
        <v>48</v>
      </c>
      <c r="AP244" s="22">
        <v>6</v>
      </c>
      <c r="AQ244" s="22">
        <v>12</v>
      </c>
      <c r="AR244" s="22">
        <v>24</v>
      </c>
      <c r="AS244" s="22">
        <v>48</v>
      </c>
    </row>
    <row r="245" spans="3:45">
      <c r="C245" t="s">
        <v>32</v>
      </c>
      <c r="D245">
        <v>1</v>
      </c>
      <c r="E245">
        <v>7.9381443298969003</v>
      </c>
      <c r="F245">
        <v>8.8453608247422597</v>
      </c>
      <c r="G245">
        <v>9.2164948453608204</v>
      </c>
      <c r="H245">
        <v>8.8041237113401998</v>
      </c>
      <c r="I245">
        <v>7.36082474226804</v>
      </c>
      <c r="J245">
        <v>6.8659793814432897</v>
      </c>
      <c r="K245">
        <f t="shared" ref="K245:P287" si="32">10^E245</f>
        <v>86725004.269968465</v>
      </c>
      <c r="L245">
        <f t="shared" si="32"/>
        <v>700423687.10841739</v>
      </c>
      <c r="M245">
        <f t="shared" si="32"/>
        <v>1646246426.9211826</v>
      </c>
      <c r="N245">
        <f t="shared" si="32"/>
        <v>636976941.69952273</v>
      </c>
      <c r="O245">
        <f t="shared" si="32"/>
        <v>22952222.338128962</v>
      </c>
      <c r="P245">
        <f t="shared" si="32"/>
        <v>7344789.9721820382</v>
      </c>
      <c r="Q245">
        <v>89</v>
      </c>
      <c r="R245">
        <v>4</v>
      </c>
      <c r="S245">
        <v>48</v>
      </c>
      <c r="T245" t="s">
        <v>34</v>
      </c>
      <c r="U245">
        <v>6</v>
      </c>
      <c r="V245">
        <f>AVERAGE(N$52:N$59)</f>
        <v>5331091.4792389367</v>
      </c>
      <c r="W245">
        <f>STDEV(N$52:N$59)</f>
        <v>14654030.815627458</v>
      </c>
      <c r="X245">
        <v>8</v>
      </c>
      <c r="Y245">
        <f>SQRT((((X245-1)*W245^2)+((X$244-1)*W$244^2))/(X245+X$244-2))</f>
        <v>868319947.40917039</v>
      </c>
      <c r="Z245">
        <f>(V245-V$244)/Y245</f>
        <v>-0.7041278083611171</v>
      </c>
      <c r="AA245">
        <f>1-(3/(4*(X$244+X245-2)-1))</f>
        <v>0.98604651162790702</v>
      </c>
      <c r="AB245">
        <f>((X$244+X245)/(X$244*X245))+(Z245^2/(2*(X$244+X245)))</f>
        <v>0.15026008307000682</v>
      </c>
      <c r="AC245">
        <f>AA245*Z245</f>
        <v>-0.69430276917468292</v>
      </c>
      <c r="AD245">
        <f>AB245*(AA245^2)</f>
        <v>0.14609603403998675</v>
      </c>
      <c r="AF245" s="7">
        <f>LN(V245/V$244)</f>
        <v>-4.7508904297801591</v>
      </c>
      <c r="AG245" s="7">
        <f>(((W245^2)/(X245*V245^2))+((W$244^2)/(X$244*V$244^2)))</f>
        <v>0.99192370127821139</v>
      </c>
      <c r="AH245">
        <f>(X$244*X245)/(X$244+X245)</f>
        <v>6.8571428571428568</v>
      </c>
      <c r="AI245" s="12">
        <f>((X244+X245)/(X244*X245))+(Z245^2/(2*(SUM(X244:X248))))</f>
        <v>0.14909514892877695</v>
      </c>
      <c r="AJ245" s="12">
        <f>AI245*(AA245^2)</f>
        <v>0.1449633828762564</v>
      </c>
      <c r="AK245" s="12"/>
      <c r="AL245" s="12">
        <f>(1/X$229)+(AC245*AC$246)/(2*SUM(X$229:X$233))</f>
        <v>2.4031906215439248E-2</v>
      </c>
      <c r="AM245" s="12">
        <f>(1/X$229)+(AC245*AC$247)/(2*SUM(X$229:X$233))</f>
        <v>2.3970949364265044E-2</v>
      </c>
      <c r="AN245" s="12">
        <f>(1/X$229)+(AC245*AC$248)/(2*SUM(X$229:X$233))</f>
        <v>2.3970949364265044E-2</v>
      </c>
      <c r="AO245">
        <v>6</v>
      </c>
      <c r="AP245" s="12">
        <f>AG245</f>
        <v>0.99192370127821139</v>
      </c>
      <c r="AQ245" s="12">
        <f>(W244^2)/(X244*(V244^2))</f>
        <v>4.744548830064766E-2</v>
      </c>
      <c r="AR245" s="12">
        <f>AQ245</f>
        <v>4.744548830064766E-2</v>
      </c>
      <c r="AS245" s="12">
        <f>AQ245</f>
        <v>4.744548830064766E-2</v>
      </c>
    </row>
    <row r="246" spans="3:45">
      <c r="C246" t="s">
        <v>32</v>
      </c>
      <c r="D246">
        <v>1</v>
      </c>
      <c r="E246">
        <v>7.73195876288659</v>
      </c>
      <c r="F246">
        <v>8.9690721649484502</v>
      </c>
      <c r="G246">
        <v>9.5051546391752506</v>
      </c>
      <c r="H246">
        <v>8.8453608247422597</v>
      </c>
      <c r="I246">
        <v>7.5257731958762797</v>
      </c>
      <c r="J246">
        <v>7.0309278350515401</v>
      </c>
      <c r="K246">
        <f t="shared" si="32"/>
        <v>53945939.735467196</v>
      </c>
      <c r="L246">
        <f t="shared" si="32"/>
        <v>931262606.73329139</v>
      </c>
      <c r="M246">
        <f t="shared" si="32"/>
        <v>3200034342.635613</v>
      </c>
      <c r="N246">
        <f t="shared" si="32"/>
        <v>700423687.10841739</v>
      </c>
      <c r="O246">
        <f t="shared" si="32"/>
        <v>33556232.581823051</v>
      </c>
      <c r="P246">
        <f t="shared" si="32"/>
        <v>10738109.667130411</v>
      </c>
      <c r="Q246">
        <v>90</v>
      </c>
      <c r="R246">
        <v>4</v>
      </c>
      <c r="S246">
        <v>48</v>
      </c>
      <c r="T246" t="s">
        <v>34</v>
      </c>
      <c r="U246">
        <v>12</v>
      </c>
      <c r="V246">
        <f>AVERAGE(N$60:N$67)</f>
        <v>108386.39538610018</v>
      </c>
      <c r="W246">
        <f>STDEV(N$60:N$67)</f>
        <v>194496.41201567915</v>
      </c>
      <c r="X246">
        <v>8</v>
      </c>
      <c r="Y246">
        <f>SQRT((((X246-1)*W246^2)+((X$244-1)*W$244^2))/(X246+X$244-2))</f>
        <v>868303921.00086617</v>
      </c>
      <c r="Z246">
        <f>(V246-V$244)/Y246</f>
        <v>-0.71015563985769148</v>
      </c>
      <c r="AA246">
        <f t="shared" ref="AA246:AA248" si="33">1-(3/(4*(X$244+X246-2)-1))</f>
        <v>0.98604651162790702</v>
      </c>
      <c r="AB246">
        <f t="shared" ref="AB246:AB248" si="34">((X$244+X246)/(X$244*X246))+(Z246^2/(2*(X$244+X246)))</f>
        <v>0.1503361996978127</v>
      </c>
      <c r="AC246">
        <f t="shared" ref="AC246:AC248" si="35">AA246*Z246</f>
        <v>-0.70024649139456097</v>
      </c>
      <c r="AD246">
        <f t="shared" ref="AD246:AD248" si="36">AB246*(AA246^2)</f>
        <v>0.14617004130272568</v>
      </c>
      <c r="AF246" s="7">
        <f t="shared" ref="AF246:AF248" si="37">LN(V246/V$244)</f>
        <v>-8.6464991290094151</v>
      </c>
      <c r="AG246" s="7">
        <f>(((W246^2)/(X246*V246^2))+((W$244^2)/(X$244*V$244^2)))</f>
        <v>0.44996195779369341</v>
      </c>
      <c r="AH246">
        <f t="shared" ref="AH246:AH248" si="38">(X$244*X246)/(X$244+X246)</f>
        <v>6.8571428571428568</v>
      </c>
      <c r="AI246" s="12">
        <f>((X$29+X246)/(X$29*X246))+(Z246^2/(2*(SUM(X$29:X$33))))</f>
        <v>0.14915123486505497</v>
      </c>
      <c r="AJ246" s="12">
        <f>AI246*(AA246^2)</f>
        <v>0.14501791454353771</v>
      </c>
      <c r="AK246" s="12">
        <f>(1/X$229)+(AC246*AC$245)/(2*SUM(X$229:X$233))</f>
        <v>2.4031906215439248E-2</v>
      </c>
      <c r="AL246" s="12"/>
      <c r="AM246" s="12">
        <f>(1/X$229)+(AC246*AC$247)/(2*SUM(X$229:X$233))</f>
        <v>2.3997809574174134E-2</v>
      </c>
      <c r="AN246" s="12">
        <f>(1/X$229)+(AC246*AC$248)/(2*SUM(X$229:X$233))</f>
        <v>2.3997809574174134E-2</v>
      </c>
      <c r="AO246">
        <v>12</v>
      </c>
      <c r="AP246" s="12">
        <f>AQ245</f>
        <v>4.744548830064766E-2</v>
      </c>
      <c r="AQ246" s="12">
        <f>AG246</f>
        <v>0.44996195779369341</v>
      </c>
      <c r="AR246" s="12">
        <f>AQ245</f>
        <v>4.744548830064766E-2</v>
      </c>
      <c r="AS246" s="12">
        <f>AQ245</f>
        <v>4.744548830064766E-2</v>
      </c>
    </row>
    <row r="247" spans="3:45">
      <c r="C247" t="s">
        <v>32</v>
      </c>
      <c r="D247">
        <v>1</v>
      </c>
      <c r="E247">
        <v>7.73195876288659</v>
      </c>
      <c r="F247">
        <v>9.09278350515463</v>
      </c>
      <c r="G247">
        <v>9.6701030927834992</v>
      </c>
      <c r="H247">
        <v>9.3402061855670002</v>
      </c>
      <c r="I247">
        <v>7.6907216494845301</v>
      </c>
      <c r="J247">
        <v>7.4020618556700999</v>
      </c>
      <c r="K247">
        <f t="shared" si="32"/>
        <v>53945939.735467196</v>
      </c>
      <c r="L247">
        <f t="shared" si="32"/>
        <v>1238179203.0477452</v>
      </c>
      <c r="M247">
        <f t="shared" si="32"/>
        <v>4678461853.9059401</v>
      </c>
      <c r="N247">
        <f t="shared" si="32"/>
        <v>2188800531.8452992</v>
      </c>
      <c r="O247">
        <f t="shared" si="32"/>
        <v>49059334.146256216</v>
      </c>
      <c r="P247">
        <f t="shared" si="32"/>
        <v>25238402.122549724</v>
      </c>
      <c r="Q247">
        <v>91</v>
      </c>
      <c r="R247">
        <v>4</v>
      </c>
      <c r="S247">
        <v>48</v>
      </c>
      <c r="T247" t="s">
        <v>34</v>
      </c>
      <c r="U247">
        <v>24</v>
      </c>
      <c r="V247">
        <f>AVERAGE(N$68:N$73)</f>
        <v>1.0826367338740547E-3</v>
      </c>
      <c r="W247">
        <f>STDEV(N$68:N$73)</f>
        <v>0</v>
      </c>
      <c r="X247">
        <v>6</v>
      </c>
      <c r="Y247">
        <f t="shared" ref="Y247:Y248" si="39">SQRT((((X247-1)*W247^2)+((X$244-1)*W$244^2))/(X247+X$244-2))</f>
        <v>884844526.68874872</v>
      </c>
      <c r="Z247">
        <f t="shared" ref="Z247:Z248" si="40">(V247-V$244)/Y247</f>
        <v>-0.69700302640913447</v>
      </c>
      <c r="AA247">
        <f t="shared" si="33"/>
        <v>0.98550724637681164</v>
      </c>
      <c r="AB247">
        <f t="shared" si="34"/>
        <v>0.19199827054466198</v>
      </c>
      <c r="AC247">
        <f t="shared" si="35"/>
        <v>-0.68690153327277026</v>
      </c>
      <c r="AD247">
        <f t="shared" si="36"/>
        <v>0.18647343058149907</v>
      </c>
      <c r="AF247" s="7">
        <f t="shared" si="37"/>
        <v>-27.068312778319395</v>
      </c>
      <c r="AG247" s="7">
        <f>(((W247^2)/(X247*V247^2))+((W$244^2)/(X$244*V$244^2)))</f>
        <v>4.744548830064766E-2</v>
      </c>
      <c r="AH247">
        <f t="shared" si="38"/>
        <v>5.333333333333333</v>
      </c>
      <c r="AI247" s="12">
        <f>((X$29+X247)/(X$29*X247))+(Z247^2/(2*(SUM(X$29:X$33))))</f>
        <v>0.19069613959752299</v>
      </c>
      <c r="AJ247" s="12">
        <f>AI247*(AA247^2)</f>
        <v>0.18520876906090031</v>
      </c>
      <c r="AK247" s="12">
        <f>(1/X$229)+(AC247*AC$245)/(2*SUM(X$229:X$233))</f>
        <v>2.3970949364265044E-2</v>
      </c>
      <c r="AL247" s="12">
        <f>(1/X$229)+(AC247*AC$246)/(2*SUM(X$229:X$233))</f>
        <v>2.3997809574174134E-2</v>
      </c>
      <c r="AM247" s="12"/>
      <c r="AN247" s="12">
        <f>(1/X$229)+(AC247*AC$248)/(2*SUM(X$229:X$233))</f>
        <v>2.3937502520257562E-2</v>
      </c>
      <c r="AO247">
        <v>24</v>
      </c>
      <c r="AP247" s="12">
        <f>AQ245</f>
        <v>4.744548830064766E-2</v>
      </c>
      <c r="AQ247" s="12">
        <f>AQ245</f>
        <v>4.744548830064766E-2</v>
      </c>
      <c r="AR247" s="12">
        <f>AG247</f>
        <v>4.744548830064766E-2</v>
      </c>
      <c r="AS247" s="12">
        <f>AQ245</f>
        <v>4.744548830064766E-2</v>
      </c>
    </row>
    <row r="248" spans="3:45">
      <c r="C248" t="s">
        <v>32</v>
      </c>
      <c r="D248">
        <v>1</v>
      </c>
      <c r="E248">
        <v>7.6082474226804102</v>
      </c>
      <c r="F248">
        <v>9.2164948453608204</v>
      </c>
      <c r="G248">
        <v>9.8350515463917496</v>
      </c>
      <c r="H248">
        <v>9.5876288659793794</v>
      </c>
      <c r="I248">
        <v>7.6907216494845301</v>
      </c>
      <c r="J248">
        <v>7.6494845360824701</v>
      </c>
      <c r="K248">
        <f t="shared" si="32"/>
        <v>40573962.425688565</v>
      </c>
      <c r="L248">
        <f t="shared" si="32"/>
        <v>1646246426.9211826</v>
      </c>
      <c r="M248">
        <f t="shared" si="32"/>
        <v>6839928255.4029331</v>
      </c>
      <c r="N248">
        <f t="shared" si="32"/>
        <v>3869268484.2499557</v>
      </c>
      <c r="O248">
        <f t="shared" si="32"/>
        <v>49059334.146256216</v>
      </c>
      <c r="P248">
        <f t="shared" si="32"/>
        <v>44615373.810823247</v>
      </c>
      <c r="Q248">
        <v>92</v>
      </c>
      <c r="R248">
        <v>4</v>
      </c>
      <c r="S248">
        <v>48</v>
      </c>
      <c r="T248" t="s">
        <v>34</v>
      </c>
      <c r="U248">
        <v>48</v>
      </c>
      <c r="V248">
        <f>AVERAGE(N$74:N$79)</f>
        <v>1.0826367338740547E-3</v>
      </c>
      <c r="W248">
        <f>STDEV(N$74:N$79)</f>
        <v>0</v>
      </c>
      <c r="X248">
        <v>6</v>
      </c>
      <c r="Y248">
        <f t="shared" si="39"/>
        <v>884844526.68874872</v>
      </c>
      <c r="Z248">
        <f t="shared" si="40"/>
        <v>-0.69700302640913447</v>
      </c>
      <c r="AA248">
        <f t="shared" si="33"/>
        <v>0.98550724637681164</v>
      </c>
      <c r="AB248">
        <f t="shared" si="34"/>
        <v>0.19199827054466198</v>
      </c>
      <c r="AC248">
        <f t="shared" si="35"/>
        <v>-0.68690153327277026</v>
      </c>
      <c r="AD248">
        <f t="shared" si="36"/>
        <v>0.18647343058149907</v>
      </c>
      <c r="AF248" s="7">
        <f t="shared" si="37"/>
        <v>-27.068312778319395</v>
      </c>
      <c r="AG248" s="7">
        <f>(((W248^2)/(X248*V248^2))+((W$244^2)/(X$244*V$244^2)))</f>
        <v>4.744548830064766E-2</v>
      </c>
      <c r="AH248">
        <f t="shared" si="38"/>
        <v>5.333333333333333</v>
      </c>
      <c r="AI248" s="12">
        <f>((X$29+X248)/(X$29*X248))+(Z248^2/(2*(SUM(X$29:X$33))))</f>
        <v>0.19069613959752299</v>
      </c>
      <c r="AJ248" s="12">
        <f>AI248*(AA248^2)</f>
        <v>0.18520876906090031</v>
      </c>
      <c r="AK248" s="12">
        <f>(1/X$229)+(AC248*AC$245)/(2*SUM(X$229:X$233))</f>
        <v>2.3970949364265044E-2</v>
      </c>
      <c r="AL248" s="12">
        <f>(1/X$229)+(AC248*AC$246)/(2*SUM(X$229:X$233))</f>
        <v>2.3997809574174134E-2</v>
      </c>
      <c r="AM248" s="12">
        <f>(1/X$229)+(AC248*AC$247)/(2*SUM(X$229:X$233))</f>
        <v>2.3937502520257562E-2</v>
      </c>
      <c r="AN248" s="12"/>
      <c r="AO248">
        <v>48</v>
      </c>
      <c r="AP248" s="12">
        <f>AQ245</f>
        <v>4.744548830064766E-2</v>
      </c>
      <c r="AQ248" s="12">
        <f>AQ245</f>
        <v>4.744548830064766E-2</v>
      </c>
      <c r="AR248" s="12">
        <f>AR245</f>
        <v>4.744548830064766E-2</v>
      </c>
      <c r="AS248" s="12">
        <f>AG248</f>
        <v>4.744548830064766E-2</v>
      </c>
    </row>
    <row r="249" spans="3:45">
      <c r="C249" t="s">
        <v>32</v>
      </c>
      <c r="D249">
        <v>1</v>
      </c>
      <c r="E249">
        <v>7.4845360824742198</v>
      </c>
      <c r="F249">
        <v>9.4639175257731907</v>
      </c>
      <c r="G249">
        <v>9.9175257731958695</v>
      </c>
      <c r="H249">
        <v>9.5463917525773105</v>
      </c>
      <c r="I249">
        <v>7.8556701030927796</v>
      </c>
      <c r="J249">
        <v>7.73195876288659</v>
      </c>
      <c r="K249">
        <f t="shared" si="32"/>
        <v>30516595.595401384</v>
      </c>
      <c r="L249">
        <f t="shared" si="32"/>
        <v>2910164413.9427223</v>
      </c>
      <c r="M249">
        <f t="shared" si="32"/>
        <v>8270385876.9726038</v>
      </c>
      <c r="N249">
        <f t="shared" si="32"/>
        <v>3518777064.6173701</v>
      </c>
      <c r="O249">
        <f t="shared" si="32"/>
        <v>71724925.049474835</v>
      </c>
      <c r="P249">
        <f t="shared" si="32"/>
        <v>53945939.735467196</v>
      </c>
      <c r="S249">
        <v>64</v>
      </c>
      <c r="T249" t="s">
        <v>32</v>
      </c>
      <c r="U249">
        <v>1</v>
      </c>
      <c r="V249">
        <f>AVERAGE(O$4:O$51)</f>
        <v>192402819.72883317</v>
      </c>
      <c r="W249">
        <f>STDEV(O$4:O$51)</f>
        <v>337459694.09797007</v>
      </c>
      <c r="X249">
        <v>48</v>
      </c>
      <c r="AI249" s="12"/>
      <c r="AJ249" s="12"/>
      <c r="AK249" s="12">
        <v>6</v>
      </c>
      <c r="AL249" s="12">
        <v>12</v>
      </c>
      <c r="AM249" s="12">
        <v>24</v>
      </c>
      <c r="AN249" s="12">
        <v>48</v>
      </c>
      <c r="AP249" s="22">
        <v>6</v>
      </c>
      <c r="AQ249" s="22">
        <v>12</v>
      </c>
      <c r="AR249" s="22">
        <v>24</v>
      </c>
      <c r="AS249" s="22">
        <v>48</v>
      </c>
    </row>
    <row r="250" spans="3:45">
      <c r="C250" t="s">
        <v>32</v>
      </c>
      <c r="D250">
        <v>1</v>
      </c>
      <c r="E250">
        <v>7.31958762886598</v>
      </c>
      <c r="F250">
        <v>9.5051546391752506</v>
      </c>
      <c r="G250">
        <v>9.9175257731958695</v>
      </c>
      <c r="H250">
        <v>9.4639175257731907</v>
      </c>
      <c r="I250">
        <v>8.0618556701030908</v>
      </c>
      <c r="J250">
        <v>7.8969072164948404</v>
      </c>
      <c r="K250">
        <f t="shared" si="32"/>
        <v>20873132.447169498</v>
      </c>
      <c r="L250">
        <f t="shared" si="32"/>
        <v>3200034342.635613</v>
      </c>
      <c r="M250">
        <f t="shared" si="32"/>
        <v>8270385876.9726038</v>
      </c>
      <c r="N250">
        <f t="shared" si="32"/>
        <v>2910164413.9427223</v>
      </c>
      <c r="O250">
        <f t="shared" si="32"/>
        <v>115306999.22332208</v>
      </c>
      <c r="P250">
        <f t="shared" si="32"/>
        <v>78869160.203332156</v>
      </c>
      <c r="Q250">
        <v>89</v>
      </c>
      <c r="R250">
        <v>5</v>
      </c>
      <c r="S250">
        <v>64</v>
      </c>
      <c r="T250" t="s">
        <v>34</v>
      </c>
      <c r="U250">
        <v>6</v>
      </c>
      <c r="V250">
        <f>AVERAGE(O$52:O$59)</f>
        <v>36424406.925651662</v>
      </c>
      <c r="W250">
        <f>STDEV(O$52:O$59)</f>
        <v>76521572.407021224</v>
      </c>
      <c r="X250">
        <v>8</v>
      </c>
      <c r="Y250">
        <f>SQRT((((X250-1)*W250^2)+((X$249-1)*W$249^2))/(X250+X$249-2))</f>
        <v>316031643.36755288</v>
      </c>
      <c r="Z250">
        <f>(V250-V$249)/Y250</f>
        <v>-0.49355314911226983</v>
      </c>
      <c r="AA250">
        <f>1-(3/(4*(X$249+X250-2)-1))</f>
        <v>0.98604651162790702</v>
      </c>
      <c r="AB250">
        <f>((X$249+X250)/(X$249*X250))+(Z250^2/(2*(X$249+X250)))</f>
        <v>0.14800828611010691</v>
      </c>
      <c r="AC250">
        <f>AA250*Z250</f>
        <v>-0.48666636098512189</v>
      </c>
      <c r="AD250">
        <f>AB250*(AA250^2)</f>
        <v>0.14390663950097665</v>
      </c>
      <c r="AF250" s="7">
        <f>LN(V250/V$249)</f>
        <v>-1.6643521237993548</v>
      </c>
      <c r="AG250" s="7">
        <f>(((W250^2)/(X250*V250^2))+((W$249^2)/(X$249*V$249^2)))</f>
        <v>0.61577551257140573</v>
      </c>
      <c r="AH250">
        <f>(X$249*X250)/(X$249+X250)</f>
        <v>6.8571428571428568</v>
      </c>
      <c r="AI250" s="12">
        <f>((X249+X250)/(X249*X250))+(Z250^2/(2*(SUM(X249:X253))))</f>
        <v>0.14743593011621911</v>
      </c>
      <c r="AJ250" s="12">
        <f>AI250*(AA250^2)</f>
        <v>0.14335014479488054</v>
      </c>
      <c r="AK250" s="12"/>
      <c r="AL250" s="12">
        <f>(1/X$229)+(AC250*AC$251)/(2*SUM(X$229:X$233))</f>
        <v>2.2734952480853565E-2</v>
      </c>
      <c r="AM250" s="12">
        <f>(1/X$229)+(AC250*AC$252)/(2*SUM(X$229:X$233))</f>
        <v>2.2725632635168604E-2</v>
      </c>
      <c r="AN250" s="12">
        <f>(1/X$229)+(AC250*AC$253)/(2*SUM(X$229:X$233))</f>
        <v>2.2725632635168604E-2</v>
      </c>
      <c r="AO250">
        <v>6</v>
      </c>
      <c r="AP250" s="12">
        <f>AG250</f>
        <v>0.61577551257140573</v>
      </c>
      <c r="AQ250" s="12">
        <f>(W249^2)/(X249*(V249^2))</f>
        <v>6.4088442104542842E-2</v>
      </c>
      <c r="AR250" s="12">
        <f>AQ250</f>
        <v>6.4088442104542842E-2</v>
      </c>
      <c r="AS250" s="12">
        <f>AQ250</f>
        <v>6.4088442104542842E-2</v>
      </c>
    </row>
    <row r="251" spans="3:45">
      <c r="C251" t="s">
        <v>32</v>
      </c>
      <c r="D251">
        <v>1</v>
      </c>
      <c r="E251">
        <v>6.9072164948453603</v>
      </c>
      <c r="F251">
        <v>9.7938144329896897</v>
      </c>
      <c r="G251">
        <v>9.6701030927834992</v>
      </c>
      <c r="H251">
        <v>9.4226804123711307</v>
      </c>
      <c r="I251">
        <v>8.3092783505154593</v>
      </c>
      <c r="J251">
        <v>8.1030927835051507</v>
      </c>
      <c r="K251">
        <f t="shared" si="32"/>
        <v>8076375.3545408212</v>
      </c>
      <c r="L251">
        <f t="shared" si="32"/>
        <v>6220344431.1790094</v>
      </c>
      <c r="M251">
        <f t="shared" si="32"/>
        <v>4678461853.9059401</v>
      </c>
      <c r="N251">
        <f t="shared" si="32"/>
        <v>2646551883.3161435</v>
      </c>
      <c r="O251">
        <f t="shared" si="32"/>
        <v>203834808.89055106</v>
      </c>
      <c r="P251">
        <f t="shared" si="32"/>
        <v>126792271.83627763</v>
      </c>
      <c r="Q251">
        <v>90</v>
      </c>
      <c r="R251">
        <v>5</v>
      </c>
      <c r="S251">
        <v>64</v>
      </c>
      <c r="T251" t="s">
        <v>34</v>
      </c>
      <c r="U251">
        <v>12</v>
      </c>
      <c r="V251">
        <f>AVERAGE(O$60:O$67)</f>
        <v>2764989.9598795082</v>
      </c>
      <c r="W251">
        <f>STDEV(O$60:O$67)</f>
        <v>6665888.6652224679</v>
      </c>
      <c r="X251">
        <v>8</v>
      </c>
      <c r="Y251">
        <f t="shared" ref="Y251:Y253" si="41">SQRT((((X251-1)*W251^2)+((X$249-1)*W$249^2))/(X251+X$249-2))</f>
        <v>314837587.76357746</v>
      </c>
      <c r="Z251">
        <f t="shared" ref="Z251:Z253" si="42">(V251-V$249)/Y251</f>
        <v>-0.60233541717820338</v>
      </c>
      <c r="AA251">
        <f t="shared" ref="AA251:AA253" si="43">1-(3/(4*(X$249+X251-2)-1))</f>
        <v>0.98604651162790702</v>
      </c>
      <c r="AB251">
        <f t="shared" ref="AB251:AB253" si="44">((X$249+X251)/(X$249*X251))+(Z251^2/(2*(X$249+X251)))</f>
        <v>0.14907269007250512</v>
      </c>
      <c r="AC251">
        <f t="shared" ref="AC251:AC253" si="45">AA251*Z251</f>
        <v>-0.59393073693850751</v>
      </c>
      <c r="AD251">
        <f t="shared" ref="AD251:AD253" si="46">AB251*(AA251^2)</f>
        <v>0.14494154640602858</v>
      </c>
      <c r="AF251" s="7">
        <f t="shared" ref="AF251:AF253" si="47">LN(V251/V$249)</f>
        <v>-4.2425541898584269</v>
      </c>
      <c r="AG251" s="7">
        <f>(((W251^2)/(X251*V251^2))+((W$249^2)/(X$249*V$249^2)))</f>
        <v>0.79059411054726891</v>
      </c>
      <c r="AH251">
        <f t="shared" ref="AH251:AH253" si="48">(X$249*X251)/(X$249+X251)</f>
        <v>6.8571428571428568</v>
      </c>
      <c r="AI251" s="12">
        <f>((X$29+X251)/(X$29*X251))+(Z251^2/(2*(SUM(X$29:X$33))))</f>
        <v>0.14822022777272309</v>
      </c>
      <c r="AJ251" s="12">
        <f>AI251*(AA251^2)</f>
        <v>0.14411270777755039</v>
      </c>
      <c r="AK251" s="12">
        <f>(1/X$229)+(AC251*AC$250)/(2*SUM(X$229:X$233))</f>
        <v>2.2734952480853565E-2</v>
      </c>
      <c r="AL251" s="12"/>
      <c r="AM251" s="12">
        <f>(1/X$229)+(AC251*AC$252)/(2*SUM(X$229:X$233))</f>
        <v>2.3142707493840814E-2</v>
      </c>
      <c r="AN251" s="12">
        <f>(1/X$229)+(AC251*AC$253)/(2*SUM(X$229:X$233))</f>
        <v>2.3142707493840814E-2</v>
      </c>
      <c r="AO251">
        <v>12</v>
      </c>
      <c r="AP251" s="12">
        <f>AQ250</f>
        <v>6.4088442104542842E-2</v>
      </c>
      <c r="AQ251" s="12">
        <f>AG251</f>
        <v>0.79059411054726891</v>
      </c>
      <c r="AR251" s="12">
        <f>AQ250</f>
        <v>6.4088442104542842E-2</v>
      </c>
      <c r="AS251" s="12">
        <f>AQ250</f>
        <v>6.4088442104542842E-2</v>
      </c>
    </row>
    <row r="252" spans="3:45">
      <c r="C252" t="s">
        <v>32</v>
      </c>
      <c r="D252">
        <v>1</v>
      </c>
      <c r="E252">
        <v>7.1546391752577296</v>
      </c>
      <c r="F252">
        <v>9.7938144329896897</v>
      </c>
      <c r="G252">
        <v>9.5463917525773105</v>
      </c>
      <c r="H252">
        <v>9.1752577319587605</v>
      </c>
      <c r="I252">
        <v>8.3917525773195791</v>
      </c>
      <c r="J252">
        <v>8.3505154639175192</v>
      </c>
      <c r="K252">
        <f t="shared" si="32"/>
        <v>14277072.840416238</v>
      </c>
      <c r="L252">
        <f t="shared" si="32"/>
        <v>6220344431.1790094</v>
      </c>
      <c r="M252">
        <f t="shared" si="32"/>
        <v>3518777064.6173701</v>
      </c>
      <c r="N252">
        <f t="shared" si="32"/>
        <v>1497123860.3209996</v>
      </c>
      <c r="O252">
        <f t="shared" si="32"/>
        <v>246463480.5711875</v>
      </c>
      <c r="P252">
        <f t="shared" si="32"/>
        <v>224137985.31424353</v>
      </c>
      <c r="Q252">
        <v>91</v>
      </c>
      <c r="R252">
        <v>5</v>
      </c>
      <c r="S252">
        <v>64</v>
      </c>
      <c r="T252" t="s">
        <v>34</v>
      </c>
      <c r="U252">
        <v>24</v>
      </c>
      <c r="V252">
        <f>AVERAGE(O$68:O$73)</f>
        <v>1.0826367338740547E-3</v>
      </c>
      <c r="W252">
        <f>STDEV(O$68:O$73)</f>
        <v>0</v>
      </c>
      <c r="X252">
        <v>6</v>
      </c>
      <c r="Y252">
        <f t="shared" si="41"/>
        <v>320825711.17990249</v>
      </c>
      <c r="Z252">
        <f t="shared" si="42"/>
        <v>-0.59971134800932768</v>
      </c>
      <c r="AA252">
        <f t="shared" si="43"/>
        <v>0.98550724637681164</v>
      </c>
      <c r="AB252">
        <f t="shared" si="44"/>
        <v>0.19083012686047374</v>
      </c>
      <c r="AC252">
        <f t="shared" si="45"/>
        <v>-0.59101987919759835</v>
      </c>
      <c r="AD252">
        <f t="shared" si="46"/>
        <v>0.1853389007777422</v>
      </c>
      <c r="AF252" s="7">
        <f t="shared" si="47"/>
        <v>-25.903457544660579</v>
      </c>
      <c r="AG252" s="7">
        <f>(((W252^2)/(X252*V252^2))+((W$249^2)/(X$249*V$249^2)))</f>
        <v>6.4088442104542842E-2</v>
      </c>
      <c r="AH252">
        <f t="shared" si="48"/>
        <v>5.333333333333333</v>
      </c>
      <c r="AI252" s="12">
        <f>((X$29+X252)/(X$29*X252))+(Z252^2/(2*(SUM(X$29:X$33))))</f>
        <v>0.18986614276928399</v>
      </c>
      <c r="AJ252" s="12">
        <f>AI252*(AA252^2)</f>
        <v>0.18440265577928358</v>
      </c>
      <c r="AK252" s="12">
        <f>(1/X$229)+(AC252*AC$250)/(2*SUM(X$229:X$233))</f>
        <v>2.2725632635168604E-2</v>
      </c>
      <c r="AL252" s="12">
        <f>(1/X$229)+(AC252*AC$251)/(2*SUM(X$229:X$233))</f>
        <v>2.3142707493840814E-2</v>
      </c>
      <c r="AM252" s="12"/>
      <c r="AN252" s="12">
        <f>(1/X$229)+(AC252*AC$253)/(2*SUM(X$229:X$233))</f>
        <v>2.3131389238640856E-2</v>
      </c>
      <c r="AO252">
        <v>24</v>
      </c>
      <c r="AP252" s="12">
        <f>AQ250</f>
        <v>6.4088442104542842E-2</v>
      </c>
      <c r="AQ252" s="12">
        <f>AQ250</f>
        <v>6.4088442104542842E-2</v>
      </c>
      <c r="AR252" s="12">
        <f>AG252</f>
        <v>6.4088442104542842E-2</v>
      </c>
      <c r="AS252" s="12">
        <f>AQ250</f>
        <v>6.4088442104542842E-2</v>
      </c>
    </row>
    <row r="253" spans="3:45">
      <c r="C253" t="s">
        <v>32</v>
      </c>
      <c r="D253">
        <v>1</v>
      </c>
      <c r="E253">
        <v>7.4432989690721598</v>
      </c>
      <c r="F253">
        <v>9.7113402061855592</v>
      </c>
      <c r="G253">
        <v>9.2989690721649403</v>
      </c>
      <c r="H253">
        <v>8.9690721649484502</v>
      </c>
      <c r="I253">
        <v>8.5154639175257696</v>
      </c>
      <c r="J253">
        <v>8.4742268041237097</v>
      </c>
      <c r="K253">
        <f t="shared" si="32"/>
        <v>27752299.202912308</v>
      </c>
      <c r="L253">
        <f t="shared" si="32"/>
        <v>5144464873.3527861</v>
      </c>
      <c r="M253">
        <f t="shared" si="32"/>
        <v>1990531580.2794936</v>
      </c>
      <c r="N253">
        <f t="shared" si="32"/>
        <v>931262606.73329139</v>
      </c>
      <c r="O253">
        <f t="shared" si="32"/>
        <v>327690550.17089486</v>
      </c>
      <c r="P253">
        <f t="shared" si="32"/>
        <v>298007232.35589468</v>
      </c>
      <c r="Q253">
        <v>92</v>
      </c>
      <c r="R253">
        <v>5</v>
      </c>
      <c r="S253">
        <v>64</v>
      </c>
      <c r="T253" t="s">
        <v>34</v>
      </c>
      <c r="U253">
        <v>48</v>
      </c>
      <c r="V253">
        <f>AVERAGE(O$74:O$79)</f>
        <v>1.0826367338740547E-3</v>
      </c>
      <c r="W253">
        <f>STDEV(O$74:O$79)</f>
        <v>0</v>
      </c>
      <c r="X253">
        <v>6</v>
      </c>
      <c r="Y253">
        <f t="shared" si="41"/>
        <v>320825711.17990249</v>
      </c>
      <c r="Z253">
        <f t="shared" si="42"/>
        <v>-0.59971134800932768</v>
      </c>
      <c r="AA253">
        <f t="shared" si="43"/>
        <v>0.98550724637681164</v>
      </c>
      <c r="AB253">
        <f t="shared" si="44"/>
        <v>0.19083012686047374</v>
      </c>
      <c r="AC253">
        <f t="shared" si="45"/>
        <v>-0.59101987919759835</v>
      </c>
      <c r="AD253">
        <f t="shared" si="46"/>
        <v>0.1853389007777422</v>
      </c>
      <c r="AF253" s="7">
        <f t="shared" si="47"/>
        <v>-25.903457544660579</v>
      </c>
      <c r="AG253" s="7">
        <f>(((W253^2)/(X253*V253^2))+((W$249^2)/(X$249*V$249^2)))</f>
        <v>6.4088442104542842E-2</v>
      </c>
      <c r="AH253">
        <f t="shared" si="48"/>
        <v>5.333333333333333</v>
      </c>
      <c r="AI253" s="12">
        <f>((X$29+X253)/(X$29*X253))+(Z253^2/(2*(SUM(X$29:X$33))))</f>
        <v>0.18986614276928399</v>
      </c>
      <c r="AJ253" s="12">
        <f>AI253*(AA253^2)</f>
        <v>0.18440265577928358</v>
      </c>
      <c r="AK253" s="12">
        <f>(1/X$229)+(AC253*AC$250)/(2*SUM(X$229:X$233))</f>
        <v>2.2725632635168604E-2</v>
      </c>
      <c r="AL253" s="12">
        <f>(1/X$229)+(AC253*AC$251)/(2*SUM(X$229:X$233))</f>
        <v>2.3142707493840814E-2</v>
      </c>
      <c r="AM253" s="12">
        <f>(1/X$229)+(AC253*AC$252)/(2*SUM(X$229:X$233))</f>
        <v>2.3131389238640856E-2</v>
      </c>
      <c r="AN253" s="12"/>
      <c r="AO253">
        <v>48</v>
      </c>
      <c r="AP253" s="12">
        <f>AQ250</f>
        <v>6.4088442104542842E-2</v>
      </c>
      <c r="AQ253" s="12">
        <f>AQ250</f>
        <v>6.4088442104542842E-2</v>
      </c>
      <c r="AR253" s="12">
        <f>AR250</f>
        <v>6.4088442104542842E-2</v>
      </c>
      <c r="AS253" s="12">
        <f>AG253</f>
        <v>6.4088442104542842E-2</v>
      </c>
    </row>
    <row r="254" spans="3:45">
      <c r="C254" t="s">
        <v>32</v>
      </c>
      <c r="D254">
        <v>1</v>
      </c>
      <c r="E254">
        <v>7.4432989690721598</v>
      </c>
      <c r="F254">
        <v>9.5051546391752506</v>
      </c>
      <c r="G254">
        <v>9.1340206185567006</v>
      </c>
      <c r="H254">
        <v>8.8041237113401998</v>
      </c>
      <c r="I254">
        <v>8.63917525773196</v>
      </c>
      <c r="J254">
        <v>8.5979381443298895</v>
      </c>
      <c r="K254">
        <f t="shared" si="32"/>
        <v>27752299.202912308</v>
      </c>
      <c r="L254">
        <f t="shared" si="32"/>
        <v>3200034342.635613</v>
      </c>
      <c r="M254">
        <f t="shared" si="32"/>
        <v>1361509319.9225845</v>
      </c>
      <c r="N254">
        <f t="shared" si="32"/>
        <v>636976941.69952273</v>
      </c>
      <c r="O254">
        <f t="shared" si="32"/>
        <v>435687658.15708035</v>
      </c>
      <c r="P254">
        <f t="shared" si="32"/>
        <v>396221597.2090047</v>
      </c>
      <c r="S254">
        <v>72</v>
      </c>
      <c r="T254" t="s">
        <v>32</v>
      </c>
      <c r="U254">
        <v>1</v>
      </c>
      <c r="V254">
        <f>AVERAGE(P$4:P$51)</f>
        <v>178813196.04746479</v>
      </c>
      <c r="W254">
        <f>STDEV(P$4:P$51)</f>
        <v>274852935.33547711</v>
      </c>
      <c r="X254">
        <v>48</v>
      </c>
      <c r="AI254" s="12"/>
      <c r="AJ254" s="12"/>
      <c r="AK254" s="12">
        <v>6</v>
      </c>
      <c r="AL254" s="12">
        <v>12</v>
      </c>
      <c r="AM254" s="12">
        <v>24</v>
      </c>
      <c r="AN254" s="12">
        <v>48</v>
      </c>
      <c r="AP254" s="22">
        <v>6</v>
      </c>
      <c r="AQ254" s="22">
        <v>12</v>
      </c>
      <c r="AR254" s="22">
        <v>24</v>
      </c>
      <c r="AS254" s="22">
        <v>48</v>
      </c>
    </row>
    <row r="255" spans="3:45">
      <c r="C255" t="s">
        <v>32</v>
      </c>
      <c r="D255">
        <v>1</v>
      </c>
      <c r="E255">
        <v>7.5670103092783503</v>
      </c>
      <c r="F255">
        <v>9.3814432989690708</v>
      </c>
      <c r="G255">
        <v>9.1340206185567006</v>
      </c>
      <c r="H255">
        <v>8.68041237113402</v>
      </c>
      <c r="I255">
        <v>9.0103092783505101</v>
      </c>
      <c r="J255">
        <v>8.8453608247422597</v>
      </c>
      <c r="K255">
        <f t="shared" si="32"/>
        <v>36898635.746089369</v>
      </c>
      <c r="L255">
        <f t="shared" si="32"/>
        <v>2406818266.8740649</v>
      </c>
      <c r="M255">
        <f t="shared" si="32"/>
        <v>1361509319.9225845</v>
      </c>
      <c r="N255">
        <f t="shared" si="32"/>
        <v>479084776.82064843</v>
      </c>
      <c r="O255">
        <f t="shared" si="32"/>
        <v>1024021979.404748</v>
      </c>
      <c r="P255">
        <f t="shared" si="32"/>
        <v>700423687.10841739</v>
      </c>
      <c r="Q255">
        <v>89</v>
      </c>
      <c r="R255">
        <v>6</v>
      </c>
      <c r="S255">
        <v>72</v>
      </c>
      <c r="T255" t="s">
        <v>34</v>
      </c>
      <c r="U255">
        <v>6</v>
      </c>
      <c r="V255">
        <f>AVERAGE(P$52:P$59)</f>
        <v>15036646.414052231</v>
      </c>
      <c r="W255">
        <f>STDEV(P$52:P$59)</f>
        <v>34837831.569634721</v>
      </c>
      <c r="X255">
        <v>8</v>
      </c>
      <c r="Y255">
        <f>SQRT((((X255-1)*W255^2)+((X$254-1)*W$254^2))/(X255+X$254-2))</f>
        <v>256726909.10980982</v>
      </c>
      <c r="Z255">
        <f>(V255-V$254)/Y255</f>
        <v>-0.63794072152896297</v>
      </c>
      <c r="AA255">
        <f>1-(3/(4*(X$254+X255-2)-1))</f>
        <v>0.98604651162790702</v>
      </c>
      <c r="AB255">
        <f>((X$254+X255)/(X$254*X255))+(Z255^2/(2*(X$254+X255)))</f>
        <v>0.14946697944212703</v>
      </c>
      <c r="AC255">
        <f>AA255*Z255</f>
        <v>-0.62903922308902394</v>
      </c>
      <c r="AD255">
        <f>AB255*(AA255^2)</f>
        <v>0.14532490911945825</v>
      </c>
      <c r="AF255" s="7">
        <f>LN(V255/V$254)</f>
        <v>-2.475851347544161</v>
      </c>
      <c r="AG255" s="7">
        <f>(((W255^2)/(X255*V255^2))+((W$254^2)/(X$254*V$254^2)))</f>
        <v>0.72020319944030031</v>
      </c>
      <c r="AH255">
        <f>(X$254*X255)/(X$254+X255)</f>
        <v>6.8571428571428568</v>
      </c>
      <c r="AI255" s="12">
        <f>((X254+X255)/(X254*X255))+(Z255^2/(2*(SUM(X254:X258))))</f>
        <v>0.14851075678191816</v>
      </c>
      <c r="AJ255" s="12">
        <f>AI255*(AA255^2)</f>
        <v>0.1443951855663933</v>
      </c>
      <c r="AK255" s="12"/>
      <c r="AL255" s="12">
        <f>(1/X$229)+(AC255*AC$256)/(2*SUM(X$229:X$233))</f>
        <v>2.3664083567167416E-2</v>
      </c>
      <c r="AM255" s="12">
        <f>(1/X$229)+(AC255*AC$257)/(2*SUM(X$229:X$233))</f>
        <v>2.3624243703504025E-2</v>
      </c>
      <c r="AN255" s="12">
        <f>(1/X$229)+(AC255*AC$258)/(2*SUM(X$229:X$233))</f>
        <v>2.3624243703504025E-2</v>
      </c>
      <c r="AO255">
        <v>6</v>
      </c>
      <c r="AP255" s="12">
        <f>AG255</f>
        <v>0.72020319944030031</v>
      </c>
      <c r="AQ255" s="12">
        <f>(W254^2)/(X254*(V254^2))</f>
        <v>4.9222128531876637E-2</v>
      </c>
      <c r="AR255" s="12">
        <f>AQ255</f>
        <v>4.9222128531876637E-2</v>
      </c>
      <c r="AS255" s="12">
        <f>AQ255</f>
        <v>4.9222128531876637E-2</v>
      </c>
    </row>
    <row r="256" spans="3:45">
      <c r="C256" t="s">
        <v>32</v>
      </c>
      <c r="D256">
        <v>1</v>
      </c>
      <c r="E256">
        <v>7.6494845360824701</v>
      </c>
      <c r="F256">
        <v>9.09278350515463</v>
      </c>
      <c r="G256">
        <v>8.9278350515463902</v>
      </c>
      <c r="H256">
        <v>8.5567010309278295</v>
      </c>
      <c r="I256">
        <v>9.05154639175257</v>
      </c>
      <c r="J256">
        <v>8.8453608247422597</v>
      </c>
      <c r="K256">
        <f t="shared" si="32"/>
        <v>44615373.810823247</v>
      </c>
      <c r="L256">
        <f t="shared" si="32"/>
        <v>1238179203.0477452</v>
      </c>
      <c r="M256">
        <f t="shared" si="32"/>
        <v>846905691.61787653</v>
      </c>
      <c r="N256">
        <f t="shared" si="32"/>
        <v>360330505.47935838</v>
      </c>
      <c r="O256">
        <f t="shared" si="32"/>
        <v>1126020745.0854313</v>
      </c>
      <c r="P256">
        <f t="shared" si="32"/>
        <v>700423687.10841739</v>
      </c>
      <c r="Q256">
        <v>90</v>
      </c>
      <c r="R256">
        <v>6</v>
      </c>
      <c r="S256">
        <v>72</v>
      </c>
      <c r="T256" t="s">
        <v>34</v>
      </c>
      <c r="U256">
        <v>12</v>
      </c>
      <c r="V256">
        <f>AVERAGE(P$60:P$67)</f>
        <v>934258.42770827294</v>
      </c>
      <c r="W256">
        <f>STDEV(P$60:P$67)</f>
        <v>2207372.0301535218</v>
      </c>
      <c r="X256">
        <v>8</v>
      </c>
      <c r="Y256">
        <f t="shared" ref="Y256:Y258" si="49">SQRT((((X256-1)*W256^2)+((X$254-1)*W$254^2))/(X256+X$254-2))</f>
        <v>256421546.09800646</v>
      </c>
      <c r="Z256">
        <f t="shared" ref="Z256:Z258" si="50">(V256-V$254)/Y256</f>
        <v>-0.69369731337541229</v>
      </c>
      <c r="AA256">
        <f t="shared" ref="AA256:AA258" si="51">1-(3/(4*(X$254+X256-2)-1))</f>
        <v>0.98604651162790702</v>
      </c>
      <c r="AB256">
        <f t="shared" ref="AB256:AB258" si="52">((X$254+X256)/(X$254*X256))+(Z256^2/(2*(X$254+X256)))</f>
        <v>0.15012990442783572</v>
      </c>
      <c r="AC256">
        <f t="shared" ref="AC256:AC258" si="53">AA256*Z256</f>
        <v>-0.68401781597947631</v>
      </c>
      <c r="AD256">
        <f t="shared" ref="AD256:AD258" si="54">AB256*(AA256^2)</f>
        <v>0.14596946294439478</v>
      </c>
      <c r="AF256" s="7">
        <f t="shared" ref="AF256:AF258" si="55">LN(V256/V$254)</f>
        <v>-5.2543438532430686</v>
      </c>
      <c r="AG256" s="7">
        <f>(((W256^2)/(X256*V256^2))+((W$254^2)/(X$254*V$254^2)))</f>
        <v>0.74701581407696727</v>
      </c>
      <c r="AH256">
        <f t="shared" ref="AH256:AH258" si="56">(X$254*X256)/(X$254+X256)</f>
        <v>6.8571428571428568</v>
      </c>
      <c r="AI256" s="12">
        <f>((X$29+X256)/(X$29*X256))+(Z256^2/(2*(SUM(X$29:X$33))))</f>
        <v>0.14899922782401931</v>
      </c>
      <c r="AJ256" s="12">
        <f>AI256*(AA256^2)</f>
        <v>0.14487011996371496</v>
      </c>
      <c r="AK256" s="12">
        <f>(1/X$229)+(AC256*AC$255)/(2*SUM(X$229:X$233))</f>
        <v>2.3664083567167416E-2</v>
      </c>
      <c r="AL256" s="12"/>
      <c r="AM256" s="12">
        <f>(1/X$229)+(AC257*AC$256)/(2*SUM(X$229:X$233))</f>
        <v>2.3868171775718438E-2</v>
      </c>
      <c r="AN256" s="12">
        <f>(1/X$229)+(AC256*AC$258)/(2*SUM(X$229:X$233))</f>
        <v>2.3868171775718438E-2</v>
      </c>
      <c r="AO256">
        <v>12</v>
      </c>
      <c r="AP256" s="12">
        <f>AQ255</f>
        <v>4.9222128531876637E-2</v>
      </c>
      <c r="AQ256" s="12">
        <f>AG256</f>
        <v>0.74701581407696727</v>
      </c>
      <c r="AR256" s="12">
        <f>AQ255</f>
        <v>4.9222128531876637E-2</v>
      </c>
      <c r="AS256" s="12">
        <f>AQ255</f>
        <v>4.9222128531876637E-2</v>
      </c>
    </row>
    <row r="257" spans="3:45">
      <c r="C257" t="s">
        <v>32</v>
      </c>
      <c r="D257">
        <v>1</v>
      </c>
      <c r="E257">
        <v>7.6494845360824701</v>
      </c>
      <c r="F257">
        <v>8.8865979381443303</v>
      </c>
      <c r="G257">
        <v>8.68041237113402</v>
      </c>
      <c r="H257">
        <v>8.3505154639175192</v>
      </c>
      <c r="I257">
        <v>9.1752577319587605</v>
      </c>
      <c r="J257">
        <v>8.4742268041237097</v>
      </c>
      <c r="K257">
        <f t="shared" si="32"/>
        <v>44615373.810823247</v>
      </c>
      <c r="L257">
        <f t="shared" si="32"/>
        <v>770190111.04798663</v>
      </c>
      <c r="M257">
        <f t="shared" si="32"/>
        <v>479084776.82064843</v>
      </c>
      <c r="N257">
        <f t="shared" si="32"/>
        <v>224137985.31424353</v>
      </c>
      <c r="O257">
        <f t="shared" si="32"/>
        <v>1497123860.3209996</v>
      </c>
      <c r="P257">
        <f t="shared" si="32"/>
        <v>298007232.35589468</v>
      </c>
      <c r="Q257">
        <v>91</v>
      </c>
      <c r="R257">
        <v>6</v>
      </c>
      <c r="S257">
        <v>72</v>
      </c>
      <c r="T257" t="s">
        <v>34</v>
      </c>
      <c r="U257">
        <v>24</v>
      </c>
      <c r="V257">
        <f>AVERAGE(P$68:P$73)</f>
        <v>1.0826367338740547E-3</v>
      </c>
      <c r="W257">
        <f>STDEV(P$68:P$73)</f>
        <v>0</v>
      </c>
      <c r="X257">
        <v>6</v>
      </c>
      <c r="Y257">
        <f t="shared" si="49"/>
        <v>261304949.86843711</v>
      </c>
      <c r="Z257">
        <f>(V257-V$254)/Y257</f>
        <v>-0.68430849142510219</v>
      </c>
      <c r="AA257">
        <f t="shared" si="51"/>
        <v>0.98550724637681164</v>
      </c>
      <c r="AB257">
        <f t="shared" si="52"/>
        <v>0.19183590843922685</v>
      </c>
      <c r="AC257">
        <f t="shared" si="53"/>
        <v>-0.67439097705662243</v>
      </c>
      <c r="AD257">
        <f t="shared" si="54"/>
        <v>0.18631574052152594</v>
      </c>
      <c r="AF257" s="7">
        <f t="shared" si="55"/>
        <v>-25.830208014394628</v>
      </c>
      <c r="AG257" s="7">
        <f>(((W257^2)/(X257*V257^2))+((W$254^2)/(X$254*V$254^2)))</f>
        <v>4.9222128531876637E-2</v>
      </c>
      <c r="AH257">
        <f t="shared" si="56"/>
        <v>5.333333333333333</v>
      </c>
      <c r="AI257" s="12">
        <f>((X$29+X257)/(X$29*X257))+(Z257^2/(2*(SUM(X$29:X$33))))</f>
        <v>0.19058077704892434</v>
      </c>
      <c r="AJ257" s="12">
        <f>AI257*(AA257^2)</f>
        <v>0.18509672612355096</v>
      </c>
      <c r="AK257" s="12">
        <f>(1/X$229)+(AC257*AC$255)/(2*SUM(X$229:X$233))</f>
        <v>2.3624243703504025E-2</v>
      </c>
      <c r="AL257" s="12">
        <f>(1/X$229)+(AC257*AC$256)/(2*SUM(X$229:X$233))</f>
        <v>2.3868171775718438E-2</v>
      </c>
      <c r="AM257" s="12"/>
      <c r="AN257" s="12">
        <f>(1/X$229)+(AC257*AC$258)/(2*SUM(X$229:X$233))</f>
        <v>2.3825459582908239E-2</v>
      </c>
      <c r="AO257">
        <v>24</v>
      </c>
      <c r="AP257" s="12">
        <f>AQ255</f>
        <v>4.9222128531876637E-2</v>
      </c>
      <c r="AQ257" s="12">
        <f>AQ255</f>
        <v>4.9222128531876637E-2</v>
      </c>
      <c r="AR257" s="12">
        <f>AG257</f>
        <v>4.9222128531876637E-2</v>
      </c>
      <c r="AS257" s="12">
        <f>AQ255</f>
        <v>4.9222128531876637E-2</v>
      </c>
    </row>
    <row r="258" spans="3:45">
      <c r="C258" t="s">
        <v>32</v>
      </c>
      <c r="D258">
        <v>1</v>
      </c>
      <c r="E258">
        <v>7.9381443298969003</v>
      </c>
      <c r="F258">
        <v>8.7216494845360799</v>
      </c>
      <c r="G258">
        <v>8.3092783505154593</v>
      </c>
      <c r="H258">
        <v>8.63917525773196</v>
      </c>
      <c r="I258">
        <v>8.8041237113401998</v>
      </c>
      <c r="J258">
        <v>8.3092783505154593</v>
      </c>
      <c r="K258">
        <f t="shared" si="32"/>
        <v>86725004.269968465</v>
      </c>
      <c r="L258">
        <f t="shared" si="32"/>
        <v>526804510.25890446</v>
      </c>
      <c r="M258">
        <f t="shared" si="32"/>
        <v>203834808.89055106</v>
      </c>
      <c r="N258">
        <f t="shared" si="32"/>
        <v>435687658.15708035</v>
      </c>
      <c r="O258">
        <f t="shared" si="32"/>
        <v>636976941.69952273</v>
      </c>
      <c r="P258">
        <f t="shared" si="32"/>
        <v>203834808.89055106</v>
      </c>
      <c r="Q258">
        <v>92</v>
      </c>
      <c r="R258">
        <v>6</v>
      </c>
      <c r="S258">
        <v>72</v>
      </c>
      <c r="T258" t="s">
        <v>34</v>
      </c>
      <c r="U258">
        <v>48</v>
      </c>
      <c r="V258">
        <f>AVERAGE(P$74:P$79)</f>
        <v>1.0826367338740547E-3</v>
      </c>
      <c r="W258">
        <f>STDEV(P$74:P$79)</f>
        <v>0</v>
      </c>
      <c r="X258">
        <v>6</v>
      </c>
      <c r="Y258">
        <f t="shared" si="49"/>
        <v>261304949.86843711</v>
      </c>
      <c r="Z258">
        <f t="shared" si="50"/>
        <v>-0.68430849142510219</v>
      </c>
      <c r="AA258">
        <f t="shared" si="51"/>
        <v>0.98550724637681164</v>
      </c>
      <c r="AB258">
        <f t="shared" si="52"/>
        <v>0.19183590843922685</v>
      </c>
      <c r="AC258">
        <f t="shared" si="53"/>
        <v>-0.67439097705662243</v>
      </c>
      <c r="AD258">
        <f t="shared" si="54"/>
        <v>0.18631574052152594</v>
      </c>
      <c r="AF258" s="7">
        <f t="shared" si="55"/>
        <v>-25.830208014394628</v>
      </c>
      <c r="AG258" s="7">
        <f>(((W258^2)/(X258*V258^2))+((W$254^2)/(X$254*V$254^2)))</f>
        <v>4.9222128531876637E-2</v>
      </c>
      <c r="AH258">
        <f t="shared" si="56"/>
        <v>5.333333333333333</v>
      </c>
      <c r="AI258" s="12">
        <f>((X$29+X258)/(X$29*X258))+(Z258^2/(2*(SUM(X$29:X$33))))</f>
        <v>0.19058077704892434</v>
      </c>
      <c r="AJ258" s="12">
        <f>AI258*(AA258^2)</f>
        <v>0.18509672612355096</v>
      </c>
      <c r="AK258" s="12">
        <f>(1/X$229)+(AC258*AC$255)/(2*SUM(X$229:X$233))</f>
        <v>2.3624243703504025E-2</v>
      </c>
      <c r="AL258" s="12">
        <f>(1/X$229)+(AC258*AC$256)/(2*SUM(X$229:X$233))</f>
        <v>2.3868171775718438E-2</v>
      </c>
      <c r="AM258" s="12">
        <f>(1/X$229)+(AC258*AC$257)/(2*SUM(X$229:X$233))</f>
        <v>2.3825459582908239E-2</v>
      </c>
      <c r="AN258" s="12"/>
      <c r="AO258">
        <v>48</v>
      </c>
      <c r="AP258" s="12">
        <f>AQ255</f>
        <v>4.9222128531876637E-2</v>
      </c>
      <c r="AQ258" s="12">
        <f>AQ255</f>
        <v>4.9222128531876637E-2</v>
      </c>
      <c r="AR258" s="12">
        <f>AR255</f>
        <v>4.9222128531876637E-2</v>
      </c>
      <c r="AS258" s="12">
        <f>AG258</f>
        <v>4.9222128531876637E-2</v>
      </c>
    </row>
    <row r="259" spans="3:45">
      <c r="C259" t="s">
        <v>32</v>
      </c>
      <c r="D259">
        <v>1</v>
      </c>
      <c r="E259">
        <v>8.2268041237113394</v>
      </c>
      <c r="F259">
        <v>8.5567010309278295</v>
      </c>
      <c r="G259">
        <v>8.2268041237113394</v>
      </c>
      <c r="H259">
        <v>8.9278350515463902</v>
      </c>
      <c r="I259">
        <v>8.5154639175257696</v>
      </c>
      <c r="J259">
        <v>7.8556701030927796</v>
      </c>
      <c r="K259">
        <f t="shared" si="32"/>
        <v>168579252.46838585</v>
      </c>
      <c r="L259">
        <f t="shared" si="32"/>
        <v>360330505.47935838</v>
      </c>
      <c r="M259">
        <f t="shared" si="32"/>
        <v>168579252.46838585</v>
      </c>
      <c r="N259">
        <f t="shared" si="32"/>
        <v>846905691.61787653</v>
      </c>
      <c r="O259">
        <f t="shared" si="32"/>
        <v>327690550.17089486</v>
      </c>
      <c r="P259">
        <f t="shared" si="32"/>
        <v>71724925.049474835</v>
      </c>
    </row>
    <row r="260" spans="3:45">
      <c r="C260" t="s">
        <v>32</v>
      </c>
      <c r="D260">
        <v>1</v>
      </c>
      <c r="E260">
        <v>8.3505154639175192</v>
      </c>
      <c r="F260">
        <v>8.3505154639175192</v>
      </c>
      <c r="G260">
        <v>7.9793814432989603</v>
      </c>
      <c r="H260">
        <v>9.1752577319587605</v>
      </c>
      <c r="I260">
        <v>7.9381443298969003</v>
      </c>
      <c r="J260">
        <v>7.6494845360824701</v>
      </c>
      <c r="K260">
        <f t="shared" si="32"/>
        <v>224137985.31424353</v>
      </c>
      <c r="L260">
        <f t="shared" si="32"/>
        <v>224137985.31424353</v>
      </c>
      <c r="M260">
        <f t="shared" si="32"/>
        <v>95363337.789265007</v>
      </c>
      <c r="N260">
        <f t="shared" si="32"/>
        <v>1497123860.3209996</v>
      </c>
      <c r="O260">
        <f t="shared" si="32"/>
        <v>86725004.269968465</v>
      </c>
      <c r="P260">
        <f t="shared" si="32"/>
        <v>44615373.810823247</v>
      </c>
    </row>
    <row r="261" spans="3:45">
      <c r="C261" t="s">
        <v>32</v>
      </c>
      <c r="D261">
        <v>1</v>
      </c>
      <c r="E261">
        <v>8.63917525773196</v>
      </c>
      <c r="F261">
        <v>8.1855670103092795</v>
      </c>
      <c r="G261">
        <v>7.6494845360824701</v>
      </c>
      <c r="H261">
        <v>9.2577319587628804</v>
      </c>
      <c r="I261">
        <v>7.6494845360824701</v>
      </c>
      <c r="J261">
        <v>7.5670103092783503</v>
      </c>
      <c r="K261">
        <f t="shared" si="32"/>
        <v>435687658.15708035</v>
      </c>
      <c r="L261">
        <f t="shared" si="32"/>
        <v>153308773.88600141</v>
      </c>
      <c r="M261">
        <f t="shared" si="32"/>
        <v>44615373.810823247</v>
      </c>
      <c r="N261">
        <f t="shared" si="32"/>
        <v>1810222500.608393</v>
      </c>
      <c r="O261">
        <f t="shared" si="32"/>
        <v>44615373.810823247</v>
      </c>
      <c r="P261">
        <f t="shared" si="32"/>
        <v>36898635.746089369</v>
      </c>
    </row>
    <row r="262" spans="3:45">
      <c r="C262" t="s">
        <v>32</v>
      </c>
      <c r="D262">
        <v>1</v>
      </c>
      <c r="E262">
        <v>8.7216494845360799</v>
      </c>
      <c r="F262">
        <v>8.0206185567010309</v>
      </c>
      <c r="G262">
        <v>7.2371134020618504</v>
      </c>
      <c r="H262">
        <v>9.6288659793814393</v>
      </c>
      <c r="I262">
        <v>7.5670103092783503</v>
      </c>
      <c r="J262">
        <v>7.2783505154639103</v>
      </c>
      <c r="K262">
        <f t="shared" si="32"/>
        <v>526804510.25890446</v>
      </c>
      <c r="L262">
        <f t="shared" si="32"/>
        <v>104862101.43040438</v>
      </c>
      <c r="M262">
        <f t="shared" si="32"/>
        <v>17262885.979924917</v>
      </c>
      <c r="N262">
        <f t="shared" si="32"/>
        <v>4254670963.3159423</v>
      </c>
      <c r="O262">
        <f t="shared" si="32"/>
        <v>36898635.746089369</v>
      </c>
      <c r="P262">
        <f t="shared" si="32"/>
        <v>18982373.54703968</v>
      </c>
    </row>
    <row r="263" spans="3:45">
      <c r="C263" t="s">
        <v>32</v>
      </c>
      <c r="D263">
        <v>1</v>
      </c>
      <c r="E263">
        <v>8.8453608247422597</v>
      </c>
      <c r="F263">
        <v>7.73195876288659</v>
      </c>
      <c r="G263">
        <v>7.8556701030927796</v>
      </c>
      <c r="H263">
        <v>8.1855670103092795</v>
      </c>
      <c r="I263">
        <v>7.36082474226804</v>
      </c>
      <c r="J263">
        <v>6.7010309278350499</v>
      </c>
      <c r="K263">
        <f t="shared" si="32"/>
        <v>700423687.10841739</v>
      </c>
      <c r="L263">
        <f t="shared" si="32"/>
        <v>53945939.735467196</v>
      </c>
      <c r="M263">
        <f t="shared" si="32"/>
        <v>71724925.049474835</v>
      </c>
      <c r="N263">
        <f t="shared" si="32"/>
        <v>153308773.88600141</v>
      </c>
      <c r="O263">
        <f t="shared" si="32"/>
        <v>22952222.338128962</v>
      </c>
      <c r="P263">
        <f t="shared" si="32"/>
        <v>5023783.6460729279</v>
      </c>
    </row>
    <row r="264" spans="3:45">
      <c r="C264" t="s">
        <v>32</v>
      </c>
      <c r="D264">
        <v>1</v>
      </c>
      <c r="E264">
        <v>9.0103092783505101</v>
      </c>
      <c r="F264">
        <v>7.5670103092783503</v>
      </c>
      <c r="G264">
        <v>9.4226804123711307</v>
      </c>
      <c r="H264">
        <v>7.9381443298969003</v>
      </c>
      <c r="I264">
        <v>7.0309278350515401</v>
      </c>
      <c r="J264">
        <v>6.7422680412371099</v>
      </c>
      <c r="K264">
        <f t="shared" si="32"/>
        <v>1024021979.404748</v>
      </c>
      <c r="L264">
        <f t="shared" si="32"/>
        <v>36898635.746089369</v>
      </c>
      <c r="M264">
        <f t="shared" si="32"/>
        <v>2646551883.3161435</v>
      </c>
      <c r="N264">
        <f t="shared" si="32"/>
        <v>86725004.269968465</v>
      </c>
      <c r="O264">
        <f t="shared" si="32"/>
        <v>10738109.667130411</v>
      </c>
      <c r="P264">
        <f t="shared" si="32"/>
        <v>5524182.7988763526</v>
      </c>
    </row>
    <row r="265" spans="3:45">
      <c r="C265" t="s">
        <v>32</v>
      </c>
      <c r="D265">
        <v>1</v>
      </c>
      <c r="E265">
        <v>9.09278350515463</v>
      </c>
      <c r="F265">
        <v>7.4020618556700999</v>
      </c>
      <c r="G265">
        <v>9.9587628865979294</v>
      </c>
      <c r="H265">
        <v>7.1958762886597896</v>
      </c>
      <c r="I265">
        <v>6.9072164948453603</v>
      </c>
      <c r="J265">
        <v>6.5360824742268004</v>
      </c>
      <c r="K265">
        <f t="shared" si="32"/>
        <v>1238179203.0477452</v>
      </c>
      <c r="L265">
        <f t="shared" si="32"/>
        <v>25238402.122549724</v>
      </c>
      <c r="M265">
        <f t="shared" si="32"/>
        <v>9094166194.3096256</v>
      </c>
      <c r="N265">
        <f t="shared" si="32"/>
        <v>15699155.409485804</v>
      </c>
      <c r="O265">
        <f t="shared" si="32"/>
        <v>8076375.3545408212</v>
      </c>
      <c r="P265">
        <f t="shared" si="32"/>
        <v>3436231.9709805376</v>
      </c>
    </row>
    <row r="266" spans="3:45">
      <c r="C266" t="s">
        <v>32</v>
      </c>
      <c r="D266">
        <v>1</v>
      </c>
      <c r="E266">
        <v>8.9690721649484502</v>
      </c>
      <c r="F266">
        <v>7.31958762886598</v>
      </c>
      <c r="G266">
        <v>9.5051546391752506</v>
      </c>
      <c r="H266">
        <v>6.8659793814432897</v>
      </c>
      <c r="I266">
        <v>6.6185567010309203</v>
      </c>
      <c r="J266">
        <v>6.4536082474226797</v>
      </c>
      <c r="K266">
        <f t="shared" si="32"/>
        <v>931262606.73329139</v>
      </c>
      <c r="L266">
        <f t="shared" si="32"/>
        <v>20873132.447169498</v>
      </c>
      <c r="M266">
        <f t="shared" si="32"/>
        <v>3200034342.635613</v>
      </c>
      <c r="N266">
        <f t="shared" si="32"/>
        <v>7344789.9721820382</v>
      </c>
      <c r="O266">
        <f t="shared" si="32"/>
        <v>4154862.9315447388</v>
      </c>
      <c r="P266">
        <f t="shared" si="32"/>
        <v>2841896.4362799716</v>
      </c>
    </row>
    <row r="267" spans="3:45">
      <c r="C267" t="s">
        <v>32</v>
      </c>
      <c r="D267">
        <v>1</v>
      </c>
      <c r="E267">
        <v>8.8041237113401998</v>
      </c>
      <c r="F267">
        <v>7.1958762886597896</v>
      </c>
      <c r="G267">
        <v>8.9690721649484502</v>
      </c>
      <c r="H267">
        <v>9.5051546391752506</v>
      </c>
      <c r="I267">
        <v>6.4948453608247396</v>
      </c>
      <c r="J267">
        <v>6.0824742268041199</v>
      </c>
      <c r="K267">
        <f t="shared" si="32"/>
        <v>636976941.69952273</v>
      </c>
      <c r="L267">
        <f t="shared" si="32"/>
        <v>15699155.409485804</v>
      </c>
      <c r="M267">
        <f t="shared" si="32"/>
        <v>931262606.73329139</v>
      </c>
      <c r="N267">
        <f t="shared" si="32"/>
        <v>3200034342.635613</v>
      </c>
      <c r="O267">
        <f t="shared" si="32"/>
        <v>3124966.4626297792</v>
      </c>
      <c r="P267">
        <f t="shared" si="32"/>
        <v>1209133.4248191467</v>
      </c>
    </row>
    <row r="268" spans="3:45">
      <c r="C268" t="s">
        <v>32</v>
      </c>
      <c r="D268">
        <v>1</v>
      </c>
      <c r="E268">
        <v>8.68041237113402</v>
      </c>
      <c r="F268">
        <v>7.1134020618556697</v>
      </c>
      <c r="G268">
        <v>8.7216494845360799</v>
      </c>
      <c r="H268">
        <v>9.4639175257731907</v>
      </c>
      <c r="I268">
        <v>5.9175257731958704</v>
      </c>
      <c r="J268">
        <v>5.8350515463917496</v>
      </c>
      <c r="K268">
        <f t="shared" si="32"/>
        <v>479084776.82064843</v>
      </c>
      <c r="L268">
        <f t="shared" si="32"/>
        <v>12983807.317901263</v>
      </c>
      <c r="M268">
        <f t="shared" si="32"/>
        <v>526804510.25890446</v>
      </c>
      <c r="N268">
        <f t="shared" si="32"/>
        <v>2910164413.9427223</v>
      </c>
      <c r="O268">
        <f t="shared" si="32"/>
        <v>827038.58769726113</v>
      </c>
      <c r="P268">
        <f t="shared" si="32"/>
        <v>683992.82554029278</v>
      </c>
    </row>
    <row r="269" spans="3:45">
      <c r="C269" t="s">
        <v>32</v>
      </c>
      <c r="D269">
        <v>1</v>
      </c>
      <c r="E269">
        <v>8.3917525773195791</v>
      </c>
      <c r="F269">
        <v>6.9896907216494801</v>
      </c>
      <c r="G269">
        <v>6.8659793814432897</v>
      </c>
      <c r="H269">
        <v>8.9690721649484502</v>
      </c>
      <c r="I269">
        <v>5.9175257731958704</v>
      </c>
      <c r="J269">
        <v>5.5051546391752497</v>
      </c>
      <c r="K269">
        <f t="shared" si="32"/>
        <v>246463480.5711875</v>
      </c>
      <c r="L269">
        <f t="shared" si="32"/>
        <v>9765415.3925608806</v>
      </c>
      <c r="M269">
        <f t="shared" si="32"/>
        <v>7344789.9721820382</v>
      </c>
      <c r="N269">
        <f t="shared" si="32"/>
        <v>931262606.73329139</v>
      </c>
      <c r="O269">
        <f t="shared" si="32"/>
        <v>827038.58769726113</v>
      </c>
      <c r="P269">
        <f t="shared" si="32"/>
        <v>320003.43426355987</v>
      </c>
    </row>
    <row r="270" spans="3:45">
      <c r="C270" t="s">
        <v>32</v>
      </c>
      <c r="D270">
        <v>1</v>
      </c>
      <c r="E270">
        <v>8.1855670103092795</v>
      </c>
      <c r="F270">
        <v>6.8659793814432897</v>
      </c>
      <c r="G270">
        <v>6.2474226804123703</v>
      </c>
      <c r="H270">
        <v>8.5154639175257696</v>
      </c>
      <c r="I270">
        <v>6.8247422680412297</v>
      </c>
      <c r="J270">
        <v>5.2989690721649403</v>
      </c>
      <c r="K270">
        <f t="shared" si="32"/>
        <v>153308773.88600141</v>
      </c>
      <c r="L270">
        <f t="shared" si="32"/>
        <v>7344789.9721820382</v>
      </c>
      <c r="M270">
        <f t="shared" si="32"/>
        <v>1767757.4671401586</v>
      </c>
      <c r="N270">
        <f t="shared" si="32"/>
        <v>327690550.17089486</v>
      </c>
      <c r="O270">
        <f t="shared" si="32"/>
        <v>6679474.0669323867</v>
      </c>
      <c r="P270">
        <f t="shared" si="32"/>
        <v>199053.15802794919</v>
      </c>
    </row>
    <row r="271" spans="3:45">
      <c r="C271" t="s">
        <v>32</v>
      </c>
      <c r="D271">
        <v>1</v>
      </c>
      <c r="E271">
        <v>8.0206185567010309</v>
      </c>
      <c r="F271">
        <v>6.7010309278350499</v>
      </c>
      <c r="G271">
        <v>5.5463917525773097</v>
      </c>
      <c r="H271">
        <v>8.3505154639175192</v>
      </c>
      <c r="I271">
        <v>7.0309278350515401</v>
      </c>
      <c r="J271">
        <v>4.68041237113402</v>
      </c>
      <c r="K271">
        <f t="shared" si="32"/>
        <v>104862101.43040438</v>
      </c>
      <c r="L271">
        <f t="shared" si="32"/>
        <v>5023783.6460729279</v>
      </c>
      <c r="M271">
        <f t="shared" si="32"/>
        <v>351877.70646173612</v>
      </c>
      <c r="N271">
        <f t="shared" si="32"/>
        <v>224137985.31424353</v>
      </c>
      <c r="O271">
        <f t="shared" si="32"/>
        <v>10738109.667130411</v>
      </c>
      <c r="P271">
        <f t="shared" si="32"/>
        <v>47908.477682064717</v>
      </c>
    </row>
    <row r="272" spans="3:45">
      <c r="C272" t="s">
        <v>32</v>
      </c>
      <c r="D272">
        <v>1</v>
      </c>
      <c r="E272">
        <v>7.8969072164948404</v>
      </c>
      <c r="F272">
        <v>7.4432989690721598</v>
      </c>
      <c r="G272">
        <v>9.3402061855670002</v>
      </c>
      <c r="H272">
        <v>7.9793814432989603</v>
      </c>
      <c r="I272">
        <v>7.1546391752577296</v>
      </c>
      <c r="J272">
        <v>5.71134020618556</v>
      </c>
      <c r="K272">
        <f t="shared" si="32"/>
        <v>78869160.203332156</v>
      </c>
      <c r="L272">
        <f t="shared" si="32"/>
        <v>27752299.202912308</v>
      </c>
      <c r="M272">
        <f t="shared" si="32"/>
        <v>2188800531.8452992</v>
      </c>
      <c r="N272">
        <f t="shared" si="32"/>
        <v>95363337.789265007</v>
      </c>
      <c r="O272">
        <f t="shared" si="32"/>
        <v>14277072.840416238</v>
      </c>
      <c r="P272">
        <f t="shared" si="32"/>
        <v>514446.48733527906</v>
      </c>
    </row>
    <row r="273" spans="3:16">
      <c r="C273" t="s">
        <v>32</v>
      </c>
      <c r="D273">
        <v>1</v>
      </c>
      <c r="E273">
        <v>7.7731958762886597</v>
      </c>
      <c r="F273">
        <v>7.8144329896907196</v>
      </c>
      <c r="G273">
        <v>9.5876288659793794</v>
      </c>
      <c r="H273">
        <v>7.6907216494845301</v>
      </c>
      <c r="I273">
        <v>7.4020618556700999</v>
      </c>
      <c r="J273">
        <v>6.0412371134020599</v>
      </c>
      <c r="K273">
        <f t="shared" si="32"/>
        <v>59319280.715610974</v>
      </c>
      <c r="L273">
        <f t="shared" si="32"/>
        <v>65227838.867434166</v>
      </c>
      <c r="M273">
        <f t="shared" si="32"/>
        <v>3869268484.2499557</v>
      </c>
      <c r="N273">
        <f t="shared" si="32"/>
        <v>49059334.146256216</v>
      </c>
      <c r="O273">
        <f t="shared" si="32"/>
        <v>25238402.122549724</v>
      </c>
      <c r="P273">
        <f t="shared" si="32"/>
        <v>1099606.0316400372</v>
      </c>
    </row>
    <row r="274" spans="3:16">
      <c r="C274" t="s">
        <v>32</v>
      </c>
      <c r="D274">
        <v>1</v>
      </c>
      <c r="E274">
        <v>7.6907216494845301</v>
      </c>
      <c r="F274">
        <v>8.0206185567010309</v>
      </c>
      <c r="G274">
        <v>9.8350515463917496</v>
      </c>
      <c r="H274">
        <v>7.0309278350515401</v>
      </c>
      <c r="I274">
        <v>7.4845360824742198</v>
      </c>
      <c r="J274">
        <v>6.2474226804123703</v>
      </c>
      <c r="K274">
        <f t="shared" si="32"/>
        <v>49059334.146256216</v>
      </c>
      <c r="L274">
        <f t="shared" si="32"/>
        <v>104862101.43040438</v>
      </c>
      <c r="M274">
        <f t="shared" si="32"/>
        <v>6839928255.4029331</v>
      </c>
      <c r="N274">
        <f t="shared" si="32"/>
        <v>10738109.667130411</v>
      </c>
      <c r="O274">
        <f t="shared" si="32"/>
        <v>30516595.595401384</v>
      </c>
      <c r="P274">
        <f t="shared" si="32"/>
        <v>1767757.4671401586</v>
      </c>
    </row>
    <row r="275" spans="3:16">
      <c r="C275" t="s">
        <v>32</v>
      </c>
      <c r="D275">
        <v>1</v>
      </c>
      <c r="E275">
        <v>7.6494845360824701</v>
      </c>
      <c r="F275">
        <v>8.2268041237113394</v>
      </c>
      <c r="G275">
        <v>9.1340206185567006</v>
      </c>
      <c r="H275">
        <v>6.8659793814432897</v>
      </c>
      <c r="I275">
        <v>7.8969072164948404</v>
      </c>
      <c r="J275">
        <v>6.5360824742268004</v>
      </c>
      <c r="K275">
        <f t="shared" si="32"/>
        <v>44615373.810823247</v>
      </c>
      <c r="L275">
        <f t="shared" si="32"/>
        <v>168579252.46838585</v>
      </c>
      <c r="M275">
        <f t="shared" si="32"/>
        <v>1361509319.9225845</v>
      </c>
      <c r="N275">
        <f t="shared" si="32"/>
        <v>7344789.9721820382</v>
      </c>
      <c r="O275">
        <f t="shared" si="32"/>
        <v>78869160.203332156</v>
      </c>
      <c r="P275">
        <f t="shared" si="32"/>
        <v>3436231.9709805376</v>
      </c>
    </row>
    <row r="276" spans="3:16">
      <c r="C276" t="s">
        <v>32</v>
      </c>
      <c r="D276">
        <v>1</v>
      </c>
      <c r="E276">
        <v>7.9793814432989603</v>
      </c>
      <c r="F276">
        <v>8.7216494845360799</v>
      </c>
      <c r="G276">
        <v>8.7628865979381398</v>
      </c>
      <c r="H276">
        <v>9.5051546391752506</v>
      </c>
      <c r="I276">
        <v>8.3092783505154593</v>
      </c>
      <c r="J276">
        <v>6.9072164948453603</v>
      </c>
      <c r="K276">
        <f t="shared" si="32"/>
        <v>95363337.789265007</v>
      </c>
      <c r="L276">
        <f t="shared" si="32"/>
        <v>526804510.25890446</v>
      </c>
      <c r="M276">
        <f t="shared" si="32"/>
        <v>579277416.97586536</v>
      </c>
      <c r="N276">
        <f t="shared" si="32"/>
        <v>3200034342.635613</v>
      </c>
      <c r="O276">
        <f t="shared" si="32"/>
        <v>203834808.89055106</v>
      </c>
      <c r="P276">
        <f t="shared" si="32"/>
        <v>8076375.3545408212</v>
      </c>
    </row>
    <row r="277" spans="3:16">
      <c r="C277" t="s">
        <v>34</v>
      </c>
      <c r="D277">
        <v>6</v>
      </c>
      <c r="E277">
        <v>7.9393939393939403</v>
      </c>
      <c r="F277">
        <v>7.8181818181818103</v>
      </c>
      <c r="G277">
        <v>4.3434343434343399</v>
      </c>
      <c r="H277">
        <v>4.0606060606060597</v>
      </c>
      <c r="I277">
        <v>6.0808080808080804</v>
      </c>
      <c r="J277">
        <v>6.64646464646464</v>
      </c>
      <c r="K277">
        <f t="shared" si="32"/>
        <v>86974900.261778727</v>
      </c>
      <c r="L277">
        <f t="shared" si="32"/>
        <v>65793322.46575582</v>
      </c>
      <c r="M277">
        <f t="shared" si="32"/>
        <v>22051.307399030306</v>
      </c>
      <c r="N277">
        <f t="shared" si="32"/>
        <v>11497.569953977336</v>
      </c>
      <c r="O277">
        <f t="shared" si="32"/>
        <v>1204503.5402587829</v>
      </c>
      <c r="P277">
        <f t="shared" si="32"/>
        <v>4430621.4575838223</v>
      </c>
    </row>
    <row r="278" spans="3:16">
      <c r="C278" t="s">
        <v>34</v>
      </c>
      <c r="D278">
        <v>6</v>
      </c>
      <c r="E278">
        <v>8.0202020202020208</v>
      </c>
      <c r="F278">
        <v>7.7373737373737299</v>
      </c>
      <c r="G278">
        <v>5.39393939393939</v>
      </c>
      <c r="H278">
        <v>5.1919191919191903</v>
      </c>
      <c r="I278">
        <v>6.8080808080808</v>
      </c>
      <c r="J278">
        <v>6.64646464646464</v>
      </c>
      <c r="K278">
        <f t="shared" si="32"/>
        <v>104761575.2789667</v>
      </c>
      <c r="L278">
        <f t="shared" si="32"/>
        <v>54622772.176842541</v>
      </c>
      <c r="M278">
        <f t="shared" si="32"/>
        <v>247707.63559916895</v>
      </c>
      <c r="N278">
        <f t="shared" si="32"/>
        <v>155567.6143930468</v>
      </c>
      <c r="O278">
        <f t="shared" si="32"/>
        <v>6428073.1172842057</v>
      </c>
      <c r="P278">
        <f t="shared" si="32"/>
        <v>4430621.4575838223</v>
      </c>
    </row>
    <row r="279" spans="3:16">
      <c r="C279" t="s">
        <v>34</v>
      </c>
      <c r="D279">
        <v>6</v>
      </c>
      <c r="E279">
        <v>8.0202020202020208</v>
      </c>
      <c r="F279">
        <v>7.5757575757575699</v>
      </c>
      <c r="G279">
        <v>5.9191919191919196</v>
      </c>
      <c r="H279">
        <v>6.48484848484848</v>
      </c>
      <c r="I279">
        <v>7.0909090909090899</v>
      </c>
      <c r="J279">
        <v>6.9292929292929299</v>
      </c>
      <c r="K279">
        <f t="shared" si="32"/>
        <v>104761575.2789667</v>
      </c>
      <c r="L279">
        <f t="shared" si="32"/>
        <v>37649358.067924261</v>
      </c>
      <c r="M279">
        <f t="shared" si="32"/>
        <v>830217.56813197618</v>
      </c>
      <c r="N279">
        <f t="shared" si="32"/>
        <v>3053855.5088333851</v>
      </c>
      <c r="O279">
        <f t="shared" si="32"/>
        <v>12328467.394420663</v>
      </c>
      <c r="P279">
        <f t="shared" si="32"/>
        <v>8497534.3590864707</v>
      </c>
    </row>
    <row r="280" spans="3:16">
      <c r="C280" t="s">
        <v>34</v>
      </c>
      <c r="D280">
        <v>6</v>
      </c>
      <c r="E280">
        <v>8.1414141414141401</v>
      </c>
      <c r="F280">
        <v>7.4141414141414099</v>
      </c>
      <c r="G280">
        <v>6.2424242424242404</v>
      </c>
      <c r="H280">
        <v>6.48484848484848</v>
      </c>
      <c r="I280">
        <v>7.5353535353535301</v>
      </c>
      <c r="J280">
        <v>6.9292929292929299</v>
      </c>
      <c r="K280">
        <f t="shared" si="32"/>
        <v>138488637.13938731</v>
      </c>
      <c r="L280">
        <f t="shared" si="32"/>
        <v>25950242.113997106</v>
      </c>
      <c r="M280">
        <f t="shared" si="32"/>
        <v>1747528.4000076794</v>
      </c>
      <c r="N280">
        <f t="shared" si="32"/>
        <v>3053855.5088333851</v>
      </c>
      <c r="O280">
        <f t="shared" si="32"/>
        <v>34304692.863148786</v>
      </c>
      <c r="P280">
        <f t="shared" si="32"/>
        <v>8497534.3590864707</v>
      </c>
    </row>
    <row r="281" spans="3:16">
      <c r="C281" t="s">
        <v>34</v>
      </c>
      <c r="D281">
        <v>6</v>
      </c>
      <c r="E281">
        <v>8.3030303030302992</v>
      </c>
      <c r="F281">
        <v>7.1717171717171704</v>
      </c>
      <c r="G281">
        <v>6.3636363636363598</v>
      </c>
      <c r="H281">
        <v>6.48484848484848</v>
      </c>
      <c r="I281">
        <v>8.1818181818181799</v>
      </c>
      <c r="J281">
        <v>7.5757575757575699</v>
      </c>
      <c r="K281">
        <f t="shared" si="32"/>
        <v>200923300.25650305</v>
      </c>
      <c r="L281">
        <f t="shared" si="32"/>
        <v>14849682.622544615</v>
      </c>
      <c r="M281">
        <f t="shared" si="32"/>
        <v>2310129.7000831412</v>
      </c>
      <c r="N281">
        <f t="shared" si="32"/>
        <v>3053855.5088333851</v>
      </c>
      <c r="O281">
        <f t="shared" si="32"/>
        <v>151991108.29529294</v>
      </c>
      <c r="P281">
        <f t="shared" si="32"/>
        <v>37649358.067924261</v>
      </c>
    </row>
    <row r="282" spans="3:16">
      <c r="C282" t="s">
        <v>34</v>
      </c>
      <c r="D282">
        <v>6</v>
      </c>
      <c r="E282">
        <v>8.3838383838383805</v>
      </c>
      <c r="F282">
        <v>7.0101010101010104</v>
      </c>
      <c r="G282">
        <v>6.6060606060606002</v>
      </c>
      <c r="H282">
        <v>7.4545454545454497</v>
      </c>
      <c r="I282">
        <v>8.1010101010101003</v>
      </c>
      <c r="J282">
        <v>7.5757575757575699</v>
      </c>
      <c r="K282">
        <f t="shared" si="32"/>
        <v>242012826.47943643</v>
      </c>
      <c r="L282">
        <f t="shared" si="32"/>
        <v>10235310.218990289</v>
      </c>
      <c r="M282">
        <f t="shared" si="32"/>
        <v>4037017.2585965069</v>
      </c>
      <c r="N282">
        <f t="shared" si="32"/>
        <v>28480358.684357755</v>
      </c>
      <c r="O282">
        <f t="shared" si="32"/>
        <v>126185688.30660199</v>
      </c>
      <c r="P282">
        <f t="shared" si="32"/>
        <v>37649358.067924261</v>
      </c>
    </row>
    <row r="283" spans="3:16">
      <c r="C283" t="s">
        <v>34</v>
      </c>
      <c r="D283">
        <v>6</v>
      </c>
      <c r="E283">
        <v>8.5858585858585794</v>
      </c>
      <c r="F283">
        <v>6.8080808080808</v>
      </c>
      <c r="G283">
        <v>7.7373737373737299</v>
      </c>
      <c r="H283">
        <v>7.4545454545454497</v>
      </c>
      <c r="I283">
        <v>7.8989898989898997</v>
      </c>
      <c r="J283">
        <v>7.8181818181818103</v>
      </c>
      <c r="K283">
        <f t="shared" si="32"/>
        <v>385352859.37104845</v>
      </c>
      <c r="L283">
        <f t="shared" si="32"/>
        <v>6428073.1172842057</v>
      </c>
      <c r="M283">
        <f t="shared" si="32"/>
        <v>54622772.176842541</v>
      </c>
      <c r="N283">
        <f t="shared" si="32"/>
        <v>28480358.684357755</v>
      </c>
      <c r="O283">
        <f t="shared" si="32"/>
        <v>79248289.835392043</v>
      </c>
      <c r="P283">
        <f t="shared" si="32"/>
        <v>65793322.46575582</v>
      </c>
    </row>
    <row r="284" spans="3:16">
      <c r="C284" t="s">
        <v>34</v>
      </c>
      <c r="D284">
        <v>6</v>
      </c>
      <c r="E284">
        <v>8.5858585858585794</v>
      </c>
      <c r="F284">
        <v>6.6060606060606002</v>
      </c>
      <c r="G284">
        <v>8.1414141414141401</v>
      </c>
      <c r="H284">
        <v>6.4444444444444402</v>
      </c>
      <c r="I284">
        <v>8.0606060606060606</v>
      </c>
      <c r="J284">
        <v>8.3030303030302992</v>
      </c>
      <c r="K284">
        <f t="shared" si="32"/>
        <v>385352859.37104845</v>
      </c>
      <c r="L284">
        <f t="shared" si="32"/>
        <v>4037017.2585965069</v>
      </c>
      <c r="M284">
        <f t="shared" si="32"/>
        <v>138488637.13938731</v>
      </c>
      <c r="N284">
        <f t="shared" si="32"/>
        <v>2782559.4022071003</v>
      </c>
      <c r="O284">
        <f t="shared" si="32"/>
        <v>114975699.53977387</v>
      </c>
      <c r="P284">
        <f t="shared" si="32"/>
        <v>200923300.25650305</v>
      </c>
    </row>
    <row r="285" spans="3:16">
      <c r="C285" t="s">
        <v>34</v>
      </c>
      <c r="D285">
        <v>12</v>
      </c>
      <c r="E285">
        <v>8.6666666666666607</v>
      </c>
      <c r="F285">
        <v>7.8333333333333304</v>
      </c>
      <c r="G285">
        <v>6.5416666666666599</v>
      </c>
      <c r="H285">
        <v>6.625</v>
      </c>
      <c r="I285">
        <v>7.375</v>
      </c>
      <c r="J285">
        <v>6.9166666666666599</v>
      </c>
      <c r="K285">
        <f t="shared" si="32"/>
        <v>464158883.36127299</v>
      </c>
      <c r="L285">
        <f t="shared" si="32"/>
        <v>68129206.905795798</v>
      </c>
      <c r="M285">
        <f t="shared" si="32"/>
        <v>3480700.5884283581</v>
      </c>
      <c r="N285">
        <f t="shared" si="32"/>
        <v>4216965.0342858257</v>
      </c>
      <c r="O285">
        <f t="shared" si="32"/>
        <v>23713737.056616567</v>
      </c>
      <c r="P285">
        <f t="shared" si="32"/>
        <v>8254041.8526800741</v>
      </c>
    </row>
    <row r="286" spans="3:16">
      <c r="C286" t="s">
        <v>34</v>
      </c>
      <c r="D286">
        <v>12</v>
      </c>
      <c r="E286">
        <v>8.6666666666666607</v>
      </c>
      <c r="F286">
        <v>7.7083333333333304</v>
      </c>
      <c r="G286">
        <v>6.4583333333333304</v>
      </c>
      <c r="H286">
        <v>6.2499999999999902</v>
      </c>
      <c r="I286">
        <v>7.25</v>
      </c>
      <c r="J286">
        <v>6.75</v>
      </c>
      <c r="K286">
        <f t="shared" si="32"/>
        <v>464158883.36127299</v>
      </c>
      <c r="L286">
        <f t="shared" si="32"/>
        <v>51089697.745069087</v>
      </c>
      <c r="M286">
        <f t="shared" si="32"/>
        <v>2872984.8333536475</v>
      </c>
      <c r="N286">
        <f t="shared" si="32"/>
        <v>1778279.4100388861</v>
      </c>
      <c r="O286">
        <f t="shared" si="32"/>
        <v>17782794.100389261</v>
      </c>
      <c r="P286">
        <f t="shared" si="32"/>
        <v>5623413.2519034976</v>
      </c>
    </row>
    <row r="287" spans="3:16">
      <c r="C287" t="s">
        <v>34</v>
      </c>
      <c r="D287">
        <v>12</v>
      </c>
      <c r="E287">
        <v>8.5416666666666607</v>
      </c>
      <c r="F287">
        <v>7.4583333333333304</v>
      </c>
      <c r="G287">
        <v>6.0416666666666599</v>
      </c>
      <c r="H287">
        <v>5.9166666666666599</v>
      </c>
      <c r="I287">
        <v>6.2916666666666599</v>
      </c>
      <c r="J287">
        <v>6.5</v>
      </c>
      <c r="K287">
        <f t="shared" si="32"/>
        <v>348070058.84283656</v>
      </c>
      <c r="L287">
        <f t="shared" si="32"/>
        <v>28729848.333536506</v>
      </c>
      <c r="M287">
        <f t="shared" si="32"/>
        <v>1100694.1712521943</v>
      </c>
      <c r="N287">
        <f t="shared" ref="N287:P304" si="57">10^H287</f>
        <v>825404.18526800652</v>
      </c>
      <c r="O287">
        <f t="shared" si="57"/>
        <v>1957341.7814876318</v>
      </c>
      <c r="P287">
        <f t="shared" si="57"/>
        <v>3162277.6601683851</v>
      </c>
    </row>
    <row r="288" spans="3:16">
      <c r="C288" t="s">
        <v>34</v>
      </c>
      <c r="D288">
        <v>12</v>
      </c>
      <c r="E288">
        <v>8.375</v>
      </c>
      <c r="F288">
        <v>7.0833333333333304</v>
      </c>
      <c r="G288">
        <v>6.0416666666666599</v>
      </c>
      <c r="H288">
        <v>5.4583333333333304</v>
      </c>
      <c r="I288">
        <v>6.0833333333333304</v>
      </c>
      <c r="J288">
        <v>6.375</v>
      </c>
      <c r="K288">
        <f t="shared" ref="K288:M304" si="58">10^E288</f>
        <v>237137370.56616592</v>
      </c>
      <c r="L288">
        <f t="shared" si="58"/>
        <v>12115276.586285826</v>
      </c>
      <c r="M288">
        <f t="shared" si="58"/>
        <v>1100694.1712521943</v>
      </c>
      <c r="N288">
        <f t="shared" si="57"/>
        <v>287298.4833353649</v>
      </c>
      <c r="O288">
        <f t="shared" si="57"/>
        <v>1211527.6586285811</v>
      </c>
      <c r="P288">
        <f t="shared" si="57"/>
        <v>2371373.7056616582</v>
      </c>
    </row>
    <row r="289" spans="3:16">
      <c r="C289" t="s">
        <v>34</v>
      </c>
      <c r="D289">
        <v>12</v>
      </c>
      <c r="E289">
        <v>8.125</v>
      </c>
      <c r="F289">
        <v>6.875</v>
      </c>
      <c r="G289">
        <v>5.5416666666666599</v>
      </c>
      <c r="H289">
        <v>5.4583333333333304</v>
      </c>
      <c r="I289">
        <v>4.875</v>
      </c>
      <c r="J289">
        <v>5.5416666666666599</v>
      </c>
      <c r="K289">
        <f t="shared" si="58"/>
        <v>133352143.21633248</v>
      </c>
      <c r="L289">
        <f t="shared" si="58"/>
        <v>7498942.0933245718</v>
      </c>
      <c r="M289">
        <f t="shared" si="58"/>
        <v>348070.05884283606</v>
      </c>
      <c r="N289">
        <f t="shared" si="57"/>
        <v>287298.4833353649</v>
      </c>
      <c r="O289">
        <f t="shared" si="57"/>
        <v>74989.420933245681</v>
      </c>
      <c r="P289">
        <f t="shared" si="57"/>
        <v>348070.05884283606</v>
      </c>
    </row>
    <row r="290" spans="3:16">
      <c r="C290" t="s">
        <v>34</v>
      </c>
      <c r="D290">
        <v>12</v>
      </c>
      <c r="E290">
        <v>7.9583333333333304</v>
      </c>
      <c r="F290">
        <v>6.75</v>
      </c>
      <c r="G290">
        <v>4.4166666666666599</v>
      </c>
      <c r="H290">
        <v>4.75</v>
      </c>
      <c r="I290">
        <v>4.2916666666666599</v>
      </c>
      <c r="J290">
        <v>4.125</v>
      </c>
      <c r="K290">
        <f t="shared" si="58"/>
        <v>90851757.565168113</v>
      </c>
      <c r="L290">
        <f t="shared" si="58"/>
        <v>5623413.2519034976</v>
      </c>
      <c r="M290">
        <f t="shared" si="58"/>
        <v>26101.572156824994</v>
      </c>
      <c r="N290">
        <f t="shared" si="57"/>
        <v>56234.132519034953</v>
      </c>
      <c r="O290">
        <f t="shared" si="57"/>
        <v>19573.417814876309</v>
      </c>
      <c r="P290">
        <f t="shared" si="57"/>
        <v>13335.214321633259</v>
      </c>
    </row>
    <row r="291" spans="3:16">
      <c r="C291" t="s">
        <v>34</v>
      </c>
      <c r="D291">
        <v>12</v>
      </c>
      <c r="E291">
        <v>7.8333333333333304</v>
      </c>
      <c r="F291">
        <v>7.5416666666666599</v>
      </c>
      <c r="G291">
        <v>3.9583333333333299</v>
      </c>
      <c r="H291">
        <v>3.7499999999999898</v>
      </c>
      <c r="I291">
        <v>3.4166666666666599</v>
      </c>
      <c r="J291">
        <v>3.125</v>
      </c>
      <c r="K291">
        <f t="shared" si="58"/>
        <v>68129206.905795798</v>
      </c>
      <c r="L291">
        <f t="shared" si="58"/>
        <v>34807005.884283617</v>
      </c>
      <c r="M291">
        <f t="shared" si="58"/>
        <v>9085.1757565168045</v>
      </c>
      <c r="N291">
        <f t="shared" si="57"/>
        <v>5623.4132519033592</v>
      </c>
      <c r="O291">
        <f t="shared" si="57"/>
        <v>2610.1572156824986</v>
      </c>
      <c r="P291">
        <f t="shared" si="57"/>
        <v>1333.5214321633246</v>
      </c>
    </row>
    <row r="292" spans="3:16">
      <c r="C292" t="s">
        <v>34</v>
      </c>
      <c r="D292">
        <v>12</v>
      </c>
      <c r="E292">
        <v>8.7083333333333304</v>
      </c>
      <c r="F292">
        <v>7.7083333333333304</v>
      </c>
      <c r="G292">
        <v>3.7083333333333299</v>
      </c>
      <c r="H292">
        <v>3.1666666666666599</v>
      </c>
      <c r="I292">
        <v>7.25</v>
      </c>
      <c r="J292">
        <v>6.7916666666666599</v>
      </c>
      <c r="K292">
        <f t="shared" si="58"/>
        <v>510896977.45068961</v>
      </c>
      <c r="L292">
        <f t="shared" si="58"/>
        <v>51089697.745069087</v>
      </c>
      <c r="M292">
        <f t="shared" si="58"/>
        <v>5108.9697745068952</v>
      </c>
      <c r="N292">
        <f t="shared" si="57"/>
        <v>1467.7992676220476</v>
      </c>
      <c r="O292">
        <f t="shared" si="57"/>
        <v>17782794.100389261</v>
      </c>
      <c r="P292">
        <f t="shared" si="57"/>
        <v>6189658.1889125193</v>
      </c>
    </row>
    <row r="293" spans="3:16">
      <c r="C293" t="s">
        <v>34</v>
      </c>
      <c r="D293">
        <v>24</v>
      </c>
      <c r="E293">
        <v>8.7692307692307701</v>
      </c>
      <c r="F293">
        <v>7.4974358974358903</v>
      </c>
      <c r="G293">
        <v>6.1846153846153804</v>
      </c>
      <c r="H293">
        <v>3.5999999999999899</v>
      </c>
      <c r="I293">
        <v>-2.9230769230769198</v>
      </c>
      <c r="J293">
        <v>3.3538461538461499</v>
      </c>
      <c r="K293">
        <f t="shared" si="58"/>
        <v>587801607.22749269</v>
      </c>
      <c r="L293">
        <f t="shared" si="58"/>
        <v>31436623.763893664</v>
      </c>
      <c r="M293">
        <f t="shared" si="58"/>
        <v>1529732.1160913452</v>
      </c>
      <c r="N293">
        <f t="shared" si="57"/>
        <v>3981.071705534885</v>
      </c>
      <c r="O293">
        <f t="shared" si="57"/>
        <v>1.1937766417144452E-3</v>
      </c>
      <c r="P293">
        <f t="shared" si="57"/>
        <v>2258.6355207213569</v>
      </c>
    </row>
    <row r="294" spans="3:16">
      <c r="C294" t="s">
        <v>34</v>
      </c>
      <c r="D294">
        <v>24</v>
      </c>
      <c r="E294">
        <v>8.5641025641025603</v>
      </c>
      <c r="F294">
        <v>7.2923076923076904</v>
      </c>
      <c r="G294">
        <v>3.6820512820512801</v>
      </c>
      <c r="H294">
        <v>3.4358974358974299</v>
      </c>
      <c r="I294">
        <v>-2.9230769230769198</v>
      </c>
      <c r="J294">
        <v>2.6153846153846101</v>
      </c>
      <c r="K294">
        <f t="shared" si="58"/>
        <v>366524123.70796072</v>
      </c>
      <c r="L294">
        <f t="shared" si="58"/>
        <v>19602329.826462686</v>
      </c>
      <c r="M294">
        <f t="shared" si="58"/>
        <v>4808.9612993109449</v>
      </c>
      <c r="N294">
        <f t="shared" si="57"/>
        <v>2728.3333764867325</v>
      </c>
      <c r="O294">
        <f t="shared" si="57"/>
        <v>1.1937766417144452E-3</v>
      </c>
      <c r="P294">
        <f t="shared" si="57"/>
        <v>412.4626382901306</v>
      </c>
    </row>
    <row r="295" spans="3:16">
      <c r="C295" t="s">
        <v>34</v>
      </c>
      <c r="D295">
        <v>24</v>
      </c>
      <c r="E295">
        <v>8.2769230769230706</v>
      </c>
      <c r="F295">
        <v>7.1282051282051198</v>
      </c>
      <c r="G295">
        <v>3.5589743589743499</v>
      </c>
      <c r="H295">
        <v>3.1487179487179402</v>
      </c>
      <c r="I295">
        <v>-2.9230769230769198</v>
      </c>
      <c r="J295">
        <v>2.3692307692307599</v>
      </c>
      <c r="K295">
        <f t="shared" si="58"/>
        <v>189200847.27722776</v>
      </c>
      <c r="L295">
        <f t="shared" si="58"/>
        <v>13433993.325988749</v>
      </c>
      <c r="M295">
        <f t="shared" si="58"/>
        <v>3622.2161198833478</v>
      </c>
      <c r="N295">
        <f t="shared" si="57"/>
        <v>1408.3738370719902</v>
      </c>
      <c r="O295">
        <f t="shared" si="57"/>
        <v>1.1937766417144452E-3</v>
      </c>
      <c r="P295">
        <f t="shared" si="57"/>
        <v>234.00803470012977</v>
      </c>
    </row>
    <row r="296" spans="3:16">
      <c r="C296" t="s">
        <v>34</v>
      </c>
      <c r="D296">
        <v>24</v>
      </c>
      <c r="E296">
        <v>7.9897435897435898</v>
      </c>
      <c r="F296">
        <v>6.8410256410256398</v>
      </c>
      <c r="G296">
        <v>3.5589743589743499</v>
      </c>
      <c r="H296">
        <v>2.9435897435897398</v>
      </c>
      <c r="I296">
        <v>2.6153846153846101</v>
      </c>
      <c r="J296">
        <v>2.3692307692307599</v>
      </c>
      <c r="K296">
        <f t="shared" si="58"/>
        <v>97666042.410196036</v>
      </c>
      <c r="L296">
        <f t="shared" si="58"/>
        <v>6934667.4753090693</v>
      </c>
      <c r="M296">
        <f t="shared" si="58"/>
        <v>3622.2161198833478</v>
      </c>
      <c r="N296">
        <f t="shared" si="57"/>
        <v>878.19254003206083</v>
      </c>
      <c r="O296">
        <f t="shared" si="57"/>
        <v>412.4626382901306</v>
      </c>
      <c r="P296">
        <f t="shared" si="57"/>
        <v>234.00803470012977</v>
      </c>
    </row>
    <row r="297" spans="3:16">
      <c r="C297" t="s">
        <v>34</v>
      </c>
      <c r="D297">
        <v>24</v>
      </c>
      <c r="E297">
        <v>8.3179487179487097</v>
      </c>
      <c r="F297">
        <v>6.6358974358974301</v>
      </c>
      <c r="G297">
        <v>3.0256410256410202</v>
      </c>
      <c r="H297">
        <v>-2.9641025641025598</v>
      </c>
      <c r="I297">
        <v>2.9025641025640998</v>
      </c>
      <c r="J297">
        <v>-2.9230769230769198</v>
      </c>
      <c r="K297">
        <f t="shared" si="58"/>
        <v>207945112.83408818</v>
      </c>
      <c r="L297">
        <f t="shared" si="58"/>
        <v>4324116.9951582728</v>
      </c>
      <c r="M297">
        <f t="shared" si="58"/>
        <v>1060.8183551394357</v>
      </c>
      <c r="N297">
        <f t="shared" si="57"/>
        <v>1.0861690808398267E-3</v>
      </c>
      <c r="O297">
        <f t="shared" si="57"/>
        <v>799.03187135335452</v>
      </c>
      <c r="P297">
        <f t="shared" si="57"/>
        <v>1.1937766417144452E-3</v>
      </c>
    </row>
    <row r="298" spans="3:16">
      <c r="C298" t="s">
        <v>34</v>
      </c>
      <c r="D298">
        <v>24</v>
      </c>
      <c r="E298">
        <v>8.7282051282051292</v>
      </c>
      <c r="F298">
        <v>7.0051282051281998</v>
      </c>
      <c r="G298">
        <v>3.6820512820512801</v>
      </c>
      <c r="H298">
        <v>2.9435897435897398</v>
      </c>
      <c r="I298">
        <v>4.0512820512820502</v>
      </c>
      <c r="J298">
        <v>-2.9230769230769198</v>
      </c>
      <c r="K298">
        <f t="shared" si="58"/>
        <v>534816907.22440737</v>
      </c>
      <c r="L298">
        <f t="shared" si="58"/>
        <v>10118781.1985044</v>
      </c>
      <c r="M298">
        <f t="shared" si="58"/>
        <v>4808.9612993109449</v>
      </c>
      <c r="N298">
        <f t="shared" si="57"/>
        <v>878.19254003206083</v>
      </c>
      <c r="O298">
        <f t="shared" si="57"/>
        <v>11253.355826007633</v>
      </c>
      <c r="P298">
        <f t="shared" si="57"/>
        <v>1.1937766417144452E-3</v>
      </c>
    </row>
    <row r="299" spans="3:16">
      <c r="C299" t="s">
        <v>34</v>
      </c>
      <c r="D299">
        <v>48</v>
      </c>
      <c r="E299">
        <v>8.9010989010988997</v>
      </c>
      <c r="F299">
        <v>6.3076923076923004</v>
      </c>
      <c r="G299">
        <v>3.6703296703296702</v>
      </c>
      <c r="H299">
        <v>3.4505494505494498</v>
      </c>
      <c r="I299">
        <v>2.3076923076922999</v>
      </c>
      <c r="J299">
        <v>-2.9230769230769198</v>
      </c>
      <c r="K299">
        <f t="shared" si="58"/>
        <v>796340678.99595714</v>
      </c>
      <c r="L299">
        <f t="shared" si="58"/>
        <v>2030917.620904705</v>
      </c>
      <c r="M299">
        <f t="shared" si="58"/>
        <v>4680.9033101445584</v>
      </c>
      <c r="N299">
        <f t="shared" si="57"/>
        <v>2821.9508836901387</v>
      </c>
      <c r="O299">
        <f t="shared" si="57"/>
        <v>203.09176209047013</v>
      </c>
      <c r="P299">
        <f t="shared" si="57"/>
        <v>1.1937766417144452E-3</v>
      </c>
    </row>
    <row r="300" spans="3:16">
      <c r="C300" t="s">
        <v>34</v>
      </c>
      <c r="D300">
        <v>48</v>
      </c>
      <c r="E300">
        <v>8.8571428571428505</v>
      </c>
      <c r="F300">
        <v>7.1428571428571397</v>
      </c>
      <c r="G300">
        <v>3.4945054945054901</v>
      </c>
      <c r="H300">
        <v>3.0989010989010901</v>
      </c>
      <c r="I300">
        <v>2.3076923076922999</v>
      </c>
      <c r="J300">
        <v>-2.9230769230769198</v>
      </c>
      <c r="K300">
        <f t="shared" si="58"/>
        <v>719685673.00114298</v>
      </c>
      <c r="L300">
        <f t="shared" si="58"/>
        <v>13894954.943731302</v>
      </c>
      <c r="M300">
        <f t="shared" si="58"/>
        <v>3122.5219107667763</v>
      </c>
      <c r="N300">
        <f t="shared" si="57"/>
        <v>1255.7439628235509</v>
      </c>
      <c r="O300">
        <f t="shared" si="57"/>
        <v>203.09176209047013</v>
      </c>
      <c r="P300">
        <f t="shared" si="57"/>
        <v>1.1937766417144452E-3</v>
      </c>
    </row>
    <row r="301" spans="3:16">
      <c r="C301" t="s">
        <v>34</v>
      </c>
      <c r="D301">
        <v>48</v>
      </c>
      <c r="E301">
        <v>8.68131868131867</v>
      </c>
      <c r="F301">
        <v>7.1428571428571397</v>
      </c>
      <c r="G301">
        <v>3.31868131868131</v>
      </c>
      <c r="H301">
        <v>3.0989010989010901</v>
      </c>
      <c r="I301">
        <v>-2.96703296703296</v>
      </c>
      <c r="J301">
        <v>-2.9230769230769198</v>
      </c>
      <c r="K301">
        <f t="shared" si="58"/>
        <v>480085601.84115279</v>
      </c>
      <c r="L301">
        <f t="shared" si="58"/>
        <v>13894954.943731302</v>
      </c>
      <c r="M301">
        <f t="shared" si="58"/>
        <v>2082.9618638111715</v>
      </c>
      <c r="N301">
        <f t="shared" si="57"/>
        <v>1255.7439628235509</v>
      </c>
      <c r="O301">
        <f t="shared" si="57"/>
        <v>1.0788648231414585E-3</v>
      </c>
      <c r="P301">
        <f t="shared" si="57"/>
        <v>1.1937766417144452E-3</v>
      </c>
    </row>
    <row r="302" spans="3:16">
      <c r="C302" t="s">
        <v>34</v>
      </c>
      <c r="D302">
        <v>48</v>
      </c>
      <c r="E302">
        <v>8.5494505494505493</v>
      </c>
      <c r="F302">
        <v>6.96703296703296</v>
      </c>
      <c r="G302">
        <v>3.4505494505494498</v>
      </c>
      <c r="H302">
        <v>3.0989010989010901</v>
      </c>
      <c r="I302">
        <v>-2.96703296703296</v>
      </c>
      <c r="J302">
        <v>-2.9230769230769198</v>
      </c>
      <c r="K302">
        <f t="shared" si="58"/>
        <v>354364778.55785561</v>
      </c>
      <c r="L302">
        <f t="shared" si="58"/>
        <v>9269001.8114427198</v>
      </c>
      <c r="M302">
        <f t="shared" si="58"/>
        <v>2821.9508836901387</v>
      </c>
      <c r="N302">
        <f t="shared" si="57"/>
        <v>1255.7439628235509</v>
      </c>
      <c r="O302">
        <f t="shared" si="57"/>
        <v>1.0788648231414585E-3</v>
      </c>
      <c r="P302">
        <f t="shared" si="57"/>
        <v>1.1937766417144452E-3</v>
      </c>
    </row>
    <row r="303" spans="3:16">
      <c r="C303" t="s">
        <v>34</v>
      </c>
      <c r="D303">
        <v>48</v>
      </c>
      <c r="E303">
        <v>8.4175824175824108</v>
      </c>
      <c r="F303">
        <v>6.96703296703296</v>
      </c>
      <c r="G303">
        <v>3.4505494505494498</v>
      </c>
      <c r="H303">
        <v>2.87912087912088</v>
      </c>
      <c r="I303">
        <v>-2.96703296703296</v>
      </c>
      <c r="J303">
        <v>-2.9230769230769198</v>
      </c>
      <c r="K303">
        <f t="shared" si="58"/>
        <v>261566678.52726358</v>
      </c>
      <c r="L303">
        <f t="shared" si="58"/>
        <v>9269001.8114427198</v>
      </c>
      <c r="M303">
        <f t="shared" si="58"/>
        <v>2821.9508836901387</v>
      </c>
      <c r="N303">
        <f t="shared" si="57"/>
        <v>757.04357701614731</v>
      </c>
      <c r="O303">
        <f t="shared" si="57"/>
        <v>1.0788648231414585E-3</v>
      </c>
      <c r="P303">
        <f t="shared" si="57"/>
        <v>1.1937766417144452E-3</v>
      </c>
    </row>
    <row r="304" spans="3:16">
      <c r="C304" t="s">
        <v>34</v>
      </c>
      <c r="D304">
        <v>48</v>
      </c>
      <c r="E304">
        <v>8.5934065934065895</v>
      </c>
      <c r="F304">
        <v>6.96703296703296</v>
      </c>
      <c r="G304">
        <v>3.6263736263736202</v>
      </c>
      <c r="H304">
        <v>2.87912087912088</v>
      </c>
      <c r="I304">
        <v>-2.96703296703296</v>
      </c>
      <c r="J304">
        <v>-2.9230769230769198</v>
      </c>
      <c r="K304">
        <f t="shared" si="58"/>
        <v>392108803.82297194</v>
      </c>
      <c r="L304">
        <f t="shared" si="58"/>
        <v>9269001.8114427198</v>
      </c>
      <c r="M304">
        <f t="shared" si="58"/>
        <v>4230.3239528867025</v>
      </c>
      <c r="N304">
        <f t="shared" si="57"/>
        <v>757.04357701614731</v>
      </c>
      <c r="O304">
        <f t="shared" si="57"/>
        <v>1.0788648231414585E-3</v>
      </c>
      <c r="P304">
        <f t="shared" si="57"/>
        <v>1.1937766417144452E-3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24"/>
  <sheetViews>
    <sheetView workbookViewId="0">
      <selection activeCell="H35" sqref="H35"/>
    </sheetView>
  </sheetViews>
  <sheetFormatPr defaultColWidth="11" defaultRowHeight="15.6"/>
  <sheetData>
    <row r="1" spans="1:22">
      <c r="A1" t="s">
        <v>323</v>
      </c>
    </row>
    <row r="2" spans="1:22">
      <c r="A2" t="s">
        <v>324</v>
      </c>
    </row>
    <row r="4" spans="1:22">
      <c r="A4" s="5" t="s">
        <v>6</v>
      </c>
      <c r="B4" s="5" t="s">
        <v>191</v>
      </c>
      <c r="C4" t="s">
        <v>15</v>
      </c>
      <c r="D4" t="s">
        <v>16</v>
      </c>
      <c r="E4" t="s">
        <v>223</v>
      </c>
      <c r="F4" t="s">
        <v>253</v>
      </c>
      <c r="G4" t="s">
        <v>13</v>
      </c>
      <c r="H4" t="s">
        <v>75</v>
      </c>
      <c r="I4" t="s">
        <v>77</v>
      </c>
      <c r="J4" t="s">
        <v>10</v>
      </c>
      <c r="K4" t="s">
        <v>14</v>
      </c>
      <c r="L4" t="s">
        <v>13</v>
      </c>
      <c r="M4" s="6" t="s">
        <v>20</v>
      </c>
      <c r="N4" s="6" t="s">
        <v>21</v>
      </c>
      <c r="O4" s="6" t="s">
        <v>22</v>
      </c>
      <c r="P4" s="6" t="s">
        <v>23</v>
      </c>
      <c r="Q4" s="6" t="s">
        <v>24</v>
      </c>
      <c r="R4" s="6" t="s">
        <v>25</v>
      </c>
      <c r="T4" s="6" t="s">
        <v>26</v>
      </c>
      <c r="U4" s="6" t="s">
        <v>27</v>
      </c>
      <c r="V4" s="6" t="s">
        <v>28</v>
      </c>
    </row>
    <row r="5" spans="1:22">
      <c r="C5">
        <v>47</v>
      </c>
      <c r="D5">
        <v>1</v>
      </c>
      <c r="E5" t="s">
        <v>79</v>
      </c>
      <c r="F5">
        <v>1</v>
      </c>
      <c r="G5">
        <v>103</v>
      </c>
      <c r="H5" t="s">
        <v>325</v>
      </c>
      <c r="I5">
        <v>1288.3</v>
      </c>
      <c r="J5">
        <f>AVERAGE(I5:I9)</f>
        <v>1254.32</v>
      </c>
      <c r="K5">
        <f>STDEV(I5:I9)</f>
        <v>394.76305171583692</v>
      </c>
      <c r="L5">
        <f>COUNTA(I5:I9)</f>
        <v>5</v>
      </c>
      <c r="M5">
        <f>SQRT((((L10-1)*K10^2)+((L5-1)*K5^2))/(L10+L5-2))</f>
        <v>369.8188543057264</v>
      </c>
      <c r="N5">
        <f>(J10-J5)/M5</f>
        <v>0.38808189017143269</v>
      </c>
      <c r="O5">
        <f>1-(3/(4*(L5+L10-2)-1))</f>
        <v>0.90322580645161288</v>
      </c>
      <c r="P5">
        <f>((L5+L10)/(L5*L10))+(N5^2/(2*(L5+L10)))</f>
        <v>0.40753037767395162</v>
      </c>
      <c r="Q5">
        <f>O5*N5</f>
        <v>0.35052557821935854</v>
      </c>
      <c r="R5">
        <f>P5*(O5^2)</f>
        <v>0.33247015202536734</v>
      </c>
      <c r="T5" s="7">
        <f>LN(J10/J5)</f>
        <v>0.10833459497858801</v>
      </c>
      <c r="U5" s="7">
        <f>(((K10^2)/(L10*J10^2))+((K5^2)/(L5*J5^2)))</f>
        <v>3.1856829559946884E-2</v>
      </c>
      <c r="V5">
        <f>(L5*L10)/(L5+L10)</f>
        <v>2.5</v>
      </c>
    </row>
    <row r="6" spans="1:22">
      <c r="E6" t="s">
        <v>79</v>
      </c>
      <c r="F6">
        <v>2</v>
      </c>
      <c r="G6">
        <v>99</v>
      </c>
      <c r="H6" t="s">
        <v>325</v>
      </c>
      <c r="I6">
        <v>1360.2</v>
      </c>
    </row>
    <row r="7" spans="1:22">
      <c r="E7" t="s">
        <v>79</v>
      </c>
      <c r="F7">
        <v>3</v>
      </c>
      <c r="G7">
        <v>73</v>
      </c>
      <c r="H7" t="s">
        <v>325</v>
      </c>
      <c r="I7">
        <v>1369.5</v>
      </c>
    </row>
    <row r="8" spans="1:22">
      <c r="E8" t="s">
        <v>79</v>
      </c>
      <c r="F8">
        <v>4</v>
      </c>
      <c r="G8">
        <v>79</v>
      </c>
      <c r="H8" t="s">
        <v>325</v>
      </c>
      <c r="I8">
        <v>1658.4</v>
      </c>
    </row>
    <row r="9" spans="1:22">
      <c r="E9" t="s">
        <v>79</v>
      </c>
      <c r="F9">
        <v>5</v>
      </c>
      <c r="G9">
        <v>50</v>
      </c>
      <c r="H9" t="s">
        <v>325</v>
      </c>
      <c r="I9">
        <v>595.20000000000005</v>
      </c>
    </row>
    <row r="10" spans="1:22">
      <c r="E10" t="s">
        <v>80</v>
      </c>
      <c r="F10">
        <v>1</v>
      </c>
      <c r="G10">
        <v>79</v>
      </c>
      <c r="H10" t="s">
        <v>325</v>
      </c>
      <c r="I10">
        <v>1092</v>
      </c>
      <c r="J10">
        <f>AVERAGE(I10:I14)</f>
        <v>1397.84</v>
      </c>
      <c r="K10">
        <f>STDEV(I10:I14)</f>
        <v>343.06574151319694</v>
      </c>
      <c r="L10">
        <f>COUNTA(I10:I14)</f>
        <v>5</v>
      </c>
    </row>
    <row r="11" spans="1:22">
      <c r="E11" t="s">
        <v>80</v>
      </c>
      <c r="F11">
        <v>2</v>
      </c>
      <c r="G11">
        <v>97</v>
      </c>
      <c r="H11" t="s">
        <v>325</v>
      </c>
      <c r="I11">
        <v>1499.6</v>
      </c>
    </row>
    <row r="12" spans="1:22">
      <c r="E12" t="s">
        <v>80</v>
      </c>
      <c r="F12">
        <v>3</v>
      </c>
      <c r="G12">
        <v>99</v>
      </c>
      <c r="H12" t="s">
        <v>325</v>
      </c>
      <c r="I12">
        <v>1001.8</v>
      </c>
    </row>
    <row r="13" spans="1:22">
      <c r="E13" t="s">
        <v>80</v>
      </c>
      <c r="F13">
        <v>4</v>
      </c>
      <c r="G13">
        <v>174</v>
      </c>
      <c r="H13" t="s">
        <v>325</v>
      </c>
      <c r="I13">
        <v>1820.3</v>
      </c>
    </row>
    <row r="14" spans="1:22">
      <c r="E14" t="s">
        <v>80</v>
      </c>
      <c r="F14">
        <v>5</v>
      </c>
      <c r="G14">
        <v>50</v>
      </c>
      <c r="H14" t="s">
        <v>325</v>
      </c>
      <c r="I14">
        <v>1575.5</v>
      </c>
    </row>
    <row r="15" spans="1:22">
      <c r="E15" t="s">
        <v>79</v>
      </c>
      <c r="F15">
        <v>1</v>
      </c>
      <c r="H15" t="s">
        <v>326</v>
      </c>
      <c r="I15">
        <f>1-0.417</f>
        <v>0.58299999999999996</v>
      </c>
      <c r="J15">
        <f>AVERAGE(I15:I19)</f>
        <v>0.62539999999999996</v>
      </c>
      <c r="K15">
        <f>STDEV(I15:I19)</f>
        <v>0.19270002594706662</v>
      </c>
      <c r="L15">
        <f>COUNTA(I15:I19)</f>
        <v>5</v>
      </c>
      <c r="M15">
        <f>SQRT((((L20-1)*K20^2)+((L15-1)*K15^2))/(L20+L15-2))</f>
        <v>0.19178607874400083</v>
      </c>
      <c r="N15">
        <f>(J20-J15)/M15</f>
        <v>0.26904976804326081</v>
      </c>
      <c r="O15">
        <f>1-(3/(4*(L15+L20-2)-1))</f>
        <v>0.90322580645161288</v>
      </c>
      <c r="P15">
        <f>((L15+L20)/(L15*L20))+(N15^2/(2*(L15+L20)))</f>
        <v>0.40361938888420662</v>
      </c>
      <c r="Q15">
        <f>O15*N15</f>
        <v>0.24301269371649362</v>
      </c>
      <c r="R15">
        <f>P15*(O15^2)</f>
        <v>0.32927950144143386</v>
      </c>
      <c r="T15" s="7">
        <f>LN(J20/J15)</f>
        <v>7.9279827888534063E-2</v>
      </c>
      <c r="U15" s="7">
        <f>(((K20^2)/(L20*J20^2))+((K15^2)/(L15*J15^2)))</f>
        <v>3.4885033017204414E-2</v>
      </c>
      <c r="V15">
        <f>(L15*L20)/(L15+L20)</f>
        <v>2.5</v>
      </c>
    </row>
    <row r="16" spans="1:22">
      <c r="E16" t="s">
        <v>79</v>
      </c>
      <c r="F16">
        <v>2</v>
      </c>
      <c r="H16" t="s">
        <v>326</v>
      </c>
      <c r="I16">
        <f>1-0.354</f>
        <v>0.64600000000000002</v>
      </c>
    </row>
    <row r="17" spans="5:12">
      <c r="E17" t="s">
        <v>79</v>
      </c>
      <c r="F17">
        <v>3</v>
      </c>
      <c r="H17" t="s">
        <v>326</v>
      </c>
      <c r="I17">
        <f>1-0.315</f>
        <v>0.68500000000000005</v>
      </c>
    </row>
    <row r="18" spans="5:12">
      <c r="E18" t="s">
        <v>79</v>
      </c>
      <c r="F18">
        <v>4</v>
      </c>
      <c r="H18" t="s">
        <v>326</v>
      </c>
      <c r="I18">
        <f>1-0.127</f>
        <v>0.873</v>
      </c>
    </row>
    <row r="19" spans="5:12">
      <c r="E19" t="s">
        <v>79</v>
      </c>
      <c r="F19">
        <v>5</v>
      </c>
      <c r="H19" t="s">
        <v>326</v>
      </c>
      <c r="I19">
        <f>1-0.66</f>
        <v>0.33999999999999997</v>
      </c>
    </row>
    <row r="20" spans="5:12">
      <c r="E20" t="s">
        <v>80</v>
      </c>
      <c r="F20">
        <v>1</v>
      </c>
      <c r="H20" t="s">
        <v>326</v>
      </c>
      <c r="I20">
        <f>1-0.481</f>
        <v>0.51900000000000002</v>
      </c>
      <c r="J20">
        <f>AVERAGE(I20:I24)</f>
        <v>0.67699999999999994</v>
      </c>
      <c r="K20">
        <f>STDEV(I20:I24)</f>
        <v>0.19086775526526223</v>
      </c>
      <c r="L20">
        <f>COUNTA(I20:I24)</f>
        <v>5</v>
      </c>
    </row>
    <row r="21" spans="5:12">
      <c r="E21" t="s">
        <v>80</v>
      </c>
      <c r="F21">
        <v>2</v>
      </c>
      <c r="H21" t="s">
        <v>326</v>
      </c>
      <c r="I21">
        <f>1-0.247</f>
        <v>0.753</v>
      </c>
    </row>
    <row r="22" spans="5:12">
      <c r="E22" t="s">
        <v>80</v>
      </c>
      <c r="F22">
        <v>3</v>
      </c>
      <c r="H22" t="s">
        <v>326</v>
      </c>
      <c r="I22">
        <f>1-0.566</f>
        <v>0.43400000000000005</v>
      </c>
    </row>
    <row r="23" spans="5:12">
      <c r="E23" t="s">
        <v>80</v>
      </c>
      <c r="F23">
        <v>4</v>
      </c>
      <c r="H23" t="s">
        <v>326</v>
      </c>
      <c r="I23">
        <f>1-0.121</f>
        <v>0.879</v>
      </c>
    </row>
    <row r="24" spans="5:12">
      <c r="E24" t="s">
        <v>80</v>
      </c>
      <c r="F24">
        <v>5</v>
      </c>
      <c r="H24" t="s">
        <v>326</v>
      </c>
      <c r="I24">
        <f>1-0.2</f>
        <v>0.8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18"/>
  <sheetViews>
    <sheetView workbookViewId="0">
      <selection activeCell="H40" sqref="H40"/>
    </sheetView>
  </sheetViews>
  <sheetFormatPr defaultColWidth="11" defaultRowHeight="15.6"/>
  <sheetData>
    <row r="1" spans="1:21">
      <c r="A1" t="s">
        <v>327</v>
      </c>
    </row>
    <row r="4" spans="1:21">
      <c r="A4" s="5" t="s">
        <v>6</v>
      </c>
      <c r="B4" t="s">
        <v>328</v>
      </c>
      <c r="C4" t="s">
        <v>329</v>
      </c>
      <c r="D4" t="s">
        <v>330</v>
      </c>
      <c r="E4" t="s">
        <v>331</v>
      </c>
      <c r="F4" t="s">
        <v>332</v>
      </c>
      <c r="G4" t="s">
        <v>333</v>
      </c>
      <c r="H4" t="s">
        <v>334</v>
      </c>
      <c r="I4" t="s">
        <v>335</v>
      </c>
      <c r="J4" t="s">
        <v>336</v>
      </c>
      <c r="K4" t="s">
        <v>337</v>
      </c>
      <c r="M4" s="5" t="s">
        <v>338</v>
      </c>
      <c r="N4" s="5" t="s">
        <v>16</v>
      </c>
      <c r="O4" t="s">
        <v>162</v>
      </c>
      <c r="P4" t="s">
        <v>163</v>
      </c>
      <c r="Q4" t="s">
        <v>339</v>
      </c>
      <c r="R4" t="s">
        <v>27</v>
      </c>
      <c r="S4" t="s">
        <v>13</v>
      </c>
      <c r="T4" s="5" t="s">
        <v>340</v>
      </c>
      <c r="U4" s="5" t="s">
        <v>341</v>
      </c>
    </row>
    <row r="5" spans="1:21">
      <c r="C5">
        <v>57</v>
      </c>
      <c r="D5">
        <v>0.2</v>
      </c>
      <c r="E5">
        <v>0.18</v>
      </c>
      <c r="F5">
        <v>0.2</v>
      </c>
      <c r="G5">
        <f>AVERAGE(D5:F5)</f>
        <v>0.19333333333333336</v>
      </c>
      <c r="H5">
        <v>0.23</v>
      </c>
      <c r="I5">
        <v>0.33</v>
      </c>
      <c r="J5">
        <v>0.2</v>
      </c>
      <c r="K5">
        <f>AVERAGE(H5:J5)</f>
        <v>0.25333333333333335</v>
      </c>
      <c r="M5">
        <v>18</v>
      </c>
      <c r="N5">
        <v>1</v>
      </c>
      <c r="O5" t="s">
        <v>198</v>
      </c>
      <c r="P5" t="s">
        <v>52</v>
      </c>
      <c r="Q5" s="25">
        <f>CORREL(C5:C18,G5:G18)</f>
        <v>-0.27122909812130919</v>
      </c>
      <c r="R5">
        <f>((1-Q5^2)^2)/(S5-1)</f>
        <v>6.6021645753683147E-2</v>
      </c>
      <c r="S5">
        <f>COUNTA(C5:C18)</f>
        <v>14</v>
      </c>
      <c r="T5">
        <f t="shared" ref="T5:T6" si="0">0.5*LN((1+Q5)/(1-Q5))</f>
        <v>-0.27819004308091427</v>
      </c>
      <c r="U5">
        <f t="shared" ref="U5:U6" si="1">1/(S5-3)</f>
        <v>9.0909090909090912E-2</v>
      </c>
    </row>
    <row r="6" spans="1:21">
      <c r="C6">
        <v>55.4</v>
      </c>
      <c r="D6">
        <v>0.2</v>
      </c>
      <c r="E6">
        <v>0.19</v>
      </c>
      <c r="F6">
        <v>0.16</v>
      </c>
      <c r="G6">
        <f t="shared" ref="G6:G18" si="2">AVERAGE(D6:F6)</f>
        <v>0.18333333333333335</v>
      </c>
      <c r="H6">
        <v>0.05</v>
      </c>
      <c r="I6">
        <v>0.22</v>
      </c>
      <c r="J6">
        <v>0.26</v>
      </c>
      <c r="K6">
        <f t="shared" ref="K6:K18" si="3">AVERAGE(H6:J6)</f>
        <v>0.17666666666666667</v>
      </c>
      <c r="O6" t="s">
        <v>342</v>
      </c>
      <c r="P6" t="s">
        <v>52</v>
      </c>
      <c r="Q6" s="25">
        <f>CORREL(C5:C18,K5:K18)</f>
        <v>0.21555936137171541</v>
      </c>
      <c r="R6">
        <f>((1-Q6^2)^2)/(S6-1)</f>
        <v>6.9940569044356388E-2</v>
      </c>
      <c r="S6">
        <f>COUNTA(C5:C18)</f>
        <v>14</v>
      </c>
      <c r="T6">
        <f t="shared" si="0"/>
        <v>0.21899436401496294</v>
      </c>
      <c r="U6">
        <f t="shared" si="1"/>
        <v>9.0909090909090912E-2</v>
      </c>
    </row>
    <row r="7" spans="1:21">
      <c r="C7">
        <v>81</v>
      </c>
      <c r="D7">
        <v>0.17</v>
      </c>
      <c r="E7">
        <v>0.19</v>
      </c>
      <c r="F7">
        <v>0.16</v>
      </c>
      <c r="G7">
        <f t="shared" si="2"/>
        <v>0.17333333333333334</v>
      </c>
      <c r="H7">
        <v>0.19</v>
      </c>
      <c r="I7">
        <v>-0.05</v>
      </c>
      <c r="J7">
        <v>0.15</v>
      </c>
      <c r="K7">
        <f t="shared" si="3"/>
        <v>9.6666666666666679E-2</v>
      </c>
    </row>
    <row r="8" spans="1:21">
      <c r="C8">
        <v>82.5</v>
      </c>
      <c r="D8">
        <v>0.19</v>
      </c>
      <c r="E8">
        <v>0.18</v>
      </c>
      <c r="F8">
        <v>0.17</v>
      </c>
      <c r="G8">
        <f t="shared" si="2"/>
        <v>0.18000000000000002</v>
      </c>
      <c r="H8">
        <v>0.26</v>
      </c>
      <c r="I8">
        <v>0.11</v>
      </c>
      <c r="J8">
        <v>0.12</v>
      </c>
      <c r="K8">
        <f t="shared" si="3"/>
        <v>0.16333333333333333</v>
      </c>
    </row>
    <row r="9" spans="1:21">
      <c r="C9">
        <v>71</v>
      </c>
      <c r="D9">
        <v>0.19</v>
      </c>
      <c r="E9">
        <v>0.2</v>
      </c>
      <c r="F9">
        <v>0.18</v>
      </c>
      <c r="G9">
        <f t="shared" si="2"/>
        <v>0.19000000000000003</v>
      </c>
      <c r="H9">
        <v>0.17</v>
      </c>
      <c r="I9">
        <v>0.06</v>
      </c>
      <c r="J9">
        <v>0.02</v>
      </c>
      <c r="K9">
        <f t="shared" si="3"/>
        <v>8.3333333333333329E-2</v>
      </c>
    </row>
    <row r="10" spans="1:21">
      <c r="C10">
        <v>40</v>
      </c>
      <c r="D10">
        <v>0.18</v>
      </c>
      <c r="E10">
        <v>0.22</v>
      </c>
      <c r="F10">
        <v>0.2</v>
      </c>
      <c r="G10">
        <f t="shared" si="2"/>
        <v>0.20000000000000004</v>
      </c>
      <c r="H10">
        <v>0.18</v>
      </c>
      <c r="I10">
        <v>0</v>
      </c>
      <c r="J10">
        <v>0.03</v>
      </c>
      <c r="K10">
        <f t="shared" si="3"/>
        <v>6.9999999999999993E-2</v>
      </c>
      <c r="N10" s="5"/>
    </row>
    <row r="11" spans="1:21">
      <c r="C11">
        <v>44.3</v>
      </c>
      <c r="D11">
        <v>0.17</v>
      </c>
      <c r="E11">
        <v>0.22</v>
      </c>
      <c r="F11">
        <v>0.21</v>
      </c>
      <c r="G11">
        <f t="shared" si="2"/>
        <v>0.19999999999999998</v>
      </c>
      <c r="H11">
        <v>0.3</v>
      </c>
      <c r="I11">
        <v>7.0000000000000007E-2</v>
      </c>
      <c r="J11">
        <v>0.12</v>
      </c>
      <c r="K11">
        <f t="shared" si="3"/>
        <v>0.16333333333333333</v>
      </c>
    </row>
    <row r="12" spans="1:21">
      <c r="C12">
        <v>81.599999999999994</v>
      </c>
      <c r="D12">
        <v>0.11</v>
      </c>
      <c r="E12">
        <v>0.16</v>
      </c>
      <c r="F12">
        <v>0.18</v>
      </c>
      <c r="G12">
        <f t="shared" si="2"/>
        <v>0.15</v>
      </c>
      <c r="H12">
        <v>0.45</v>
      </c>
      <c r="I12">
        <v>0.3</v>
      </c>
      <c r="J12">
        <v>0.19</v>
      </c>
      <c r="K12">
        <f t="shared" si="3"/>
        <v>0.3133333333333333</v>
      </c>
    </row>
    <row r="13" spans="1:21">
      <c r="C13">
        <v>82.2</v>
      </c>
      <c r="D13">
        <v>0.22</v>
      </c>
      <c r="E13">
        <v>0.2</v>
      </c>
      <c r="F13">
        <v>0.18</v>
      </c>
      <c r="G13">
        <f t="shared" si="2"/>
        <v>0.20000000000000004</v>
      </c>
      <c r="H13">
        <v>-0.01</v>
      </c>
      <c r="I13">
        <v>7.0000000000000007E-2</v>
      </c>
      <c r="J13">
        <v>0.18</v>
      </c>
      <c r="K13">
        <f t="shared" si="3"/>
        <v>0.08</v>
      </c>
    </row>
    <row r="14" spans="1:21">
      <c r="C14">
        <v>70</v>
      </c>
      <c r="D14">
        <v>0.21</v>
      </c>
      <c r="E14">
        <v>0.18</v>
      </c>
      <c r="F14">
        <v>0.14000000000000001</v>
      </c>
      <c r="G14">
        <f t="shared" si="2"/>
        <v>0.17666666666666667</v>
      </c>
      <c r="H14">
        <v>0.19</v>
      </c>
      <c r="I14">
        <v>0.05</v>
      </c>
      <c r="J14">
        <v>0.22</v>
      </c>
      <c r="K14">
        <f t="shared" si="3"/>
        <v>0.15333333333333332</v>
      </c>
    </row>
    <row r="15" spans="1:21">
      <c r="C15">
        <v>47.5</v>
      </c>
      <c r="D15">
        <v>0.13</v>
      </c>
      <c r="E15">
        <v>0.16</v>
      </c>
      <c r="F15">
        <v>0.17</v>
      </c>
      <c r="G15">
        <f t="shared" si="2"/>
        <v>0.15333333333333335</v>
      </c>
      <c r="H15">
        <v>0.33</v>
      </c>
      <c r="I15">
        <v>0.13</v>
      </c>
      <c r="J15">
        <v>0.12</v>
      </c>
      <c r="K15">
        <f t="shared" si="3"/>
        <v>0.19333333333333336</v>
      </c>
    </row>
    <row r="16" spans="1:21">
      <c r="C16">
        <v>45.5</v>
      </c>
      <c r="D16">
        <v>0.18</v>
      </c>
      <c r="E16">
        <v>0.2</v>
      </c>
      <c r="F16">
        <v>0.19</v>
      </c>
      <c r="G16">
        <f t="shared" si="2"/>
        <v>0.19000000000000003</v>
      </c>
      <c r="H16">
        <v>0.06</v>
      </c>
      <c r="I16">
        <v>-0.02</v>
      </c>
      <c r="J16">
        <v>0.22</v>
      </c>
      <c r="K16">
        <f t="shared" si="3"/>
        <v>8.666666666666667E-2</v>
      </c>
    </row>
    <row r="17" spans="3:11">
      <c r="C17">
        <v>62.7</v>
      </c>
      <c r="D17">
        <v>0.17</v>
      </c>
      <c r="E17">
        <v>0.19</v>
      </c>
      <c r="F17">
        <v>0.17</v>
      </c>
      <c r="G17">
        <f t="shared" si="2"/>
        <v>0.17666666666666667</v>
      </c>
      <c r="H17">
        <v>0.23</v>
      </c>
      <c r="I17">
        <v>0.16</v>
      </c>
      <c r="J17">
        <v>0.14000000000000001</v>
      </c>
      <c r="K17">
        <f t="shared" si="3"/>
        <v>0.17666666666666667</v>
      </c>
    </row>
    <row r="18" spans="3:11">
      <c r="C18">
        <v>30.1</v>
      </c>
      <c r="D18">
        <v>0.13</v>
      </c>
      <c r="E18">
        <v>0.19</v>
      </c>
      <c r="F18">
        <v>0.23</v>
      </c>
      <c r="G18">
        <f t="shared" si="2"/>
        <v>0.18333333333333335</v>
      </c>
      <c r="H18">
        <v>0.25</v>
      </c>
      <c r="I18">
        <v>0.06</v>
      </c>
      <c r="J18">
        <v>-0.03</v>
      </c>
      <c r="K18">
        <f t="shared" si="3"/>
        <v>9.3333333333333338E-2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5"/>
  <sheetViews>
    <sheetView workbookViewId="0">
      <selection activeCell="G39" sqref="G39"/>
    </sheetView>
  </sheetViews>
  <sheetFormatPr defaultColWidth="11" defaultRowHeight="15.6"/>
  <sheetData>
    <row r="1" spans="1:20">
      <c r="A1" t="s">
        <v>343</v>
      </c>
    </row>
    <row r="3" spans="1:20">
      <c r="A3" s="5" t="s">
        <v>60</v>
      </c>
      <c r="B3" t="s">
        <v>88</v>
      </c>
      <c r="C3" t="s">
        <v>344</v>
      </c>
      <c r="D3" t="s">
        <v>345</v>
      </c>
      <c r="E3" t="s">
        <v>346</v>
      </c>
      <c r="F3" s="5" t="s">
        <v>347</v>
      </c>
      <c r="G3" t="s">
        <v>348</v>
      </c>
      <c r="H3" s="5" t="s">
        <v>349</v>
      </c>
      <c r="I3" s="5" t="s">
        <v>350</v>
      </c>
      <c r="J3" t="s">
        <v>351</v>
      </c>
      <c r="L3" s="5" t="s">
        <v>338</v>
      </c>
      <c r="M3" s="5" t="s">
        <v>16</v>
      </c>
      <c r="N3" t="s">
        <v>162</v>
      </c>
      <c r="O3" t="s">
        <v>163</v>
      </c>
      <c r="P3" t="s">
        <v>339</v>
      </c>
      <c r="Q3" t="s">
        <v>27</v>
      </c>
      <c r="R3" t="s">
        <v>13</v>
      </c>
      <c r="S3" s="5" t="s">
        <v>340</v>
      </c>
      <c r="T3" s="5" t="s">
        <v>341</v>
      </c>
    </row>
    <row r="4" spans="1:20">
      <c r="C4" t="s">
        <v>352</v>
      </c>
      <c r="D4">
        <v>1</v>
      </c>
      <c r="E4">
        <v>0</v>
      </c>
      <c r="F4">
        <v>0</v>
      </c>
      <c r="G4">
        <v>0.2</v>
      </c>
      <c r="H4">
        <v>17</v>
      </c>
      <c r="I4">
        <v>14.29</v>
      </c>
      <c r="J4">
        <v>0</v>
      </c>
      <c r="L4">
        <v>1</v>
      </c>
      <c r="M4">
        <v>2</v>
      </c>
      <c r="N4" t="s">
        <v>349</v>
      </c>
      <c r="O4" t="s">
        <v>353</v>
      </c>
      <c r="P4">
        <f>CORREL(F4:F25,H4:H25)</f>
        <v>0.48531308398550066</v>
      </c>
      <c r="Q4">
        <f>((1-P4^2)^2)/(R4-1)</f>
        <v>2.7829344366781909E-2</v>
      </c>
      <c r="R4">
        <f>COUNTA(I4:I25)</f>
        <v>22</v>
      </c>
      <c r="S4">
        <f t="shared" ref="S4:S5" si="0">0.5*LN((1+P4)/(1-P4))</f>
        <v>0.52991103712567533</v>
      </c>
      <c r="T4">
        <f t="shared" ref="T4:T5" si="1">1/(R4-3)</f>
        <v>5.2631578947368418E-2</v>
      </c>
    </row>
    <row r="5" spans="1:20">
      <c r="C5" t="s">
        <v>354</v>
      </c>
      <c r="D5">
        <v>2</v>
      </c>
      <c r="E5">
        <v>0</v>
      </c>
      <c r="F5">
        <v>0</v>
      </c>
      <c r="G5">
        <v>1.4</v>
      </c>
      <c r="H5">
        <v>10</v>
      </c>
      <c r="I5">
        <v>3.96</v>
      </c>
      <c r="J5">
        <v>0</v>
      </c>
      <c r="L5">
        <v>1</v>
      </c>
      <c r="M5">
        <v>1</v>
      </c>
      <c r="N5" t="s">
        <v>355</v>
      </c>
      <c r="O5" t="s">
        <v>353</v>
      </c>
      <c r="P5">
        <f>CORREL(F4:F25,I4:I25)</f>
        <v>0.42532644011090232</v>
      </c>
      <c r="Q5">
        <f>((1-P5^2)^2)/(R5-1)</f>
        <v>3.1948599160651708E-2</v>
      </c>
      <c r="R5">
        <f>COUNTA(I4:I25)</f>
        <v>22</v>
      </c>
      <c r="S5">
        <f t="shared" si="0"/>
        <v>0.45417699479855278</v>
      </c>
      <c r="T5">
        <f t="shared" si="1"/>
        <v>5.2631578947368418E-2</v>
      </c>
    </row>
    <row r="6" spans="1:20">
      <c r="C6" t="s">
        <v>356</v>
      </c>
      <c r="D6">
        <v>3</v>
      </c>
      <c r="E6">
        <v>0.11</v>
      </c>
      <c r="F6">
        <v>0</v>
      </c>
      <c r="G6">
        <v>5.9</v>
      </c>
      <c r="H6">
        <v>8</v>
      </c>
      <c r="I6">
        <v>8</v>
      </c>
      <c r="J6">
        <v>0</v>
      </c>
    </row>
    <row r="7" spans="1:20">
      <c r="C7" t="s">
        <v>357</v>
      </c>
      <c r="D7">
        <v>4</v>
      </c>
      <c r="E7">
        <v>0.03</v>
      </c>
      <c r="F7">
        <v>0.14000000000000001</v>
      </c>
      <c r="G7">
        <v>4.8</v>
      </c>
      <c r="H7">
        <v>6</v>
      </c>
      <c r="I7">
        <v>6</v>
      </c>
      <c r="J7">
        <v>1</v>
      </c>
    </row>
    <row r="8" spans="1:20">
      <c r="C8" t="s">
        <v>358</v>
      </c>
      <c r="D8">
        <v>5</v>
      </c>
      <c r="E8">
        <v>0</v>
      </c>
      <c r="F8">
        <v>0</v>
      </c>
      <c r="G8">
        <v>0.2</v>
      </c>
      <c r="H8">
        <v>8</v>
      </c>
      <c r="I8">
        <v>8</v>
      </c>
      <c r="J8">
        <v>0</v>
      </c>
    </row>
    <row r="9" spans="1:20">
      <c r="C9" t="s">
        <v>359</v>
      </c>
      <c r="D9">
        <v>13</v>
      </c>
      <c r="E9">
        <v>0</v>
      </c>
      <c r="F9">
        <v>0</v>
      </c>
      <c r="G9">
        <v>23.8</v>
      </c>
      <c r="H9">
        <v>2</v>
      </c>
      <c r="I9">
        <v>1.98</v>
      </c>
      <c r="J9">
        <v>0</v>
      </c>
    </row>
    <row r="10" spans="1:20">
      <c r="C10" t="s">
        <v>360</v>
      </c>
      <c r="D10">
        <v>6</v>
      </c>
      <c r="E10">
        <v>0</v>
      </c>
      <c r="F10">
        <v>0.86</v>
      </c>
      <c r="G10">
        <v>7.2</v>
      </c>
      <c r="H10">
        <v>7</v>
      </c>
      <c r="I10">
        <v>2.82</v>
      </c>
      <c r="J10">
        <v>1</v>
      </c>
    </row>
    <row r="11" spans="1:20">
      <c r="C11" t="s">
        <v>361</v>
      </c>
      <c r="D11">
        <v>14</v>
      </c>
      <c r="E11">
        <v>0</v>
      </c>
      <c r="F11">
        <v>0</v>
      </c>
      <c r="G11">
        <v>2.8</v>
      </c>
      <c r="H11">
        <v>3</v>
      </c>
      <c r="I11">
        <v>2.27</v>
      </c>
      <c r="J11">
        <v>0</v>
      </c>
    </row>
    <row r="12" spans="1:20">
      <c r="C12" t="s">
        <v>362</v>
      </c>
      <c r="D12">
        <v>8</v>
      </c>
      <c r="E12">
        <v>0</v>
      </c>
      <c r="F12">
        <v>0.28999999999999998</v>
      </c>
      <c r="G12">
        <v>28.2</v>
      </c>
      <c r="H12">
        <v>19</v>
      </c>
      <c r="I12">
        <v>19</v>
      </c>
      <c r="J12">
        <v>1</v>
      </c>
    </row>
    <row r="13" spans="1:20">
      <c r="C13" t="s">
        <v>363</v>
      </c>
      <c r="D13">
        <v>9</v>
      </c>
      <c r="E13">
        <v>0</v>
      </c>
      <c r="F13">
        <v>0</v>
      </c>
      <c r="G13">
        <v>2</v>
      </c>
      <c r="H13">
        <v>6</v>
      </c>
      <c r="I13">
        <v>6</v>
      </c>
      <c r="J13">
        <v>0</v>
      </c>
    </row>
    <row r="14" spans="1:20">
      <c r="C14" t="s">
        <v>364</v>
      </c>
      <c r="D14">
        <v>15</v>
      </c>
      <c r="E14">
        <v>0</v>
      </c>
      <c r="F14">
        <v>0</v>
      </c>
      <c r="G14">
        <v>107.3</v>
      </c>
      <c r="H14">
        <v>2</v>
      </c>
      <c r="I14">
        <v>1.06</v>
      </c>
      <c r="J14">
        <v>0</v>
      </c>
    </row>
    <row r="15" spans="1:20">
      <c r="C15" t="s">
        <v>365</v>
      </c>
      <c r="D15">
        <v>10</v>
      </c>
      <c r="E15">
        <v>0.02</v>
      </c>
      <c r="F15">
        <v>0.06</v>
      </c>
      <c r="H15">
        <v>14</v>
      </c>
      <c r="I15">
        <v>11.11</v>
      </c>
      <c r="J15">
        <v>1</v>
      </c>
    </row>
    <row r="16" spans="1:20">
      <c r="C16" t="s">
        <v>366</v>
      </c>
      <c r="D16">
        <v>11</v>
      </c>
      <c r="E16">
        <v>0.02</v>
      </c>
      <c r="F16">
        <v>0.69</v>
      </c>
      <c r="G16">
        <v>15.8</v>
      </c>
      <c r="H16">
        <v>16</v>
      </c>
      <c r="I16">
        <v>14.29</v>
      </c>
      <c r="J16">
        <v>1</v>
      </c>
    </row>
    <row r="17" spans="3:10">
      <c r="C17" t="s">
        <v>367</v>
      </c>
      <c r="D17">
        <v>12</v>
      </c>
      <c r="E17">
        <v>0.01</v>
      </c>
      <c r="F17">
        <v>0.51</v>
      </c>
      <c r="G17">
        <v>3.5</v>
      </c>
      <c r="H17">
        <v>19</v>
      </c>
      <c r="I17">
        <v>19</v>
      </c>
      <c r="J17">
        <v>1</v>
      </c>
    </row>
    <row r="18" spans="3:10">
      <c r="C18" t="s">
        <v>368</v>
      </c>
      <c r="D18">
        <v>21</v>
      </c>
      <c r="E18">
        <v>0.01</v>
      </c>
      <c r="F18">
        <v>0.11</v>
      </c>
      <c r="G18">
        <v>4</v>
      </c>
      <c r="H18">
        <v>5</v>
      </c>
      <c r="I18">
        <v>2.41</v>
      </c>
      <c r="J18">
        <v>1</v>
      </c>
    </row>
    <row r="19" spans="3:10">
      <c r="C19" t="s">
        <v>369</v>
      </c>
      <c r="D19">
        <v>23</v>
      </c>
      <c r="E19">
        <v>0</v>
      </c>
      <c r="F19">
        <v>0</v>
      </c>
      <c r="G19">
        <v>36.4</v>
      </c>
      <c r="H19">
        <v>4</v>
      </c>
      <c r="I19">
        <v>2.11</v>
      </c>
      <c r="J19">
        <v>0</v>
      </c>
    </row>
    <row r="20" spans="3:10">
      <c r="C20" t="s">
        <v>370</v>
      </c>
      <c r="D20">
        <v>18</v>
      </c>
      <c r="E20">
        <v>0.02</v>
      </c>
      <c r="F20">
        <v>0.06</v>
      </c>
      <c r="G20">
        <v>9.6</v>
      </c>
      <c r="H20">
        <v>6</v>
      </c>
      <c r="I20">
        <v>3</v>
      </c>
      <c r="J20">
        <v>1</v>
      </c>
    </row>
    <row r="21" spans="3:10">
      <c r="C21" t="s">
        <v>371</v>
      </c>
      <c r="D21">
        <v>16</v>
      </c>
      <c r="E21">
        <v>0</v>
      </c>
      <c r="F21">
        <v>0</v>
      </c>
      <c r="G21">
        <v>1.1000000000000001</v>
      </c>
      <c r="H21">
        <v>8</v>
      </c>
      <c r="I21">
        <v>3.14</v>
      </c>
      <c r="J21">
        <v>0</v>
      </c>
    </row>
    <row r="22" spans="3:10">
      <c r="C22" t="s">
        <v>372</v>
      </c>
      <c r="D22">
        <v>19</v>
      </c>
      <c r="E22">
        <v>0.01</v>
      </c>
      <c r="F22">
        <v>0.37</v>
      </c>
      <c r="G22">
        <v>24.2</v>
      </c>
      <c r="H22">
        <v>15</v>
      </c>
      <c r="I22">
        <v>11.11</v>
      </c>
      <c r="J22">
        <v>1</v>
      </c>
    </row>
    <row r="23" spans="3:10">
      <c r="C23" t="s">
        <v>373</v>
      </c>
      <c r="D23">
        <v>20</v>
      </c>
      <c r="E23">
        <v>0.03</v>
      </c>
      <c r="F23">
        <v>0</v>
      </c>
      <c r="G23">
        <v>70.599999999999994</v>
      </c>
      <c r="H23">
        <v>8</v>
      </c>
      <c r="I23">
        <v>2.99</v>
      </c>
      <c r="J23">
        <v>0</v>
      </c>
    </row>
    <row r="24" spans="3:10">
      <c r="C24" t="s">
        <v>374</v>
      </c>
      <c r="D24">
        <v>17</v>
      </c>
      <c r="E24">
        <v>0</v>
      </c>
      <c r="F24">
        <v>0.56999999999999995</v>
      </c>
      <c r="G24">
        <v>5</v>
      </c>
      <c r="H24">
        <v>15</v>
      </c>
      <c r="I24">
        <v>11.11</v>
      </c>
      <c r="J24">
        <v>1</v>
      </c>
    </row>
    <row r="25" spans="3:10">
      <c r="C25" t="s">
        <v>375</v>
      </c>
      <c r="D25">
        <v>22</v>
      </c>
      <c r="E25">
        <v>0.23</v>
      </c>
      <c r="F25">
        <v>0.2</v>
      </c>
      <c r="G25">
        <v>34.200000000000003</v>
      </c>
      <c r="H25">
        <v>8</v>
      </c>
      <c r="I25">
        <v>4.0599999999999996</v>
      </c>
      <c r="J25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10"/>
  <sheetViews>
    <sheetView workbookViewId="0">
      <selection activeCell="I40" sqref="I40"/>
    </sheetView>
  </sheetViews>
  <sheetFormatPr defaultColWidth="11" defaultRowHeight="15.6"/>
  <sheetData>
    <row r="1" spans="1:21">
      <c r="A1" t="s">
        <v>376</v>
      </c>
    </row>
    <row r="4" spans="1:21">
      <c r="A4" s="5" t="s">
        <v>6</v>
      </c>
      <c r="B4" t="s">
        <v>377</v>
      </c>
      <c r="C4" t="s">
        <v>378</v>
      </c>
      <c r="D4" t="s">
        <v>145</v>
      </c>
      <c r="E4" t="s">
        <v>379</v>
      </c>
      <c r="F4" t="s">
        <v>380</v>
      </c>
      <c r="G4" t="s">
        <v>381</v>
      </c>
      <c r="H4" t="s">
        <v>382</v>
      </c>
      <c r="I4" t="s">
        <v>383</v>
      </c>
      <c r="J4" t="s">
        <v>384</v>
      </c>
      <c r="L4" s="5" t="s">
        <v>338</v>
      </c>
      <c r="M4" s="5" t="s">
        <v>16</v>
      </c>
      <c r="N4" s="7" t="s">
        <v>385</v>
      </c>
      <c r="O4" t="s">
        <v>162</v>
      </c>
      <c r="P4" t="s">
        <v>163</v>
      </c>
      <c r="Q4" t="s">
        <v>339</v>
      </c>
      <c r="R4" t="s">
        <v>27</v>
      </c>
      <c r="S4" t="s">
        <v>13</v>
      </c>
      <c r="T4" s="5" t="s">
        <v>340</v>
      </c>
      <c r="U4" s="5" t="s">
        <v>341</v>
      </c>
    </row>
    <row r="5" spans="1:21">
      <c r="B5" t="s">
        <v>386</v>
      </c>
      <c r="C5" t="s">
        <v>387</v>
      </c>
      <c r="D5">
        <v>3.3</v>
      </c>
      <c r="E5">
        <v>0.83</v>
      </c>
      <c r="F5">
        <v>0.81</v>
      </c>
      <c r="G5">
        <v>11.9</v>
      </c>
      <c r="H5">
        <v>0.86</v>
      </c>
      <c r="I5">
        <v>0.84</v>
      </c>
      <c r="J5">
        <v>10.91</v>
      </c>
      <c r="L5">
        <v>23</v>
      </c>
      <c r="M5">
        <v>1</v>
      </c>
      <c r="N5" t="s">
        <v>388</v>
      </c>
      <c r="O5" t="s">
        <v>389</v>
      </c>
      <c r="P5" t="s">
        <v>52</v>
      </c>
      <c r="Q5" s="25">
        <f>CORREL(E$5:E$10,$D$5:$D$10)</f>
        <v>0.77389491142346967</v>
      </c>
      <c r="R5">
        <f>((1-Q5^2)^2)/(S5-1)</f>
        <v>3.2174102740288382E-2</v>
      </c>
      <c r="S5">
        <f>COUNTA($D$5:$D$10)</f>
        <v>6</v>
      </c>
      <c r="T5">
        <f t="shared" ref="T5:T10" si="0">0.5*LN((1+Q5)/(1-Q5))</f>
        <v>1.0299665190058549</v>
      </c>
      <c r="U5">
        <f t="shared" ref="U5:U10" si="1">1/(S5-3)</f>
        <v>0.33333333333333331</v>
      </c>
    </row>
    <row r="6" spans="1:21">
      <c r="B6" t="s">
        <v>390</v>
      </c>
      <c r="C6" t="s">
        <v>391</v>
      </c>
      <c r="D6">
        <v>7.7</v>
      </c>
      <c r="E6">
        <v>0.83</v>
      </c>
      <c r="F6">
        <v>0.84</v>
      </c>
      <c r="G6">
        <v>13.4</v>
      </c>
      <c r="H6">
        <v>0.84</v>
      </c>
      <c r="I6">
        <v>0.86</v>
      </c>
      <c r="J6">
        <v>10.46</v>
      </c>
      <c r="M6">
        <v>2</v>
      </c>
      <c r="N6" t="s">
        <v>388</v>
      </c>
      <c r="O6" t="s">
        <v>392</v>
      </c>
      <c r="P6" t="s">
        <v>52</v>
      </c>
      <c r="Q6" s="25">
        <f>CORREL(F$5:F$10,$D$5:$D$10)</f>
        <v>0.85814789500120103</v>
      </c>
      <c r="R6">
        <f t="shared" ref="R6:R10" si="2">((1-Q6^2)^2)/(S6-1)</f>
        <v>1.3895114209197052E-2</v>
      </c>
      <c r="S6">
        <f t="shared" ref="S6:S10" si="3">COUNTA($D$5:$D$10)</f>
        <v>6</v>
      </c>
      <c r="T6">
        <f t="shared" si="0"/>
        <v>1.286275257241104</v>
      </c>
      <c r="U6">
        <f t="shared" si="1"/>
        <v>0.33333333333333331</v>
      </c>
    </row>
    <row r="7" spans="1:21">
      <c r="C7" t="s">
        <v>393</v>
      </c>
      <c r="D7">
        <v>0</v>
      </c>
      <c r="E7">
        <v>0.84</v>
      </c>
      <c r="F7">
        <v>0.83</v>
      </c>
      <c r="G7">
        <v>14.5</v>
      </c>
      <c r="H7">
        <v>0.87</v>
      </c>
      <c r="I7">
        <v>0.77</v>
      </c>
      <c r="J7">
        <v>10.64</v>
      </c>
      <c r="M7">
        <v>3</v>
      </c>
      <c r="N7" t="s">
        <v>388</v>
      </c>
      <c r="O7" t="s">
        <v>394</v>
      </c>
      <c r="P7" t="s">
        <v>52</v>
      </c>
      <c r="Q7" s="25">
        <f>CORREL(G$5:G$10,$D$5:$D$10)</f>
        <v>0.58694902706540164</v>
      </c>
      <c r="R7">
        <f t="shared" si="2"/>
        <v>8.5933648166976226E-2</v>
      </c>
      <c r="S7">
        <f t="shared" si="3"/>
        <v>6</v>
      </c>
      <c r="T7">
        <f t="shared" si="0"/>
        <v>0.67299879723237332</v>
      </c>
      <c r="U7">
        <f t="shared" si="1"/>
        <v>0.33333333333333331</v>
      </c>
    </row>
    <row r="8" spans="1:21">
      <c r="C8" t="s">
        <v>395</v>
      </c>
      <c r="D8">
        <v>14.3</v>
      </c>
      <c r="E8">
        <v>0.85</v>
      </c>
      <c r="F8">
        <v>0.87</v>
      </c>
      <c r="G8">
        <v>14.7</v>
      </c>
      <c r="H8">
        <v>0.85</v>
      </c>
      <c r="I8">
        <v>0.91</v>
      </c>
      <c r="J8">
        <v>11.08</v>
      </c>
      <c r="M8">
        <v>4</v>
      </c>
      <c r="N8" t="s">
        <v>396</v>
      </c>
      <c r="O8" t="s">
        <v>389</v>
      </c>
      <c r="P8" t="s">
        <v>52</v>
      </c>
      <c r="Q8" s="25">
        <f>CORREL(H$5:H$10,$D$5:$D$10)</f>
        <v>0.21988147819200088</v>
      </c>
      <c r="R8">
        <f t="shared" si="2"/>
        <v>0.18112835741865213</v>
      </c>
      <c r="S8">
        <f t="shared" si="3"/>
        <v>6</v>
      </c>
      <c r="T8">
        <f t="shared" si="0"/>
        <v>0.22353156240446789</v>
      </c>
      <c r="U8">
        <f t="shared" si="1"/>
        <v>0.33333333333333331</v>
      </c>
    </row>
    <row r="9" spans="1:21">
      <c r="C9" t="s">
        <v>397</v>
      </c>
      <c r="D9">
        <v>16.399999999999999</v>
      </c>
      <c r="E9">
        <v>0.86</v>
      </c>
      <c r="F9">
        <v>0.87</v>
      </c>
      <c r="G9">
        <v>15.9</v>
      </c>
      <c r="H9">
        <v>0.88</v>
      </c>
      <c r="I9">
        <v>0.78</v>
      </c>
      <c r="J9">
        <v>11.8</v>
      </c>
      <c r="M9">
        <v>5</v>
      </c>
      <c r="N9" t="s">
        <v>396</v>
      </c>
      <c r="O9" t="s">
        <v>392</v>
      </c>
      <c r="P9" t="s">
        <v>52</v>
      </c>
      <c r="Q9" s="25">
        <f>CORREL(I$5:I$10,$D$5:$D$10)</f>
        <v>0.37341657185633637</v>
      </c>
      <c r="R9">
        <f t="shared" si="2"/>
        <v>0.14811272470319933</v>
      </c>
      <c r="S9">
        <f t="shared" si="3"/>
        <v>6</v>
      </c>
      <c r="T9">
        <f t="shared" si="0"/>
        <v>0.39238741575525043</v>
      </c>
      <c r="U9">
        <f t="shared" si="1"/>
        <v>0.33333333333333331</v>
      </c>
    </row>
    <row r="10" spans="1:21">
      <c r="C10" t="s">
        <v>398</v>
      </c>
      <c r="D10">
        <v>11.8</v>
      </c>
      <c r="E10">
        <v>0.85</v>
      </c>
      <c r="F10">
        <v>0.84</v>
      </c>
      <c r="G10">
        <v>13.8</v>
      </c>
      <c r="H10">
        <v>0.91</v>
      </c>
      <c r="I10">
        <v>0.94</v>
      </c>
      <c r="J10">
        <v>12.94</v>
      </c>
      <c r="M10">
        <v>6</v>
      </c>
      <c r="N10" t="s">
        <v>396</v>
      </c>
      <c r="O10" t="s">
        <v>394</v>
      </c>
      <c r="P10" t="s">
        <v>52</v>
      </c>
      <c r="Q10" s="25">
        <f>CORREL(J$5:J$10,$D$5:$D$10)</f>
        <v>0.55191714381664314</v>
      </c>
      <c r="R10">
        <f t="shared" si="2"/>
        <v>9.6712745674471759E-2</v>
      </c>
      <c r="S10">
        <f t="shared" si="3"/>
        <v>6</v>
      </c>
      <c r="T10">
        <f t="shared" si="0"/>
        <v>0.62113407522484243</v>
      </c>
      <c r="U10">
        <f t="shared" si="1"/>
        <v>0.33333333333333331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29"/>
  <sheetViews>
    <sheetView workbookViewId="0">
      <selection activeCell="M34" sqref="M34"/>
    </sheetView>
  </sheetViews>
  <sheetFormatPr defaultColWidth="11" defaultRowHeight="15.6"/>
  <sheetData>
    <row r="1" spans="1:21">
      <c r="A1" t="s">
        <v>39</v>
      </c>
    </row>
    <row r="3" spans="1:21">
      <c r="A3" s="5" t="s">
        <v>6</v>
      </c>
      <c r="B3" s="5" t="s">
        <v>40</v>
      </c>
      <c r="C3" t="s">
        <v>15</v>
      </c>
      <c r="D3" t="s">
        <v>16</v>
      </c>
      <c r="E3" t="s">
        <v>41</v>
      </c>
      <c r="F3" t="s">
        <v>42</v>
      </c>
      <c r="G3" t="s">
        <v>43</v>
      </c>
      <c r="H3" t="s">
        <v>44</v>
      </c>
      <c r="I3" t="s">
        <v>45</v>
      </c>
      <c r="J3" t="s">
        <v>14</v>
      </c>
      <c r="K3" t="s">
        <v>13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  <c r="Q3" s="6" t="s">
        <v>25</v>
      </c>
      <c r="S3" s="6" t="s">
        <v>26</v>
      </c>
      <c r="T3" s="6" t="s">
        <v>27</v>
      </c>
      <c r="U3" t="s">
        <v>28</v>
      </c>
    </row>
    <row r="4" spans="1:21">
      <c r="C4">
        <v>57</v>
      </c>
      <c r="D4">
        <v>1</v>
      </c>
      <c r="E4" t="s">
        <v>46</v>
      </c>
      <c r="H4">
        <v>6.0770440806134101</v>
      </c>
      <c r="I4">
        <f>AVERAGE(H4:H16)</f>
        <v>33.605112324524256</v>
      </c>
      <c r="J4">
        <f>STDEV(H4:H16)</f>
        <v>18.441652006561728</v>
      </c>
      <c r="K4">
        <v>13</v>
      </c>
      <c r="L4">
        <f>SQRT((((K17-1)*J17^2)+((K4-1)*J4^2))/(K17+K4-2))</f>
        <v>15.488744437857648</v>
      </c>
      <c r="M4">
        <f>(I17-I4)/L4</f>
        <v>-0.31194434535174376</v>
      </c>
      <c r="N4">
        <f>1-(3/(4*(K4+K17-2)-1))</f>
        <v>0.96842105263157896</v>
      </c>
      <c r="O4">
        <f>((K4+K17)/(K4*K17))+(M4^2/(2*(K4+K17)))</f>
        <v>0.15571748604994093</v>
      </c>
      <c r="P4">
        <f>N4*M4</f>
        <v>-0.30209347128800451</v>
      </c>
      <c r="Q4">
        <f>O4*(N4^2)</f>
        <v>0.14603798359298617</v>
      </c>
      <c r="S4" s="7">
        <f>LN(I17/I4)</f>
        <v>-0.15522386700533239</v>
      </c>
      <c r="T4" s="7">
        <f>(((J17^2)/(K17*I17^2))+((J4^2)/(K4*I4^2)))</f>
        <v>3.6146243426070673E-2</v>
      </c>
      <c r="U4">
        <f>(K4*K17)/(K4+K17)</f>
        <v>6.5</v>
      </c>
    </row>
    <row r="5" spans="1:21">
      <c r="E5" t="s">
        <v>46</v>
      </c>
      <c r="H5">
        <v>38.160168732320798</v>
      </c>
    </row>
    <row r="6" spans="1:21">
      <c r="E6" t="s">
        <v>46</v>
      </c>
      <c r="H6">
        <v>40.215006736595498</v>
      </c>
    </row>
    <row r="7" spans="1:21">
      <c r="E7" t="s">
        <v>46</v>
      </c>
      <c r="H7">
        <v>43.709571608952899</v>
      </c>
    </row>
    <row r="8" spans="1:21">
      <c r="E8" t="s">
        <v>46</v>
      </c>
      <c r="H8">
        <v>24.974076451542299</v>
      </c>
    </row>
    <row r="9" spans="1:21">
      <c r="E9" t="s">
        <v>46</v>
      </c>
      <c r="H9">
        <v>29.416702524636101</v>
      </c>
    </row>
    <row r="10" spans="1:21">
      <c r="E10" t="s">
        <v>46</v>
      </c>
      <c r="H10">
        <v>50.920197794911203</v>
      </c>
    </row>
    <row r="11" spans="1:21">
      <c r="E11" t="s">
        <v>46</v>
      </c>
      <c r="H11">
        <v>35.636943349110801</v>
      </c>
    </row>
    <row r="12" spans="1:21">
      <c r="E12" t="s">
        <v>46</v>
      </c>
      <c r="H12">
        <v>29.803263192793601</v>
      </c>
    </row>
    <row r="13" spans="1:21">
      <c r="E13" t="s">
        <v>46</v>
      </c>
      <c r="H13">
        <v>33.568702693932799</v>
      </c>
    </row>
    <row r="14" spans="1:21">
      <c r="E14" t="s">
        <v>46</v>
      </c>
      <c r="H14">
        <v>19.294879481952201</v>
      </c>
    </row>
    <row r="15" spans="1:21">
      <c r="E15" t="s">
        <v>46</v>
      </c>
      <c r="H15">
        <v>8.0359473205279208</v>
      </c>
    </row>
    <row r="16" spans="1:21">
      <c r="E16" t="s">
        <v>46</v>
      </c>
      <c r="H16">
        <v>77.053956250925793</v>
      </c>
    </row>
    <row r="17" spans="5:11">
      <c r="E17" t="s">
        <v>35</v>
      </c>
      <c r="F17">
        <v>5.2379773324494101</v>
      </c>
      <c r="G17">
        <v>4.8106644515618697</v>
      </c>
      <c r="H17">
        <f>((F17*6)+(G17*19))/25</f>
        <v>4.9132195429748791</v>
      </c>
      <c r="I17">
        <f>AVERAGE(H17:H29)</f>
        <v>28.773486080536291</v>
      </c>
      <c r="J17">
        <f>STDEV(H17:H29)</f>
        <v>11.819808788276154</v>
      </c>
      <c r="K17">
        <v>13</v>
      </c>
    </row>
    <row r="18" spans="5:11">
      <c r="E18" t="s">
        <v>35</v>
      </c>
      <c r="F18">
        <v>27.6866798188512</v>
      </c>
      <c r="G18">
        <v>25.329669890815499</v>
      </c>
      <c r="H18">
        <f t="shared" ref="H18:H29" si="0">((F18*6)+(G18*19))/25</f>
        <v>25.895352273544066</v>
      </c>
    </row>
    <row r="19" spans="5:11">
      <c r="E19" t="s">
        <v>35</v>
      </c>
      <c r="F19">
        <v>35.700194087906603</v>
      </c>
      <c r="G19">
        <v>19.9239622686719</v>
      </c>
      <c r="H19">
        <f t="shared" si="0"/>
        <v>23.710257905288227</v>
      </c>
    </row>
    <row r="20" spans="5:11">
      <c r="E20" t="s">
        <v>35</v>
      </c>
      <c r="F20">
        <v>36.206579819650003</v>
      </c>
      <c r="G20">
        <v>17.369669571329201</v>
      </c>
      <c r="H20">
        <f t="shared" si="0"/>
        <v>21.890528030926195</v>
      </c>
    </row>
    <row r="21" spans="5:11">
      <c r="E21" t="s">
        <v>35</v>
      </c>
      <c r="F21">
        <v>38.718540586736502</v>
      </c>
      <c r="G21">
        <v>12.585362736719301</v>
      </c>
      <c r="H21">
        <f t="shared" si="0"/>
        <v>18.857325420723427</v>
      </c>
    </row>
    <row r="22" spans="5:11">
      <c r="E22" t="s">
        <v>35</v>
      </c>
      <c r="F22">
        <v>60.141692159008301</v>
      </c>
      <c r="G22">
        <v>43.324733828004497</v>
      </c>
      <c r="H22">
        <f t="shared" si="0"/>
        <v>47.360803827445416</v>
      </c>
    </row>
    <row r="23" spans="5:11">
      <c r="E23" t="s">
        <v>35</v>
      </c>
      <c r="F23">
        <v>56.458814226723398</v>
      </c>
      <c r="G23">
        <v>16.475906741958902</v>
      </c>
      <c r="H23">
        <f t="shared" si="0"/>
        <v>26.071804538302381</v>
      </c>
    </row>
    <row r="24" spans="5:11">
      <c r="E24" t="s">
        <v>35</v>
      </c>
      <c r="F24">
        <v>65.479508949608999</v>
      </c>
      <c r="G24">
        <v>8.1980175877189208</v>
      </c>
      <c r="H24">
        <f t="shared" si="0"/>
        <v>21.945575514572539</v>
      </c>
    </row>
    <row r="25" spans="5:11">
      <c r="E25" t="s">
        <v>35</v>
      </c>
      <c r="F25">
        <v>68.213512671624002</v>
      </c>
      <c r="G25">
        <v>14.5965287817189</v>
      </c>
      <c r="H25">
        <f t="shared" si="0"/>
        <v>27.464604915296121</v>
      </c>
    </row>
    <row r="26" spans="5:11">
      <c r="E26" t="s">
        <v>35</v>
      </c>
      <c r="F26">
        <v>70.194327521345599</v>
      </c>
      <c r="G26">
        <v>22.270588893059902</v>
      </c>
      <c r="H26">
        <f t="shared" si="0"/>
        <v>33.772286163848463</v>
      </c>
    </row>
    <row r="27" spans="5:11">
      <c r="E27" t="s">
        <v>35</v>
      </c>
      <c r="F27">
        <v>73.941901422512601</v>
      </c>
      <c r="G27">
        <v>23.241028426290399</v>
      </c>
      <c r="H27">
        <f t="shared" si="0"/>
        <v>35.409237945383722</v>
      </c>
    </row>
    <row r="28" spans="5:11">
      <c r="E28" t="s">
        <v>35</v>
      </c>
      <c r="F28">
        <v>82.685441809570193</v>
      </c>
      <c r="G28">
        <v>25.824873603245901</v>
      </c>
      <c r="H28">
        <f t="shared" si="0"/>
        <v>39.47140997276373</v>
      </c>
    </row>
    <row r="29" spans="5:11">
      <c r="E29" t="s">
        <v>35</v>
      </c>
      <c r="F29">
        <v>97.921741839122703</v>
      </c>
      <c r="G29">
        <v>31.3048617822541</v>
      </c>
      <c r="H29">
        <f t="shared" si="0"/>
        <v>47.292912995902569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0"/>
  <sheetViews>
    <sheetView workbookViewId="0">
      <selection activeCell="J39" sqref="J39"/>
    </sheetView>
  </sheetViews>
  <sheetFormatPr defaultColWidth="11" defaultRowHeight="15.6"/>
  <sheetData>
    <row r="1" spans="1:17">
      <c r="A1" t="s">
        <v>399</v>
      </c>
    </row>
    <row r="4" spans="1:17">
      <c r="A4" s="5" t="s">
        <v>6</v>
      </c>
      <c r="B4" s="7" t="s">
        <v>400</v>
      </c>
      <c r="C4" t="s">
        <v>160</v>
      </c>
      <c r="D4" t="s">
        <v>401</v>
      </c>
      <c r="E4" t="s">
        <v>402</v>
      </c>
      <c r="F4" t="s">
        <v>403</v>
      </c>
      <c r="G4" t="s">
        <v>404</v>
      </c>
      <c r="I4" s="5" t="s">
        <v>338</v>
      </c>
      <c r="J4" s="5" t="s">
        <v>16</v>
      </c>
      <c r="K4" t="s">
        <v>162</v>
      </c>
      <c r="L4" t="s">
        <v>163</v>
      </c>
      <c r="M4" t="s">
        <v>339</v>
      </c>
      <c r="N4" t="s">
        <v>27</v>
      </c>
      <c r="O4" t="s">
        <v>13</v>
      </c>
      <c r="P4" s="5" t="s">
        <v>340</v>
      </c>
      <c r="Q4" s="5" t="s">
        <v>341</v>
      </c>
    </row>
    <row r="5" spans="1:17">
      <c r="C5">
        <v>0.17299999999999999</v>
      </c>
      <c r="D5">
        <v>0.41</v>
      </c>
      <c r="E5">
        <v>2.7191308714900102</v>
      </c>
      <c r="F5">
        <v>0.15</v>
      </c>
      <c r="G5">
        <v>0.02</v>
      </c>
      <c r="I5">
        <v>19</v>
      </c>
      <c r="J5">
        <v>1</v>
      </c>
      <c r="K5" t="s">
        <v>405</v>
      </c>
      <c r="L5" t="s">
        <v>406</v>
      </c>
      <c r="M5" s="25">
        <f>CORREL(D5:D10,C5:C10)</f>
        <v>-0.44013417648447944</v>
      </c>
      <c r="N5">
        <f>((1-M5^2)^2)/(O5-1)</f>
        <v>0.1300181026112385</v>
      </c>
      <c r="O5">
        <f>COUNTA(C5:C10)</f>
        <v>6</v>
      </c>
      <c r="P5">
        <f t="shared" ref="P5:P8" si="0">0.5*LN((1+M5)/(1-M5))</f>
        <v>-0.47239720609413877</v>
      </c>
      <c r="Q5">
        <f t="shared" ref="Q5:Q8" si="1">1/(O5-3)</f>
        <v>0.33333333333333331</v>
      </c>
    </row>
    <row r="6" spans="1:17">
      <c r="C6">
        <v>0.252</v>
      </c>
      <c r="D6">
        <v>7.0000000000000007E-2</v>
      </c>
      <c r="E6">
        <v>1.87585090439285</v>
      </c>
      <c r="F6">
        <v>0.04</v>
      </c>
      <c r="G6">
        <v>0.04</v>
      </c>
      <c r="J6">
        <v>2</v>
      </c>
      <c r="K6" t="s">
        <v>405</v>
      </c>
      <c r="L6" t="s">
        <v>407</v>
      </c>
      <c r="M6" s="25">
        <f>CORREL(C5:C10,E5:E10)</f>
        <v>-0.19269309972002935</v>
      </c>
      <c r="N6">
        <f>((1-M6^2)^2)/(O6-1)</f>
        <v>0.18542348447504936</v>
      </c>
      <c r="O6">
        <f>COUNTA(C5:C10)</f>
        <v>6</v>
      </c>
      <c r="P6">
        <f t="shared" si="0"/>
        <v>-0.19513262221005237</v>
      </c>
      <c r="Q6">
        <f t="shared" si="1"/>
        <v>0.33333333333333331</v>
      </c>
    </row>
    <row r="7" spans="1:17">
      <c r="C7">
        <v>0.23699999999999999</v>
      </c>
      <c r="D7">
        <v>0.19</v>
      </c>
      <c r="E7">
        <v>2.3328671373110201</v>
      </c>
      <c r="F7">
        <v>0.05</v>
      </c>
      <c r="G7">
        <v>0.08</v>
      </c>
      <c r="J7">
        <v>3</v>
      </c>
      <c r="K7" t="s">
        <v>405</v>
      </c>
      <c r="L7" t="s">
        <v>408</v>
      </c>
      <c r="M7" s="25">
        <f>CORREL(C5:C10,F5:F10)</f>
        <v>-0.40787065092173697</v>
      </c>
      <c r="N7">
        <f>((1-M7^2)^2)/(O7-1)</f>
        <v>0.13899164081396864</v>
      </c>
      <c r="O7">
        <f>COUNTA(C5:C10)</f>
        <v>6</v>
      </c>
      <c r="P7">
        <f t="shared" si="0"/>
        <v>-0.43305427958639026</v>
      </c>
      <c r="Q7">
        <f t="shared" si="1"/>
        <v>0.33333333333333331</v>
      </c>
    </row>
    <row r="8" spans="1:17">
      <c r="C8">
        <v>0.20899999999999999</v>
      </c>
      <c r="D8">
        <v>0.37</v>
      </c>
      <c r="E8">
        <v>2.06132311875596</v>
      </c>
      <c r="F8">
        <v>0.04</v>
      </c>
      <c r="G8">
        <v>0.01</v>
      </c>
      <c r="J8">
        <v>4</v>
      </c>
      <c r="K8" t="s">
        <v>405</v>
      </c>
      <c r="L8" t="s">
        <v>409</v>
      </c>
      <c r="M8" s="25">
        <f>CORREL(C5:C10,G5:G10)</f>
        <v>0.64465751347459721</v>
      </c>
      <c r="N8">
        <f>((1-M8^2)^2)/(O8-1)</f>
        <v>6.8308573585091764E-2</v>
      </c>
      <c r="O8">
        <f>COUNTA(C5:C10)</f>
        <v>6</v>
      </c>
      <c r="P8">
        <f t="shared" si="0"/>
        <v>0.76610268392460346</v>
      </c>
      <c r="Q8">
        <f t="shared" si="1"/>
        <v>0.33333333333333331</v>
      </c>
    </row>
    <row r="9" spans="1:17">
      <c r="C9">
        <v>0.22500000000000001</v>
      </c>
      <c r="D9">
        <v>0.15</v>
      </c>
      <c r="E9">
        <v>1.6380830486786699</v>
      </c>
      <c r="F9">
        <v>0.02</v>
      </c>
      <c r="G9">
        <v>0.02</v>
      </c>
    </row>
    <row r="10" spans="1:17">
      <c r="C10">
        <v>0.184</v>
      </c>
      <c r="D10">
        <v>0.04</v>
      </c>
      <c r="E10">
        <v>1.4346736857261699</v>
      </c>
      <c r="F10">
        <v>0</v>
      </c>
      <c r="G10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101"/>
  <sheetViews>
    <sheetView workbookViewId="0">
      <selection activeCell="N37" sqref="N37"/>
    </sheetView>
  </sheetViews>
  <sheetFormatPr defaultColWidth="11" defaultRowHeight="15.6"/>
  <sheetData>
    <row r="1" spans="1:18">
      <c r="A1" s="5" t="s">
        <v>410</v>
      </c>
    </row>
    <row r="5" spans="1:18">
      <c r="A5" s="5" t="s">
        <v>6</v>
      </c>
      <c r="B5" t="s">
        <v>191</v>
      </c>
      <c r="C5" t="s">
        <v>63</v>
      </c>
      <c r="D5" t="s">
        <v>411</v>
      </c>
      <c r="E5" t="s">
        <v>412</v>
      </c>
      <c r="F5" t="s">
        <v>17</v>
      </c>
      <c r="G5" t="s">
        <v>293</v>
      </c>
      <c r="I5" s="5" t="s">
        <v>63</v>
      </c>
      <c r="J5" s="5" t="s">
        <v>338</v>
      </c>
      <c r="K5" s="5" t="s">
        <v>16</v>
      </c>
      <c r="L5" t="s">
        <v>162</v>
      </c>
      <c r="M5" t="s">
        <v>163</v>
      </c>
      <c r="N5" t="s">
        <v>339</v>
      </c>
      <c r="O5" t="s">
        <v>27</v>
      </c>
      <c r="P5" t="s">
        <v>13</v>
      </c>
      <c r="Q5" s="5" t="s">
        <v>340</v>
      </c>
      <c r="R5" s="5" t="s">
        <v>341</v>
      </c>
    </row>
    <row r="6" spans="1:18">
      <c r="C6" t="s">
        <v>413</v>
      </c>
      <c r="D6" t="s">
        <v>414</v>
      </c>
      <c r="E6" t="s">
        <v>180</v>
      </c>
      <c r="F6">
        <v>3.84</v>
      </c>
      <c r="G6">
        <v>23</v>
      </c>
      <c r="I6" t="s">
        <v>413</v>
      </c>
      <c r="J6">
        <v>14</v>
      </c>
      <c r="K6">
        <v>1</v>
      </c>
      <c r="L6" t="s">
        <v>414</v>
      </c>
      <c r="M6" t="s">
        <v>180</v>
      </c>
      <c r="N6" s="25">
        <f>CORREL(F6:F9,G6:G9)</f>
        <v>-0.81817616511669822</v>
      </c>
      <c r="O6">
        <f t="shared" ref="O6:O23" si="0">((1-N6^2)^2)/(P6-1)</f>
        <v>3.6429422978735394E-2</v>
      </c>
      <c r="P6">
        <v>4</v>
      </c>
      <c r="Q6">
        <f t="shared" ref="Q6:Q23" si="1">0.5*LN((1+N6)/(1-N6))</f>
        <v>-1.1512754462142891</v>
      </c>
      <c r="R6">
        <f t="shared" ref="R6:R23" si="2">1/(P6-3)</f>
        <v>1</v>
      </c>
    </row>
    <row r="7" spans="1:18">
      <c r="C7" t="s">
        <v>413</v>
      </c>
      <c r="D7" t="s">
        <v>414</v>
      </c>
      <c r="E7" t="s">
        <v>180</v>
      </c>
      <c r="F7">
        <v>7.47</v>
      </c>
      <c r="G7">
        <v>6.22</v>
      </c>
      <c r="I7" t="s">
        <v>413</v>
      </c>
      <c r="J7">
        <v>14</v>
      </c>
      <c r="K7">
        <v>2</v>
      </c>
      <c r="L7" t="s">
        <v>414</v>
      </c>
      <c r="M7" t="s">
        <v>52</v>
      </c>
      <c r="N7" s="25">
        <f>CORREL(F10:F13,G10:G13)</f>
        <v>-0.28109968096564319</v>
      </c>
      <c r="O7">
        <f t="shared" si="0"/>
        <v>0.28273654328434328</v>
      </c>
      <c r="P7">
        <v>4</v>
      </c>
      <c r="Q7">
        <f t="shared" si="1"/>
        <v>-0.28887570202988871</v>
      </c>
      <c r="R7">
        <f t="shared" si="2"/>
        <v>1</v>
      </c>
    </row>
    <row r="8" spans="1:18">
      <c r="C8" t="s">
        <v>413</v>
      </c>
      <c r="D8" t="s">
        <v>414</v>
      </c>
      <c r="E8" t="s">
        <v>180</v>
      </c>
      <c r="F8">
        <v>5.03</v>
      </c>
      <c r="G8">
        <v>7.88</v>
      </c>
      <c r="I8" t="s">
        <v>413</v>
      </c>
      <c r="J8">
        <v>14</v>
      </c>
      <c r="K8">
        <v>3</v>
      </c>
      <c r="L8" t="s">
        <v>415</v>
      </c>
      <c r="M8" t="s">
        <v>180</v>
      </c>
      <c r="N8" s="25">
        <f>CORREL(F14:F17,G14:G17)</f>
        <v>-0.56455747114660293</v>
      </c>
      <c r="O8">
        <f t="shared" si="0"/>
        <v>0.15471181242773688</v>
      </c>
      <c r="P8">
        <v>4</v>
      </c>
      <c r="Q8">
        <f t="shared" si="1"/>
        <v>-0.63949773762852957</v>
      </c>
      <c r="R8">
        <f t="shared" si="2"/>
        <v>1</v>
      </c>
    </row>
    <row r="9" spans="1:18">
      <c r="C9" t="s">
        <v>413</v>
      </c>
      <c r="D9" t="s">
        <v>414</v>
      </c>
      <c r="E9" t="s">
        <v>180</v>
      </c>
      <c r="F9">
        <v>6.19</v>
      </c>
      <c r="G9">
        <v>8.91</v>
      </c>
      <c r="I9" t="s">
        <v>413</v>
      </c>
      <c r="J9">
        <v>14</v>
      </c>
      <c r="K9">
        <v>4</v>
      </c>
      <c r="L9" t="s">
        <v>415</v>
      </c>
      <c r="M9" t="s">
        <v>52</v>
      </c>
      <c r="N9">
        <f>CORREL(F18:F21,G18:G21)</f>
        <v>6.8366743716553435E-2</v>
      </c>
      <c r="O9">
        <f t="shared" si="0"/>
        <v>0.33022460769735362</v>
      </c>
      <c r="P9">
        <v>4</v>
      </c>
      <c r="Q9">
        <f t="shared" si="1"/>
        <v>6.8473559082829191E-2</v>
      </c>
      <c r="R9">
        <f t="shared" si="2"/>
        <v>1</v>
      </c>
    </row>
    <row r="10" spans="1:18">
      <c r="C10" t="s">
        <v>413</v>
      </c>
      <c r="D10" t="s">
        <v>414</v>
      </c>
      <c r="E10" t="s">
        <v>52</v>
      </c>
      <c r="F10">
        <v>3.84</v>
      </c>
      <c r="G10">
        <v>100</v>
      </c>
      <c r="I10" t="s">
        <v>413</v>
      </c>
      <c r="J10">
        <v>14</v>
      </c>
      <c r="K10">
        <v>5</v>
      </c>
      <c r="L10" t="s">
        <v>416</v>
      </c>
      <c r="M10" t="s">
        <v>180</v>
      </c>
      <c r="N10">
        <f>CORREL(F22:F25,G22:G25)</f>
        <v>-0.45508815706005046</v>
      </c>
      <c r="O10">
        <f t="shared" si="0"/>
        <v>0.20956070506304891</v>
      </c>
      <c r="P10">
        <v>4</v>
      </c>
      <c r="Q10">
        <f t="shared" si="1"/>
        <v>-0.49109887065451335</v>
      </c>
      <c r="R10">
        <f t="shared" si="2"/>
        <v>1</v>
      </c>
    </row>
    <row r="11" spans="1:18">
      <c r="C11" t="s">
        <v>413</v>
      </c>
      <c r="D11" t="s">
        <v>414</v>
      </c>
      <c r="E11" t="s">
        <v>52</v>
      </c>
      <c r="F11">
        <v>7.47</v>
      </c>
      <c r="G11">
        <v>97.3</v>
      </c>
      <c r="I11" t="s">
        <v>413</v>
      </c>
      <c r="J11">
        <v>14</v>
      </c>
      <c r="K11">
        <v>6</v>
      </c>
      <c r="L11" t="s">
        <v>416</v>
      </c>
      <c r="M11" t="s">
        <v>52</v>
      </c>
      <c r="N11">
        <f>CORREL(F26:F29,G26:G29)</f>
        <v>0.19316928209598705</v>
      </c>
      <c r="O11">
        <f t="shared" si="0"/>
        <v>0.30892120641095872</v>
      </c>
      <c r="P11">
        <v>4</v>
      </c>
      <c r="Q11">
        <f t="shared" si="1"/>
        <v>0.19562721453201859</v>
      </c>
      <c r="R11">
        <f t="shared" si="2"/>
        <v>1</v>
      </c>
    </row>
    <row r="12" spans="1:18">
      <c r="C12" t="s">
        <v>413</v>
      </c>
      <c r="D12" t="s">
        <v>414</v>
      </c>
      <c r="E12" t="s">
        <v>52</v>
      </c>
      <c r="F12">
        <v>5.03</v>
      </c>
      <c r="G12">
        <v>94.12</v>
      </c>
      <c r="I12" t="s">
        <v>417</v>
      </c>
      <c r="J12">
        <v>14</v>
      </c>
      <c r="K12">
        <v>7</v>
      </c>
      <c r="L12" t="s">
        <v>414</v>
      </c>
      <c r="M12" t="s">
        <v>180</v>
      </c>
      <c r="N12">
        <f>CORREL(F38:F41,G38:G41)</f>
        <v>-5.167779560722028E-2</v>
      </c>
      <c r="O12">
        <f t="shared" si="0"/>
        <v>0.33155531431921809</v>
      </c>
      <c r="P12">
        <v>4</v>
      </c>
      <c r="Q12">
        <f t="shared" si="1"/>
        <v>-5.1723872942033525E-2</v>
      </c>
      <c r="R12">
        <f t="shared" si="2"/>
        <v>1</v>
      </c>
    </row>
    <row r="13" spans="1:18">
      <c r="C13" t="s">
        <v>413</v>
      </c>
      <c r="D13" t="s">
        <v>414</v>
      </c>
      <c r="E13" t="s">
        <v>52</v>
      </c>
      <c r="F13">
        <v>6.19</v>
      </c>
      <c r="G13">
        <v>96.88</v>
      </c>
      <c r="I13" t="s">
        <v>417</v>
      </c>
      <c r="J13">
        <v>14</v>
      </c>
      <c r="K13">
        <v>8</v>
      </c>
      <c r="L13" t="s">
        <v>414</v>
      </c>
      <c r="M13" t="s">
        <v>52</v>
      </c>
      <c r="N13">
        <f>CORREL(F42:F45,G42:G45)</f>
        <v>0.87419871951431283</v>
      </c>
      <c r="O13">
        <f t="shared" si="0"/>
        <v>1.8530201513825759E-2</v>
      </c>
      <c r="P13">
        <v>4</v>
      </c>
      <c r="Q13">
        <f t="shared" si="1"/>
        <v>1.3506164872580977</v>
      </c>
      <c r="R13">
        <f t="shared" si="2"/>
        <v>1</v>
      </c>
    </row>
    <row r="14" spans="1:18">
      <c r="C14" t="s">
        <v>413</v>
      </c>
      <c r="D14" t="s">
        <v>415</v>
      </c>
      <c r="E14" t="s">
        <v>180</v>
      </c>
      <c r="F14">
        <v>0.13</v>
      </c>
      <c r="G14">
        <v>23</v>
      </c>
      <c r="I14" t="s">
        <v>417</v>
      </c>
      <c r="J14">
        <v>14</v>
      </c>
      <c r="K14">
        <v>9</v>
      </c>
      <c r="L14" t="s">
        <v>415</v>
      </c>
      <c r="M14" t="s">
        <v>180</v>
      </c>
      <c r="N14">
        <f>CORREL(F46:F49,G46:G49)</f>
        <v>-0.42443090332403788</v>
      </c>
      <c r="O14">
        <f t="shared" si="0"/>
        <v>0.2240559365553387</v>
      </c>
      <c r="P14">
        <v>4</v>
      </c>
      <c r="Q14">
        <f t="shared" si="1"/>
        <v>-0.45308418108137571</v>
      </c>
      <c r="R14">
        <f t="shared" si="2"/>
        <v>1</v>
      </c>
    </row>
    <row r="15" spans="1:18">
      <c r="C15" t="s">
        <v>413</v>
      </c>
      <c r="D15" t="s">
        <v>415</v>
      </c>
      <c r="E15" t="s">
        <v>180</v>
      </c>
      <c r="F15">
        <v>0.28999999999999998</v>
      </c>
      <c r="G15">
        <v>6.22</v>
      </c>
      <c r="I15" t="s">
        <v>417</v>
      </c>
      <c r="J15">
        <v>14</v>
      </c>
      <c r="K15">
        <v>10</v>
      </c>
      <c r="L15" t="s">
        <v>415</v>
      </c>
      <c r="M15" t="s">
        <v>52</v>
      </c>
      <c r="N15">
        <f>CORREL(F50:F53,G50:G53)</f>
        <v>0.63275690094513515</v>
      </c>
      <c r="O15">
        <f t="shared" si="0"/>
        <v>0.1198475301846587</v>
      </c>
      <c r="P15">
        <v>4</v>
      </c>
      <c r="Q15">
        <f t="shared" si="1"/>
        <v>0.74600059566962107</v>
      </c>
      <c r="R15">
        <f t="shared" si="2"/>
        <v>1</v>
      </c>
    </row>
    <row r="16" spans="1:18">
      <c r="C16" t="s">
        <v>413</v>
      </c>
      <c r="D16" t="s">
        <v>415</v>
      </c>
      <c r="E16" t="s">
        <v>180</v>
      </c>
      <c r="F16">
        <v>0.12</v>
      </c>
      <c r="G16">
        <v>7.88</v>
      </c>
      <c r="I16" t="s">
        <v>417</v>
      </c>
      <c r="J16">
        <v>14</v>
      </c>
      <c r="K16">
        <v>11</v>
      </c>
      <c r="L16" t="s">
        <v>416</v>
      </c>
      <c r="M16" t="s">
        <v>180</v>
      </c>
      <c r="N16">
        <f>CORREL(F54:F57,G54:G57)</f>
        <v>-0.30918128279431378</v>
      </c>
      <c r="O16">
        <f t="shared" si="0"/>
        <v>0.27265063431197706</v>
      </c>
      <c r="P16">
        <v>4</v>
      </c>
      <c r="Q16">
        <f t="shared" si="1"/>
        <v>-0.3196399024873533</v>
      </c>
      <c r="R16">
        <f t="shared" si="2"/>
        <v>1</v>
      </c>
    </row>
    <row r="17" spans="3:18">
      <c r="C17" t="s">
        <v>413</v>
      </c>
      <c r="D17" t="s">
        <v>415</v>
      </c>
      <c r="E17" t="s">
        <v>180</v>
      </c>
      <c r="F17">
        <v>0.25</v>
      </c>
      <c r="G17">
        <v>8.91</v>
      </c>
      <c r="I17" t="s">
        <v>417</v>
      </c>
      <c r="J17">
        <v>14</v>
      </c>
      <c r="K17">
        <v>12</v>
      </c>
      <c r="L17" t="s">
        <v>416</v>
      </c>
      <c r="M17" t="s">
        <v>52</v>
      </c>
      <c r="N17">
        <f>CORREL(F58:F61,G58:G61)</f>
        <v>0.55259986912848891</v>
      </c>
      <c r="O17">
        <f t="shared" si="0"/>
        <v>0.16083851301842628</v>
      </c>
      <c r="P17">
        <v>4</v>
      </c>
      <c r="Q17">
        <f t="shared" si="1"/>
        <v>0.62211639905403948</v>
      </c>
      <c r="R17">
        <f t="shared" si="2"/>
        <v>1</v>
      </c>
    </row>
    <row r="18" spans="3:18">
      <c r="C18" t="s">
        <v>413</v>
      </c>
      <c r="D18" t="s">
        <v>415</v>
      </c>
      <c r="E18" t="s">
        <v>52</v>
      </c>
      <c r="F18">
        <v>0.13</v>
      </c>
      <c r="G18">
        <v>100</v>
      </c>
      <c r="I18" t="s">
        <v>418</v>
      </c>
      <c r="J18">
        <v>14</v>
      </c>
      <c r="K18">
        <v>13</v>
      </c>
      <c r="L18" t="s">
        <v>414</v>
      </c>
      <c r="M18" t="s">
        <v>180</v>
      </c>
      <c r="N18">
        <f>CORREL(F70:F73,G70:G73)</f>
        <v>0.6110841226813104</v>
      </c>
      <c r="O18">
        <f t="shared" si="0"/>
        <v>0.13086590938307199</v>
      </c>
      <c r="P18">
        <v>4</v>
      </c>
      <c r="Q18">
        <f t="shared" si="1"/>
        <v>0.71064976647008316</v>
      </c>
      <c r="R18">
        <f t="shared" si="2"/>
        <v>1</v>
      </c>
    </row>
    <row r="19" spans="3:18">
      <c r="C19" t="s">
        <v>413</v>
      </c>
      <c r="D19" t="s">
        <v>415</v>
      </c>
      <c r="E19" t="s">
        <v>52</v>
      </c>
      <c r="F19">
        <v>0.28999999999999998</v>
      </c>
      <c r="G19">
        <v>97.3</v>
      </c>
      <c r="I19" t="s">
        <v>418</v>
      </c>
      <c r="J19">
        <v>14</v>
      </c>
      <c r="K19">
        <v>14</v>
      </c>
      <c r="L19" t="s">
        <v>414</v>
      </c>
      <c r="M19" t="s">
        <v>52</v>
      </c>
      <c r="N19">
        <f>CORREL(F74:F77,G74:G77)</f>
        <v>0.75302113209505572</v>
      </c>
      <c r="O19">
        <f t="shared" si="0"/>
        <v>6.2484548962047602E-2</v>
      </c>
      <c r="P19">
        <v>4</v>
      </c>
      <c r="Q19">
        <f t="shared" si="1"/>
        <v>0.97989658086941944</v>
      </c>
      <c r="R19">
        <f t="shared" si="2"/>
        <v>1</v>
      </c>
    </row>
    <row r="20" spans="3:18">
      <c r="C20" t="s">
        <v>413</v>
      </c>
      <c r="D20" t="s">
        <v>415</v>
      </c>
      <c r="E20" t="s">
        <v>52</v>
      </c>
      <c r="F20">
        <v>0.12</v>
      </c>
      <c r="G20">
        <v>94.12</v>
      </c>
      <c r="I20" t="s">
        <v>418</v>
      </c>
      <c r="J20">
        <v>14</v>
      </c>
      <c r="K20">
        <v>15</v>
      </c>
      <c r="L20" t="s">
        <v>415</v>
      </c>
      <c r="M20" t="s">
        <v>180</v>
      </c>
      <c r="N20">
        <f>CORREL(F78:F81,G78:G81)</f>
        <v>0.69915361138165999</v>
      </c>
      <c r="O20">
        <f t="shared" si="0"/>
        <v>8.7103104880349599E-2</v>
      </c>
      <c r="P20">
        <v>4</v>
      </c>
      <c r="Q20">
        <f t="shared" si="1"/>
        <v>0.8656428663693233</v>
      </c>
      <c r="R20">
        <f t="shared" si="2"/>
        <v>1</v>
      </c>
    </row>
    <row r="21" spans="3:18">
      <c r="C21" t="s">
        <v>413</v>
      </c>
      <c r="D21" t="s">
        <v>415</v>
      </c>
      <c r="E21" t="s">
        <v>52</v>
      </c>
      <c r="F21">
        <v>0.25</v>
      </c>
      <c r="G21">
        <v>96.88</v>
      </c>
      <c r="I21" t="s">
        <v>418</v>
      </c>
      <c r="J21">
        <v>14</v>
      </c>
      <c r="K21">
        <v>16</v>
      </c>
      <c r="L21" t="s">
        <v>415</v>
      </c>
      <c r="M21" t="s">
        <v>52</v>
      </c>
      <c r="N21">
        <f>CORREL(F82:F85,G82:G85)</f>
        <v>0.59066009184675006</v>
      </c>
      <c r="O21">
        <f t="shared" si="0"/>
        <v>0.14131936951303689</v>
      </c>
      <c r="P21">
        <v>4</v>
      </c>
      <c r="Q21">
        <f t="shared" si="1"/>
        <v>0.67867923949686915</v>
      </c>
      <c r="R21">
        <f t="shared" si="2"/>
        <v>1</v>
      </c>
    </row>
    <row r="22" spans="3:18">
      <c r="C22" t="s">
        <v>413</v>
      </c>
      <c r="D22" t="s">
        <v>416</v>
      </c>
      <c r="E22" t="s">
        <v>180</v>
      </c>
      <c r="F22">
        <v>0.57999999999999996</v>
      </c>
      <c r="G22">
        <v>23</v>
      </c>
      <c r="I22" t="s">
        <v>418</v>
      </c>
      <c r="J22">
        <v>14</v>
      </c>
      <c r="K22">
        <v>17</v>
      </c>
      <c r="L22" t="s">
        <v>416</v>
      </c>
      <c r="M22" t="s">
        <v>180</v>
      </c>
      <c r="N22">
        <f>CORREL(F86:F89,G86:G89)</f>
        <v>0.44609086722303276</v>
      </c>
      <c r="O22">
        <f t="shared" si="0"/>
        <v>0.21386856899110576</v>
      </c>
      <c r="P22">
        <v>4</v>
      </c>
      <c r="Q22">
        <f t="shared" si="1"/>
        <v>0.47980929405561512</v>
      </c>
      <c r="R22">
        <f t="shared" si="2"/>
        <v>1</v>
      </c>
    </row>
    <row r="23" spans="3:18">
      <c r="C23" t="s">
        <v>413</v>
      </c>
      <c r="D23" t="s">
        <v>416</v>
      </c>
      <c r="E23" t="s">
        <v>180</v>
      </c>
      <c r="F23">
        <v>0.63</v>
      </c>
      <c r="G23">
        <v>6.22</v>
      </c>
      <c r="I23" t="s">
        <v>418</v>
      </c>
      <c r="J23">
        <v>14</v>
      </c>
      <c r="K23">
        <v>18</v>
      </c>
      <c r="L23" t="s">
        <v>416</v>
      </c>
      <c r="M23" t="s">
        <v>52</v>
      </c>
      <c r="N23">
        <f>CORREL(F90:F93,G90:G93)</f>
        <v>0.38659364797588097</v>
      </c>
      <c r="O23">
        <f t="shared" si="0"/>
        <v>0.24114246489802674</v>
      </c>
      <c r="P23">
        <v>4</v>
      </c>
      <c r="Q23">
        <f t="shared" si="1"/>
        <v>0.40778889921451267</v>
      </c>
      <c r="R23">
        <f t="shared" si="2"/>
        <v>1</v>
      </c>
    </row>
    <row r="24" spans="3:18">
      <c r="C24" t="s">
        <v>413</v>
      </c>
      <c r="D24" t="s">
        <v>416</v>
      </c>
      <c r="E24" t="s">
        <v>180</v>
      </c>
      <c r="F24">
        <v>0.56999999999999995</v>
      </c>
      <c r="G24">
        <v>7.88</v>
      </c>
    </row>
    <row r="25" spans="3:18">
      <c r="C25" t="s">
        <v>413</v>
      </c>
      <c r="D25" t="s">
        <v>416</v>
      </c>
      <c r="E25" t="s">
        <v>180</v>
      </c>
      <c r="F25">
        <v>0.6</v>
      </c>
      <c r="G25">
        <v>8.91</v>
      </c>
    </row>
    <row r="26" spans="3:18">
      <c r="C26" t="s">
        <v>413</v>
      </c>
      <c r="D26" t="s">
        <v>416</v>
      </c>
      <c r="E26" t="s">
        <v>52</v>
      </c>
      <c r="F26">
        <v>0.57999999999999996</v>
      </c>
      <c r="G26">
        <v>100</v>
      </c>
    </row>
    <row r="27" spans="3:18">
      <c r="C27" t="s">
        <v>413</v>
      </c>
      <c r="D27" t="s">
        <v>416</v>
      </c>
      <c r="E27" t="s">
        <v>52</v>
      </c>
      <c r="F27">
        <v>0.63</v>
      </c>
      <c r="G27">
        <v>97.3</v>
      </c>
    </row>
    <row r="28" spans="3:18">
      <c r="C28" t="s">
        <v>413</v>
      </c>
      <c r="D28" t="s">
        <v>416</v>
      </c>
      <c r="E28" t="s">
        <v>52</v>
      </c>
      <c r="F28">
        <v>0.56999999999999995</v>
      </c>
      <c r="G28">
        <v>94.12</v>
      </c>
    </row>
    <row r="29" spans="3:18">
      <c r="C29" t="s">
        <v>413</v>
      </c>
      <c r="D29" t="s">
        <v>416</v>
      </c>
      <c r="E29" t="s">
        <v>52</v>
      </c>
      <c r="F29">
        <v>0.6</v>
      </c>
      <c r="G29">
        <v>96.88</v>
      </c>
    </row>
    <row r="30" spans="3:18">
      <c r="C30" t="s">
        <v>413</v>
      </c>
      <c r="D30" t="s">
        <v>419</v>
      </c>
      <c r="E30" t="s">
        <v>180</v>
      </c>
      <c r="F30">
        <v>0.83</v>
      </c>
      <c r="G30">
        <v>23</v>
      </c>
    </row>
    <row r="31" spans="3:18">
      <c r="C31" t="s">
        <v>413</v>
      </c>
      <c r="D31" t="s">
        <v>419</v>
      </c>
      <c r="E31" t="s">
        <v>180</v>
      </c>
      <c r="F31">
        <v>0.55000000000000004</v>
      </c>
      <c r="G31">
        <v>6.22</v>
      </c>
    </row>
    <row r="32" spans="3:18">
      <c r="C32" t="s">
        <v>413</v>
      </c>
      <c r="D32" t="s">
        <v>419</v>
      </c>
      <c r="E32" t="s">
        <v>180</v>
      </c>
      <c r="F32">
        <v>0.76</v>
      </c>
      <c r="G32">
        <v>7.88</v>
      </c>
    </row>
    <row r="33" spans="3:7">
      <c r="C33" t="s">
        <v>413</v>
      </c>
      <c r="D33" t="s">
        <v>419</v>
      </c>
      <c r="E33" t="s">
        <v>180</v>
      </c>
      <c r="F33">
        <v>0.6</v>
      </c>
      <c r="G33">
        <v>8.91</v>
      </c>
    </row>
    <row r="34" spans="3:7">
      <c r="C34" t="s">
        <v>413</v>
      </c>
      <c r="D34" t="s">
        <v>419</v>
      </c>
      <c r="E34" t="s">
        <v>52</v>
      </c>
      <c r="F34">
        <v>0.83</v>
      </c>
      <c r="G34">
        <v>100</v>
      </c>
    </row>
    <row r="35" spans="3:7">
      <c r="C35" t="s">
        <v>413</v>
      </c>
      <c r="D35" t="s">
        <v>419</v>
      </c>
      <c r="E35" t="s">
        <v>52</v>
      </c>
      <c r="F35">
        <v>0.55000000000000004</v>
      </c>
      <c r="G35">
        <v>97.3</v>
      </c>
    </row>
    <row r="36" spans="3:7">
      <c r="C36" t="s">
        <v>413</v>
      </c>
      <c r="D36" t="s">
        <v>419</v>
      </c>
      <c r="E36" t="s">
        <v>52</v>
      </c>
      <c r="F36">
        <v>0.76</v>
      </c>
      <c r="G36">
        <v>94.12</v>
      </c>
    </row>
    <row r="37" spans="3:7">
      <c r="C37" t="s">
        <v>413</v>
      </c>
      <c r="D37" t="s">
        <v>419</v>
      </c>
      <c r="E37" t="s">
        <v>52</v>
      </c>
      <c r="F37">
        <v>0.6</v>
      </c>
      <c r="G37">
        <v>96.88</v>
      </c>
    </row>
    <row r="38" spans="3:7">
      <c r="C38" t="s">
        <v>417</v>
      </c>
      <c r="D38" t="s">
        <v>414</v>
      </c>
      <c r="E38" t="s">
        <v>180</v>
      </c>
      <c r="F38">
        <v>3.84</v>
      </c>
      <c r="G38">
        <v>7</v>
      </c>
    </row>
    <row r="39" spans="3:7">
      <c r="C39" t="s">
        <v>417</v>
      </c>
      <c r="D39" t="s">
        <v>414</v>
      </c>
      <c r="E39" t="s">
        <v>180</v>
      </c>
      <c r="F39">
        <v>7.47</v>
      </c>
      <c r="G39">
        <v>8.4600000000000009</v>
      </c>
    </row>
    <row r="40" spans="3:7">
      <c r="C40" t="s">
        <v>417</v>
      </c>
      <c r="D40" t="s">
        <v>414</v>
      </c>
      <c r="E40" t="s">
        <v>180</v>
      </c>
      <c r="F40">
        <v>5.03</v>
      </c>
      <c r="G40">
        <v>11.06</v>
      </c>
    </row>
    <row r="41" spans="3:7">
      <c r="C41" t="s">
        <v>417</v>
      </c>
      <c r="D41" t="s">
        <v>414</v>
      </c>
      <c r="E41" t="s">
        <v>180</v>
      </c>
      <c r="F41">
        <v>6.19</v>
      </c>
      <c r="G41">
        <v>5.56</v>
      </c>
    </row>
    <row r="42" spans="3:7">
      <c r="C42" t="s">
        <v>417</v>
      </c>
      <c r="D42" t="s">
        <v>414</v>
      </c>
      <c r="E42" t="s">
        <v>52</v>
      </c>
      <c r="F42">
        <v>3.84</v>
      </c>
      <c r="G42">
        <v>50</v>
      </c>
    </row>
    <row r="43" spans="3:7">
      <c r="C43" t="s">
        <v>417</v>
      </c>
      <c r="D43" t="s">
        <v>414</v>
      </c>
      <c r="E43" t="s">
        <v>52</v>
      </c>
      <c r="F43">
        <v>7.47</v>
      </c>
      <c r="G43">
        <v>83.78</v>
      </c>
    </row>
    <row r="44" spans="3:7">
      <c r="C44" t="s">
        <v>417</v>
      </c>
      <c r="D44" t="s">
        <v>414</v>
      </c>
      <c r="E44" t="s">
        <v>52</v>
      </c>
      <c r="F44">
        <v>5.03</v>
      </c>
      <c r="G44">
        <v>76.47</v>
      </c>
    </row>
    <row r="45" spans="3:7">
      <c r="C45" t="s">
        <v>417</v>
      </c>
      <c r="D45" t="s">
        <v>414</v>
      </c>
      <c r="E45" t="s">
        <v>52</v>
      </c>
      <c r="F45">
        <v>6.19</v>
      </c>
      <c r="G45">
        <v>75</v>
      </c>
    </row>
    <row r="46" spans="3:7">
      <c r="C46" t="s">
        <v>417</v>
      </c>
      <c r="D46" t="s">
        <v>415</v>
      </c>
      <c r="E46" t="s">
        <v>180</v>
      </c>
      <c r="F46">
        <v>0.13</v>
      </c>
      <c r="G46">
        <v>7</v>
      </c>
    </row>
    <row r="47" spans="3:7">
      <c r="C47" t="s">
        <v>417</v>
      </c>
      <c r="D47" t="s">
        <v>415</v>
      </c>
      <c r="E47" t="s">
        <v>180</v>
      </c>
      <c r="F47">
        <v>0.28999999999999998</v>
      </c>
      <c r="G47">
        <v>8.4600000000000009</v>
      </c>
    </row>
    <row r="48" spans="3:7">
      <c r="C48" t="s">
        <v>417</v>
      </c>
      <c r="D48" t="s">
        <v>415</v>
      </c>
      <c r="E48" t="s">
        <v>180</v>
      </c>
      <c r="F48">
        <v>0.12</v>
      </c>
      <c r="G48">
        <v>11.06</v>
      </c>
    </row>
    <row r="49" spans="3:7">
      <c r="C49" t="s">
        <v>417</v>
      </c>
      <c r="D49" t="s">
        <v>415</v>
      </c>
      <c r="E49" t="s">
        <v>180</v>
      </c>
      <c r="F49">
        <v>0.25</v>
      </c>
      <c r="G49">
        <v>5.56</v>
      </c>
    </row>
    <row r="50" spans="3:7">
      <c r="C50" t="s">
        <v>417</v>
      </c>
      <c r="D50" t="s">
        <v>415</v>
      </c>
      <c r="E50" t="s">
        <v>52</v>
      </c>
      <c r="F50">
        <v>0.13</v>
      </c>
      <c r="G50">
        <v>50</v>
      </c>
    </row>
    <row r="51" spans="3:7">
      <c r="C51" t="s">
        <v>417</v>
      </c>
      <c r="D51" t="s">
        <v>415</v>
      </c>
      <c r="E51" t="s">
        <v>52</v>
      </c>
      <c r="F51">
        <v>0.28999999999999998</v>
      </c>
      <c r="G51">
        <v>83.78</v>
      </c>
    </row>
    <row r="52" spans="3:7">
      <c r="C52" t="s">
        <v>417</v>
      </c>
      <c r="D52" t="s">
        <v>415</v>
      </c>
      <c r="E52" t="s">
        <v>52</v>
      </c>
      <c r="F52">
        <v>0.12</v>
      </c>
      <c r="G52">
        <v>76.47</v>
      </c>
    </row>
    <row r="53" spans="3:7">
      <c r="C53" t="s">
        <v>417</v>
      </c>
      <c r="D53" t="s">
        <v>415</v>
      </c>
      <c r="E53" t="s">
        <v>52</v>
      </c>
      <c r="F53">
        <v>0.25</v>
      </c>
      <c r="G53">
        <v>75</v>
      </c>
    </row>
    <row r="54" spans="3:7">
      <c r="C54" t="s">
        <v>417</v>
      </c>
      <c r="D54" t="s">
        <v>416</v>
      </c>
      <c r="E54" t="s">
        <v>180</v>
      </c>
      <c r="F54">
        <v>0.57999999999999996</v>
      </c>
      <c r="G54">
        <v>7</v>
      </c>
    </row>
    <row r="55" spans="3:7">
      <c r="C55" t="s">
        <v>417</v>
      </c>
      <c r="D55" t="s">
        <v>416</v>
      </c>
      <c r="E55" t="s">
        <v>180</v>
      </c>
      <c r="F55">
        <v>0.63</v>
      </c>
      <c r="G55">
        <v>8.4600000000000009</v>
      </c>
    </row>
    <row r="56" spans="3:7">
      <c r="C56" t="s">
        <v>417</v>
      </c>
      <c r="D56" t="s">
        <v>416</v>
      </c>
      <c r="E56" t="s">
        <v>180</v>
      </c>
      <c r="F56">
        <v>0.56999999999999995</v>
      </c>
      <c r="G56">
        <v>11.06</v>
      </c>
    </row>
    <row r="57" spans="3:7">
      <c r="C57" t="s">
        <v>417</v>
      </c>
      <c r="D57" t="s">
        <v>416</v>
      </c>
      <c r="E57" t="s">
        <v>180</v>
      </c>
      <c r="F57">
        <v>0.6</v>
      </c>
      <c r="G57">
        <v>5.56</v>
      </c>
    </row>
    <row r="58" spans="3:7">
      <c r="C58" t="s">
        <v>417</v>
      </c>
      <c r="D58" t="s">
        <v>416</v>
      </c>
      <c r="E58" t="s">
        <v>52</v>
      </c>
      <c r="F58">
        <v>0.57999999999999996</v>
      </c>
      <c r="G58">
        <v>50</v>
      </c>
    </row>
    <row r="59" spans="3:7">
      <c r="C59" t="s">
        <v>417</v>
      </c>
      <c r="D59" t="s">
        <v>416</v>
      </c>
      <c r="E59" t="s">
        <v>52</v>
      </c>
      <c r="F59">
        <v>0.63</v>
      </c>
      <c r="G59">
        <v>83.78</v>
      </c>
    </row>
    <row r="60" spans="3:7">
      <c r="C60" t="s">
        <v>417</v>
      </c>
      <c r="D60" t="s">
        <v>416</v>
      </c>
      <c r="E60" t="s">
        <v>52</v>
      </c>
      <c r="F60">
        <v>0.56999999999999995</v>
      </c>
      <c r="G60">
        <v>76.47</v>
      </c>
    </row>
    <row r="61" spans="3:7">
      <c r="C61" t="s">
        <v>417</v>
      </c>
      <c r="D61" t="s">
        <v>416</v>
      </c>
      <c r="E61" t="s">
        <v>52</v>
      </c>
      <c r="F61">
        <v>0.6</v>
      </c>
      <c r="G61">
        <v>75</v>
      </c>
    </row>
    <row r="62" spans="3:7">
      <c r="C62" t="s">
        <v>417</v>
      </c>
      <c r="D62" t="s">
        <v>419</v>
      </c>
      <c r="E62" t="s">
        <v>180</v>
      </c>
      <c r="F62">
        <v>0.83</v>
      </c>
      <c r="G62">
        <v>7</v>
      </c>
    </row>
    <row r="63" spans="3:7">
      <c r="C63" t="s">
        <v>417</v>
      </c>
      <c r="D63" t="s">
        <v>419</v>
      </c>
      <c r="E63" t="s">
        <v>180</v>
      </c>
      <c r="F63">
        <v>0.55000000000000004</v>
      </c>
      <c r="G63">
        <v>8.4600000000000009</v>
      </c>
    </row>
    <row r="64" spans="3:7">
      <c r="C64" t="s">
        <v>417</v>
      </c>
      <c r="D64" t="s">
        <v>419</v>
      </c>
      <c r="E64" t="s">
        <v>180</v>
      </c>
      <c r="F64">
        <v>0.76</v>
      </c>
      <c r="G64">
        <v>11.06</v>
      </c>
    </row>
    <row r="65" spans="3:7">
      <c r="C65" t="s">
        <v>417</v>
      </c>
      <c r="D65" t="s">
        <v>419</v>
      </c>
      <c r="E65" t="s">
        <v>180</v>
      </c>
      <c r="F65">
        <v>0.6</v>
      </c>
      <c r="G65">
        <v>5.56</v>
      </c>
    </row>
    <row r="66" spans="3:7">
      <c r="C66" t="s">
        <v>417</v>
      </c>
      <c r="D66" t="s">
        <v>419</v>
      </c>
      <c r="E66" t="s">
        <v>52</v>
      </c>
      <c r="F66">
        <v>0.83</v>
      </c>
      <c r="G66">
        <v>50</v>
      </c>
    </row>
    <row r="67" spans="3:7">
      <c r="C67" t="s">
        <v>417</v>
      </c>
      <c r="D67" t="s">
        <v>419</v>
      </c>
      <c r="E67" t="s">
        <v>52</v>
      </c>
      <c r="F67">
        <v>0.55000000000000004</v>
      </c>
      <c r="G67">
        <v>83.78</v>
      </c>
    </row>
    <row r="68" spans="3:7">
      <c r="C68" t="s">
        <v>417</v>
      </c>
      <c r="D68" t="s">
        <v>419</v>
      </c>
      <c r="E68" t="s">
        <v>52</v>
      </c>
      <c r="F68">
        <v>0.76</v>
      </c>
      <c r="G68">
        <v>76.47</v>
      </c>
    </row>
    <row r="69" spans="3:7">
      <c r="C69" t="s">
        <v>417</v>
      </c>
      <c r="D69" t="s">
        <v>419</v>
      </c>
      <c r="E69" t="s">
        <v>52</v>
      </c>
      <c r="F69">
        <v>0.6</v>
      </c>
      <c r="G69">
        <v>75</v>
      </c>
    </row>
    <row r="70" spans="3:7">
      <c r="C70" t="s">
        <v>418</v>
      </c>
      <c r="D70" t="s">
        <v>414</v>
      </c>
      <c r="E70" t="s">
        <v>180</v>
      </c>
      <c r="F70">
        <v>3.84</v>
      </c>
      <c r="G70">
        <v>1.1299999999999999</v>
      </c>
    </row>
    <row r="71" spans="3:7">
      <c r="C71" t="s">
        <v>418</v>
      </c>
      <c r="D71" t="s">
        <v>414</v>
      </c>
      <c r="E71" t="s">
        <v>180</v>
      </c>
      <c r="F71">
        <v>7.47</v>
      </c>
      <c r="G71">
        <v>4.7</v>
      </c>
    </row>
    <row r="72" spans="3:7">
      <c r="C72" t="s">
        <v>418</v>
      </c>
      <c r="D72" t="s">
        <v>414</v>
      </c>
      <c r="E72" t="s">
        <v>180</v>
      </c>
      <c r="F72">
        <v>5.03</v>
      </c>
      <c r="G72">
        <v>2.71</v>
      </c>
    </row>
    <row r="73" spans="3:7">
      <c r="C73" t="s">
        <v>418</v>
      </c>
      <c r="D73" t="s">
        <v>414</v>
      </c>
      <c r="E73" t="s">
        <v>180</v>
      </c>
      <c r="F73">
        <v>6.19</v>
      </c>
      <c r="G73">
        <v>9.3800000000000008</v>
      </c>
    </row>
    <row r="74" spans="3:7">
      <c r="C74" t="s">
        <v>418</v>
      </c>
      <c r="D74" t="s">
        <v>414</v>
      </c>
      <c r="E74" t="s">
        <v>52</v>
      </c>
      <c r="F74">
        <v>3.84</v>
      </c>
      <c r="G74">
        <v>37.5</v>
      </c>
    </row>
    <row r="75" spans="3:7">
      <c r="C75" t="s">
        <v>418</v>
      </c>
      <c r="D75" t="s">
        <v>414</v>
      </c>
      <c r="E75" t="s">
        <v>52</v>
      </c>
      <c r="F75">
        <v>7.47</v>
      </c>
      <c r="G75">
        <v>83.78</v>
      </c>
    </row>
    <row r="76" spans="3:7">
      <c r="C76" t="s">
        <v>418</v>
      </c>
      <c r="D76" t="s">
        <v>414</v>
      </c>
      <c r="E76" t="s">
        <v>52</v>
      </c>
      <c r="F76">
        <v>5.03</v>
      </c>
      <c r="G76">
        <v>82.35</v>
      </c>
    </row>
    <row r="77" spans="3:7">
      <c r="C77" t="s">
        <v>418</v>
      </c>
      <c r="D77" t="s">
        <v>414</v>
      </c>
      <c r="E77" t="s">
        <v>52</v>
      </c>
      <c r="F77">
        <v>6.19</v>
      </c>
      <c r="G77">
        <v>96.88</v>
      </c>
    </row>
    <row r="78" spans="3:7">
      <c r="C78" t="s">
        <v>418</v>
      </c>
      <c r="D78" t="s">
        <v>415</v>
      </c>
      <c r="E78" t="s">
        <v>180</v>
      </c>
      <c r="F78">
        <v>0.13</v>
      </c>
      <c r="G78">
        <v>1.1299999999999999</v>
      </c>
    </row>
    <row r="79" spans="3:7">
      <c r="C79" t="s">
        <v>418</v>
      </c>
      <c r="D79" t="s">
        <v>415</v>
      </c>
      <c r="E79" t="s">
        <v>180</v>
      </c>
      <c r="F79">
        <v>0.28999999999999998</v>
      </c>
      <c r="G79">
        <v>4.7</v>
      </c>
    </row>
    <row r="80" spans="3:7">
      <c r="C80" t="s">
        <v>418</v>
      </c>
      <c r="D80" t="s">
        <v>415</v>
      </c>
      <c r="E80" t="s">
        <v>180</v>
      </c>
      <c r="F80">
        <v>0.12</v>
      </c>
      <c r="G80">
        <v>2.71</v>
      </c>
    </row>
    <row r="81" spans="3:7">
      <c r="C81" t="s">
        <v>418</v>
      </c>
      <c r="D81" t="s">
        <v>415</v>
      </c>
      <c r="E81" t="s">
        <v>180</v>
      </c>
      <c r="F81">
        <v>0.25</v>
      </c>
      <c r="G81">
        <v>9.3800000000000008</v>
      </c>
    </row>
    <row r="82" spans="3:7">
      <c r="C82" t="s">
        <v>418</v>
      </c>
      <c r="D82" t="s">
        <v>415</v>
      </c>
      <c r="E82" t="s">
        <v>52</v>
      </c>
      <c r="F82">
        <v>0.13</v>
      </c>
      <c r="G82">
        <v>37.5</v>
      </c>
    </row>
    <row r="83" spans="3:7">
      <c r="C83" t="s">
        <v>418</v>
      </c>
      <c r="D83" t="s">
        <v>415</v>
      </c>
      <c r="E83" t="s">
        <v>52</v>
      </c>
      <c r="F83">
        <v>0.28999999999999998</v>
      </c>
      <c r="G83">
        <v>83.78</v>
      </c>
    </row>
    <row r="84" spans="3:7">
      <c r="C84" t="s">
        <v>418</v>
      </c>
      <c r="D84" t="s">
        <v>415</v>
      </c>
      <c r="E84" t="s">
        <v>52</v>
      </c>
      <c r="F84">
        <v>0.12</v>
      </c>
      <c r="G84">
        <v>82.35</v>
      </c>
    </row>
    <row r="85" spans="3:7">
      <c r="C85" t="s">
        <v>418</v>
      </c>
      <c r="D85" t="s">
        <v>415</v>
      </c>
      <c r="E85" t="s">
        <v>52</v>
      </c>
      <c r="F85">
        <v>0.25</v>
      </c>
      <c r="G85">
        <v>96.88</v>
      </c>
    </row>
    <row r="86" spans="3:7">
      <c r="C86" t="s">
        <v>418</v>
      </c>
      <c r="D86" t="s">
        <v>416</v>
      </c>
      <c r="E86" t="s">
        <v>180</v>
      </c>
      <c r="F86">
        <v>0.57999999999999996</v>
      </c>
      <c r="G86">
        <v>1.1299999999999999</v>
      </c>
    </row>
    <row r="87" spans="3:7">
      <c r="C87" t="s">
        <v>418</v>
      </c>
      <c r="D87" t="s">
        <v>416</v>
      </c>
      <c r="E87" t="s">
        <v>180</v>
      </c>
      <c r="F87">
        <v>0.63</v>
      </c>
      <c r="G87">
        <v>4.7</v>
      </c>
    </row>
    <row r="88" spans="3:7">
      <c r="C88" t="s">
        <v>418</v>
      </c>
      <c r="D88" t="s">
        <v>416</v>
      </c>
      <c r="E88" t="s">
        <v>180</v>
      </c>
      <c r="F88">
        <v>0.56999999999999995</v>
      </c>
      <c r="G88">
        <v>2.71</v>
      </c>
    </row>
    <row r="89" spans="3:7">
      <c r="C89" t="s">
        <v>418</v>
      </c>
      <c r="D89" t="s">
        <v>416</v>
      </c>
      <c r="E89" t="s">
        <v>180</v>
      </c>
      <c r="F89">
        <v>0.6</v>
      </c>
      <c r="G89">
        <v>9.3800000000000008</v>
      </c>
    </row>
    <row r="90" spans="3:7">
      <c r="C90" t="s">
        <v>418</v>
      </c>
      <c r="D90" t="s">
        <v>416</v>
      </c>
      <c r="E90" t="s">
        <v>52</v>
      </c>
      <c r="F90">
        <v>0.57999999999999996</v>
      </c>
      <c r="G90">
        <v>37.5</v>
      </c>
    </row>
    <row r="91" spans="3:7">
      <c r="C91" t="s">
        <v>418</v>
      </c>
      <c r="D91" t="s">
        <v>416</v>
      </c>
      <c r="E91" t="s">
        <v>52</v>
      </c>
      <c r="F91">
        <v>0.63</v>
      </c>
      <c r="G91">
        <v>83.78</v>
      </c>
    </row>
    <row r="92" spans="3:7">
      <c r="C92" t="s">
        <v>418</v>
      </c>
      <c r="D92" t="s">
        <v>416</v>
      </c>
      <c r="E92" t="s">
        <v>52</v>
      </c>
      <c r="F92">
        <v>0.56999999999999995</v>
      </c>
      <c r="G92">
        <v>82.35</v>
      </c>
    </row>
    <row r="93" spans="3:7">
      <c r="C93" t="s">
        <v>418</v>
      </c>
      <c r="D93" t="s">
        <v>416</v>
      </c>
      <c r="E93" t="s">
        <v>52</v>
      </c>
      <c r="F93">
        <v>0.6</v>
      </c>
      <c r="G93">
        <v>96.88</v>
      </c>
    </row>
    <row r="94" spans="3:7">
      <c r="C94" t="s">
        <v>418</v>
      </c>
      <c r="D94" t="s">
        <v>419</v>
      </c>
      <c r="E94" t="s">
        <v>180</v>
      </c>
      <c r="F94">
        <v>0.83</v>
      </c>
      <c r="G94">
        <v>1.1299999999999999</v>
      </c>
    </row>
    <row r="95" spans="3:7">
      <c r="C95" t="s">
        <v>418</v>
      </c>
      <c r="D95" t="s">
        <v>419</v>
      </c>
      <c r="E95" t="s">
        <v>180</v>
      </c>
      <c r="F95">
        <v>0.55000000000000004</v>
      </c>
      <c r="G95">
        <v>4.7</v>
      </c>
    </row>
    <row r="96" spans="3:7">
      <c r="C96" t="s">
        <v>418</v>
      </c>
      <c r="D96" t="s">
        <v>419</v>
      </c>
      <c r="E96" t="s">
        <v>180</v>
      </c>
      <c r="F96">
        <v>0.76</v>
      </c>
      <c r="G96">
        <v>2.71</v>
      </c>
    </row>
    <row r="97" spans="3:7">
      <c r="C97" t="s">
        <v>418</v>
      </c>
      <c r="D97" t="s">
        <v>419</v>
      </c>
      <c r="E97" t="s">
        <v>180</v>
      </c>
      <c r="F97">
        <v>0.6</v>
      </c>
      <c r="G97">
        <v>9.3800000000000008</v>
      </c>
    </row>
    <row r="98" spans="3:7">
      <c r="C98" t="s">
        <v>418</v>
      </c>
      <c r="D98" t="s">
        <v>419</v>
      </c>
      <c r="E98" t="s">
        <v>52</v>
      </c>
      <c r="F98">
        <v>0.83</v>
      </c>
      <c r="G98">
        <v>37.5</v>
      </c>
    </row>
    <row r="99" spans="3:7">
      <c r="C99" t="s">
        <v>418</v>
      </c>
      <c r="D99" t="s">
        <v>419</v>
      </c>
      <c r="E99" t="s">
        <v>52</v>
      </c>
      <c r="F99">
        <v>0.55000000000000004</v>
      </c>
      <c r="G99">
        <v>83.78</v>
      </c>
    </row>
    <row r="100" spans="3:7">
      <c r="C100" t="s">
        <v>418</v>
      </c>
      <c r="D100" t="s">
        <v>419</v>
      </c>
      <c r="E100" t="s">
        <v>52</v>
      </c>
      <c r="F100">
        <v>0.76</v>
      </c>
      <c r="G100">
        <v>82.35</v>
      </c>
    </row>
    <row r="101" spans="3:7">
      <c r="C101" t="s">
        <v>418</v>
      </c>
      <c r="D101" t="s">
        <v>419</v>
      </c>
      <c r="E101" t="s">
        <v>52</v>
      </c>
      <c r="F101">
        <v>0.6</v>
      </c>
      <c r="G101">
        <v>96.88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"/>
  <sheetViews>
    <sheetView workbookViewId="0">
      <selection activeCell="L41" sqref="L41"/>
    </sheetView>
  </sheetViews>
  <sheetFormatPr defaultColWidth="11" defaultRowHeight="15.6"/>
  <sheetData>
    <row r="1" spans="1:11">
      <c r="A1" t="s">
        <v>420</v>
      </c>
    </row>
    <row r="3" spans="1:11">
      <c r="A3" s="5" t="s">
        <v>60</v>
      </c>
      <c r="B3" t="s">
        <v>421</v>
      </c>
      <c r="C3" s="5" t="s">
        <v>338</v>
      </c>
      <c r="D3" s="5" t="s">
        <v>16</v>
      </c>
      <c r="E3" t="s">
        <v>162</v>
      </c>
      <c r="F3" t="s">
        <v>163</v>
      </c>
      <c r="G3" t="s">
        <v>339</v>
      </c>
      <c r="H3" t="s">
        <v>27</v>
      </c>
      <c r="I3" t="s">
        <v>13</v>
      </c>
      <c r="J3" s="5" t="s">
        <v>340</v>
      </c>
      <c r="K3" s="5" t="s">
        <v>341</v>
      </c>
    </row>
    <row r="4" spans="1:11">
      <c r="C4">
        <v>2</v>
      </c>
      <c r="D4">
        <v>1</v>
      </c>
      <c r="E4" t="s">
        <v>422</v>
      </c>
      <c r="F4" t="s">
        <v>423</v>
      </c>
      <c r="G4">
        <v>-0.15</v>
      </c>
      <c r="H4">
        <f>((1-G4^2)^2)/(I4-1)</f>
        <v>7.3500480769230783E-2</v>
      </c>
      <c r="I4">
        <v>14</v>
      </c>
      <c r="J4">
        <f t="shared" ref="J4" si="0">0.5*LN((1+G4)/(1-G4))</f>
        <v>-0.15114043593646675</v>
      </c>
      <c r="K4">
        <f t="shared" ref="K4" si="1">1/(I4-3)</f>
        <v>9.0909090909090912E-2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22"/>
  <sheetViews>
    <sheetView workbookViewId="0">
      <selection activeCell="D34" sqref="D34"/>
    </sheetView>
  </sheetViews>
  <sheetFormatPr defaultColWidth="11" defaultRowHeight="15.6"/>
  <sheetData>
    <row r="1" spans="1:19">
      <c r="A1" t="s">
        <v>424</v>
      </c>
    </row>
    <row r="4" spans="1:19">
      <c r="A4" s="5" t="s">
        <v>6</v>
      </c>
      <c r="B4" t="s">
        <v>191</v>
      </c>
      <c r="C4" s="5" t="s">
        <v>159</v>
      </c>
      <c r="D4" s="5" t="s">
        <v>425</v>
      </c>
      <c r="E4" s="5" t="s">
        <v>426</v>
      </c>
      <c r="F4" s="5" t="s">
        <v>427</v>
      </c>
      <c r="G4" s="5" t="s">
        <v>428</v>
      </c>
      <c r="H4" s="5" t="s">
        <v>429</v>
      </c>
      <c r="K4" s="5" t="s">
        <v>338</v>
      </c>
      <c r="L4" s="5" t="s">
        <v>16</v>
      </c>
      <c r="M4" t="s">
        <v>162</v>
      </c>
      <c r="N4" t="s">
        <v>163</v>
      </c>
      <c r="O4" t="s">
        <v>339</v>
      </c>
      <c r="P4" t="s">
        <v>27</v>
      </c>
      <c r="Q4" t="s">
        <v>13</v>
      </c>
      <c r="R4" s="5" t="s">
        <v>340</v>
      </c>
      <c r="S4" s="5" t="s">
        <v>341</v>
      </c>
    </row>
    <row r="5" spans="1:19">
      <c r="B5" t="s">
        <v>430</v>
      </c>
      <c r="C5">
        <v>10</v>
      </c>
      <c r="D5">
        <v>21</v>
      </c>
      <c r="E5">
        <v>8.4287745676208896</v>
      </c>
      <c r="F5">
        <v>2.4308299749644302</v>
      </c>
      <c r="G5">
        <v>0.01</v>
      </c>
      <c r="H5">
        <v>0.01</v>
      </c>
      <c r="K5">
        <v>24</v>
      </c>
      <c r="L5">
        <v>1</v>
      </c>
      <c r="M5" t="s">
        <v>431</v>
      </c>
      <c r="N5" t="s">
        <v>52</v>
      </c>
      <c r="O5" s="25">
        <f>CORREL(G$5:G$21,$D$5:$D$21)</f>
        <v>0.55931031361132777</v>
      </c>
      <c r="P5">
        <f>((1-O5^2)^2)/(Q5-1)</f>
        <v>2.9512832537353279E-2</v>
      </c>
      <c r="Q5">
        <f>COUNTA($G$5:$G$21)</f>
        <v>17</v>
      </c>
      <c r="R5">
        <f t="shared" ref="R5:R7" si="0">0.5*LN((1+O5)/(1-O5))</f>
        <v>0.63182896352307494</v>
      </c>
      <c r="S5">
        <f t="shared" ref="S5:S7" si="1">1/(Q5-3)</f>
        <v>7.1428571428571425E-2</v>
      </c>
    </row>
    <row r="6" spans="1:19">
      <c r="C6">
        <v>5</v>
      </c>
      <c r="D6">
        <v>27</v>
      </c>
      <c r="E6">
        <v>11.991699643955499</v>
      </c>
      <c r="F6">
        <v>2.7567615325447399</v>
      </c>
      <c r="G6">
        <v>0.02</v>
      </c>
      <c r="H6">
        <v>0.02</v>
      </c>
      <c r="L6">
        <v>2</v>
      </c>
      <c r="M6" t="s">
        <v>432</v>
      </c>
      <c r="N6" t="s">
        <v>52</v>
      </c>
      <c r="O6" s="25">
        <f>CORREL(G$5:G$21,$E$5:$E$21)</f>
        <v>0.52206799149366867</v>
      </c>
      <c r="P6">
        <f t="shared" ref="P6:P7" si="2">((1-O6^2)^2)/(Q6-1)</f>
        <v>3.3073515366168899E-2</v>
      </c>
      <c r="Q6">
        <f>COUNTA($G$5:$G$21)</f>
        <v>17</v>
      </c>
      <c r="R6">
        <f t="shared" si="0"/>
        <v>0.57917836456725813</v>
      </c>
      <c r="S6">
        <f t="shared" si="1"/>
        <v>7.1428571428571425E-2</v>
      </c>
    </row>
    <row r="7" spans="1:19">
      <c r="C7">
        <v>16</v>
      </c>
      <c r="D7">
        <v>19</v>
      </c>
      <c r="E7">
        <v>6.4360828492377502</v>
      </c>
      <c r="F7">
        <v>2.1987802958532399</v>
      </c>
      <c r="G7">
        <v>0.02</v>
      </c>
      <c r="H7">
        <v>0.02</v>
      </c>
      <c r="L7">
        <v>3</v>
      </c>
      <c r="M7" t="s">
        <v>433</v>
      </c>
      <c r="N7" t="s">
        <v>52</v>
      </c>
      <c r="O7" s="25">
        <f>CORREL(G$5:G$21,$F$5:$F$21)</f>
        <v>0.53038624562987757</v>
      </c>
      <c r="P7">
        <f t="shared" si="2"/>
        <v>3.2282245925973826E-2</v>
      </c>
      <c r="Q7">
        <f>COUNTA($G$5:$G$21)</f>
        <v>17</v>
      </c>
      <c r="R7">
        <f t="shared" si="0"/>
        <v>0.59068243651070407</v>
      </c>
      <c r="S7">
        <f t="shared" si="1"/>
        <v>7.1428571428571425E-2</v>
      </c>
    </row>
    <row r="8" spans="1:19">
      <c r="C8">
        <v>15</v>
      </c>
      <c r="D8">
        <v>34</v>
      </c>
      <c r="E8">
        <v>12.516121209448899</v>
      </c>
      <c r="F8">
        <v>2.8870533765342801</v>
      </c>
      <c r="G8">
        <v>0.05</v>
      </c>
      <c r="H8">
        <v>0.03</v>
      </c>
      <c r="O8" s="25"/>
    </row>
    <row r="9" spans="1:19">
      <c r="C9">
        <v>4</v>
      </c>
      <c r="D9">
        <v>23</v>
      </c>
      <c r="E9">
        <v>7.4846504039947499</v>
      </c>
      <c r="F9">
        <v>2.3941467862117198</v>
      </c>
      <c r="G9">
        <v>0.05</v>
      </c>
      <c r="H9">
        <v>0.04</v>
      </c>
      <c r="O9" s="25"/>
    </row>
    <row r="10" spans="1:19">
      <c r="C10">
        <v>6</v>
      </c>
      <c r="D10">
        <v>17</v>
      </c>
      <c r="E10">
        <v>4.6203110704482997</v>
      </c>
      <c r="F10">
        <v>1.93762640286765</v>
      </c>
      <c r="G10">
        <v>0.04</v>
      </c>
      <c r="H10">
        <v>0.04</v>
      </c>
      <c r="O10" s="25"/>
    </row>
    <row r="11" spans="1:19">
      <c r="C11">
        <v>1</v>
      </c>
      <c r="D11">
        <v>28</v>
      </c>
      <c r="E11" s="5">
        <v>11.828834092086501</v>
      </c>
      <c r="F11">
        <v>2.7780610653924098</v>
      </c>
      <c r="G11">
        <v>0.08</v>
      </c>
      <c r="H11">
        <v>0.05</v>
      </c>
    </row>
    <row r="12" spans="1:19">
      <c r="C12">
        <v>3</v>
      </c>
      <c r="D12">
        <v>37</v>
      </c>
      <c r="E12" s="5">
        <v>15.908464599477499</v>
      </c>
      <c r="F12">
        <v>3.0389179766037699</v>
      </c>
      <c r="G12">
        <v>0.05</v>
      </c>
      <c r="H12">
        <v>0.05</v>
      </c>
    </row>
    <row r="13" spans="1:19">
      <c r="C13">
        <v>9</v>
      </c>
      <c r="D13">
        <v>30</v>
      </c>
      <c r="E13" s="5">
        <v>13.9989969025231</v>
      </c>
      <c r="F13">
        <v>2.9157418159247501</v>
      </c>
      <c r="G13">
        <v>7.0000000000000007E-2</v>
      </c>
      <c r="H13">
        <v>0.05</v>
      </c>
    </row>
    <row r="14" spans="1:19">
      <c r="C14">
        <v>12</v>
      </c>
      <c r="D14">
        <v>36</v>
      </c>
      <c r="E14" s="5">
        <v>14.8670620266978</v>
      </c>
      <c r="F14">
        <v>3.00268620014789</v>
      </c>
      <c r="G14">
        <v>0.06</v>
      </c>
      <c r="H14">
        <v>0.05</v>
      </c>
    </row>
    <row r="15" spans="1:19">
      <c r="C15">
        <v>14</v>
      </c>
      <c r="D15">
        <v>27</v>
      </c>
      <c r="E15" s="5">
        <v>7.4887840474432004</v>
      </c>
      <c r="F15">
        <v>2.5026876850567601</v>
      </c>
      <c r="G15">
        <v>0.09</v>
      </c>
      <c r="H15">
        <v>0.05</v>
      </c>
    </row>
    <row r="16" spans="1:19">
      <c r="C16">
        <v>13</v>
      </c>
      <c r="D16">
        <v>26</v>
      </c>
      <c r="E16">
        <v>11.9302461446885</v>
      </c>
      <c r="F16">
        <v>2.7557161566994601</v>
      </c>
      <c r="G16">
        <v>0.16</v>
      </c>
      <c r="H16">
        <v>0.09</v>
      </c>
    </row>
    <row r="17" spans="3:8">
      <c r="C17">
        <v>11</v>
      </c>
      <c r="D17">
        <v>29</v>
      </c>
      <c r="E17">
        <v>13.1529778767402</v>
      </c>
      <c r="F17">
        <v>2.84237543841934</v>
      </c>
      <c r="G17">
        <v>0.12</v>
      </c>
      <c r="H17">
        <v>0.11</v>
      </c>
    </row>
    <row r="18" spans="3:8">
      <c r="C18">
        <v>8</v>
      </c>
      <c r="D18">
        <v>41</v>
      </c>
      <c r="E18">
        <v>14.823796558604</v>
      </c>
      <c r="F18">
        <v>3.0588751518319302</v>
      </c>
      <c r="G18">
        <v>0.2</v>
      </c>
      <c r="H18">
        <v>0.17</v>
      </c>
    </row>
    <row r="19" spans="3:8">
      <c r="C19">
        <v>17</v>
      </c>
      <c r="D19">
        <v>39</v>
      </c>
      <c r="E19">
        <v>19.688543744970701</v>
      </c>
      <c r="F19">
        <v>3.16741605067697</v>
      </c>
      <c r="G19">
        <v>0.21</v>
      </c>
      <c r="H19">
        <v>0.18</v>
      </c>
    </row>
    <row r="20" spans="3:8">
      <c r="C20">
        <v>7</v>
      </c>
      <c r="D20">
        <v>47</v>
      </c>
      <c r="E20">
        <v>24.296729461303499</v>
      </c>
      <c r="F20">
        <v>3.3990024382203599</v>
      </c>
      <c r="G20">
        <v>0.22</v>
      </c>
      <c r="H20">
        <v>0.2</v>
      </c>
    </row>
    <row r="21" spans="3:8">
      <c r="C21">
        <v>2</v>
      </c>
      <c r="D21">
        <v>33</v>
      </c>
      <c r="E21">
        <v>13.0154653380218</v>
      </c>
      <c r="F21">
        <v>2.8988494926066299</v>
      </c>
      <c r="G21">
        <v>0.37</v>
      </c>
      <c r="H21">
        <v>0.21</v>
      </c>
    </row>
    <row r="22" spans="3:8">
      <c r="E22" s="6"/>
      <c r="F22" s="6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9"/>
  <sheetViews>
    <sheetView workbookViewId="0">
      <selection activeCell="G31" sqref="G31"/>
    </sheetView>
  </sheetViews>
  <sheetFormatPr defaultColWidth="11" defaultRowHeight="15.6"/>
  <sheetData>
    <row r="1" spans="1:20">
      <c r="A1" t="s">
        <v>434</v>
      </c>
    </row>
    <row r="4" spans="1:20">
      <c r="A4" s="5" t="s">
        <v>6</v>
      </c>
      <c r="B4" s="7" t="s">
        <v>191</v>
      </c>
      <c r="C4" t="s">
        <v>435</v>
      </c>
      <c r="D4" t="s">
        <v>160</v>
      </c>
      <c r="E4" t="s">
        <v>436</v>
      </c>
      <c r="F4" t="s">
        <v>437</v>
      </c>
      <c r="G4" t="s">
        <v>438</v>
      </c>
      <c r="H4" t="s">
        <v>439</v>
      </c>
      <c r="I4" t="s">
        <v>440</v>
      </c>
      <c r="J4" t="s">
        <v>145</v>
      </c>
      <c r="L4" s="5" t="s">
        <v>338</v>
      </c>
      <c r="M4" s="5" t="s">
        <v>16</v>
      </c>
      <c r="N4" t="s">
        <v>162</v>
      </c>
      <c r="O4" t="s">
        <v>163</v>
      </c>
      <c r="P4" t="s">
        <v>339</v>
      </c>
      <c r="Q4" t="s">
        <v>27</v>
      </c>
      <c r="R4" t="s">
        <v>13</v>
      </c>
      <c r="S4" s="5" t="s">
        <v>340</v>
      </c>
      <c r="T4" s="5" t="s">
        <v>341</v>
      </c>
    </row>
    <row r="5" spans="1:20">
      <c r="C5">
        <v>0.81</v>
      </c>
      <c r="D5">
        <v>0.85</v>
      </c>
      <c r="E5">
        <v>12.73</v>
      </c>
      <c r="F5">
        <v>33</v>
      </c>
      <c r="G5">
        <v>30.87</v>
      </c>
      <c r="H5">
        <v>19</v>
      </c>
      <c r="I5">
        <v>29</v>
      </c>
      <c r="J5">
        <f>H5/SUM(H5:I5)</f>
        <v>0.39583333333333331</v>
      </c>
      <c r="L5">
        <v>20</v>
      </c>
      <c r="M5">
        <v>1</v>
      </c>
      <c r="N5" s="26" t="s">
        <v>392</v>
      </c>
      <c r="O5" t="s">
        <v>52</v>
      </c>
      <c r="P5" s="25">
        <f>CORREL(J5:J8,C5:C8)</f>
        <v>-0.77572304110790213</v>
      </c>
      <c r="Q5">
        <f>((1-P5^2)^2)/(R5-1)</f>
        <v>5.2868686712460061E-2</v>
      </c>
      <c r="R5">
        <f>COUNTA(J5:J8)</f>
        <v>4</v>
      </c>
      <c r="S5">
        <f t="shared" ref="S5:S9" si="0">0.5*LN((1+P5)/(1-P5))</f>
        <v>-1.034540627165496</v>
      </c>
      <c r="T5">
        <f t="shared" ref="T5:T9" si="1">1/(R5-3)</f>
        <v>1</v>
      </c>
    </row>
    <row r="6" spans="1:20">
      <c r="C6">
        <v>0.85</v>
      </c>
      <c r="D6">
        <v>0.87</v>
      </c>
      <c r="E6">
        <v>13.43</v>
      </c>
      <c r="F6">
        <v>39</v>
      </c>
      <c r="G6">
        <v>35.520000000000003</v>
      </c>
      <c r="H6">
        <v>25</v>
      </c>
      <c r="I6">
        <v>26</v>
      </c>
      <c r="J6">
        <f>H6/SUM(H6:I6)</f>
        <v>0.49019607843137253</v>
      </c>
      <c r="M6">
        <v>2</v>
      </c>
      <c r="N6" s="26" t="s">
        <v>389</v>
      </c>
      <c r="O6" t="s">
        <v>52</v>
      </c>
      <c r="P6" s="25">
        <f>CORREL(J5:J8,D5:D8)</f>
        <v>-0.53917838809278407</v>
      </c>
      <c r="Q6">
        <f>((1-P6^2)^2)/(R6-1)</f>
        <v>0.16769585810035625</v>
      </c>
      <c r="R6">
        <f>COUNTA(J5:J8)</f>
        <v>4</v>
      </c>
      <c r="S6">
        <f t="shared" si="0"/>
        <v>-0.60299651484533612</v>
      </c>
      <c r="T6">
        <f t="shared" si="1"/>
        <v>1</v>
      </c>
    </row>
    <row r="7" spans="1:20">
      <c r="C7">
        <v>0.86</v>
      </c>
      <c r="D7">
        <v>0.85</v>
      </c>
      <c r="E7">
        <v>12.13</v>
      </c>
      <c r="F7">
        <v>30</v>
      </c>
      <c r="G7">
        <v>31</v>
      </c>
      <c r="H7">
        <v>9</v>
      </c>
      <c r="I7">
        <v>27</v>
      </c>
      <c r="J7">
        <f>H7/SUM(H7:I7)</f>
        <v>0.25</v>
      </c>
      <c r="M7">
        <v>3</v>
      </c>
      <c r="N7" s="26" t="s">
        <v>436</v>
      </c>
      <c r="O7" t="s">
        <v>52</v>
      </c>
      <c r="P7" s="25">
        <f>CORREL(J5:J8,E5:E8)</f>
        <v>-0.12972436569677895</v>
      </c>
      <c r="Q7">
        <f>((1-P7^2)^2)/(R7-1)</f>
        <v>0.32220879110259576</v>
      </c>
      <c r="R7">
        <f>COUNTA(J5:J8)</f>
        <v>4</v>
      </c>
      <c r="S7">
        <f t="shared" si="0"/>
        <v>-0.1304594876401397</v>
      </c>
      <c r="T7">
        <f t="shared" si="1"/>
        <v>1</v>
      </c>
    </row>
    <row r="8" spans="1:20">
      <c r="C8">
        <v>0.78</v>
      </c>
      <c r="D8">
        <v>0.82</v>
      </c>
      <c r="E8">
        <v>11.85</v>
      </c>
      <c r="F8">
        <v>45</v>
      </c>
      <c r="G8">
        <v>36.29</v>
      </c>
      <c r="H8">
        <v>46</v>
      </c>
      <c r="I8">
        <v>22</v>
      </c>
      <c r="J8">
        <f>H8/SUM(H8:I8)</f>
        <v>0.67647058823529416</v>
      </c>
      <c r="M8">
        <v>4</v>
      </c>
      <c r="N8" s="26" t="s">
        <v>441</v>
      </c>
      <c r="O8" t="s">
        <v>52</v>
      </c>
      <c r="P8" s="25">
        <f>CORREL(J5:J8,F5:F8)</f>
        <v>0.98480215503816049</v>
      </c>
      <c r="Q8">
        <f>((1-P8^2)^2)/(R8-1)</f>
        <v>3.0330335236843239E-4</v>
      </c>
      <c r="R8">
        <f>COUNTA(J5:J8)</f>
        <v>4</v>
      </c>
      <c r="S8">
        <f t="shared" si="0"/>
        <v>2.4360604395868131</v>
      </c>
      <c r="T8">
        <f t="shared" si="1"/>
        <v>1</v>
      </c>
    </row>
    <row r="9" spans="1:20">
      <c r="M9">
        <v>5</v>
      </c>
      <c r="N9" s="26" t="s">
        <v>442</v>
      </c>
      <c r="O9" t="s">
        <v>52</v>
      </c>
      <c r="P9" s="25">
        <f>CORREL(J5:J8,G5:G8)</f>
        <v>0.87643535479701096</v>
      </c>
      <c r="Q9">
        <f>((1-P9^2)^2)/(R9-1)</f>
        <v>1.791985175125126E-2</v>
      </c>
      <c r="R9">
        <f>COUNTA(J5:J8)</f>
        <v>4</v>
      </c>
      <c r="S9">
        <f t="shared" si="0"/>
        <v>1.3601823530206145</v>
      </c>
      <c r="T9">
        <f t="shared" si="1"/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7"/>
  <sheetViews>
    <sheetView workbookViewId="0">
      <selection activeCell="G34" sqref="G34"/>
    </sheetView>
  </sheetViews>
  <sheetFormatPr defaultColWidth="11" defaultRowHeight="15.6"/>
  <sheetData>
    <row r="1" spans="1:14">
      <c r="A1" s="5" t="s">
        <v>443</v>
      </c>
    </row>
    <row r="4" spans="1:14">
      <c r="A4" s="5" t="s">
        <v>6</v>
      </c>
      <c r="B4" t="s">
        <v>191</v>
      </c>
      <c r="C4" t="s">
        <v>52</v>
      </c>
      <c r="D4" t="s">
        <v>444</v>
      </c>
      <c r="F4" s="5" t="s">
        <v>338</v>
      </c>
      <c r="G4" s="5" t="s">
        <v>16</v>
      </c>
      <c r="H4" t="s">
        <v>162</v>
      </c>
      <c r="I4" t="s">
        <v>163</v>
      </c>
      <c r="J4" t="s">
        <v>339</v>
      </c>
      <c r="K4" t="s">
        <v>27</v>
      </c>
      <c r="L4" t="s">
        <v>13</v>
      </c>
      <c r="M4" s="5" t="s">
        <v>340</v>
      </c>
      <c r="N4" s="5" t="s">
        <v>341</v>
      </c>
    </row>
    <row r="5" spans="1:14">
      <c r="C5">
        <v>30.8</v>
      </c>
      <c r="D5">
        <v>29</v>
      </c>
      <c r="F5">
        <v>17</v>
      </c>
      <c r="G5">
        <v>1</v>
      </c>
      <c r="H5" s="25" t="s">
        <v>445</v>
      </c>
      <c r="I5" t="s">
        <v>52</v>
      </c>
      <c r="J5" s="25">
        <f>CORREL(C5:C17,D5:D17)</f>
        <v>0.73809847918017835</v>
      </c>
      <c r="K5">
        <f>((1-J5^2)^2)/(L5-1)</f>
        <v>1.7268060187179402E-2</v>
      </c>
      <c r="L5">
        <v>13</v>
      </c>
      <c r="M5">
        <f t="shared" ref="M5" si="0">0.5*LN((1+J5)/(1-J5))</f>
        <v>0.94628920410512241</v>
      </c>
      <c r="N5">
        <f t="shared" ref="N5" si="1">1/(L5-3)</f>
        <v>0.1</v>
      </c>
    </row>
    <row r="6" spans="1:14">
      <c r="C6">
        <v>30</v>
      </c>
      <c r="D6">
        <v>21</v>
      </c>
    </row>
    <row r="7" spans="1:14">
      <c r="C7">
        <v>48.7</v>
      </c>
      <c r="D7">
        <v>27</v>
      </c>
    </row>
    <row r="8" spans="1:14">
      <c r="C8">
        <v>49.4</v>
      </c>
      <c r="D8">
        <v>31</v>
      </c>
    </row>
    <row r="9" spans="1:14">
      <c r="C9">
        <v>33.299999999999997</v>
      </c>
      <c r="D9">
        <v>23</v>
      </c>
    </row>
    <row r="10" spans="1:14">
      <c r="C10">
        <v>38</v>
      </c>
      <c r="D10">
        <v>26</v>
      </c>
    </row>
    <row r="11" spans="1:14">
      <c r="C11">
        <v>53.2</v>
      </c>
      <c r="D11">
        <v>34</v>
      </c>
    </row>
    <row r="12" spans="1:14">
      <c r="C12">
        <v>36.4</v>
      </c>
      <c r="D12">
        <v>36</v>
      </c>
    </row>
    <row r="13" spans="1:14">
      <c r="C13">
        <v>39.6</v>
      </c>
      <c r="D13">
        <v>29</v>
      </c>
    </row>
    <row r="14" spans="1:14">
      <c r="C14">
        <v>81.599999999999994</v>
      </c>
      <c r="D14">
        <v>32</v>
      </c>
    </row>
    <row r="15" spans="1:14">
      <c r="C15">
        <v>59.3</v>
      </c>
      <c r="D15">
        <v>35</v>
      </c>
    </row>
    <row r="16" spans="1:14">
      <c r="C16">
        <v>6.8</v>
      </c>
      <c r="D16">
        <v>22</v>
      </c>
    </row>
    <row r="17" spans="3:4">
      <c r="C17">
        <v>4.5</v>
      </c>
      <c r="D17">
        <v>16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4"/>
  <sheetViews>
    <sheetView workbookViewId="0">
      <selection activeCell="H33" sqref="H33"/>
    </sheetView>
  </sheetViews>
  <sheetFormatPr defaultColWidth="11" defaultRowHeight="15.6"/>
  <sheetData>
    <row r="1" spans="1:14">
      <c r="A1" t="s">
        <v>446</v>
      </c>
    </row>
    <row r="4" spans="1:14">
      <c r="A4" s="5" t="s">
        <v>60</v>
      </c>
      <c r="B4" t="s">
        <v>447</v>
      </c>
      <c r="C4" t="s">
        <v>204</v>
      </c>
      <c r="D4" t="s">
        <v>329</v>
      </c>
      <c r="F4" s="5" t="s">
        <v>338</v>
      </c>
      <c r="G4" s="5" t="s">
        <v>16</v>
      </c>
      <c r="H4" t="s">
        <v>162</v>
      </c>
      <c r="I4" t="s">
        <v>163</v>
      </c>
      <c r="J4" t="s">
        <v>339</v>
      </c>
      <c r="K4" t="s">
        <v>27</v>
      </c>
      <c r="L4" t="s">
        <v>13</v>
      </c>
      <c r="M4" s="5" t="s">
        <v>340</v>
      </c>
      <c r="N4" s="5" t="s">
        <v>341</v>
      </c>
    </row>
    <row r="5" spans="1:14">
      <c r="C5">
        <v>0.126</v>
      </c>
      <c r="D5">
        <v>0</v>
      </c>
      <c r="F5">
        <v>3</v>
      </c>
      <c r="G5">
        <v>1</v>
      </c>
      <c r="H5" t="s">
        <v>448</v>
      </c>
      <c r="I5" t="s">
        <v>52</v>
      </c>
      <c r="J5">
        <f>CORREL(C5:C13,D5:D13)</f>
        <v>-0.63360840449729927</v>
      </c>
      <c r="K5">
        <f>((1-J5^2)^2)/(L5-1)</f>
        <v>4.4781324770318119E-2</v>
      </c>
      <c r="L5">
        <f>COUNTA(C5:C26)</f>
        <v>9</v>
      </c>
      <c r="M5">
        <f t="shared" ref="M5" si="0">0.5*LN((1+J5)/(1-J5))</f>
        <v>-0.74742194883469093</v>
      </c>
      <c r="N5">
        <f t="shared" ref="N5" si="1">1/(L5-3)</f>
        <v>0.16666666666666666</v>
      </c>
    </row>
    <row r="6" spans="1:14">
      <c r="C6">
        <v>5.7000000000000002E-2</v>
      </c>
      <c r="D6">
        <v>7.0000000000000007E-2</v>
      </c>
    </row>
    <row r="7" spans="1:14">
      <c r="C7">
        <v>6.4000000000000001E-2</v>
      </c>
      <c r="D7">
        <v>0</v>
      </c>
    </row>
    <row r="8" spans="1:14">
      <c r="C8">
        <v>6.6000000000000003E-2</v>
      </c>
      <c r="D8">
        <v>0.1</v>
      </c>
      <c r="G8" s="7" t="s">
        <v>449</v>
      </c>
    </row>
    <row r="9" spans="1:14">
      <c r="C9">
        <v>6.7000000000000004E-2</v>
      </c>
      <c r="D9">
        <v>0</v>
      </c>
    </row>
    <row r="10" spans="1:14">
      <c r="C10">
        <v>5.3999999999999999E-2</v>
      </c>
      <c r="D10">
        <v>0.2</v>
      </c>
    </row>
    <row r="11" spans="1:14">
      <c r="C11">
        <v>5.5E-2</v>
      </c>
      <c r="D11">
        <v>0.5</v>
      </c>
      <c r="J11" s="5"/>
    </row>
    <row r="12" spans="1:14">
      <c r="C12">
        <v>3.5000000000000003E-2</v>
      </c>
      <c r="D12">
        <v>0.89</v>
      </c>
      <c r="J12" s="5"/>
    </row>
    <row r="13" spans="1:14">
      <c r="C13">
        <v>4.4999999999999998E-2</v>
      </c>
      <c r="D13">
        <v>0.6</v>
      </c>
    </row>
    <row r="14" spans="1:14">
      <c r="J14" s="27"/>
      <c r="K14" s="27"/>
      <c r="L14" s="27"/>
      <c r="M14" s="27"/>
      <c r="N14" s="2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35"/>
  <sheetViews>
    <sheetView workbookViewId="0">
      <selection activeCell="H42" sqref="H42"/>
    </sheetView>
  </sheetViews>
  <sheetFormatPr defaultColWidth="11" defaultRowHeight="15.6"/>
  <sheetData>
    <row r="1" spans="1:20">
      <c r="A1" t="s">
        <v>450</v>
      </c>
    </row>
    <row r="5" spans="1:20">
      <c r="A5" s="5" t="s">
        <v>6</v>
      </c>
      <c r="B5" t="s">
        <v>191</v>
      </c>
      <c r="C5" t="s">
        <v>451</v>
      </c>
      <c r="D5" t="s">
        <v>452</v>
      </c>
      <c r="E5" t="s">
        <v>453</v>
      </c>
      <c r="F5" t="s">
        <v>454</v>
      </c>
      <c r="G5" t="s">
        <v>455</v>
      </c>
      <c r="H5" t="s">
        <v>456</v>
      </c>
      <c r="I5" t="s">
        <v>457</v>
      </c>
      <c r="L5" s="5" t="s">
        <v>338</v>
      </c>
      <c r="M5" s="5" t="s">
        <v>16</v>
      </c>
      <c r="N5" t="s">
        <v>162</v>
      </c>
      <c r="O5" t="s">
        <v>163</v>
      </c>
      <c r="P5" t="s">
        <v>339</v>
      </c>
      <c r="Q5" t="s">
        <v>27</v>
      </c>
      <c r="R5" t="s">
        <v>13</v>
      </c>
      <c r="S5" s="5" t="s">
        <v>340</v>
      </c>
      <c r="T5" s="5" t="s">
        <v>341</v>
      </c>
    </row>
    <row r="6" spans="1:20">
      <c r="C6">
        <v>161</v>
      </c>
      <c r="D6">
        <v>286</v>
      </c>
      <c r="E6">
        <f>AVERAGE(C6:D6)</f>
        <v>223.5</v>
      </c>
      <c r="F6">
        <v>18</v>
      </c>
      <c r="G6">
        <v>23.18</v>
      </c>
      <c r="H6">
        <v>18.100000000000001</v>
      </c>
      <c r="I6">
        <v>0.28000000000000003</v>
      </c>
      <c r="L6">
        <v>13</v>
      </c>
      <c r="M6">
        <v>1</v>
      </c>
      <c r="N6" s="25" t="s">
        <v>458</v>
      </c>
      <c r="O6" t="s">
        <v>453</v>
      </c>
      <c r="P6" s="25">
        <v>-7.8535199999999999E-2</v>
      </c>
      <c r="Q6">
        <f>((1-P6^2)^2)/(R6-1)</f>
        <v>3.4058706420790508E-2</v>
      </c>
      <c r="R6">
        <v>30</v>
      </c>
      <c r="S6">
        <f t="shared" ref="S6:S8" si="0">0.5*LN((1+P6)/(1-P6))</f>
        <v>-7.8697262714305091E-2</v>
      </c>
      <c r="T6">
        <f t="shared" ref="T6:T8" si="1">1/(R6-3)</f>
        <v>3.7037037037037035E-2</v>
      </c>
    </row>
    <row r="7" spans="1:20">
      <c r="C7">
        <v>154</v>
      </c>
      <c r="D7">
        <v>311</v>
      </c>
      <c r="E7">
        <f t="shared" ref="E7:E35" si="2">AVERAGE(C7:D7)</f>
        <v>232.5</v>
      </c>
      <c r="F7">
        <v>11</v>
      </c>
      <c r="G7">
        <v>11.31</v>
      </c>
      <c r="H7">
        <v>10.1</v>
      </c>
      <c r="I7">
        <v>0.3</v>
      </c>
      <c r="L7">
        <v>13</v>
      </c>
      <c r="M7">
        <v>2</v>
      </c>
      <c r="N7" s="25" t="s">
        <v>459</v>
      </c>
      <c r="O7" t="s">
        <v>453</v>
      </c>
      <c r="P7" s="25">
        <v>-6.7797759999999999E-2</v>
      </c>
      <c r="Q7">
        <f>((1-P7^2)^2)/(R7-1)</f>
        <v>3.4166484676674609E-2</v>
      </c>
      <c r="R7">
        <v>30</v>
      </c>
      <c r="S7">
        <f t="shared" si="0"/>
        <v>-6.7901925719592512E-2</v>
      </c>
      <c r="T7">
        <f t="shared" si="1"/>
        <v>3.7037037037037035E-2</v>
      </c>
    </row>
    <row r="8" spans="1:20">
      <c r="C8">
        <v>520</v>
      </c>
      <c r="D8">
        <v>1355</v>
      </c>
      <c r="E8">
        <f t="shared" si="2"/>
        <v>937.5</v>
      </c>
      <c r="F8">
        <v>18</v>
      </c>
      <c r="G8">
        <v>22.69</v>
      </c>
      <c r="H8">
        <v>17.5</v>
      </c>
      <c r="I8">
        <v>0.28000000000000003</v>
      </c>
      <c r="L8">
        <v>13</v>
      </c>
      <c r="M8">
        <v>3</v>
      </c>
      <c r="N8" s="25" t="s">
        <v>456</v>
      </c>
      <c r="O8" t="s">
        <v>453</v>
      </c>
      <c r="P8" s="25">
        <v>-8.1225679999999995E-2</v>
      </c>
      <c r="Q8">
        <f>((1-P8^2)^2)/(R8-1)</f>
        <v>3.4029251941006533E-2</v>
      </c>
      <c r="R8">
        <v>30</v>
      </c>
      <c r="S8">
        <f t="shared" si="0"/>
        <v>-8.1405022291289209E-2</v>
      </c>
      <c r="T8">
        <f t="shared" si="1"/>
        <v>3.7037037037037035E-2</v>
      </c>
    </row>
    <row r="9" spans="1:20">
      <c r="C9">
        <v>385</v>
      </c>
      <c r="D9">
        <v>402</v>
      </c>
      <c r="E9">
        <f t="shared" si="2"/>
        <v>393.5</v>
      </c>
      <c r="F9">
        <v>21</v>
      </c>
      <c r="G9">
        <v>27.47</v>
      </c>
      <c r="H9">
        <v>27.44</v>
      </c>
      <c r="I9">
        <v>0.27</v>
      </c>
    </row>
    <row r="10" spans="1:20">
      <c r="C10">
        <v>472</v>
      </c>
      <c r="D10">
        <v>206</v>
      </c>
      <c r="E10">
        <f t="shared" si="2"/>
        <v>339</v>
      </c>
      <c r="F10">
        <v>15</v>
      </c>
      <c r="G10">
        <v>20.75</v>
      </c>
      <c r="H10">
        <v>21.67</v>
      </c>
      <c r="I10">
        <v>0.27</v>
      </c>
    </row>
    <row r="11" spans="1:20">
      <c r="C11">
        <v>375</v>
      </c>
      <c r="D11">
        <v>432</v>
      </c>
      <c r="E11">
        <f t="shared" si="2"/>
        <v>403.5</v>
      </c>
      <c r="F11">
        <v>20</v>
      </c>
      <c r="G11">
        <v>21.32</v>
      </c>
      <c r="H11">
        <v>17.59</v>
      </c>
      <c r="I11">
        <v>0.28000000000000003</v>
      </c>
    </row>
    <row r="12" spans="1:20">
      <c r="C12">
        <v>399</v>
      </c>
      <c r="D12">
        <v>951</v>
      </c>
      <c r="E12">
        <f t="shared" si="2"/>
        <v>675</v>
      </c>
      <c r="F12">
        <v>14</v>
      </c>
      <c r="G12">
        <v>14.73</v>
      </c>
      <c r="H12">
        <v>14.13</v>
      </c>
      <c r="I12">
        <v>0.28000000000000003</v>
      </c>
    </row>
    <row r="13" spans="1:20">
      <c r="C13">
        <v>320</v>
      </c>
      <c r="D13">
        <v>512</v>
      </c>
      <c r="E13">
        <f t="shared" si="2"/>
        <v>416</v>
      </c>
      <c r="F13">
        <v>19</v>
      </c>
      <c r="G13">
        <v>25.68</v>
      </c>
      <c r="H13">
        <v>15.98</v>
      </c>
      <c r="I13">
        <v>0.28000000000000003</v>
      </c>
    </row>
    <row r="14" spans="1:20">
      <c r="C14">
        <v>393</v>
      </c>
      <c r="D14">
        <v>95</v>
      </c>
      <c r="E14">
        <f t="shared" si="2"/>
        <v>244</v>
      </c>
      <c r="F14">
        <v>17</v>
      </c>
      <c r="G14">
        <v>21.93</v>
      </c>
      <c r="H14">
        <v>20.67</v>
      </c>
      <c r="I14">
        <v>0.27</v>
      </c>
    </row>
    <row r="15" spans="1:20">
      <c r="C15">
        <v>234</v>
      </c>
      <c r="D15">
        <v>378</v>
      </c>
      <c r="E15">
        <f t="shared" si="2"/>
        <v>306</v>
      </c>
      <c r="F15">
        <v>11</v>
      </c>
      <c r="G15">
        <v>12.83</v>
      </c>
      <c r="H15">
        <v>9.52</v>
      </c>
      <c r="I15">
        <v>0.3</v>
      </c>
    </row>
    <row r="16" spans="1:20">
      <c r="C16">
        <v>173</v>
      </c>
      <c r="D16">
        <v>388</v>
      </c>
      <c r="E16">
        <f t="shared" si="2"/>
        <v>280.5</v>
      </c>
      <c r="F16">
        <v>17</v>
      </c>
      <c r="G16">
        <v>21.93</v>
      </c>
      <c r="H16">
        <v>19.84</v>
      </c>
      <c r="I16">
        <v>0.28000000000000003</v>
      </c>
    </row>
    <row r="17" spans="3:9">
      <c r="C17">
        <v>182</v>
      </c>
      <c r="D17">
        <v>718</v>
      </c>
      <c r="E17">
        <f t="shared" si="2"/>
        <v>450</v>
      </c>
      <c r="F17">
        <v>18</v>
      </c>
      <c r="G17">
        <v>21.54</v>
      </c>
      <c r="H17">
        <v>14.96</v>
      </c>
      <c r="I17">
        <v>0.28000000000000003</v>
      </c>
    </row>
    <row r="18" spans="3:9">
      <c r="C18">
        <v>231</v>
      </c>
      <c r="D18">
        <v>631</v>
      </c>
      <c r="E18">
        <f t="shared" si="2"/>
        <v>431</v>
      </c>
      <c r="F18">
        <v>13</v>
      </c>
      <c r="G18">
        <v>14.63</v>
      </c>
      <c r="H18">
        <v>14.09</v>
      </c>
      <c r="I18">
        <v>0.28999999999999998</v>
      </c>
    </row>
    <row r="19" spans="3:9">
      <c r="C19">
        <v>283</v>
      </c>
      <c r="D19">
        <v>559</v>
      </c>
      <c r="E19">
        <f t="shared" si="2"/>
        <v>421</v>
      </c>
      <c r="F19">
        <v>22</v>
      </c>
      <c r="G19">
        <v>33.049999999999997</v>
      </c>
      <c r="H19">
        <v>31.07</v>
      </c>
      <c r="I19">
        <v>0.27</v>
      </c>
    </row>
    <row r="20" spans="3:9">
      <c r="C20">
        <v>268</v>
      </c>
      <c r="D20">
        <v>492</v>
      </c>
      <c r="E20">
        <f t="shared" si="2"/>
        <v>380</v>
      </c>
      <c r="F20">
        <v>20</v>
      </c>
      <c r="G20">
        <v>30.05</v>
      </c>
      <c r="H20">
        <v>31</v>
      </c>
      <c r="I20">
        <v>0.27</v>
      </c>
    </row>
    <row r="21" spans="3:9">
      <c r="C21">
        <v>301</v>
      </c>
      <c r="D21">
        <v>326</v>
      </c>
      <c r="E21">
        <f t="shared" si="2"/>
        <v>313.5</v>
      </c>
      <c r="F21">
        <v>25</v>
      </c>
      <c r="G21">
        <v>15.31</v>
      </c>
      <c r="H21">
        <v>15.32</v>
      </c>
      <c r="I21">
        <v>0.28000000000000003</v>
      </c>
    </row>
    <row r="22" spans="3:9">
      <c r="C22">
        <v>149</v>
      </c>
      <c r="D22">
        <v>952</v>
      </c>
      <c r="E22">
        <f t="shared" si="2"/>
        <v>550.5</v>
      </c>
      <c r="F22">
        <v>28</v>
      </c>
      <c r="G22">
        <v>34.799999999999997</v>
      </c>
      <c r="H22">
        <v>29.06</v>
      </c>
      <c r="I22">
        <v>0.27</v>
      </c>
    </row>
    <row r="23" spans="3:9">
      <c r="C23">
        <v>186</v>
      </c>
      <c r="D23">
        <v>1050</v>
      </c>
      <c r="E23">
        <f t="shared" si="2"/>
        <v>618</v>
      </c>
      <c r="F23">
        <v>26</v>
      </c>
      <c r="G23">
        <v>54.55</v>
      </c>
      <c r="H23">
        <v>33.06</v>
      </c>
      <c r="I23">
        <v>0.27</v>
      </c>
    </row>
    <row r="24" spans="3:9">
      <c r="C24">
        <v>149</v>
      </c>
      <c r="D24">
        <v>110</v>
      </c>
      <c r="E24">
        <f t="shared" si="2"/>
        <v>129.5</v>
      </c>
      <c r="F24">
        <v>17</v>
      </c>
      <c r="G24">
        <v>23.17</v>
      </c>
      <c r="H24">
        <v>12.79</v>
      </c>
      <c r="I24">
        <v>0.28999999999999998</v>
      </c>
    </row>
    <row r="25" spans="3:9">
      <c r="C25">
        <v>178</v>
      </c>
      <c r="D25">
        <v>175</v>
      </c>
      <c r="E25">
        <f t="shared" si="2"/>
        <v>176.5</v>
      </c>
      <c r="F25">
        <v>20</v>
      </c>
      <c r="G25">
        <v>24.04</v>
      </c>
      <c r="H25">
        <v>14.84</v>
      </c>
      <c r="I25">
        <v>0.28000000000000003</v>
      </c>
    </row>
    <row r="26" spans="3:9">
      <c r="C26">
        <v>319</v>
      </c>
      <c r="D26">
        <v>417</v>
      </c>
      <c r="E26">
        <f t="shared" si="2"/>
        <v>368</v>
      </c>
      <c r="F26">
        <v>10</v>
      </c>
      <c r="G26">
        <v>10.41</v>
      </c>
      <c r="H26">
        <v>9.36</v>
      </c>
      <c r="I26">
        <v>0.3</v>
      </c>
    </row>
    <row r="27" spans="3:9">
      <c r="C27">
        <v>285</v>
      </c>
      <c r="D27">
        <v>263</v>
      </c>
      <c r="E27">
        <f t="shared" si="2"/>
        <v>274</v>
      </c>
      <c r="F27">
        <v>11</v>
      </c>
      <c r="G27">
        <v>25.66</v>
      </c>
      <c r="H27">
        <v>28.88</v>
      </c>
      <c r="I27">
        <v>0.27</v>
      </c>
    </row>
    <row r="28" spans="3:9">
      <c r="C28">
        <v>446</v>
      </c>
      <c r="D28">
        <v>705</v>
      </c>
      <c r="E28">
        <f t="shared" si="2"/>
        <v>575.5</v>
      </c>
      <c r="F28">
        <v>18</v>
      </c>
      <c r="G28">
        <v>27.14</v>
      </c>
      <c r="H28">
        <v>25.38</v>
      </c>
      <c r="I28">
        <v>0.27</v>
      </c>
    </row>
    <row r="29" spans="3:9">
      <c r="C29">
        <v>324</v>
      </c>
      <c r="D29">
        <v>426</v>
      </c>
      <c r="E29">
        <f t="shared" si="2"/>
        <v>375</v>
      </c>
      <c r="F29">
        <v>14</v>
      </c>
      <c r="G29">
        <v>17.239999999999998</v>
      </c>
      <c r="H29">
        <v>18.899999999999999</v>
      </c>
      <c r="I29">
        <v>0.28000000000000003</v>
      </c>
    </row>
    <row r="30" spans="3:9">
      <c r="C30">
        <v>160</v>
      </c>
      <c r="D30">
        <v>1039</v>
      </c>
      <c r="E30">
        <f t="shared" si="2"/>
        <v>599.5</v>
      </c>
      <c r="F30">
        <v>15</v>
      </c>
      <c r="G30">
        <v>20.75</v>
      </c>
      <c r="H30">
        <v>23.1</v>
      </c>
      <c r="I30">
        <v>0.27</v>
      </c>
    </row>
    <row r="31" spans="3:9">
      <c r="C31">
        <v>322</v>
      </c>
      <c r="D31">
        <v>375</v>
      </c>
      <c r="E31">
        <f t="shared" si="2"/>
        <v>348.5</v>
      </c>
      <c r="F31">
        <v>14</v>
      </c>
      <c r="G31">
        <v>18.18</v>
      </c>
      <c r="H31">
        <v>19.12</v>
      </c>
      <c r="I31">
        <v>0.28000000000000003</v>
      </c>
    </row>
    <row r="32" spans="3:9">
      <c r="C32">
        <v>398</v>
      </c>
      <c r="D32">
        <v>255</v>
      </c>
      <c r="E32">
        <f t="shared" si="2"/>
        <v>326.5</v>
      </c>
      <c r="F32">
        <v>26</v>
      </c>
      <c r="G32">
        <v>51.04</v>
      </c>
      <c r="H32">
        <v>28</v>
      </c>
      <c r="I32">
        <v>0.27</v>
      </c>
    </row>
    <row r="33" spans="3:9">
      <c r="C33">
        <v>358</v>
      </c>
      <c r="D33">
        <v>1753</v>
      </c>
      <c r="E33">
        <f t="shared" si="2"/>
        <v>1055.5</v>
      </c>
      <c r="F33">
        <v>10</v>
      </c>
      <c r="G33">
        <v>10.41</v>
      </c>
      <c r="H33">
        <v>7.52</v>
      </c>
      <c r="I33">
        <v>0.32</v>
      </c>
    </row>
    <row r="34" spans="3:9">
      <c r="C34">
        <v>188</v>
      </c>
      <c r="D34">
        <v>525</v>
      </c>
      <c r="E34">
        <f t="shared" si="2"/>
        <v>356.5</v>
      </c>
      <c r="F34">
        <v>12</v>
      </c>
      <c r="G34">
        <v>13.82</v>
      </c>
      <c r="H34">
        <v>10.64</v>
      </c>
      <c r="I34">
        <v>0.3</v>
      </c>
    </row>
    <row r="35" spans="3:9">
      <c r="C35">
        <v>188</v>
      </c>
      <c r="D35">
        <v>249</v>
      </c>
      <c r="E35">
        <f t="shared" si="2"/>
        <v>218.5</v>
      </c>
      <c r="F35">
        <v>26</v>
      </c>
      <c r="G35">
        <v>48.63</v>
      </c>
      <c r="H35">
        <v>39</v>
      </c>
      <c r="I35">
        <v>0.26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30"/>
  <sheetViews>
    <sheetView workbookViewId="0">
      <selection activeCell="J38" sqref="J38"/>
    </sheetView>
  </sheetViews>
  <sheetFormatPr defaultColWidth="11" defaultRowHeight="15.6"/>
  <sheetData>
    <row r="1" spans="1:18">
      <c r="A1" t="s">
        <v>460</v>
      </c>
    </row>
    <row r="4" spans="1:18">
      <c r="A4" s="5" t="s">
        <v>6</v>
      </c>
      <c r="B4" s="7" t="s">
        <v>461</v>
      </c>
      <c r="C4" t="s">
        <v>378</v>
      </c>
      <c r="D4" t="s">
        <v>462</v>
      </c>
      <c r="E4" t="s">
        <v>160</v>
      </c>
      <c r="F4" t="s">
        <v>463</v>
      </c>
      <c r="G4" t="s">
        <v>464</v>
      </c>
      <c r="H4" t="s">
        <v>465</v>
      </c>
      <c r="J4" s="5" t="s">
        <v>338</v>
      </c>
      <c r="K4" s="5" t="s">
        <v>16</v>
      </c>
      <c r="L4" t="s">
        <v>162</v>
      </c>
      <c r="M4" t="s">
        <v>163</v>
      </c>
      <c r="N4" t="s">
        <v>339</v>
      </c>
      <c r="O4" t="s">
        <v>27</v>
      </c>
      <c r="P4" t="s">
        <v>13</v>
      </c>
      <c r="Q4" s="5" t="s">
        <v>340</v>
      </c>
      <c r="R4" s="5" t="s">
        <v>341</v>
      </c>
    </row>
    <row r="5" spans="1:18">
      <c r="C5" t="s">
        <v>466</v>
      </c>
      <c r="D5" t="s">
        <v>467</v>
      </c>
      <c r="E5">
        <v>0.75</v>
      </c>
      <c r="F5">
        <v>18</v>
      </c>
      <c r="G5">
        <v>29.361702130000001</v>
      </c>
      <c r="H5">
        <v>5.5319148939999998</v>
      </c>
      <c r="J5">
        <v>21</v>
      </c>
      <c r="K5">
        <v>1</v>
      </c>
      <c r="L5" s="26" t="s">
        <v>389</v>
      </c>
      <c r="M5" t="s">
        <v>468</v>
      </c>
      <c r="N5" s="25">
        <f>CORREL(G5:G30,E5:E30)</f>
        <v>-2.5308145891329615E-2</v>
      </c>
      <c r="O5">
        <f>((1-N5^2)^2)/(P5-1)</f>
        <v>3.9948776229848666E-2</v>
      </c>
      <c r="P5">
        <f>COUNTA(E5:E30)</f>
        <v>26</v>
      </c>
      <c r="Q5">
        <f t="shared" ref="Q5:Q6" si="0">0.5*LN((1+N5)/(1-N5))</f>
        <v>-2.5313551276894553E-2</v>
      </c>
      <c r="R5">
        <f t="shared" ref="R5:R6" si="1">1/(P5-3)</f>
        <v>4.3478260869565216E-2</v>
      </c>
    </row>
    <row r="6" spans="1:18">
      <c r="C6" t="s">
        <v>469</v>
      </c>
      <c r="D6" t="s">
        <v>470</v>
      </c>
      <c r="E6">
        <v>0.67</v>
      </c>
      <c r="F6">
        <v>17</v>
      </c>
      <c r="G6">
        <v>62.995594709999999</v>
      </c>
      <c r="H6">
        <v>16.886930979999999</v>
      </c>
      <c r="K6">
        <v>2</v>
      </c>
      <c r="L6" s="26" t="s">
        <v>389</v>
      </c>
      <c r="M6" t="s">
        <v>471</v>
      </c>
      <c r="N6" s="25">
        <f>CORREL(H5:H30,E5:E30)</f>
        <v>-0.17853498075528876</v>
      </c>
      <c r="O6">
        <f>((1-N6^2)^2)/(P6-1)</f>
        <v>3.7490660812090307E-2</v>
      </c>
      <c r="P6">
        <f>COUNTA(E5:E30)</f>
        <v>26</v>
      </c>
      <c r="Q6">
        <f t="shared" si="0"/>
        <v>-0.18046902468465942</v>
      </c>
      <c r="R6">
        <f t="shared" si="1"/>
        <v>4.3478260869565216E-2</v>
      </c>
    </row>
    <row r="7" spans="1:18">
      <c r="C7" t="s">
        <v>472</v>
      </c>
      <c r="D7" t="s">
        <v>473</v>
      </c>
      <c r="E7">
        <v>0.66</v>
      </c>
      <c r="F7">
        <v>16</v>
      </c>
      <c r="G7">
        <v>16.85878963</v>
      </c>
      <c r="H7">
        <v>5.331412104</v>
      </c>
    </row>
    <row r="8" spans="1:18">
      <c r="C8" t="s">
        <v>472</v>
      </c>
      <c r="D8" t="s">
        <v>474</v>
      </c>
      <c r="E8">
        <v>0</v>
      </c>
      <c r="F8">
        <v>15</v>
      </c>
      <c r="G8">
        <v>29.525222549999999</v>
      </c>
      <c r="H8">
        <v>18.991097920000001</v>
      </c>
    </row>
    <row r="9" spans="1:18">
      <c r="C9" t="s">
        <v>475</v>
      </c>
      <c r="D9" t="s">
        <v>476</v>
      </c>
      <c r="E9">
        <v>0.47</v>
      </c>
      <c r="F9">
        <v>21</v>
      </c>
      <c r="G9">
        <v>11.323529410000001</v>
      </c>
      <c r="H9">
        <v>0</v>
      </c>
    </row>
    <row r="10" spans="1:18">
      <c r="C10" t="s">
        <v>475</v>
      </c>
      <c r="D10" t="s">
        <v>477</v>
      </c>
      <c r="E10">
        <v>0.36</v>
      </c>
      <c r="F10">
        <v>20</v>
      </c>
      <c r="G10">
        <v>22.43125904</v>
      </c>
      <c r="H10">
        <v>6.9464544139999997</v>
      </c>
    </row>
    <row r="11" spans="1:18">
      <c r="C11" t="s">
        <v>478</v>
      </c>
      <c r="D11" t="s">
        <v>479</v>
      </c>
      <c r="E11">
        <v>0.32</v>
      </c>
      <c r="F11">
        <v>19</v>
      </c>
      <c r="G11">
        <v>57.346647650000001</v>
      </c>
      <c r="H11">
        <v>0</v>
      </c>
    </row>
    <row r="12" spans="1:18">
      <c r="C12" t="s">
        <v>480</v>
      </c>
      <c r="D12" t="s">
        <v>481</v>
      </c>
      <c r="E12">
        <v>0.66</v>
      </c>
      <c r="F12">
        <v>10</v>
      </c>
      <c r="G12">
        <v>25.135869570000001</v>
      </c>
      <c r="H12">
        <v>1.2228260870000001</v>
      </c>
    </row>
    <row r="13" spans="1:18">
      <c r="C13" t="s">
        <v>480</v>
      </c>
      <c r="D13" t="s">
        <v>482</v>
      </c>
      <c r="E13">
        <v>0.67</v>
      </c>
      <c r="F13">
        <v>9</v>
      </c>
      <c r="G13">
        <v>7.0637119110000004</v>
      </c>
      <c r="H13">
        <v>6.9252077559999998</v>
      </c>
    </row>
    <row r="14" spans="1:18">
      <c r="C14" t="s">
        <v>480</v>
      </c>
      <c r="D14" t="s">
        <v>483</v>
      </c>
      <c r="E14">
        <v>0.68</v>
      </c>
      <c r="F14">
        <v>8</v>
      </c>
      <c r="G14">
        <v>41.40401146</v>
      </c>
      <c r="H14">
        <v>20.343839540000001</v>
      </c>
    </row>
    <row r="15" spans="1:18">
      <c r="C15" t="s">
        <v>484</v>
      </c>
      <c r="D15" t="s">
        <v>485</v>
      </c>
      <c r="E15">
        <v>0.4</v>
      </c>
      <c r="F15">
        <v>14</v>
      </c>
      <c r="G15">
        <v>22.598870059999999</v>
      </c>
      <c r="H15">
        <v>3.8135593220000001</v>
      </c>
    </row>
    <row r="16" spans="1:18">
      <c r="C16" t="s">
        <v>486</v>
      </c>
      <c r="D16" t="s">
        <v>487</v>
      </c>
      <c r="E16">
        <v>0.49</v>
      </c>
      <c r="F16">
        <v>13</v>
      </c>
      <c r="G16">
        <v>17.696629210000001</v>
      </c>
      <c r="H16">
        <v>7.5842696629999997</v>
      </c>
    </row>
    <row r="17" spans="3:8">
      <c r="C17" t="s">
        <v>486</v>
      </c>
      <c r="D17" t="s">
        <v>488</v>
      </c>
      <c r="E17">
        <v>0.35</v>
      </c>
      <c r="F17">
        <v>12</v>
      </c>
      <c r="G17">
        <v>10.378681630000001</v>
      </c>
      <c r="H17">
        <v>20.336605890000001</v>
      </c>
    </row>
    <row r="18" spans="3:8">
      <c r="C18" t="s">
        <v>486</v>
      </c>
      <c r="D18" t="s">
        <v>489</v>
      </c>
      <c r="E18">
        <v>0.33</v>
      </c>
      <c r="F18">
        <v>11</v>
      </c>
      <c r="G18">
        <v>77.68361582</v>
      </c>
      <c r="H18">
        <v>22.31638418</v>
      </c>
    </row>
    <row r="19" spans="3:8">
      <c r="C19" t="s">
        <v>490</v>
      </c>
      <c r="D19" t="s">
        <v>491</v>
      </c>
      <c r="E19">
        <v>0.11</v>
      </c>
      <c r="F19">
        <v>1</v>
      </c>
      <c r="G19">
        <v>79.817905920000001</v>
      </c>
      <c r="H19">
        <v>3.6418816390000002</v>
      </c>
    </row>
    <row r="20" spans="3:8">
      <c r="C20" t="s">
        <v>492</v>
      </c>
      <c r="D20" t="s">
        <v>493</v>
      </c>
      <c r="E20">
        <v>0.06</v>
      </c>
      <c r="F20">
        <v>2</v>
      </c>
      <c r="G20">
        <v>60.571428570000002</v>
      </c>
      <c r="H20">
        <v>20</v>
      </c>
    </row>
    <row r="21" spans="3:8">
      <c r="C21" t="s">
        <v>494</v>
      </c>
      <c r="D21" t="s">
        <v>495</v>
      </c>
      <c r="E21">
        <v>0.51</v>
      </c>
      <c r="F21">
        <v>3</v>
      </c>
      <c r="G21">
        <v>46.15384615</v>
      </c>
      <c r="H21">
        <v>0</v>
      </c>
    </row>
    <row r="22" spans="3:8">
      <c r="C22" t="s">
        <v>494</v>
      </c>
      <c r="D22" t="s">
        <v>496</v>
      </c>
      <c r="E22">
        <v>0.7</v>
      </c>
      <c r="F22">
        <v>4</v>
      </c>
      <c r="G22">
        <v>100</v>
      </c>
      <c r="H22">
        <v>0</v>
      </c>
    </row>
    <row r="23" spans="3:8">
      <c r="C23" t="s">
        <v>497</v>
      </c>
      <c r="D23" t="s">
        <v>498</v>
      </c>
      <c r="E23">
        <v>0.56999999999999995</v>
      </c>
      <c r="F23">
        <v>5</v>
      </c>
      <c r="G23">
        <v>14.38746439</v>
      </c>
      <c r="H23">
        <v>9.6866096870000007</v>
      </c>
    </row>
    <row r="24" spans="3:8">
      <c r="C24" t="s">
        <v>499</v>
      </c>
      <c r="D24" t="s">
        <v>500</v>
      </c>
      <c r="E24">
        <v>0.46</v>
      </c>
      <c r="F24">
        <v>6</v>
      </c>
      <c r="G24">
        <v>14.28571429</v>
      </c>
      <c r="H24">
        <v>1.749271137</v>
      </c>
    </row>
    <row r="25" spans="3:8">
      <c r="C25" t="s">
        <v>501</v>
      </c>
      <c r="D25" t="s">
        <v>502</v>
      </c>
      <c r="E25">
        <v>0.52</v>
      </c>
      <c r="F25">
        <v>7</v>
      </c>
      <c r="G25">
        <v>39.048991350000001</v>
      </c>
      <c r="H25">
        <v>8.5014409220000005</v>
      </c>
    </row>
    <row r="26" spans="3:8">
      <c r="C26" t="s">
        <v>503</v>
      </c>
      <c r="D26" t="s">
        <v>504</v>
      </c>
      <c r="E26">
        <v>0.41</v>
      </c>
      <c r="F26">
        <v>22</v>
      </c>
      <c r="G26">
        <v>2.1961932649999998</v>
      </c>
      <c r="H26">
        <v>10.834553440000001</v>
      </c>
    </row>
    <row r="27" spans="3:8">
      <c r="C27" t="s">
        <v>505</v>
      </c>
      <c r="D27" t="s">
        <v>506</v>
      </c>
      <c r="E27">
        <v>0.32</v>
      </c>
      <c r="G27">
        <v>0</v>
      </c>
      <c r="H27">
        <v>0</v>
      </c>
    </row>
    <row r="28" spans="3:8">
      <c r="C28" t="s">
        <v>507</v>
      </c>
      <c r="D28" t="s">
        <v>508</v>
      </c>
      <c r="E28">
        <v>0.16</v>
      </c>
      <c r="F28">
        <v>23</v>
      </c>
      <c r="G28">
        <v>12.79411765</v>
      </c>
      <c r="H28">
        <v>0</v>
      </c>
    </row>
    <row r="29" spans="3:8">
      <c r="C29" t="s">
        <v>509</v>
      </c>
      <c r="D29" t="s">
        <v>510</v>
      </c>
      <c r="E29">
        <v>0.43</v>
      </c>
      <c r="F29">
        <v>24</v>
      </c>
      <c r="G29">
        <v>5.0872093019999998</v>
      </c>
      <c r="H29">
        <v>0</v>
      </c>
    </row>
    <row r="30" spans="3:8">
      <c r="C30" t="s">
        <v>511</v>
      </c>
      <c r="D30" t="s">
        <v>512</v>
      </c>
      <c r="E30">
        <v>0.32</v>
      </c>
      <c r="F30">
        <v>25</v>
      </c>
      <c r="G30">
        <v>3.4124629080000002</v>
      </c>
      <c r="H30">
        <v>6.8249258160000004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40"/>
  <sheetViews>
    <sheetView workbookViewId="0">
      <selection activeCell="G44" sqref="G44"/>
    </sheetView>
  </sheetViews>
  <sheetFormatPr defaultColWidth="11" defaultRowHeight="15.6"/>
  <sheetData>
    <row r="1" spans="1:16">
      <c r="A1" t="s">
        <v>513</v>
      </c>
    </row>
    <row r="4" spans="1:16">
      <c r="A4" s="5" t="s">
        <v>60</v>
      </c>
      <c r="B4" t="s">
        <v>514</v>
      </c>
      <c r="C4" t="s">
        <v>515</v>
      </c>
      <c r="D4" t="s">
        <v>160</v>
      </c>
      <c r="E4" t="s">
        <v>52</v>
      </c>
      <c r="G4" s="5" t="s">
        <v>338</v>
      </c>
      <c r="H4" s="5" t="s">
        <v>16</v>
      </c>
      <c r="I4" t="s">
        <v>162</v>
      </c>
      <c r="J4" t="s">
        <v>163</v>
      </c>
      <c r="K4" t="s">
        <v>339</v>
      </c>
      <c r="L4" t="s">
        <v>27</v>
      </c>
      <c r="M4" t="s">
        <v>13</v>
      </c>
      <c r="N4" s="5" t="s">
        <v>340</v>
      </c>
      <c r="O4" s="5" t="s">
        <v>341</v>
      </c>
    </row>
    <row r="5" spans="1:16">
      <c r="C5" t="s">
        <v>516</v>
      </c>
      <c r="D5">
        <v>0.70994599999999997</v>
      </c>
      <c r="E5">
        <v>0.45515699999999998</v>
      </c>
      <c r="G5">
        <v>4</v>
      </c>
      <c r="H5">
        <v>1</v>
      </c>
      <c r="I5" t="s">
        <v>389</v>
      </c>
      <c r="J5" t="s">
        <v>52</v>
      </c>
      <c r="K5">
        <v>-0.49418440000000002</v>
      </c>
      <c r="L5">
        <f>((1-K5^2)^2)/(M5-1)</f>
        <v>3.808040647740088E-2</v>
      </c>
      <c r="M5">
        <v>16</v>
      </c>
      <c r="N5">
        <f t="shared" ref="N5:N6" si="0">0.5*LN((1+K5)/(1-K5))</f>
        <v>-0.54158180456369398</v>
      </c>
      <c r="O5">
        <f t="shared" ref="O5:O6" si="1">1/(M5-3)</f>
        <v>7.6923076923076927E-2</v>
      </c>
    </row>
    <row r="6" spans="1:16">
      <c r="D6">
        <v>0.76998200000000006</v>
      </c>
      <c r="E6">
        <v>0.31988</v>
      </c>
      <c r="G6">
        <v>5</v>
      </c>
      <c r="H6">
        <v>1</v>
      </c>
      <c r="I6" t="s">
        <v>389</v>
      </c>
      <c r="J6" t="s">
        <v>52</v>
      </c>
      <c r="K6">
        <v>0.36682520000000002</v>
      </c>
      <c r="L6">
        <f>((1-K6^2)^2)/(M6-1)</f>
        <v>3.9420270244012491E-2</v>
      </c>
      <c r="M6">
        <v>20</v>
      </c>
      <c r="N6">
        <f t="shared" si="0"/>
        <v>0.38474971396704383</v>
      </c>
      <c r="O6">
        <f t="shared" si="1"/>
        <v>5.8823529411764705E-2</v>
      </c>
    </row>
    <row r="7" spans="1:16">
      <c r="D7">
        <v>0.77992799999999995</v>
      </c>
      <c r="E7">
        <v>0</v>
      </c>
    </row>
    <row r="8" spans="1:16">
      <c r="D8">
        <v>0.79981899999999995</v>
      </c>
      <c r="E8">
        <v>0.49775799999999998</v>
      </c>
    </row>
    <row r="9" spans="1:16">
      <c r="D9">
        <v>0.82007200000000002</v>
      </c>
      <c r="E9">
        <v>0.38863999999999999</v>
      </c>
    </row>
    <row r="10" spans="1:16">
      <c r="D10">
        <v>0.83001800000000003</v>
      </c>
      <c r="E10">
        <v>0.37294500000000003</v>
      </c>
      <c r="I10" s="5"/>
      <c r="M10" s="5"/>
    </row>
    <row r="11" spans="1:16">
      <c r="D11">
        <v>0.81012700000000004</v>
      </c>
      <c r="E11">
        <v>0.28176400000000001</v>
      </c>
      <c r="M11" s="5"/>
    </row>
    <row r="12" spans="1:16">
      <c r="D12">
        <v>0.83019900000000002</v>
      </c>
      <c r="E12">
        <v>0.24065800000000001</v>
      </c>
      <c r="M12" s="5"/>
    </row>
    <row r="13" spans="1:16">
      <c r="D13">
        <v>0.83001800000000003</v>
      </c>
      <c r="E13">
        <v>0.21898400000000001</v>
      </c>
    </row>
    <row r="14" spans="1:16">
      <c r="D14">
        <v>0.85009000000000001</v>
      </c>
      <c r="E14">
        <v>0.244395</v>
      </c>
      <c r="M14" s="27"/>
      <c r="N14" s="27"/>
      <c r="O14" s="27"/>
      <c r="P14" s="27"/>
    </row>
    <row r="15" spans="1:16">
      <c r="D15">
        <v>0.85985500000000004</v>
      </c>
      <c r="E15">
        <v>0.13004499999999999</v>
      </c>
    </row>
    <row r="16" spans="1:16">
      <c r="D16">
        <v>0.84032499999999999</v>
      </c>
      <c r="E16">
        <v>0.126308</v>
      </c>
    </row>
    <row r="17" spans="2:13">
      <c r="D17">
        <v>0.83019900000000002</v>
      </c>
      <c r="E17">
        <v>9.04335E-2</v>
      </c>
    </row>
    <row r="18" spans="2:13">
      <c r="D18">
        <v>0.81971099999999997</v>
      </c>
      <c r="E18">
        <v>4.1853500000000002E-2</v>
      </c>
    </row>
    <row r="19" spans="2:13">
      <c r="D19">
        <v>0.84014500000000003</v>
      </c>
      <c r="E19">
        <v>4.93274E-2</v>
      </c>
    </row>
    <row r="20" spans="2:13">
      <c r="D20">
        <v>0.87016300000000002</v>
      </c>
      <c r="E20">
        <v>1.56951E-2</v>
      </c>
    </row>
    <row r="21" spans="2:13">
      <c r="B21" t="s">
        <v>517</v>
      </c>
      <c r="C21" t="s">
        <v>518</v>
      </c>
      <c r="D21">
        <v>0.54940279700000005</v>
      </c>
      <c r="E21">
        <v>7.2088743999999996E-2</v>
      </c>
    </row>
    <row r="22" spans="2:13">
      <c r="D22">
        <v>0.69040631200000002</v>
      </c>
      <c r="E22">
        <v>4.4948399999999999E-2</v>
      </c>
    </row>
    <row r="23" spans="2:13">
      <c r="D23">
        <v>0.70985524300000002</v>
      </c>
      <c r="E23">
        <v>6.1225687000000001E-2</v>
      </c>
    </row>
    <row r="24" spans="2:13">
      <c r="D24">
        <v>0.75005801999999999</v>
      </c>
      <c r="E24">
        <v>4.0167912E-2</v>
      </c>
    </row>
    <row r="25" spans="2:13">
      <c r="D25">
        <v>0.82979623599999996</v>
      </c>
      <c r="E25">
        <v>5.2371869000000001E-2</v>
      </c>
    </row>
    <row r="26" spans="2:13">
      <c r="D26">
        <v>0.84988770400000002</v>
      </c>
      <c r="E26">
        <v>6.0185203E-2</v>
      </c>
    </row>
    <row r="27" spans="2:13">
      <c r="D27">
        <v>0.82946619200000005</v>
      </c>
      <c r="E27">
        <v>7.2829656000000006E-2</v>
      </c>
    </row>
    <row r="28" spans="2:13">
      <c r="D28">
        <v>0.80934954199999998</v>
      </c>
      <c r="E28">
        <v>0.11157734599999999</v>
      </c>
    </row>
    <row r="29" spans="2:13">
      <c r="D29">
        <v>0.75955260000000002</v>
      </c>
      <c r="E29">
        <v>0.17846535799999999</v>
      </c>
      <c r="I29" s="5"/>
      <c r="M29" s="5"/>
    </row>
    <row r="30" spans="2:13">
      <c r="D30">
        <v>0.73976751900000004</v>
      </c>
      <c r="E30">
        <v>0.19393337899999999</v>
      </c>
      <c r="M30" s="5"/>
    </row>
    <row r="31" spans="2:13">
      <c r="D31">
        <v>0.78985329699999995</v>
      </c>
      <c r="E31">
        <v>0.18277834500000001</v>
      </c>
      <c r="M31" s="5"/>
    </row>
    <row r="32" spans="2:13">
      <c r="D32">
        <v>0.80006176399999995</v>
      </c>
      <c r="E32">
        <v>0.18068893899999999</v>
      </c>
    </row>
    <row r="33" spans="4:16">
      <c r="D33">
        <v>0.81952633900000005</v>
      </c>
      <c r="E33">
        <v>0.16804195399999999</v>
      </c>
      <c r="M33" s="27"/>
      <c r="N33" s="27"/>
      <c r="O33" s="27"/>
      <c r="P33" s="27"/>
    </row>
    <row r="34" spans="4:16">
      <c r="D34">
        <v>0.82016811300000003</v>
      </c>
      <c r="E34">
        <v>0.160988941</v>
      </c>
    </row>
    <row r="35" spans="4:16">
      <c r="D35">
        <v>0.84982970800000002</v>
      </c>
      <c r="E35">
        <v>0.167416651</v>
      </c>
    </row>
    <row r="36" spans="4:16">
      <c r="D36">
        <v>0.84948325700000005</v>
      </c>
      <c r="E36">
        <v>0.21820965</v>
      </c>
    </row>
    <row r="37" spans="4:16">
      <c r="D37">
        <v>0.85998017800000004</v>
      </c>
      <c r="E37">
        <v>0.27255869199999999</v>
      </c>
    </row>
    <row r="38" spans="4:16">
      <c r="D38">
        <v>0.82999349899999997</v>
      </c>
      <c r="E38">
        <v>0.27741765899999998</v>
      </c>
    </row>
    <row r="39" spans="4:16">
      <c r="D39">
        <v>0.79994500899999998</v>
      </c>
      <c r="E39">
        <v>0.39656277400000001</v>
      </c>
    </row>
    <row r="40" spans="4:16">
      <c r="D40">
        <v>0.82924947000000004</v>
      </c>
      <c r="E40">
        <v>0.47353664499999998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34"/>
  <sheetViews>
    <sheetView workbookViewId="0"/>
  </sheetViews>
  <sheetFormatPr defaultColWidth="11" defaultRowHeight="15.6"/>
  <sheetData>
    <row r="1" spans="1:22">
      <c r="A1" t="s">
        <v>47</v>
      </c>
    </row>
    <row r="3" spans="1:22">
      <c r="A3" s="5" t="s">
        <v>6</v>
      </c>
      <c r="B3" s="5" t="s">
        <v>48</v>
      </c>
      <c r="C3" t="s">
        <v>15</v>
      </c>
      <c r="D3" t="s">
        <v>16</v>
      </c>
      <c r="E3" t="s">
        <v>49</v>
      </c>
      <c r="F3" t="s">
        <v>50</v>
      </c>
      <c r="G3" t="s">
        <v>51</v>
      </c>
      <c r="H3" t="s">
        <v>11</v>
      </c>
      <c r="I3" t="s">
        <v>12</v>
      </c>
      <c r="J3" t="s">
        <v>52</v>
      </c>
      <c r="K3" t="s">
        <v>14</v>
      </c>
      <c r="L3" t="s">
        <v>13</v>
      </c>
      <c r="M3" s="6" t="s">
        <v>20</v>
      </c>
      <c r="N3" s="6" t="s">
        <v>21</v>
      </c>
      <c r="O3" s="6" t="s">
        <v>22</v>
      </c>
      <c r="P3" s="6" t="s">
        <v>23</v>
      </c>
      <c r="Q3" s="6" t="s">
        <v>24</v>
      </c>
      <c r="R3" s="6" t="s">
        <v>25</v>
      </c>
      <c r="T3" s="6" t="s">
        <v>26</v>
      </c>
      <c r="U3" s="6" t="s">
        <v>27</v>
      </c>
      <c r="V3" t="s">
        <v>28</v>
      </c>
    </row>
    <row r="4" spans="1:22">
      <c r="C4">
        <v>9</v>
      </c>
      <c r="D4">
        <v>1</v>
      </c>
      <c r="E4" t="s">
        <v>53</v>
      </c>
      <c r="F4">
        <v>1</v>
      </c>
      <c r="G4">
        <v>1</v>
      </c>
      <c r="H4">
        <v>9.765625E-2</v>
      </c>
      <c r="I4">
        <f t="shared" ref="I4:I17" si="0">H4-J4</f>
        <v>5.4687500000000097E-2</v>
      </c>
      <c r="J4">
        <v>4.2968749999999903E-2</v>
      </c>
      <c r="K4">
        <f t="shared" ref="K4:K17" si="1">I4*SQRT(L4)</f>
        <v>0.12228496751951998</v>
      </c>
      <c r="L4">
        <v>5</v>
      </c>
      <c r="M4">
        <f>SQRT((((L5-1)*K5^2)+((L4-1)*K4^2))/(L5+L4-2))</f>
        <v>8.9928628384541895E-2</v>
      </c>
      <c r="N4">
        <f>(J5-J4)/M4</f>
        <v>-0.34749779421045474</v>
      </c>
      <c r="O4">
        <f>1-(3/(4*(L4+L5-2)-1))</f>
        <v>0.90322580645161288</v>
      </c>
      <c r="P4">
        <f>((L4+L5)/(L4*L5))+(N4^2/(2*(L4+L5)))</f>
        <v>0.40603773584905661</v>
      </c>
      <c r="Q4">
        <f>O4*N4</f>
        <v>-0.31386897541589459</v>
      </c>
      <c r="R4">
        <f>P4*(O4^2)</f>
        <v>0.33125242966249774</v>
      </c>
      <c r="T4" s="7">
        <f>LN(J5/J4)</f>
        <v>-1.2992829841302673</v>
      </c>
      <c r="U4" s="7">
        <f>(((K5^2)/(L5*J5^2))+((K4^2)/(L4*J4^2)))</f>
        <v>3.3976124885216459</v>
      </c>
      <c r="V4">
        <f>(L4*L5)/(L4+L5)</f>
        <v>2.5</v>
      </c>
    </row>
    <row r="5" spans="1:22">
      <c r="C5">
        <v>9</v>
      </c>
      <c r="E5" t="s">
        <v>54</v>
      </c>
      <c r="F5">
        <v>1</v>
      </c>
      <c r="G5">
        <v>1</v>
      </c>
      <c r="H5">
        <v>2.734375E-2</v>
      </c>
      <c r="I5">
        <f t="shared" si="0"/>
        <v>1.5625000000000101E-2</v>
      </c>
      <c r="J5">
        <v>1.1718749999999899E-2</v>
      </c>
      <c r="K5">
        <f t="shared" si="1"/>
        <v>3.4938562148434438E-2</v>
      </c>
      <c r="L5">
        <v>5</v>
      </c>
    </row>
    <row r="6" spans="1:22">
      <c r="C6">
        <v>9</v>
      </c>
      <c r="D6">
        <v>2</v>
      </c>
      <c r="E6" t="s">
        <v>53</v>
      </c>
      <c r="F6">
        <v>1</v>
      </c>
      <c r="G6">
        <v>2</v>
      </c>
      <c r="H6">
        <v>0.765625</v>
      </c>
      <c r="I6">
        <f t="shared" si="0"/>
        <v>8.203125E-2</v>
      </c>
      <c r="J6">
        <v>0.68359375</v>
      </c>
      <c r="K6">
        <f t="shared" si="1"/>
        <v>0.18342745127927962</v>
      </c>
      <c r="L6">
        <v>5</v>
      </c>
      <c r="M6">
        <f>SQRT((((L7-1)*K7^2)+((L6-1)*K6^2))/(L7+L6-2))</f>
        <v>0.1878455474772581</v>
      </c>
      <c r="N6">
        <f>(J7-J6)/M6</f>
        <v>-0.2911301371496221</v>
      </c>
      <c r="O6">
        <f>1-(3/(4*(L6+L7-2)-1))</f>
        <v>0.90322580645161288</v>
      </c>
      <c r="P6">
        <f>((L6+L7)/(L6*L7))+(N6^2/(2*(L6+L7)))</f>
        <v>0.4042378378378379</v>
      </c>
      <c r="Q6">
        <f>O6*N6</f>
        <v>-0.26295625290933611</v>
      </c>
      <c r="R6">
        <f>P6*(O6^2)</f>
        <v>0.32978404252327254</v>
      </c>
      <c r="T6" s="7">
        <f>LN(J7/J6)</f>
        <v>-8.3381608939051013E-2</v>
      </c>
      <c r="U6" s="7">
        <f>(((K7^2)/(L7*J7^2))+((K6^2)/(L6*J6^2)))</f>
        <v>3.3072119131205932E-2</v>
      </c>
      <c r="V6">
        <f>(L6*L7)/(L6+L7)</f>
        <v>2.5</v>
      </c>
    </row>
    <row r="7" spans="1:22">
      <c r="C7">
        <v>9</v>
      </c>
      <c r="E7" t="s">
        <v>54</v>
      </c>
      <c r="F7">
        <v>1</v>
      </c>
      <c r="G7">
        <v>2</v>
      </c>
      <c r="H7">
        <v>0.714843749999999</v>
      </c>
      <c r="I7">
        <f t="shared" si="0"/>
        <v>8.5937499999999001E-2</v>
      </c>
      <c r="J7">
        <v>0.62890625</v>
      </c>
      <c r="K7">
        <f t="shared" si="1"/>
        <v>0.19216209181638597</v>
      </c>
      <c r="L7">
        <v>5</v>
      </c>
    </row>
    <row r="8" spans="1:22">
      <c r="C8">
        <v>9</v>
      </c>
      <c r="D8">
        <v>3</v>
      </c>
      <c r="E8" t="s">
        <v>53</v>
      </c>
      <c r="F8">
        <v>1</v>
      </c>
      <c r="G8">
        <v>3</v>
      </c>
      <c r="H8">
        <v>0.38671875</v>
      </c>
      <c r="I8">
        <f t="shared" si="0"/>
        <v>6.25E-2</v>
      </c>
      <c r="J8">
        <v>0.32421875</v>
      </c>
      <c r="K8">
        <f t="shared" si="1"/>
        <v>0.13975424859373686</v>
      </c>
      <c r="L8">
        <v>5</v>
      </c>
      <c r="M8">
        <f>SQRT((((L9-1)*K9^2)+((L8-1)*K8^2))/(L9+L8-2))</f>
        <v>0.11048543456039805</v>
      </c>
      <c r="N8">
        <f>(J9-J8)/M8</f>
        <v>-1.5556349186104135</v>
      </c>
      <c r="O8">
        <f>1-(3/(4*(L8+L9-2)-1))</f>
        <v>0.90322580645161288</v>
      </c>
      <c r="P8">
        <f>((L8+L9)/(L8*L9))+(N8^2/(2*(L8+L9)))</f>
        <v>0.52100000000000146</v>
      </c>
      <c r="Q8">
        <f>O8*N8</f>
        <v>-1.40508960390618</v>
      </c>
      <c r="R8">
        <f>P8*(O8^2)</f>
        <v>0.42504058272632789</v>
      </c>
      <c r="T8" s="7">
        <f>LN(J9/J8)</f>
        <v>-0.75527896166695807</v>
      </c>
      <c r="U8" s="7">
        <f>(((K9^2)/(L9*J9^2))+((K8^2)/(L8*J8^2)))</f>
        <v>7.923827149571705E-2</v>
      </c>
      <c r="V8">
        <f>(L8*L9)/(L8+L9)</f>
        <v>2.5</v>
      </c>
    </row>
    <row r="9" spans="1:22">
      <c r="C9">
        <v>9</v>
      </c>
      <c r="E9" t="s">
        <v>54</v>
      </c>
      <c r="F9">
        <v>1</v>
      </c>
      <c r="G9">
        <v>3</v>
      </c>
      <c r="H9">
        <v>0.183593749999999</v>
      </c>
      <c r="I9">
        <f t="shared" si="0"/>
        <v>3.125E-2</v>
      </c>
      <c r="J9">
        <v>0.152343749999999</v>
      </c>
      <c r="K9">
        <f t="shared" si="1"/>
        <v>6.9877124296868431E-2</v>
      </c>
      <c r="L9">
        <v>5</v>
      </c>
    </row>
    <row r="10" spans="1:22">
      <c r="C10">
        <v>9</v>
      </c>
      <c r="D10">
        <v>4</v>
      </c>
      <c r="E10" t="s">
        <v>53</v>
      </c>
      <c r="F10">
        <v>1</v>
      </c>
      <c r="G10">
        <v>4</v>
      </c>
      <c r="H10">
        <v>0.80859375</v>
      </c>
      <c r="I10">
        <f t="shared" si="0"/>
        <v>7.8125E-2</v>
      </c>
      <c r="J10">
        <v>0.73046875</v>
      </c>
      <c r="K10">
        <f t="shared" si="1"/>
        <v>0.17469281074217108</v>
      </c>
      <c r="L10">
        <v>5</v>
      </c>
      <c r="M10">
        <f>SQRT((((L11-1)*K11^2)+((L10-1)*K10^2))/(L11+L10-2))</f>
        <v>0.14732829816910939</v>
      </c>
      <c r="N10">
        <f>(J11-J10)/M10</f>
        <v>-2.3067106199103282</v>
      </c>
      <c r="O10">
        <f>1-(3/(4*(L10+L11-2)-1))</f>
        <v>0.90322580645161288</v>
      </c>
      <c r="P10">
        <f>((L10+L11)/(L10*L11))+(N10^2/(2*(L10+L11)))</f>
        <v>0.66604569420035453</v>
      </c>
      <c r="Q10">
        <f>O10*N10</f>
        <v>-2.083480559919006</v>
      </c>
      <c r="R10">
        <f>P10*(O10^2)</f>
        <v>0.54337130515408727</v>
      </c>
      <c r="T10" s="7">
        <f>LN(J11/J10)</f>
        <v>-0.62593843086649525</v>
      </c>
      <c r="U10" s="7">
        <f>(((K11^2)/(L11*J11^2))+((K10^2)/(L10*J10^2)))</f>
        <v>2.833870285109602E-2</v>
      </c>
      <c r="V10">
        <f>(L10*L11)/(L10+L11)</f>
        <v>2.5</v>
      </c>
    </row>
    <row r="11" spans="1:22">
      <c r="C11">
        <v>9</v>
      </c>
      <c r="E11" t="s">
        <v>54</v>
      </c>
      <c r="F11">
        <v>1</v>
      </c>
      <c r="G11">
        <v>4</v>
      </c>
      <c r="H11">
        <v>0.441406249999999</v>
      </c>
      <c r="I11">
        <f t="shared" si="0"/>
        <v>5.0781249999999001E-2</v>
      </c>
      <c r="J11">
        <v>0.390625</v>
      </c>
      <c r="K11">
        <f t="shared" si="1"/>
        <v>0.11355032698240897</v>
      </c>
      <c r="L11">
        <v>5</v>
      </c>
    </row>
    <row r="12" spans="1:22">
      <c r="C12">
        <v>9</v>
      </c>
      <c r="D12">
        <v>5</v>
      </c>
      <c r="E12" t="s">
        <v>53</v>
      </c>
      <c r="F12">
        <v>1</v>
      </c>
      <c r="G12">
        <v>5</v>
      </c>
      <c r="H12">
        <v>1.01171874999999</v>
      </c>
      <c r="I12">
        <f t="shared" si="0"/>
        <v>1.5624999999990008E-2</v>
      </c>
      <c r="J12">
        <v>0.99609375</v>
      </c>
      <c r="K12">
        <f t="shared" si="1"/>
        <v>3.4938562148411872E-2</v>
      </c>
      <c r="L12">
        <v>5</v>
      </c>
      <c r="M12">
        <f>SQRT((((L13-1)*K13^2)+((L12-1)*K12^2))/(L13+L12-2))</f>
        <v>0.16247370580535248</v>
      </c>
      <c r="N12">
        <f>(J13-J12)/M12</f>
        <v>-0.91360936998526887</v>
      </c>
      <c r="O12">
        <f>1-(3/(4*(L12+L13-2)-1))</f>
        <v>0.90322580645161288</v>
      </c>
      <c r="P12">
        <f>((L12+L13)/(L12*L13))+(N12^2/(2*(L12+L13)))</f>
        <v>0.44173410404624402</v>
      </c>
      <c r="Q12">
        <f>O12*N12</f>
        <v>-0.82519555998669447</v>
      </c>
      <c r="R12">
        <f>P12*(O12^2)</f>
        <v>0.36037412858715429</v>
      </c>
      <c r="T12" s="7">
        <f>LN(J13/J12)</f>
        <v>-0.16136619161796661</v>
      </c>
      <c r="U12" s="7">
        <f>(((K13^2)/(L13*J13^2))+((K12^2)/(L12*J12^2)))</f>
        <v>1.4601853554871678E-2</v>
      </c>
      <c r="V12">
        <f>(L12*L13)/(L12+L13)</f>
        <v>2.5</v>
      </c>
    </row>
    <row r="13" spans="1:22">
      <c r="C13">
        <v>9</v>
      </c>
      <c r="E13" t="s">
        <v>54</v>
      </c>
      <c r="F13">
        <v>1</v>
      </c>
      <c r="G13">
        <v>5</v>
      </c>
      <c r="H13">
        <v>0.94921875</v>
      </c>
      <c r="I13">
        <f t="shared" si="0"/>
        <v>0.1015625</v>
      </c>
      <c r="J13">
        <v>0.84765625</v>
      </c>
      <c r="K13">
        <f t="shared" si="1"/>
        <v>0.2271006539648224</v>
      </c>
      <c r="L13">
        <v>5</v>
      </c>
    </row>
    <row r="14" spans="1:22">
      <c r="C14">
        <v>9</v>
      </c>
      <c r="D14">
        <v>6</v>
      </c>
      <c r="E14" t="s">
        <v>53</v>
      </c>
      <c r="F14">
        <v>1</v>
      </c>
      <c r="G14">
        <v>6</v>
      </c>
      <c r="H14">
        <v>0.699218749999999</v>
      </c>
      <c r="I14">
        <f t="shared" si="0"/>
        <v>8.5937499999999001E-2</v>
      </c>
      <c r="J14">
        <v>0.61328125</v>
      </c>
      <c r="K14">
        <f t="shared" si="1"/>
        <v>0.19216209181638597</v>
      </c>
      <c r="L14">
        <v>5</v>
      </c>
      <c r="M14">
        <f>SQRT((((L15-1)*K15^2)+((L14-1)*K14^2))/(L15+L14-2))</f>
        <v>0.1921620918163871</v>
      </c>
      <c r="N14">
        <f>(J15-J14)/M14</f>
        <v>0.60983672113630971</v>
      </c>
      <c r="O14">
        <f>1-(3/(4*(L14+L15-2)-1))</f>
        <v>0.90322580645161288</v>
      </c>
      <c r="P14">
        <f>((L14+L15)/(L14*L15))+(N14^2/(2*(L14+L15)))</f>
        <v>0.41859504132231429</v>
      </c>
      <c r="Q14">
        <f>O14*N14</f>
        <v>0.55082026425215069</v>
      </c>
      <c r="R14">
        <f>P14*(O14^2)</f>
        <v>0.34149689115160703</v>
      </c>
      <c r="T14" s="7">
        <f>LN(J15/J14)</f>
        <v>0.17486281150627853</v>
      </c>
      <c r="U14" s="7">
        <f>(((K15^2)/(L15*J15^2))+((K14^2)/(L14*J14^2)))</f>
        <v>3.3476515467474315E-2</v>
      </c>
      <c r="V14">
        <f>(L14*L15)/(L14+L15)</f>
        <v>2.5</v>
      </c>
    </row>
    <row r="15" spans="1:22">
      <c r="C15">
        <v>9</v>
      </c>
      <c r="E15" t="s">
        <v>54</v>
      </c>
      <c r="F15">
        <v>1</v>
      </c>
      <c r="G15">
        <v>6</v>
      </c>
      <c r="H15">
        <v>0.81640625</v>
      </c>
      <c r="I15">
        <f t="shared" si="0"/>
        <v>8.59375E-2</v>
      </c>
      <c r="J15">
        <v>0.73046875</v>
      </c>
      <c r="K15">
        <f t="shared" si="1"/>
        <v>0.19216209181638819</v>
      </c>
      <c r="L15">
        <v>5</v>
      </c>
    </row>
    <row r="16" spans="1:22">
      <c r="C16">
        <v>9</v>
      </c>
      <c r="D16">
        <v>7</v>
      </c>
      <c r="E16" t="s">
        <v>53</v>
      </c>
      <c r="F16">
        <v>1</v>
      </c>
      <c r="G16">
        <v>7</v>
      </c>
      <c r="H16">
        <v>1.01953125</v>
      </c>
      <c r="I16">
        <f t="shared" si="0"/>
        <v>1.5625E-2</v>
      </c>
      <c r="J16">
        <v>1.00390625</v>
      </c>
      <c r="K16">
        <f t="shared" si="1"/>
        <v>3.4938562148434216E-2</v>
      </c>
      <c r="L16">
        <v>5</v>
      </c>
      <c r="M16">
        <f>SQRT((((L17-1)*K17^2)+((L16-1)*K16^2))/(L17+L16-2))</f>
        <v>2.7621358640098809E-2</v>
      </c>
      <c r="N16">
        <f>(J17-J16)/M16</f>
        <v>-1.4142135623731311</v>
      </c>
      <c r="O16">
        <f>1-(3/(4*(L16+L17-2)-1))</f>
        <v>0.90322580645161288</v>
      </c>
      <c r="P16">
        <f>((L16+L17)/(L16*L17))+(N16^2/(2*(L16+L17)))</f>
        <v>0.50000000000000511</v>
      </c>
      <c r="Q16">
        <f>O16*N16</f>
        <v>-1.2773541853692796</v>
      </c>
      <c r="R16">
        <f>P16*(O16^2)</f>
        <v>0.40790842872008737</v>
      </c>
      <c r="T16" s="7">
        <f>LN(J17/J16)</f>
        <v>-3.9687748267242577E-2</v>
      </c>
      <c r="U16" s="7">
        <f>(((K17^2)/(L17*J17^2))+((K16^2)/(L16*J16^2)))</f>
        <v>3.0780849141372397E-4</v>
      </c>
      <c r="V16">
        <f>(L16*L17)/(L16+L17)</f>
        <v>2.5</v>
      </c>
    </row>
    <row r="17" spans="1:22">
      <c r="C17">
        <v>9</v>
      </c>
      <c r="E17" t="s">
        <v>54</v>
      </c>
      <c r="F17">
        <v>1</v>
      </c>
      <c r="G17">
        <v>7</v>
      </c>
      <c r="H17">
        <v>0.972656249999999</v>
      </c>
      <c r="I17">
        <f t="shared" si="0"/>
        <v>7.8124999999990008E-3</v>
      </c>
      <c r="J17">
        <v>0.96484375</v>
      </c>
      <c r="K17">
        <f t="shared" si="1"/>
        <v>1.7469281074214874E-2</v>
      </c>
      <c r="L17">
        <v>5</v>
      </c>
    </row>
    <row r="20" spans="1:22">
      <c r="A20" s="5" t="s">
        <v>6</v>
      </c>
      <c r="B20" s="5" t="s">
        <v>55</v>
      </c>
      <c r="C20" t="s">
        <v>15</v>
      </c>
      <c r="D20" t="s">
        <v>16</v>
      </c>
      <c r="E20" t="s">
        <v>49</v>
      </c>
      <c r="F20" t="s">
        <v>50</v>
      </c>
      <c r="G20" t="s">
        <v>51</v>
      </c>
      <c r="H20" t="s">
        <v>11</v>
      </c>
      <c r="I20" t="s">
        <v>12</v>
      </c>
      <c r="J20" t="s">
        <v>52</v>
      </c>
      <c r="K20" t="s">
        <v>14</v>
      </c>
      <c r="L20" t="s">
        <v>13</v>
      </c>
      <c r="M20" s="6" t="s">
        <v>20</v>
      </c>
      <c r="N20" s="6" t="s">
        <v>21</v>
      </c>
      <c r="O20" s="6" t="s">
        <v>22</v>
      </c>
      <c r="P20" s="6" t="s">
        <v>23</v>
      </c>
      <c r="Q20" s="6" t="s">
        <v>24</v>
      </c>
      <c r="R20" s="6" t="s">
        <v>25</v>
      </c>
      <c r="T20" s="6" t="s">
        <v>26</v>
      </c>
      <c r="U20" s="6" t="s">
        <v>27</v>
      </c>
      <c r="V20" t="s">
        <v>28</v>
      </c>
    </row>
    <row r="21" spans="1:22">
      <c r="C21">
        <v>10</v>
      </c>
      <c r="D21">
        <v>1</v>
      </c>
      <c r="E21" t="s">
        <v>53</v>
      </c>
      <c r="F21">
        <v>10</v>
      </c>
      <c r="G21">
        <v>1</v>
      </c>
      <c r="H21">
        <v>0.11698113207547101</v>
      </c>
      <c r="I21">
        <f t="shared" ref="I21:I34" si="2">H21-J21</f>
        <v>4.528301886792381E-2</v>
      </c>
      <c r="J21">
        <v>7.1698113207547196E-2</v>
      </c>
      <c r="K21">
        <f t="shared" ref="K21:K34" si="3">I21*SQRT(L21)</f>
        <v>0.10125590841508321</v>
      </c>
      <c r="L21">
        <v>5</v>
      </c>
      <c r="M21">
        <f>SQRT((((L22-1)*K22^2)+((L21-1)*K21^2))/(L22+L21-2))</f>
        <v>8.0049824285268537E-2</v>
      </c>
      <c r="N21">
        <f>(J22-J21)/M21</f>
        <v>-0.37712361663282978</v>
      </c>
      <c r="O21">
        <f>1-(3/(4*(L21+L22-2)-1))</f>
        <v>0.90322580645161288</v>
      </c>
      <c r="P21">
        <f>((L21+L22)/(L21*L22))+(N21^2/(2*(L21+L22)))</f>
        <v>0.40711111111111131</v>
      </c>
      <c r="Q21">
        <f>O21*N21</f>
        <v>-0.34062778276513656</v>
      </c>
      <c r="R21">
        <f>P21*(O21^2)</f>
        <v>0.33212810729564124</v>
      </c>
      <c r="T21" s="7">
        <f>LN(J22/J21)</f>
        <v>-0.54654370636806915</v>
      </c>
      <c r="U21" s="7">
        <f>(((K22^2)/(L22*J22^2))+((K21^2)/(L21*J21^2)))</f>
        <v>0.69641262791601499</v>
      </c>
      <c r="V21">
        <f>(L21*L22)/(L21+L22)</f>
        <v>2.5</v>
      </c>
    </row>
    <row r="22" spans="1:22">
      <c r="C22">
        <v>10</v>
      </c>
      <c r="E22" t="s">
        <v>54</v>
      </c>
      <c r="F22">
        <v>10</v>
      </c>
      <c r="G22">
        <v>1</v>
      </c>
      <c r="H22">
        <v>6.4150943396226498E-2</v>
      </c>
      <c r="I22">
        <f t="shared" si="2"/>
        <v>2.2641509433962301E-2</v>
      </c>
      <c r="J22">
        <v>4.1509433962264197E-2</v>
      </c>
      <c r="K22">
        <f t="shared" si="3"/>
        <v>5.0627954207542493E-2</v>
      </c>
      <c r="L22">
        <v>5</v>
      </c>
    </row>
    <row r="23" spans="1:22">
      <c r="C23">
        <v>10</v>
      </c>
      <c r="D23">
        <v>2</v>
      </c>
      <c r="E23" t="s">
        <v>53</v>
      </c>
      <c r="F23">
        <v>10</v>
      </c>
      <c r="G23">
        <v>2</v>
      </c>
      <c r="H23">
        <v>0.796226415094339</v>
      </c>
      <c r="I23">
        <f t="shared" si="2"/>
        <v>4.5283018867923963E-2</v>
      </c>
      <c r="J23">
        <v>0.75094339622641504</v>
      </c>
      <c r="K23">
        <f t="shared" si="3"/>
        <v>0.10125590841508356</v>
      </c>
      <c r="L23">
        <v>5</v>
      </c>
      <c r="M23">
        <f>SQRT((((L24-1)*K24^2)+((L23-1)*K23^2))/(L24+L23-2))</f>
        <v>0.26062334565784157</v>
      </c>
      <c r="N23">
        <f>(J24-J23)/M23</f>
        <v>-1.4479074758768993</v>
      </c>
      <c r="O23">
        <f>1-(3/(4*(L23+L24-2)-1))</f>
        <v>0.90322580645161288</v>
      </c>
      <c r="P23">
        <f>((L23+L24)/(L23*L24))+(N23^2/(2*(L23+L24)))</f>
        <v>0.50482180293501067</v>
      </c>
      <c r="Q23">
        <f>O23*N23</f>
        <v>-1.3077873975662315</v>
      </c>
      <c r="R23">
        <f>P23*(O23^2)</f>
        <v>0.41184213683771936</v>
      </c>
      <c r="T23" s="7">
        <f>LN(J24/J23)</f>
        <v>-0.69818497458990336</v>
      </c>
      <c r="U23" s="7">
        <f>(((K24^2)/(L24*J24^2))+((K23^2)/(L23*J23^2)))</f>
        <v>0.18361790633840752</v>
      </c>
      <c r="V23">
        <f>(L23*L24)/(L23+L24)</f>
        <v>2.5</v>
      </c>
    </row>
    <row r="24" spans="1:22">
      <c r="C24">
        <v>10</v>
      </c>
      <c r="E24" t="s">
        <v>54</v>
      </c>
      <c r="F24">
        <v>10</v>
      </c>
      <c r="G24">
        <v>2</v>
      </c>
      <c r="H24">
        <v>0.53207547169811298</v>
      </c>
      <c r="I24">
        <f t="shared" si="2"/>
        <v>0.15849056603773598</v>
      </c>
      <c r="J24">
        <v>0.373584905660377</v>
      </c>
      <c r="K24">
        <f t="shared" si="3"/>
        <v>0.35439567945279715</v>
      </c>
      <c r="L24">
        <v>5</v>
      </c>
    </row>
    <row r="25" spans="1:22">
      <c r="C25">
        <v>10</v>
      </c>
      <c r="D25">
        <v>3</v>
      </c>
      <c r="E25" t="s">
        <v>53</v>
      </c>
      <c r="F25">
        <v>10</v>
      </c>
      <c r="G25">
        <v>3</v>
      </c>
      <c r="H25">
        <v>0.34339622641509399</v>
      </c>
      <c r="I25">
        <f t="shared" si="2"/>
        <v>7.5471698113207975E-2</v>
      </c>
      <c r="J25">
        <v>0.26792452830188601</v>
      </c>
      <c r="K25">
        <f t="shared" si="3"/>
        <v>0.16875984735847566</v>
      </c>
      <c r="L25">
        <v>5</v>
      </c>
      <c r="M25">
        <f>SQRT((((L26-1)*K26^2)+((L25-1)*K25^2))/(L26+L25-2))</f>
        <v>0.16054375385798297</v>
      </c>
      <c r="N25">
        <f>(J26-J25)/M25</f>
        <v>-0.56412059366671929</v>
      </c>
      <c r="O25">
        <f>1-(3/(4*(L25+L26-2)-1))</f>
        <v>0.90322580645161288</v>
      </c>
      <c r="P25">
        <f>((L25+L26)/(L25*L26))+(N25^2/(2*(L25+L26)))</f>
        <v>0.41591160220994461</v>
      </c>
      <c r="Q25">
        <f>O25*N25</f>
        <v>-0.5095282781505851</v>
      </c>
      <c r="R25">
        <f>P25*(O25^2)</f>
        <v>0.33930769628782159</v>
      </c>
      <c r="T25" s="7">
        <f>LN(J26/J25)</f>
        <v>-0.41253227533125802</v>
      </c>
      <c r="U25" s="7">
        <f>(((K26^2)/(L26*J26^2))+((K25^2)/(L25*J25^2)))</f>
        <v>0.22602203802967222</v>
      </c>
      <c r="V25">
        <f>(L25*L26)/(L25+L26)</f>
        <v>2.5</v>
      </c>
    </row>
    <row r="26" spans="1:22">
      <c r="C26">
        <v>10</v>
      </c>
      <c r="E26" t="s">
        <v>54</v>
      </c>
      <c r="F26">
        <v>10</v>
      </c>
      <c r="G26">
        <v>3</v>
      </c>
      <c r="H26">
        <v>0.245283018867924</v>
      </c>
      <c r="I26">
        <f t="shared" si="2"/>
        <v>6.7924528301886999E-2</v>
      </c>
      <c r="J26">
        <v>0.177358490566037</v>
      </c>
      <c r="K26">
        <f t="shared" si="3"/>
        <v>0.15188386262262771</v>
      </c>
      <c r="L26">
        <v>5</v>
      </c>
    </row>
    <row r="27" spans="1:22">
      <c r="C27">
        <v>10</v>
      </c>
      <c r="D27">
        <v>4</v>
      </c>
      <c r="E27" t="s">
        <v>53</v>
      </c>
      <c r="F27">
        <v>10</v>
      </c>
      <c r="G27">
        <v>4</v>
      </c>
      <c r="H27">
        <v>0.68679245283018797</v>
      </c>
      <c r="I27">
        <f t="shared" si="2"/>
        <v>5.6603773584904982E-2</v>
      </c>
      <c r="J27">
        <v>0.63018867924528299</v>
      </c>
      <c r="K27">
        <f t="shared" si="3"/>
        <v>0.12656988551885451</v>
      </c>
      <c r="L27">
        <v>5</v>
      </c>
      <c r="M27">
        <f>SQRT((((L28-1)*K28^2)+((L27-1)*K27^2))/(L28+L27-2))</f>
        <v>0.14916404057398006</v>
      </c>
      <c r="N27">
        <f>(J28-J27)/M27</f>
        <v>-2.4286292430093219</v>
      </c>
      <c r="O27">
        <f>1-(3/(4*(L27+L28-2)-1))</f>
        <v>0.90322580645161288</v>
      </c>
      <c r="P27">
        <f>((L27+L28)/(L27*L28))+(N27^2/(2*(L27+L28)))</f>
        <v>0.69491200000000164</v>
      </c>
      <c r="Q27">
        <f>O27*N27</f>
        <v>-2.1936006065890647</v>
      </c>
      <c r="R27">
        <f>P27*(O27^2)</f>
        <v>0.5669209240374623</v>
      </c>
      <c r="T27" s="7">
        <f>LN(J28/J27)</f>
        <v>-0.85531393537544254</v>
      </c>
      <c r="U27" s="7">
        <f>(((K28^2)/(L28*J28^2))+((K27^2)/(L27*J27^2)))</f>
        <v>8.7417032390763219E-2</v>
      </c>
      <c r="V27">
        <f>(L27*L28)/(L27+L28)</f>
        <v>2.5</v>
      </c>
    </row>
    <row r="28" spans="1:22">
      <c r="C28">
        <v>10</v>
      </c>
      <c r="E28" t="s">
        <v>54</v>
      </c>
      <c r="F28">
        <v>10</v>
      </c>
      <c r="G28">
        <v>4</v>
      </c>
      <c r="H28">
        <v>0.34339622641509399</v>
      </c>
      <c r="I28">
        <f t="shared" si="2"/>
        <v>7.5471698113207975E-2</v>
      </c>
      <c r="J28">
        <v>0.26792452830188601</v>
      </c>
      <c r="K28">
        <f t="shared" si="3"/>
        <v>0.16875984735847566</v>
      </c>
      <c r="L28">
        <v>5</v>
      </c>
    </row>
    <row r="29" spans="1:22">
      <c r="C29">
        <v>10</v>
      </c>
      <c r="D29">
        <v>5</v>
      </c>
      <c r="E29" t="s">
        <v>53</v>
      </c>
      <c r="F29">
        <v>10</v>
      </c>
      <c r="G29">
        <v>5</v>
      </c>
      <c r="H29">
        <v>1.01509433962264</v>
      </c>
      <c r="I29">
        <f t="shared" si="2"/>
        <v>1.5094339622639952E-2</v>
      </c>
      <c r="J29">
        <v>1</v>
      </c>
      <c r="K29">
        <f t="shared" si="3"/>
        <v>3.3751969471691456E-2</v>
      </c>
      <c r="L29">
        <v>5</v>
      </c>
      <c r="M29">
        <f>SQRT((((L30-1)*K30^2)+((L29-1)*K29^2))/(L30+L29-2))</f>
        <v>0.19241583070161417</v>
      </c>
      <c r="N29">
        <f>(J30-J29)/M29</f>
        <v>-1.019803902718561</v>
      </c>
      <c r="O29">
        <f>1-(3/(4*(L29+L30-2)-1))</f>
        <v>0.90322580645161288</v>
      </c>
      <c r="P29">
        <f>((L29+L30)/(L29*L30))+(N29^2/(2*(L29+L30)))</f>
        <v>0.45200000000000046</v>
      </c>
      <c r="Q29">
        <f>O29*N29</f>
        <v>-0.92111320245547446</v>
      </c>
      <c r="R29">
        <f>P29*(O29^2)</f>
        <v>0.36874921956295559</v>
      </c>
      <c r="T29" s="7">
        <f>LN(J30/J29)</f>
        <v>-0.21843766027679759</v>
      </c>
      <c r="U29" s="7">
        <f>(((K30^2)/(L30*J30^2))+((K29^2)/(L29*J29^2)))</f>
        <v>2.2798316727560056E-2</v>
      </c>
      <c r="V29">
        <f>(L29*L30)/(L29+L30)</f>
        <v>2.5</v>
      </c>
    </row>
    <row r="30" spans="1:22">
      <c r="C30">
        <v>10</v>
      </c>
      <c r="E30" t="s">
        <v>54</v>
      </c>
      <c r="F30">
        <v>10</v>
      </c>
      <c r="G30">
        <v>5</v>
      </c>
      <c r="H30">
        <v>0.92452830188679203</v>
      </c>
      <c r="I30">
        <f t="shared" si="2"/>
        <v>0.12075471698113205</v>
      </c>
      <c r="J30">
        <v>0.80377358490565998</v>
      </c>
      <c r="K30">
        <f t="shared" si="3"/>
        <v>0.27001575577355946</v>
      </c>
      <c r="L30">
        <v>5</v>
      </c>
    </row>
    <row r="31" spans="1:22">
      <c r="C31">
        <v>10</v>
      </c>
      <c r="D31">
        <v>6</v>
      </c>
      <c r="E31" t="s">
        <v>53</v>
      </c>
      <c r="F31">
        <v>10</v>
      </c>
      <c r="G31">
        <v>6</v>
      </c>
      <c r="H31">
        <v>0.75849056603773501</v>
      </c>
      <c r="I31">
        <f t="shared" si="2"/>
        <v>7.5471698113206975E-2</v>
      </c>
      <c r="J31">
        <v>0.68301886792452804</v>
      </c>
      <c r="K31">
        <f t="shared" si="3"/>
        <v>0.16875984735847344</v>
      </c>
      <c r="L31">
        <v>5</v>
      </c>
      <c r="M31">
        <f>SQRT((((L32-1)*K32^2)+((L31-1)*K31^2))/(L32+L31-2))</f>
        <v>0.14916404057397881</v>
      </c>
      <c r="N31">
        <f>(J32-J31)/M31</f>
        <v>-0.27828043409481912</v>
      </c>
      <c r="O31">
        <f>1-(3/(4*(L31+L32-2)-1))</f>
        <v>0.90322580645161288</v>
      </c>
      <c r="P31">
        <f>((L31+L32)/(L31*L32))+(N31^2/(2*(L31+L32)))</f>
        <v>0.40387200000000006</v>
      </c>
      <c r="Q31">
        <f>O31*N31</f>
        <v>-0.25135006950499789</v>
      </c>
      <c r="R31">
        <f>P31*(O31^2)</f>
        <v>0.32948558584807491</v>
      </c>
      <c r="T31" s="7">
        <f>LN(J32/J31)</f>
        <v>-6.2698594215563813E-2</v>
      </c>
      <c r="U31" s="7">
        <f>(((K32^2)/(L32*J32^2))+((K31^2)/(L31*J31^2)))</f>
        <v>1.999510663842078E-2</v>
      </c>
      <c r="V31">
        <f>(L31*L32)/(L31+L32)</f>
        <v>2.5</v>
      </c>
    </row>
    <row r="32" spans="1:22">
      <c r="C32">
        <v>10</v>
      </c>
      <c r="E32" t="s">
        <v>54</v>
      </c>
      <c r="F32">
        <v>10</v>
      </c>
      <c r="G32">
        <v>6</v>
      </c>
      <c r="H32">
        <v>0.69811320754716899</v>
      </c>
      <c r="I32">
        <f t="shared" si="2"/>
        <v>5.6603773584904982E-2</v>
      </c>
      <c r="J32">
        <v>0.64150943396226401</v>
      </c>
      <c r="K32">
        <f t="shared" si="3"/>
        <v>0.12656988551885451</v>
      </c>
      <c r="L32">
        <v>5</v>
      </c>
    </row>
    <row r="33" spans="3:22">
      <c r="C33">
        <v>10</v>
      </c>
      <c r="D33">
        <v>7</v>
      </c>
      <c r="E33" t="s">
        <v>53</v>
      </c>
      <c r="F33">
        <v>10</v>
      </c>
      <c r="G33">
        <v>7</v>
      </c>
      <c r="H33">
        <v>1.01509433962264</v>
      </c>
      <c r="I33">
        <f t="shared" si="2"/>
        <v>1.5094339622639952E-2</v>
      </c>
      <c r="J33">
        <v>1</v>
      </c>
      <c r="K33">
        <f t="shared" si="3"/>
        <v>3.3751969471691456E-2</v>
      </c>
      <c r="L33">
        <v>5</v>
      </c>
      <c r="M33">
        <f>SQRT((((L34-1)*K34^2)+((L33-1)*K33^2))/(L34+L33-2))</f>
        <v>5.3366549523511907E-2</v>
      </c>
      <c r="N33">
        <f>(J34-J33)/M33</f>
        <v>-0.84852813742388289</v>
      </c>
      <c r="O33">
        <f>1-(3/(4*(L33+L34-2)-1))</f>
        <v>0.90322580645161288</v>
      </c>
      <c r="P33">
        <f>((L33+L34)/(L33*L34))+(N33^2/(2*(L33+L34)))</f>
        <v>0.43600000000000222</v>
      </c>
      <c r="Q33">
        <f>O33*N33</f>
        <v>-0.76641251122157161</v>
      </c>
      <c r="R33">
        <f>P33*(O33^2)</f>
        <v>0.35569614984391434</v>
      </c>
      <c r="T33" s="7">
        <f>LN(J34/J33)</f>
        <v>-4.634033725870243E-2</v>
      </c>
      <c r="U33" s="7">
        <f>(((K34^2)/(L34*J34^2))+((K33^2)/(L33*J33^2)))</f>
        <v>1.2276984834162089E-3</v>
      </c>
      <c r="V33">
        <f>(L33*L34)/(L33+L34)</f>
        <v>2.5</v>
      </c>
    </row>
    <row r="34" spans="3:22">
      <c r="C34">
        <v>10</v>
      </c>
      <c r="E34" t="s">
        <v>54</v>
      </c>
      <c r="F34">
        <v>10</v>
      </c>
      <c r="G34">
        <v>7</v>
      </c>
      <c r="H34">
        <v>0.98490566037735805</v>
      </c>
      <c r="I34">
        <f t="shared" si="2"/>
        <v>3.0188679245283012E-2</v>
      </c>
      <c r="J34">
        <v>0.95471698113207504</v>
      </c>
      <c r="K34">
        <f t="shared" si="3"/>
        <v>6.7503938943389866E-2</v>
      </c>
      <c r="L34">
        <v>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27"/>
  <sheetViews>
    <sheetView workbookViewId="0">
      <selection activeCell="A11" sqref="A11:H28"/>
    </sheetView>
  </sheetViews>
  <sheetFormatPr defaultColWidth="11" defaultRowHeight="15.6"/>
  <sheetData>
    <row r="1" spans="1:16">
      <c r="A1" t="s">
        <v>1381</v>
      </c>
    </row>
    <row r="3" spans="1:16">
      <c r="A3" s="50" t="s">
        <v>6</v>
      </c>
      <c r="B3" s="75" t="s">
        <v>1382</v>
      </c>
      <c r="C3" t="s">
        <v>8</v>
      </c>
      <c r="D3" t="s">
        <v>707</v>
      </c>
      <c r="E3" t="s">
        <v>1383</v>
      </c>
      <c r="H3" s="50" t="s">
        <v>338</v>
      </c>
      <c r="I3" s="50" t="s">
        <v>16</v>
      </c>
      <c r="J3" t="s">
        <v>162</v>
      </c>
      <c r="K3" t="s">
        <v>163</v>
      </c>
      <c r="L3" t="s">
        <v>339</v>
      </c>
      <c r="M3" t="s">
        <v>27</v>
      </c>
      <c r="N3" t="s">
        <v>13</v>
      </c>
      <c r="O3" s="5" t="s">
        <v>340</v>
      </c>
      <c r="P3" s="5" t="s">
        <v>341</v>
      </c>
    </row>
    <row r="4" spans="1:16">
      <c r="C4" t="s">
        <v>535</v>
      </c>
      <c r="D4" t="s">
        <v>52</v>
      </c>
      <c r="E4">
        <v>-0.53</v>
      </c>
      <c r="H4">
        <v>9</v>
      </c>
      <c r="I4">
        <v>1</v>
      </c>
      <c r="J4" t="s">
        <v>535</v>
      </c>
      <c r="K4" t="s">
        <v>52</v>
      </c>
      <c r="L4" s="25">
        <v>-0.53</v>
      </c>
      <c r="M4">
        <f>((1-L4^2)^2)/(N4-1)</f>
        <v>8.6184134999999995E-2</v>
      </c>
      <c r="N4">
        <v>7</v>
      </c>
      <c r="O4">
        <f t="shared" ref="O4:O6" si="0">0.5*LN((1+L4)/(1-L4))</f>
        <v>-0.59014515984118854</v>
      </c>
      <c r="P4">
        <f t="shared" ref="P4:P6" si="1">1/(N4-3)</f>
        <v>0.25</v>
      </c>
    </row>
    <row r="5" spans="1:16">
      <c r="C5" t="s">
        <v>436</v>
      </c>
      <c r="D5" t="s">
        <v>52</v>
      </c>
      <c r="E5">
        <v>0.46</v>
      </c>
      <c r="I5">
        <v>2</v>
      </c>
      <c r="J5" t="s">
        <v>436</v>
      </c>
      <c r="K5" t="s">
        <v>52</v>
      </c>
      <c r="L5" s="25">
        <v>0.46</v>
      </c>
      <c r="M5">
        <f>((1-L5^2)^2)/(N5-1)</f>
        <v>0.10359576</v>
      </c>
      <c r="N5">
        <v>7</v>
      </c>
      <c r="O5">
        <f t="shared" si="0"/>
        <v>0.49731128757203097</v>
      </c>
      <c r="P5">
        <f t="shared" si="1"/>
        <v>0.25</v>
      </c>
    </row>
    <row r="6" spans="1:16">
      <c r="C6" t="s">
        <v>1384</v>
      </c>
      <c r="E6">
        <v>-0.36</v>
      </c>
      <c r="I6">
        <v>3</v>
      </c>
      <c r="J6" t="s">
        <v>1384</v>
      </c>
      <c r="K6" t="s">
        <v>52</v>
      </c>
      <c r="L6" s="25">
        <v>-0.36</v>
      </c>
      <c r="M6">
        <f>((1-L6^2)^2)/(N6-1)</f>
        <v>0.12626602666666667</v>
      </c>
      <c r="N6">
        <v>7</v>
      </c>
      <c r="O6">
        <f t="shared" si="0"/>
        <v>-0.37688590118819004</v>
      </c>
      <c r="P6">
        <f t="shared" si="1"/>
        <v>0.25</v>
      </c>
    </row>
    <row r="11" spans="1:16">
      <c r="B11" s="5"/>
    </row>
    <row r="12" spans="1:16">
      <c r="B12" s="5"/>
    </row>
    <row r="14" spans="1:16">
      <c r="B14" s="27"/>
      <c r="C14" s="27"/>
      <c r="D14" s="27"/>
      <c r="E14" s="72"/>
      <c r="F14" s="72"/>
    </row>
    <row r="15" spans="1:16">
      <c r="B15" s="25"/>
      <c r="C15" s="73"/>
      <c r="D15" s="25"/>
      <c r="E15" s="7"/>
      <c r="F15" s="7"/>
    </row>
    <row r="17" spans="2:6">
      <c r="B17" s="5"/>
    </row>
    <row r="18" spans="2:6">
      <c r="B18" s="5"/>
    </row>
    <row r="20" spans="2:6">
      <c r="B20" s="27"/>
      <c r="C20" s="27"/>
      <c r="D20" s="27"/>
      <c r="E20" s="72"/>
      <c r="F20" s="72"/>
    </row>
    <row r="21" spans="2:6">
      <c r="B21" s="25"/>
      <c r="C21" s="73"/>
      <c r="D21" s="25"/>
      <c r="E21" s="7"/>
      <c r="F21" s="7"/>
    </row>
    <row r="23" spans="2:6">
      <c r="B23" s="5"/>
    </row>
    <row r="24" spans="2:6">
      <c r="B24" s="5"/>
    </row>
    <row r="26" spans="2:6">
      <c r="B26" s="27"/>
      <c r="C26" s="27"/>
      <c r="D26" s="27"/>
      <c r="E26" s="72"/>
      <c r="F26" s="72"/>
    </row>
    <row r="27" spans="2:6">
      <c r="B27" s="25"/>
      <c r="C27" s="74"/>
      <c r="D27" s="25"/>
      <c r="E27" s="7"/>
      <c r="F27" s="7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6"/>
  <sheetViews>
    <sheetView workbookViewId="0">
      <selection activeCell="L4" sqref="L4:R5"/>
    </sheetView>
  </sheetViews>
  <sheetFormatPr defaultColWidth="11" defaultRowHeight="15.6"/>
  <sheetData>
    <row r="1" spans="1:18">
      <c r="A1" s="5" t="s">
        <v>519</v>
      </c>
    </row>
    <row r="4" spans="1:18">
      <c r="A4" s="5" t="s">
        <v>6</v>
      </c>
      <c r="B4" t="s">
        <v>191</v>
      </c>
      <c r="C4" t="s">
        <v>9</v>
      </c>
      <c r="D4" t="s">
        <v>77</v>
      </c>
      <c r="E4" t="s">
        <v>194</v>
      </c>
      <c r="F4" t="s">
        <v>520</v>
      </c>
      <c r="J4" s="5" t="s">
        <v>338</v>
      </c>
      <c r="K4" s="5" t="s">
        <v>16</v>
      </c>
      <c r="L4" t="s">
        <v>162</v>
      </c>
      <c r="M4" t="s">
        <v>163</v>
      </c>
      <c r="N4" t="s">
        <v>339</v>
      </c>
      <c r="O4" t="s">
        <v>27</v>
      </c>
      <c r="P4" t="s">
        <v>13</v>
      </c>
      <c r="Q4" s="5" t="s">
        <v>340</v>
      </c>
      <c r="R4" s="5" t="s">
        <v>341</v>
      </c>
    </row>
    <row r="5" spans="1:18">
      <c r="C5" t="s">
        <v>52</v>
      </c>
      <c r="D5">
        <v>8.6</v>
      </c>
      <c r="E5">
        <v>0.05</v>
      </c>
      <c r="F5">
        <v>4.1500000000000004</v>
      </c>
      <c r="J5">
        <v>16</v>
      </c>
      <c r="K5">
        <v>1</v>
      </c>
      <c r="L5" s="25" t="s">
        <v>436</v>
      </c>
      <c r="M5" t="s">
        <v>52</v>
      </c>
      <c r="N5" s="25">
        <f>CORREL(D5:D16,F5:F16)</f>
        <v>-0.19398882742807411</v>
      </c>
      <c r="O5">
        <f>((1-N5^2)^2)/(P5-1)</f>
        <v>8.419571017176336E-2</v>
      </c>
      <c r="P5">
        <v>12</v>
      </c>
      <c r="Q5">
        <f t="shared" ref="Q5:Q6" si="0">0.5*LN((1+N5)/(1-N5))</f>
        <v>-0.19647866624176213</v>
      </c>
      <c r="R5">
        <f t="shared" ref="R5:R6" si="1">1/(P5-3)</f>
        <v>0.1111111111111111</v>
      </c>
    </row>
    <row r="6" spans="1:18">
      <c r="C6" t="s">
        <v>52</v>
      </c>
      <c r="D6">
        <v>24.9</v>
      </c>
      <c r="E6">
        <v>0.02</v>
      </c>
      <c r="F6">
        <v>4.1399999999999997</v>
      </c>
      <c r="J6">
        <v>16</v>
      </c>
      <c r="K6">
        <v>2</v>
      </c>
      <c r="L6" s="25" t="s">
        <v>436</v>
      </c>
      <c r="M6" t="s">
        <v>180</v>
      </c>
      <c r="N6" s="25">
        <f>CORREL(D17:D26,F17:F26)</f>
        <v>-0.64537001390214066</v>
      </c>
      <c r="O6">
        <f t="shared" ref="O6" si="2">((1-N6^2)^2)/(P6-1)</f>
        <v>3.7829931689224529E-2</v>
      </c>
      <c r="P6">
        <v>10</v>
      </c>
      <c r="Q6">
        <f t="shared" si="0"/>
        <v>-0.76732280857034463</v>
      </c>
      <c r="R6">
        <f t="shared" si="1"/>
        <v>0.14285714285714285</v>
      </c>
    </row>
    <row r="7" spans="1:18">
      <c r="C7" t="s">
        <v>52</v>
      </c>
      <c r="D7">
        <v>31.5</v>
      </c>
      <c r="E7">
        <v>0.18</v>
      </c>
      <c r="F7">
        <v>2.93</v>
      </c>
      <c r="L7" s="25"/>
      <c r="N7" s="25"/>
    </row>
    <row r="8" spans="1:18">
      <c r="C8" t="s">
        <v>52</v>
      </c>
      <c r="D8">
        <v>27.7</v>
      </c>
      <c r="E8">
        <v>0.04</v>
      </c>
      <c r="F8">
        <v>3.94</v>
      </c>
      <c r="L8" s="25"/>
      <c r="N8" s="25"/>
    </row>
    <row r="9" spans="1:18">
      <c r="C9" t="s">
        <v>52</v>
      </c>
      <c r="D9">
        <v>44.8</v>
      </c>
      <c r="E9">
        <v>0.01</v>
      </c>
      <c r="F9">
        <v>4.07</v>
      </c>
      <c r="L9" s="25"/>
      <c r="N9" s="25"/>
    </row>
    <row r="10" spans="1:18">
      <c r="C10" t="s">
        <v>52</v>
      </c>
      <c r="D10">
        <v>4.5999999999999996</v>
      </c>
      <c r="E10">
        <v>0.06</v>
      </c>
      <c r="F10">
        <v>4.09</v>
      </c>
      <c r="L10" s="25"/>
      <c r="N10" s="25"/>
    </row>
    <row r="11" spans="1:18">
      <c r="C11" t="s">
        <v>52</v>
      </c>
      <c r="D11">
        <v>26.2</v>
      </c>
      <c r="E11">
        <v>0</v>
      </c>
      <c r="F11">
        <v>4.03</v>
      </c>
      <c r="L11" s="25"/>
      <c r="N11" s="25"/>
    </row>
    <row r="12" spans="1:18">
      <c r="C12" t="s">
        <v>52</v>
      </c>
      <c r="D12">
        <v>6.7</v>
      </c>
      <c r="E12">
        <v>0</v>
      </c>
      <c r="F12">
        <v>3.92</v>
      </c>
    </row>
    <row r="13" spans="1:18">
      <c r="C13" t="s">
        <v>52</v>
      </c>
      <c r="D13">
        <v>3</v>
      </c>
      <c r="E13">
        <v>0.06</v>
      </c>
      <c r="F13">
        <v>3.82</v>
      </c>
    </row>
    <row r="14" spans="1:18">
      <c r="C14" t="s">
        <v>52</v>
      </c>
      <c r="D14">
        <v>20</v>
      </c>
      <c r="E14">
        <v>0</v>
      </c>
      <c r="F14">
        <v>4.13</v>
      </c>
    </row>
    <row r="15" spans="1:18">
      <c r="C15" t="s">
        <v>52</v>
      </c>
      <c r="D15">
        <v>4.2</v>
      </c>
      <c r="E15">
        <v>0.04</v>
      </c>
      <c r="F15">
        <v>3.83</v>
      </c>
    </row>
    <row r="16" spans="1:18">
      <c r="C16" t="s">
        <v>52</v>
      </c>
      <c r="D16">
        <v>4.5</v>
      </c>
      <c r="E16">
        <v>0</v>
      </c>
      <c r="F16">
        <v>4.0599999999999996</v>
      </c>
    </row>
    <row r="17" spans="3:6">
      <c r="C17" t="s">
        <v>70</v>
      </c>
      <c r="D17">
        <v>33.299999999999997</v>
      </c>
      <c r="E17">
        <v>0.02</v>
      </c>
      <c r="F17">
        <v>4.1399999999999997</v>
      </c>
    </row>
    <row r="18" spans="3:6">
      <c r="C18" t="s">
        <v>70</v>
      </c>
      <c r="D18">
        <v>100</v>
      </c>
      <c r="E18">
        <v>0.18</v>
      </c>
      <c r="F18">
        <v>2.93</v>
      </c>
    </row>
    <row r="19" spans="3:6">
      <c r="C19" t="s">
        <v>70</v>
      </c>
      <c r="D19">
        <v>0</v>
      </c>
      <c r="E19">
        <v>0.04</v>
      </c>
      <c r="F19">
        <v>3.94</v>
      </c>
    </row>
    <row r="20" spans="3:6">
      <c r="C20" t="s">
        <v>70</v>
      </c>
      <c r="D20">
        <v>50</v>
      </c>
      <c r="E20">
        <v>0.01</v>
      </c>
      <c r="F20">
        <v>4.07</v>
      </c>
    </row>
    <row r="21" spans="3:6">
      <c r="C21" t="s">
        <v>70</v>
      </c>
      <c r="D21">
        <v>0</v>
      </c>
      <c r="E21">
        <v>0.06</v>
      </c>
      <c r="F21">
        <v>4.09</v>
      </c>
    </row>
    <row r="22" spans="3:6">
      <c r="C22" t="s">
        <v>70</v>
      </c>
      <c r="D22">
        <v>22.2</v>
      </c>
      <c r="E22">
        <v>0</v>
      </c>
      <c r="F22">
        <v>4.03</v>
      </c>
    </row>
    <row r="23" spans="3:6">
      <c r="C23" t="s">
        <v>70</v>
      </c>
      <c r="D23">
        <v>50</v>
      </c>
      <c r="E23">
        <v>0</v>
      </c>
      <c r="F23">
        <v>3.92</v>
      </c>
    </row>
    <row r="24" spans="3:6">
      <c r="C24" t="s">
        <v>70</v>
      </c>
      <c r="D24">
        <v>100</v>
      </c>
      <c r="E24">
        <v>0.06</v>
      </c>
      <c r="F24">
        <v>3.82</v>
      </c>
    </row>
    <row r="25" spans="3:6">
      <c r="C25" t="s">
        <v>70</v>
      </c>
      <c r="D25">
        <v>50</v>
      </c>
      <c r="E25">
        <v>0</v>
      </c>
      <c r="F25">
        <v>4.13</v>
      </c>
    </row>
    <row r="26" spans="3:6">
      <c r="C26" t="s">
        <v>70</v>
      </c>
      <c r="D26">
        <v>0</v>
      </c>
      <c r="E26">
        <v>0</v>
      </c>
      <c r="F26">
        <v>4.0599999999999996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22"/>
  <sheetViews>
    <sheetView workbookViewId="0">
      <selection activeCell="K41" sqref="K41"/>
    </sheetView>
  </sheetViews>
  <sheetFormatPr defaultColWidth="11" defaultRowHeight="15.6"/>
  <sheetData>
    <row r="1" spans="1:22">
      <c r="A1" s="5" t="s">
        <v>521</v>
      </c>
    </row>
    <row r="3" spans="1:22">
      <c r="A3" s="5" t="s">
        <v>6</v>
      </c>
      <c r="B3" t="s">
        <v>522</v>
      </c>
      <c r="C3" s="5" t="s">
        <v>52</v>
      </c>
      <c r="D3" s="5" t="s">
        <v>523</v>
      </c>
      <c r="E3" s="5" t="s">
        <v>389</v>
      </c>
      <c r="F3" s="5" t="s">
        <v>392</v>
      </c>
      <c r="G3" s="5" t="s">
        <v>342</v>
      </c>
      <c r="H3" s="5" t="s">
        <v>524</v>
      </c>
      <c r="I3" s="5" t="s">
        <v>525</v>
      </c>
      <c r="J3" s="5" t="s">
        <v>526</v>
      </c>
      <c r="K3" s="5" t="s">
        <v>527</v>
      </c>
      <c r="N3" s="5" t="s">
        <v>338</v>
      </c>
      <c r="O3" s="5" t="s">
        <v>16</v>
      </c>
      <c r="P3" t="s">
        <v>162</v>
      </c>
      <c r="Q3" t="s">
        <v>163</v>
      </c>
      <c r="R3" t="s">
        <v>339</v>
      </c>
      <c r="S3" t="s">
        <v>27</v>
      </c>
      <c r="T3" t="s">
        <v>13</v>
      </c>
      <c r="U3" s="5" t="s">
        <v>340</v>
      </c>
      <c r="V3" s="5" t="s">
        <v>341</v>
      </c>
    </row>
    <row r="4" spans="1:22">
      <c r="C4">
        <v>14</v>
      </c>
      <c r="D4">
        <v>11</v>
      </c>
      <c r="E4">
        <v>0.8</v>
      </c>
      <c r="F4">
        <v>0.75</v>
      </c>
      <c r="G4">
        <v>6.5000000000000002E-2</v>
      </c>
      <c r="H4">
        <v>4</v>
      </c>
      <c r="I4">
        <v>0.9</v>
      </c>
      <c r="J4">
        <v>2.7000000000000001E-3</v>
      </c>
      <c r="K4">
        <v>4</v>
      </c>
      <c r="N4">
        <v>15</v>
      </c>
      <c r="O4">
        <v>1</v>
      </c>
      <c r="P4" s="25" t="s">
        <v>528</v>
      </c>
      <c r="Q4" t="s">
        <v>52</v>
      </c>
      <c r="R4" s="25">
        <f>CORREL(C4:C22,D4:D22)</f>
        <v>-7.8415379243962163E-2</v>
      </c>
      <c r="S4">
        <f>((1-R4^2)^2)/(T4-1)</f>
        <v>5.4874437024946834E-2</v>
      </c>
      <c r="T4">
        <v>19</v>
      </c>
      <c r="U4">
        <f t="shared" ref="U4:U10" si="0">0.5*LN((1+R4)/(1-R4))</f>
        <v>-7.8576699485014764E-2</v>
      </c>
      <c r="V4">
        <f t="shared" ref="V4:V10" si="1">1/(T4-3)</f>
        <v>6.25E-2</v>
      </c>
    </row>
    <row r="5" spans="1:22">
      <c r="C5">
        <v>35</v>
      </c>
      <c r="D5">
        <v>11</v>
      </c>
      <c r="E5">
        <v>0.81</v>
      </c>
      <c r="F5">
        <v>0.84</v>
      </c>
      <c r="G5">
        <v>-3.9E-2</v>
      </c>
      <c r="H5">
        <v>3</v>
      </c>
      <c r="I5">
        <v>0.8</v>
      </c>
      <c r="J5">
        <v>1.5E-3</v>
      </c>
      <c r="K5">
        <v>2.2000000000000002</v>
      </c>
      <c r="N5">
        <v>15</v>
      </c>
      <c r="O5">
        <v>2</v>
      </c>
      <c r="P5" s="25" t="s">
        <v>416</v>
      </c>
      <c r="Q5" t="s">
        <v>52</v>
      </c>
      <c r="R5" s="25">
        <f>CORREL(C4:C22,E4:E22)</f>
        <v>-0.19877269170973727</v>
      </c>
      <c r="S5">
        <f t="shared" ref="S5:S10" si="2">((1-R5^2)^2)/(T5-1)</f>
        <v>5.1252217790417998E-2</v>
      </c>
      <c r="T5">
        <v>19</v>
      </c>
      <c r="U5">
        <f t="shared" si="0"/>
        <v>-0.20145443402376195</v>
      </c>
      <c r="V5">
        <f t="shared" si="1"/>
        <v>6.25E-2</v>
      </c>
    </row>
    <row r="6" spans="1:22">
      <c r="C6">
        <v>100</v>
      </c>
      <c r="D6">
        <v>10</v>
      </c>
      <c r="E6">
        <v>0.8</v>
      </c>
      <c r="F6">
        <v>0.8</v>
      </c>
      <c r="G6">
        <v>-7.0000000000000001E-3</v>
      </c>
      <c r="H6">
        <v>4</v>
      </c>
      <c r="I6">
        <v>0.9</v>
      </c>
      <c r="J6">
        <v>8.0000000000000004E-4</v>
      </c>
      <c r="K6">
        <v>1.2</v>
      </c>
      <c r="N6">
        <v>15</v>
      </c>
      <c r="O6">
        <v>3</v>
      </c>
      <c r="P6" s="25" t="s">
        <v>415</v>
      </c>
      <c r="Q6" t="s">
        <v>52</v>
      </c>
      <c r="R6" s="25">
        <f>CORREL(C4:C22,F4:F22)</f>
        <v>-5.988178316102357E-2</v>
      </c>
      <c r="S6">
        <f t="shared" si="2"/>
        <v>5.5157844569612882E-2</v>
      </c>
      <c r="T6">
        <v>19</v>
      </c>
      <c r="U6">
        <f t="shared" si="0"/>
        <v>-5.9953512807829817E-2</v>
      </c>
      <c r="V6">
        <f t="shared" si="1"/>
        <v>6.25E-2</v>
      </c>
    </row>
    <row r="7" spans="1:22">
      <c r="C7">
        <v>14</v>
      </c>
      <c r="D7">
        <v>10</v>
      </c>
      <c r="E7">
        <v>0.83</v>
      </c>
      <c r="F7">
        <v>0.79</v>
      </c>
      <c r="G7">
        <v>3.7999999999999999E-2</v>
      </c>
      <c r="H7">
        <v>4</v>
      </c>
      <c r="I7">
        <v>0.9</v>
      </c>
      <c r="J7">
        <v>1.1999999999999999E-3</v>
      </c>
      <c r="K7">
        <v>1.8</v>
      </c>
      <c r="N7">
        <v>15</v>
      </c>
      <c r="O7">
        <v>4</v>
      </c>
      <c r="P7" s="25" t="s">
        <v>529</v>
      </c>
      <c r="Q7" t="s">
        <v>52</v>
      </c>
      <c r="R7" s="25">
        <f>CORREL(C4:C22,H4:H22)</f>
        <v>8.3621227770826506E-2</v>
      </c>
      <c r="S7">
        <f t="shared" si="2"/>
        <v>5.4781326429143212E-2</v>
      </c>
      <c r="T7">
        <v>19</v>
      </c>
      <c r="U7">
        <f t="shared" si="0"/>
        <v>8.3816957029054798E-2</v>
      </c>
      <c r="V7">
        <f t="shared" si="1"/>
        <v>6.25E-2</v>
      </c>
    </row>
    <row r="8" spans="1:22">
      <c r="C8">
        <v>51</v>
      </c>
      <c r="D8">
        <v>13</v>
      </c>
      <c r="E8">
        <v>0.82</v>
      </c>
      <c r="F8">
        <v>0.82</v>
      </c>
      <c r="G8">
        <v>6.0000000000000001E-3</v>
      </c>
      <c r="H8">
        <v>3</v>
      </c>
      <c r="I8">
        <v>0.7</v>
      </c>
      <c r="J8">
        <v>8.0000000000000004E-4</v>
      </c>
      <c r="K8">
        <v>1.2</v>
      </c>
      <c r="N8">
        <v>15</v>
      </c>
      <c r="O8">
        <v>5</v>
      </c>
      <c r="P8" s="25" t="s">
        <v>530</v>
      </c>
      <c r="Q8" t="s">
        <v>52</v>
      </c>
      <c r="R8" s="25">
        <f>CORREL(C4:C22,I4:I22)</f>
        <v>9.906546368077708E-2</v>
      </c>
      <c r="S8">
        <f t="shared" si="2"/>
        <v>5.4470465652329179E-2</v>
      </c>
      <c r="T8">
        <v>19</v>
      </c>
      <c r="U8">
        <f t="shared" si="0"/>
        <v>9.9391460471415213E-2</v>
      </c>
      <c r="V8">
        <f t="shared" si="1"/>
        <v>6.25E-2</v>
      </c>
    </row>
    <row r="9" spans="1:22">
      <c r="C9">
        <v>29</v>
      </c>
      <c r="D9">
        <v>7</v>
      </c>
      <c r="E9">
        <v>0.63</v>
      </c>
      <c r="F9">
        <v>0.56999999999999995</v>
      </c>
      <c r="G9">
        <v>8.5999999999999993E-2</v>
      </c>
      <c r="H9">
        <v>2</v>
      </c>
      <c r="I9">
        <v>0.6</v>
      </c>
      <c r="J9">
        <v>4.0000000000000002E-4</v>
      </c>
      <c r="K9">
        <v>0.6</v>
      </c>
      <c r="N9">
        <v>15</v>
      </c>
      <c r="O9">
        <v>6</v>
      </c>
      <c r="P9" s="25" t="s">
        <v>531</v>
      </c>
      <c r="Q9" t="s">
        <v>52</v>
      </c>
      <c r="R9" s="25">
        <f>CORREL(C4:C22,J4:J22)</f>
        <v>-0.22894686890114088</v>
      </c>
      <c r="S9">
        <f t="shared" si="2"/>
        <v>4.9884120533704543E-2</v>
      </c>
      <c r="T9">
        <v>19</v>
      </c>
      <c r="U9">
        <f t="shared" si="0"/>
        <v>-0.23307779717441754</v>
      </c>
      <c r="V9">
        <f t="shared" si="1"/>
        <v>6.25E-2</v>
      </c>
    </row>
    <row r="10" spans="1:22">
      <c r="C10">
        <v>100</v>
      </c>
      <c r="D10">
        <v>11</v>
      </c>
      <c r="E10">
        <v>0.74</v>
      </c>
      <c r="F10">
        <v>0.73</v>
      </c>
      <c r="G10">
        <v>2.4E-2</v>
      </c>
      <c r="H10">
        <v>4</v>
      </c>
      <c r="I10">
        <v>0.9</v>
      </c>
      <c r="J10">
        <v>1E-3</v>
      </c>
      <c r="K10">
        <v>1.4</v>
      </c>
      <c r="N10">
        <v>15</v>
      </c>
      <c r="O10">
        <v>7</v>
      </c>
      <c r="P10" s="25" t="s">
        <v>532</v>
      </c>
      <c r="Q10" t="s">
        <v>52</v>
      </c>
      <c r="R10" s="25">
        <f>CORREL(C4:C22,K4:K22)</f>
        <v>-0.23240353124930543</v>
      </c>
      <c r="S10">
        <f t="shared" si="2"/>
        <v>4.9716357155561587E-2</v>
      </c>
      <c r="T10">
        <v>19</v>
      </c>
      <c r="U10">
        <f t="shared" si="0"/>
        <v>-0.23672873415791065</v>
      </c>
      <c r="V10">
        <f t="shared" si="1"/>
        <v>6.25E-2</v>
      </c>
    </row>
    <row r="11" spans="1:22">
      <c r="C11">
        <v>90</v>
      </c>
      <c r="D11">
        <v>8</v>
      </c>
      <c r="E11">
        <v>0.7</v>
      </c>
      <c r="F11">
        <v>0.7</v>
      </c>
      <c r="G11">
        <v>-4.0000000000000001E-3</v>
      </c>
      <c r="H11">
        <v>2</v>
      </c>
      <c r="I11">
        <v>0.4</v>
      </c>
      <c r="J11">
        <v>1.4E-3</v>
      </c>
      <c r="K11">
        <v>2</v>
      </c>
    </row>
    <row r="12" spans="1:22">
      <c r="C12">
        <v>95</v>
      </c>
      <c r="D12">
        <v>7</v>
      </c>
      <c r="E12">
        <v>0.64</v>
      </c>
      <c r="F12">
        <v>0.61</v>
      </c>
      <c r="G12">
        <v>6.2E-2</v>
      </c>
      <c r="H12">
        <v>3</v>
      </c>
      <c r="I12">
        <v>0.8</v>
      </c>
      <c r="J12">
        <v>8.0000000000000004E-4</v>
      </c>
      <c r="K12">
        <v>1.2</v>
      </c>
    </row>
    <row r="13" spans="1:22">
      <c r="C13">
        <v>15</v>
      </c>
      <c r="D13">
        <v>8</v>
      </c>
      <c r="E13">
        <v>0.69</v>
      </c>
      <c r="F13">
        <v>0.59</v>
      </c>
      <c r="G13">
        <v>0.17499999999999999</v>
      </c>
      <c r="H13">
        <v>2</v>
      </c>
      <c r="I13">
        <v>0.4</v>
      </c>
      <c r="J13">
        <v>1.4E-3</v>
      </c>
      <c r="K13">
        <v>2</v>
      </c>
    </row>
    <row r="14" spans="1:22">
      <c r="C14">
        <v>55</v>
      </c>
      <c r="D14">
        <v>10</v>
      </c>
      <c r="E14">
        <v>0.79</v>
      </c>
      <c r="F14">
        <v>0.79</v>
      </c>
      <c r="G14">
        <v>4.0000000000000001E-3</v>
      </c>
      <c r="H14">
        <v>4</v>
      </c>
      <c r="I14">
        <v>0.9</v>
      </c>
      <c r="J14">
        <v>1.9E-3</v>
      </c>
      <c r="K14">
        <v>2.8</v>
      </c>
    </row>
    <row r="15" spans="1:22">
      <c r="C15">
        <v>72</v>
      </c>
      <c r="D15">
        <v>11</v>
      </c>
      <c r="E15">
        <v>0.8</v>
      </c>
      <c r="F15">
        <v>0.81</v>
      </c>
      <c r="G15">
        <v>-1.9E-2</v>
      </c>
      <c r="H15">
        <v>4</v>
      </c>
      <c r="I15">
        <v>0.9</v>
      </c>
      <c r="J15">
        <v>8.0000000000000004E-4</v>
      </c>
      <c r="K15">
        <v>1.2</v>
      </c>
    </row>
    <row r="16" spans="1:22">
      <c r="C16">
        <v>30</v>
      </c>
      <c r="D16">
        <v>9</v>
      </c>
      <c r="E16">
        <v>0.81</v>
      </c>
      <c r="F16">
        <v>0.76</v>
      </c>
      <c r="G16">
        <v>6.4000000000000001E-2</v>
      </c>
      <c r="H16">
        <v>2</v>
      </c>
      <c r="I16">
        <v>0.4</v>
      </c>
      <c r="J16">
        <v>2.9999999999999997E-4</v>
      </c>
      <c r="K16">
        <v>0.4</v>
      </c>
    </row>
    <row r="17" spans="3:11">
      <c r="C17">
        <v>95</v>
      </c>
      <c r="D17">
        <v>12</v>
      </c>
      <c r="E17">
        <v>0.82</v>
      </c>
      <c r="F17">
        <v>0.75</v>
      </c>
      <c r="G17">
        <v>9.6000000000000002E-2</v>
      </c>
      <c r="H17">
        <v>2</v>
      </c>
      <c r="I17">
        <v>0.4</v>
      </c>
      <c r="J17">
        <v>2.9999999999999997E-4</v>
      </c>
      <c r="K17">
        <v>0.4</v>
      </c>
    </row>
    <row r="18" spans="3:11">
      <c r="C18">
        <v>45</v>
      </c>
      <c r="D18">
        <v>13</v>
      </c>
      <c r="E18">
        <v>0.87</v>
      </c>
      <c r="F18">
        <v>0.78</v>
      </c>
      <c r="G18">
        <v>0.10100000000000001</v>
      </c>
      <c r="H18">
        <v>3</v>
      </c>
      <c r="I18">
        <v>0.83</v>
      </c>
      <c r="J18">
        <v>1.6999999999999999E-3</v>
      </c>
      <c r="K18">
        <v>2.5</v>
      </c>
    </row>
    <row r="19" spans="3:11">
      <c r="C19">
        <v>90</v>
      </c>
      <c r="D19">
        <v>5</v>
      </c>
      <c r="E19">
        <v>0.56000000000000005</v>
      </c>
      <c r="F19">
        <v>0.56999999999999995</v>
      </c>
      <c r="G19">
        <v>-3.5999999999999997E-2</v>
      </c>
      <c r="H19">
        <v>2</v>
      </c>
      <c r="I19">
        <v>0.6</v>
      </c>
      <c r="J19">
        <v>1.1999999999999999E-3</v>
      </c>
      <c r="K19">
        <v>1.8</v>
      </c>
    </row>
    <row r="20" spans="3:11">
      <c r="C20">
        <v>55</v>
      </c>
      <c r="D20">
        <v>4</v>
      </c>
      <c r="E20">
        <v>0.56000000000000005</v>
      </c>
      <c r="F20">
        <v>0.54</v>
      </c>
      <c r="G20">
        <v>0.02</v>
      </c>
      <c r="H20">
        <v>2</v>
      </c>
      <c r="I20">
        <v>0.5</v>
      </c>
      <c r="J20">
        <v>6.9999999999999999E-4</v>
      </c>
      <c r="K20">
        <v>1</v>
      </c>
    </row>
    <row r="21" spans="3:11">
      <c r="C21">
        <v>33</v>
      </c>
      <c r="D21">
        <v>9</v>
      </c>
      <c r="E21">
        <v>0.77</v>
      </c>
      <c r="F21">
        <v>0.72</v>
      </c>
      <c r="G21">
        <v>5.8999999999999997E-2</v>
      </c>
      <c r="H21">
        <v>1</v>
      </c>
      <c r="I21">
        <v>0</v>
      </c>
      <c r="J21">
        <v>0</v>
      </c>
      <c r="K21">
        <v>0</v>
      </c>
    </row>
    <row r="22" spans="3:11">
      <c r="C22">
        <v>60</v>
      </c>
      <c r="D22">
        <v>3</v>
      </c>
      <c r="E22">
        <v>0.45</v>
      </c>
      <c r="F22">
        <v>0.44</v>
      </c>
      <c r="G22">
        <v>4.4999999999999998E-2</v>
      </c>
      <c r="H22">
        <v>1</v>
      </c>
      <c r="I22">
        <v>0</v>
      </c>
      <c r="J22">
        <v>0</v>
      </c>
      <c r="K22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15"/>
  <sheetViews>
    <sheetView workbookViewId="0">
      <selection activeCell="J4" sqref="J4:R10"/>
    </sheetView>
  </sheetViews>
  <sheetFormatPr defaultColWidth="11" defaultRowHeight="15.6"/>
  <sheetData>
    <row r="1" spans="1:18">
      <c r="A1" t="s">
        <v>533</v>
      </c>
    </row>
    <row r="4" spans="1:18">
      <c r="A4" s="5" t="s">
        <v>6</v>
      </c>
      <c r="B4" s="7" t="s">
        <v>534</v>
      </c>
      <c r="C4" t="s">
        <v>378</v>
      </c>
      <c r="D4" t="s">
        <v>52</v>
      </c>
      <c r="E4" t="s">
        <v>59</v>
      </c>
      <c r="F4" t="s">
        <v>36</v>
      </c>
      <c r="G4" t="s">
        <v>535</v>
      </c>
      <c r="H4" t="s">
        <v>436</v>
      </c>
      <c r="J4" s="5" t="s">
        <v>338</v>
      </c>
      <c r="K4" s="5" t="s">
        <v>16</v>
      </c>
      <c r="L4" t="s">
        <v>162</v>
      </c>
      <c r="M4" t="s">
        <v>163</v>
      </c>
      <c r="N4" t="s">
        <v>339</v>
      </c>
      <c r="O4" t="s">
        <v>27</v>
      </c>
      <c r="P4" t="s">
        <v>13</v>
      </c>
      <c r="Q4" s="5" t="s">
        <v>340</v>
      </c>
      <c r="R4" s="5" t="s">
        <v>341</v>
      </c>
    </row>
    <row r="5" spans="1:18">
      <c r="C5" t="s">
        <v>167</v>
      </c>
      <c r="D5">
        <v>1</v>
      </c>
      <c r="E5">
        <v>0.70157553299999997</v>
      </c>
      <c r="F5">
        <v>4.5026782689999996</v>
      </c>
      <c r="G5">
        <v>0.34119547700000002</v>
      </c>
      <c r="H5">
        <v>2.2809917359999998</v>
      </c>
      <c r="J5">
        <v>22</v>
      </c>
      <c r="K5">
        <v>1</v>
      </c>
      <c r="L5" t="s">
        <v>436</v>
      </c>
      <c r="M5" t="s">
        <v>52</v>
      </c>
      <c r="N5" s="25">
        <f>CORREL(H5:H15,D5:D15)</f>
        <v>-2.3657271380585501E-2</v>
      </c>
      <c r="O5">
        <f t="shared" ref="O5:O10" si="0">((1-N5^2)^2)/(P5-1)</f>
        <v>9.9888098024822972E-2</v>
      </c>
      <c r="P5">
        <f>COUNTA(D5:D15)</f>
        <v>11</v>
      </c>
      <c r="Q5">
        <f t="shared" ref="Q5:Q10" si="1">0.5*LN((1+N5)/(1-N5))</f>
        <v>-2.3661686257201168E-2</v>
      </c>
      <c r="R5">
        <f t="shared" ref="R5:R10" si="2">1/(P5-3)</f>
        <v>0.125</v>
      </c>
    </row>
    <row r="6" spans="1:18">
      <c r="C6" t="s">
        <v>536</v>
      </c>
      <c r="D6">
        <v>1</v>
      </c>
      <c r="E6">
        <v>0.60148285400000001</v>
      </c>
      <c r="F6">
        <v>3.02336787</v>
      </c>
      <c r="G6">
        <v>0.27528271399999998</v>
      </c>
      <c r="H6">
        <v>2.3801652889999998</v>
      </c>
      <c r="K6">
        <v>2</v>
      </c>
      <c r="L6" t="s">
        <v>535</v>
      </c>
      <c r="M6" t="s">
        <v>52</v>
      </c>
      <c r="N6" s="25">
        <f>CORREL(G5:G15,D5:D15)</f>
        <v>-0.4078902373278952</v>
      </c>
      <c r="O6">
        <f t="shared" si="0"/>
        <v>6.9493156476963344E-2</v>
      </c>
      <c r="P6">
        <f>COUNTA(E5:E30)</f>
        <v>11</v>
      </c>
      <c r="Q6">
        <f t="shared" si="1"/>
        <v>-0.43307777480958154</v>
      </c>
      <c r="R6">
        <f t="shared" si="2"/>
        <v>0.125</v>
      </c>
    </row>
    <row r="7" spans="1:18">
      <c r="C7" t="s">
        <v>537</v>
      </c>
      <c r="D7">
        <v>0.89805375300000001</v>
      </c>
      <c r="E7">
        <v>0.20481927699999999</v>
      </c>
      <c r="F7">
        <v>4.6446166150000003</v>
      </c>
      <c r="G7">
        <v>0.37350565400000002</v>
      </c>
      <c r="H7">
        <v>3.1338842979999999</v>
      </c>
      <c r="K7">
        <v>3</v>
      </c>
      <c r="L7" t="s">
        <v>436</v>
      </c>
      <c r="M7" t="s">
        <v>59</v>
      </c>
      <c r="N7" s="25">
        <f>CORREL(H5:H15,E5:E15)</f>
        <v>-0.57060266826399497</v>
      </c>
      <c r="O7">
        <f t="shared" si="0"/>
        <v>4.5483234825418176E-2</v>
      </c>
      <c r="P7">
        <f>COUNTA(E5:E15)</f>
        <v>11</v>
      </c>
      <c r="Q7">
        <f t="shared" si="1"/>
        <v>-0.6484160091658111</v>
      </c>
      <c r="R7">
        <f t="shared" si="2"/>
        <v>0.125</v>
      </c>
    </row>
    <row r="8" spans="1:18">
      <c r="C8" t="s">
        <v>538</v>
      </c>
      <c r="D8">
        <v>0.167747915</v>
      </c>
      <c r="E8">
        <v>0.147358665</v>
      </c>
      <c r="F8">
        <v>1.968031818</v>
      </c>
      <c r="G8">
        <v>0.50662358600000001</v>
      </c>
      <c r="H8">
        <v>3.352066116</v>
      </c>
      <c r="K8">
        <v>4</v>
      </c>
      <c r="L8" t="s">
        <v>535</v>
      </c>
      <c r="M8" t="s">
        <v>59</v>
      </c>
      <c r="N8" s="25">
        <f>CORREL(G5:G15,E5:E15)</f>
        <v>-0.69448440094600572</v>
      </c>
      <c r="O8">
        <f t="shared" si="0"/>
        <v>2.6800440307256861E-2</v>
      </c>
      <c r="P8">
        <f>COUNTA(E5:E15)</f>
        <v>11</v>
      </c>
      <c r="Q8">
        <f t="shared" si="1"/>
        <v>-0.85656647363309013</v>
      </c>
      <c r="R8">
        <f t="shared" si="2"/>
        <v>0.125</v>
      </c>
    </row>
    <row r="9" spans="1:18">
      <c r="C9" t="s">
        <v>539</v>
      </c>
      <c r="D9">
        <v>0.677479147</v>
      </c>
      <c r="E9">
        <v>8.2483781000000006E-2</v>
      </c>
      <c r="F9">
        <v>3.7960914269999999</v>
      </c>
      <c r="G9">
        <v>0.58675282699999998</v>
      </c>
      <c r="H9">
        <v>3.4644628100000001</v>
      </c>
      <c r="K9">
        <v>5</v>
      </c>
      <c r="L9" t="s">
        <v>436</v>
      </c>
      <c r="M9" t="s">
        <v>36</v>
      </c>
      <c r="N9" s="25">
        <f>CORREL(H5:H15,F5:F15)</f>
        <v>0.37600192959704537</v>
      </c>
      <c r="O9">
        <f t="shared" si="0"/>
        <v>7.3723268154701815E-2</v>
      </c>
      <c r="P9">
        <f>COUNTA(F5:F15)</f>
        <v>11</v>
      </c>
      <c r="Q9">
        <f t="shared" si="1"/>
        <v>0.39539507237702531</v>
      </c>
      <c r="R9">
        <f t="shared" si="2"/>
        <v>0.125</v>
      </c>
    </row>
    <row r="10" spans="1:18">
      <c r="C10" t="s">
        <v>387</v>
      </c>
      <c r="D10">
        <v>0.70064874899999996</v>
      </c>
      <c r="E10">
        <v>0</v>
      </c>
      <c r="F10">
        <v>2.9768127419999999</v>
      </c>
      <c r="G10">
        <v>0.54410339299999999</v>
      </c>
      <c r="H10">
        <v>3.6760330579999998</v>
      </c>
      <c r="K10">
        <v>6</v>
      </c>
      <c r="L10" t="s">
        <v>535</v>
      </c>
      <c r="M10" t="s">
        <v>36</v>
      </c>
      <c r="N10" s="25">
        <f>CORREL(G5:G15,F5:F15)</f>
        <v>7.5553951058449795E-2</v>
      </c>
      <c r="O10">
        <f t="shared" si="0"/>
        <v>9.8861578678400092E-2</v>
      </c>
      <c r="P10">
        <f>COUNTA(F5:F15)</f>
        <v>11</v>
      </c>
      <c r="Q10">
        <f t="shared" si="1"/>
        <v>7.5698209518687068E-2</v>
      </c>
      <c r="R10">
        <f t="shared" si="2"/>
        <v>0.125</v>
      </c>
    </row>
    <row r="11" spans="1:18">
      <c r="C11" t="s">
        <v>169</v>
      </c>
      <c r="D11">
        <v>0.64318813699999999</v>
      </c>
      <c r="E11">
        <v>0</v>
      </c>
      <c r="F11">
        <v>2.8121604649999998</v>
      </c>
      <c r="G11">
        <v>0.51567043599999995</v>
      </c>
      <c r="H11">
        <v>3.7421487600000001</v>
      </c>
    </row>
    <row r="12" spans="1:18">
      <c r="C12" t="s">
        <v>540</v>
      </c>
      <c r="D12">
        <v>0.36978684000000001</v>
      </c>
      <c r="E12">
        <v>0</v>
      </c>
      <c r="F12">
        <v>3.8754544229999999</v>
      </c>
      <c r="G12">
        <v>0.56995153499999995</v>
      </c>
      <c r="H12">
        <v>3.6429752070000001</v>
      </c>
    </row>
    <row r="13" spans="1:18">
      <c r="C13" t="s">
        <v>541</v>
      </c>
      <c r="D13">
        <v>0.25301204799999999</v>
      </c>
      <c r="E13">
        <v>0</v>
      </c>
      <c r="F13">
        <v>3.2504380149999998</v>
      </c>
      <c r="G13">
        <v>0.73150242300000001</v>
      </c>
      <c r="H13">
        <v>3.7818181819999999</v>
      </c>
    </row>
    <row r="14" spans="1:18">
      <c r="C14" t="s">
        <v>542</v>
      </c>
      <c r="D14">
        <v>0</v>
      </c>
      <c r="E14">
        <v>0</v>
      </c>
      <c r="F14">
        <v>0</v>
      </c>
      <c r="G14">
        <v>0.39289176100000001</v>
      </c>
      <c r="H14">
        <v>2.6512396690000002</v>
      </c>
    </row>
    <row r="15" spans="1:18">
      <c r="C15" t="s">
        <v>543</v>
      </c>
      <c r="D15">
        <v>0</v>
      </c>
      <c r="E15">
        <v>0</v>
      </c>
      <c r="F15">
        <v>0</v>
      </c>
      <c r="G15">
        <v>0.449757674</v>
      </c>
      <c r="H15">
        <v>2.049586777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18"/>
  <sheetViews>
    <sheetView workbookViewId="0">
      <selection activeCell="N37" sqref="N37"/>
    </sheetView>
  </sheetViews>
  <sheetFormatPr defaultColWidth="11" defaultRowHeight="15.6"/>
  <sheetData>
    <row r="1" spans="1:19">
      <c r="A1" s="5" t="s">
        <v>544</v>
      </c>
    </row>
    <row r="5" spans="1:19">
      <c r="A5" s="5" t="s">
        <v>60</v>
      </c>
      <c r="B5" t="s">
        <v>545</v>
      </c>
      <c r="C5" s="5" t="s">
        <v>52</v>
      </c>
      <c r="D5" s="5" t="s">
        <v>445</v>
      </c>
      <c r="E5" s="5" t="s">
        <v>436</v>
      </c>
      <c r="F5" s="5" t="s">
        <v>160</v>
      </c>
      <c r="H5" s="5" t="s">
        <v>338</v>
      </c>
      <c r="I5" s="5" t="s">
        <v>16</v>
      </c>
      <c r="J5" t="s">
        <v>162</v>
      </c>
      <c r="K5" t="s">
        <v>163</v>
      </c>
      <c r="L5" t="s">
        <v>339</v>
      </c>
      <c r="M5" t="s">
        <v>27</v>
      </c>
      <c r="N5" t="s">
        <v>13</v>
      </c>
      <c r="O5" s="5" t="s">
        <v>340</v>
      </c>
      <c r="P5" s="5" t="s">
        <v>341</v>
      </c>
    </row>
    <row r="6" spans="1:19">
      <c r="C6">
        <v>0</v>
      </c>
      <c r="D6">
        <v>1.1399999999999999</v>
      </c>
      <c r="E6">
        <v>1.1399999999999999</v>
      </c>
      <c r="F6">
        <v>0.03</v>
      </c>
      <c r="H6">
        <v>6</v>
      </c>
      <c r="I6">
        <v>1</v>
      </c>
      <c r="J6" s="28" t="s">
        <v>546</v>
      </c>
      <c r="K6" t="s">
        <v>52</v>
      </c>
      <c r="L6" s="29">
        <v>-3.851653E-2</v>
      </c>
      <c r="M6">
        <f>((1-L6^2)^2)/(N6-1)</f>
        <v>8.3086262889521409E-2</v>
      </c>
      <c r="N6" s="29">
        <v>13</v>
      </c>
      <c r="O6">
        <f t="shared" ref="O6:O8" si="0">0.5*LN((1+L6)/(1-L6))</f>
        <v>-3.8535593692182783E-2</v>
      </c>
      <c r="P6">
        <f t="shared" ref="P6:P8" si="1">1/(N6-3)</f>
        <v>0.1</v>
      </c>
    </row>
    <row r="7" spans="1:19">
      <c r="C7">
        <v>0</v>
      </c>
      <c r="D7">
        <v>2.86</v>
      </c>
      <c r="E7">
        <v>2.82</v>
      </c>
      <c r="F7">
        <v>0.52</v>
      </c>
      <c r="H7">
        <v>6</v>
      </c>
      <c r="I7">
        <v>2</v>
      </c>
      <c r="J7" s="28" t="s">
        <v>436</v>
      </c>
      <c r="K7" t="s">
        <v>52</v>
      </c>
      <c r="L7" s="29">
        <v>-6.8153720000000001E-2</v>
      </c>
      <c r="M7">
        <f>((1-L7^2)^2)/(N7-1)</f>
        <v>8.2560976355903842E-2</v>
      </c>
      <c r="N7" s="29">
        <v>13</v>
      </c>
      <c r="O7">
        <f t="shared" si="0"/>
        <v>-6.8259538143605566E-2</v>
      </c>
      <c r="P7">
        <f t="shared" si="1"/>
        <v>0.1</v>
      </c>
    </row>
    <row r="8" spans="1:19">
      <c r="C8">
        <v>0</v>
      </c>
      <c r="D8">
        <v>1</v>
      </c>
      <c r="E8">
        <v>1</v>
      </c>
      <c r="F8">
        <v>0</v>
      </c>
      <c r="H8">
        <v>6</v>
      </c>
      <c r="I8">
        <v>3</v>
      </c>
      <c r="J8" s="28" t="s">
        <v>547</v>
      </c>
      <c r="K8" t="s">
        <v>52</v>
      </c>
      <c r="L8" s="29">
        <v>-3.5919859999999998E-2</v>
      </c>
      <c r="M8">
        <f>((1-L8^2)^2)/(N8-1)</f>
        <v>8.311843266874834E-2</v>
      </c>
      <c r="N8" s="29">
        <v>13</v>
      </c>
      <c r="O8">
        <f t="shared" si="0"/>
        <v>-3.5935320339856906E-2</v>
      </c>
      <c r="P8">
        <f t="shared" si="1"/>
        <v>0.1</v>
      </c>
    </row>
    <row r="9" spans="1:19">
      <c r="C9">
        <v>36</v>
      </c>
      <c r="D9">
        <v>1</v>
      </c>
      <c r="E9">
        <v>1</v>
      </c>
      <c r="F9">
        <v>0</v>
      </c>
    </row>
    <row r="10" spans="1:19">
      <c r="C10">
        <v>0</v>
      </c>
      <c r="D10">
        <v>1.86</v>
      </c>
      <c r="E10">
        <v>1.79</v>
      </c>
      <c r="F10">
        <v>0.26</v>
      </c>
    </row>
    <row r="11" spans="1:19">
      <c r="C11">
        <v>17.27</v>
      </c>
      <c r="D11">
        <v>3.14</v>
      </c>
      <c r="E11">
        <v>2.85</v>
      </c>
      <c r="F11">
        <v>0.44</v>
      </c>
    </row>
    <row r="12" spans="1:19">
      <c r="C12">
        <v>46.62</v>
      </c>
      <c r="D12">
        <v>2.14</v>
      </c>
      <c r="E12">
        <v>2.06</v>
      </c>
      <c r="F12">
        <v>0.34</v>
      </c>
    </row>
    <row r="13" spans="1:19">
      <c r="C13">
        <v>15.83</v>
      </c>
      <c r="D13">
        <v>2.4300000000000002</v>
      </c>
      <c r="E13">
        <v>2.25</v>
      </c>
      <c r="F13">
        <v>0.35</v>
      </c>
    </row>
    <row r="14" spans="1:19">
      <c r="C14">
        <v>37.9</v>
      </c>
      <c r="D14">
        <v>3</v>
      </c>
      <c r="E14">
        <v>2.54</v>
      </c>
      <c r="F14">
        <v>0.35</v>
      </c>
    </row>
    <row r="15" spans="1:19">
      <c r="C15">
        <v>25.71</v>
      </c>
      <c r="D15">
        <v>2.71</v>
      </c>
      <c r="E15">
        <v>2.3199999999999998</v>
      </c>
      <c r="F15">
        <v>0.36</v>
      </c>
      <c r="O15" s="5"/>
    </row>
    <row r="16" spans="1:19">
      <c r="C16">
        <v>0</v>
      </c>
      <c r="D16">
        <v>3.14</v>
      </c>
      <c r="E16">
        <v>2.73</v>
      </c>
      <c r="F16">
        <v>0.38</v>
      </c>
      <c r="P16" s="5"/>
      <c r="Q16" s="5"/>
      <c r="R16" s="5"/>
      <c r="S16" s="5"/>
    </row>
    <row r="17" spans="3:6">
      <c r="C17">
        <v>1.03</v>
      </c>
      <c r="D17">
        <v>3.43</v>
      </c>
      <c r="E17">
        <v>3</v>
      </c>
      <c r="F17">
        <v>0.44</v>
      </c>
    </row>
    <row r="18" spans="3:6">
      <c r="C18">
        <v>7.94</v>
      </c>
      <c r="D18">
        <v>2.86</v>
      </c>
      <c r="E18">
        <v>2.5099999999999998</v>
      </c>
      <c r="F18">
        <v>0.46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1"/>
  <sheetViews>
    <sheetView workbookViewId="0">
      <selection activeCell="T46" sqref="T46"/>
    </sheetView>
  </sheetViews>
  <sheetFormatPr defaultColWidth="11" defaultRowHeight="15.6"/>
  <sheetData>
    <row r="1" spans="1:17">
      <c r="A1" t="s">
        <v>548</v>
      </c>
    </row>
    <row r="5" spans="1:17">
      <c r="A5" s="5" t="s">
        <v>60</v>
      </c>
      <c r="B5" t="s">
        <v>545</v>
      </c>
      <c r="C5" s="5" t="s">
        <v>180</v>
      </c>
      <c r="D5" s="5" t="s">
        <v>436</v>
      </c>
      <c r="E5" s="5" t="s">
        <v>549</v>
      </c>
      <c r="F5" s="5" t="s">
        <v>419</v>
      </c>
      <c r="I5" s="5" t="s">
        <v>338</v>
      </c>
      <c r="J5" s="5" t="s">
        <v>16</v>
      </c>
      <c r="K5" t="s">
        <v>162</v>
      </c>
      <c r="L5" t="s">
        <v>163</v>
      </c>
      <c r="M5" t="s">
        <v>339</v>
      </c>
      <c r="N5" t="s">
        <v>27</v>
      </c>
      <c r="O5" t="s">
        <v>13</v>
      </c>
      <c r="P5" s="5" t="s">
        <v>340</v>
      </c>
      <c r="Q5" s="5" t="s">
        <v>341</v>
      </c>
    </row>
    <row r="6" spans="1:17">
      <c r="C6">
        <v>2.06</v>
      </c>
      <c r="D6">
        <v>4.78</v>
      </c>
      <c r="E6">
        <v>0.81</v>
      </c>
      <c r="F6">
        <v>-6.4000000000000001E-2</v>
      </c>
      <c r="I6">
        <v>11</v>
      </c>
      <c r="J6">
        <v>1</v>
      </c>
      <c r="K6" t="s">
        <v>550</v>
      </c>
      <c r="L6" t="s">
        <v>180</v>
      </c>
      <c r="M6" s="30">
        <v>1.5452219999999999E-2</v>
      </c>
      <c r="N6">
        <f>((1-M6^2)^2)/(O6-1)</f>
        <v>3.9980900592231319E-2</v>
      </c>
      <c r="O6">
        <v>26</v>
      </c>
      <c r="P6">
        <f t="shared" ref="P6:P7" si="0">0.5*LN((1+M6)/(1-M6))</f>
        <v>1.5453450024092052E-2</v>
      </c>
      <c r="Q6">
        <f t="shared" ref="Q6:Q7" si="1">1/(O6-3)</f>
        <v>4.3478260869565216E-2</v>
      </c>
    </row>
    <row r="7" spans="1:17">
      <c r="C7">
        <v>2.54</v>
      </c>
      <c r="D7">
        <v>4.5</v>
      </c>
      <c r="E7">
        <v>0.81</v>
      </c>
      <c r="F7">
        <v>0.11799999999999999</v>
      </c>
      <c r="I7">
        <v>11</v>
      </c>
      <c r="J7">
        <v>2</v>
      </c>
      <c r="K7" t="s">
        <v>389</v>
      </c>
      <c r="L7" t="s">
        <v>180</v>
      </c>
      <c r="M7" s="31">
        <v>0.12545999999999999</v>
      </c>
      <c r="N7">
        <f>((1-M7^2)^2)/(O7-1)</f>
        <v>3.8750693242448508E-2</v>
      </c>
      <c r="O7">
        <v>26</v>
      </c>
      <c r="P7">
        <f t="shared" si="0"/>
        <v>0.12612454305971679</v>
      </c>
      <c r="Q7">
        <f t="shared" si="1"/>
        <v>4.3478260869565216E-2</v>
      </c>
    </row>
    <row r="8" spans="1:17">
      <c r="C8">
        <v>3.92</v>
      </c>
      <c r="D8">
        <v>4.5</v>
      </c>
      <c r="E8">
        <v>0.78</v>
      </c>
      <c r="F8">
        <v>-0.11799999999999999</v>
      </c>
    </row>
    <row r="9" spans="1:17">
      <c r="C9">
        <v>4.26</v>
      </c>
      <c r="D9">
        <v>4.59</v>
      </c>
      <c r="E9">
        <v>0.8</v>
      </c>
      <c r="F9">
        <v>2.3E-2</v>
      </c>
    </row>
    <row r="10" spans="1:17">
      <c r="C10">
        <v>4.3</v>
      </c>
      <c r="D10">
        <v>4.66</v>
      </c>
      <c r="E10">
        <v>0.83</v>
      </c>
      <c r="F10">
        <v>8.9999999999999993E-3</v>
      </c>
    </row>
    <row r="11" spans="1:17">
      <c r="C11">
        <v>4.33</v>
      </c>
      <c r="D11">
        <v>4.62</v>
      </c>
      <c r="E11">
        <v>0.81</v>
      </c>
      <c r="F11">
        <v>-5.8999999999999997E-2</v>
      </c>
    </row>
    <row r="12" spans="1:17">
      <c r="C12">
        <v>4.6399999999999997</v>
      </c>
      <c r="D12">
        <v>4.49</v>
      </c>
      <c r="E12">
        <v>0.8</v>
      </c>
      <c r="F12">
        <v>9.0999999999999998E-2</v>
      </c>
    </row>
    <row r="13" spans="1:17">
      <c r="C13">
        <v>5.74</v>
      </c>
      <c r="D13">
        <v>4.55</v>
      </c>
      <c r="E13">
        <v>0.79</v>
      </c>
      <c r="F13">
        <v>-0.13400000000000001</v>
      </c>
    </row>
    <row r="14" spans="1:17">
      <c r="C14">
        <v>5.93</v>
      </c>
      <c r="D14">
        <v>4.63</v>
      </c>
      <c r="E14">
        <v>0.79</v>
      </c>
      <c r="F14">
        <v>-3.9E-2</v>
      </c>
    </row>
    <row r="15" spans="1:17">
      <c r="C15">
        <v>7.02</v>
      </c>
      <c r="D15">
        <v>4.46</v>
      </c>
      <c r="E15">
        <v>0.8</v>
      </c>
      <c r="F15">
        <v>2.1000000000000001E-2</v>
      </c>
    </row>
    <row r="16" spans="1:17">
      <c r="C16">
        <v>7.11</v>
      </c>
      <c r="D16">
        <v>4.79</v>
      </c>
      <c r="E16">
        <v>0.83</v>
      </c>
      <c r="F16">
        <v>0.08</v>
      </c>
    </row>
    <row r="17" spans="3:6">
      <c r="C17">
        <v>7.81</v>
      </c>
      <c r="D17">
        <v>4.82</v>
      </c>
      <c r="E17">
        <v>0.84</v>
      </c>
      <c r="F17">
        <v>0.111</v>
      </c>
    </row>
    <row r="18" spans="3:6">
      <c r="C18">
        <v>8.81</v>
      </c>
      <c r="D18">
        <v>4.5199999999999996</v>
      </c>
      <c r="E18">
        <v>0.79</v>
      </c>
      <c r="F18">
        <v>-5.0999999999999997E-2</v>
      </c>
    </row>
    <row r="19" spans="3:6">
      <c r="C19">
        <v>9.09</v>
      </c>
      <c r="D19">
        <v>4.6900000000000004</v>
      </c>
      <c r="E19">
        <v>0.83</v>
      </c>
      <c r="F19">
        <v>0.11600000000000001</v>
      </c>
    </row>
    <row r="20" spans="3:6">
      <c r="C20">
        <v>9.6199999999999992</v>
      </c>
      <c r="D20">
        <v>5.33</v>
      </c>
      <c r="E20">
        <v>0.86</v>
      </c>
      <c r="F20">
        <v>-6.5000000000000002E-2</v>
      </c>
    </row>
    <row r="21" spans="3:6">
      <c r="C21">
        <v>10.6</v>
      </c>
      <c r="D21">
        <v>3.99</v>
      </c>
      <c r="E21">
        <v>0.78</v>
      </c>
      <c r="F21">
        <v>-3.2000000000000001E-2</v>
      </c>
    </row>
    <row r="22" spans="3:6">
      <c r="C22">
        <v>11.1</v>
      </c>
      <c r="D22">
        <v>5.0599999999999996</v>
      </c>
      <c r="E22">
        <v>0.84</v>
      </c>
      <c r="F22">
        <v>7.9000000000000001E-2</v>
      </c>
    </row>
    <row r="23" spans="3:6">
      <c r="C23">
        <v>12</v>
      </c>
      <c r="D23">
        <v>4.79</v>
      </c>
      <c r="E23">
        <v>0.83</v>
      </c>
      <c r="F23">
        <v>1E-3</v>
      </c>
    </row>
    <row r="24" spans="3:6">
      <c r="C24">
        <v>14.1</v>
      </c>
      <c r="D24">
        <v>4.91</v>
      </c>
      <c r="E24">
        <v>0.82</v>
      </c>
      <c r="F24">
        <v>0.104</v>
      </c>
    </row>
    <row r="25" spans="3:6">
      <c r="C25">
        <v>14.5</v>
      </c>
      <c r="D25">
        <v>4.7699999999999996</v>
      </c>
      <c r="E25">
        <v>0.82</v>
      </c>
      <c r="F25">
        <v>3.5000000000000003E-2</v>
      </c>
    </row>
    <row r="26" spans="3:6">
      <c r="C26">
        <v>14.5</v>
      </c>
      <c r="D26">
        <v>4.55</v>
      </c>
      <c r="E26">
        <v>0.79</v>
      </c>
      <c r="F26">
        <v>3.7999999999999999E-2</v>
      </c>
    </row>
    <row r="27" spans="3:6">
      <c r="C27">
        <v>14.6</v>
      </c>
      <c r="D27">
        <v>4.82</v>
      </c>
      <c r="E27">
        <v>0.85</v>
      </c>
      <c r="F27">
        <v>-8.9999999999999993E-3</v>
      </c>
    </row>
    <row r="28" spans="3:6">
      <c r="C28">
        <v>15.8</v>
      </c>
      <c r="D28">
        <v>4.62</v>
      </c>
      <c r="E28">
        <v>0.85</v>
      </c>
      <c r="F28">
        <v>5.8999999999999997E-2</v>
      </c>
    </row>
    <row r="29" spans="3:6">
      <c r="C29">
        <v>15.9</v>
      </c>
      <c r="D29">
        <v>4.3600000000000003</v>
      </c>
      <c r="E29">
        <v>0.78</v>
      </c>
      <c r="F29">
        <v>7.8E-2</v>
      </c>
    </row>
    <row r="30" spans="3:6">
      <c r="C30">
        <v>17.399999999999999</v>
      </c>
      <c r="D30">
        <v>4.87</v>
      </c>
      <c r="E30">
        <v>0.85</v>
      </c>
      <c r="F30">
        <v>0</v>
      </c>
    </row>
    <row r="31" spans="3:6">
      <c r="C31">
        <v>21.1</v>
      </c>
      <c r="D31">
        <v>4.29</v>
      </c>
      <c r="E31">
        <v>0.77</v>
      </c>
      <c r="F31">
        <v>5.2999999999999999E-2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40"/>
  <sheetViews>
    <sheetView workbookViewId="0"/>
  </sheetViews>
  <sheetFormatPr defaultColWidth="11" defaultRowHeight="15.6"/>
  <sheetData>
    <row r="1" spans="1:17">
      <c r="A1" t="s">
        <v>1385</v>
      </c>
    </row>
    <row r="4" spans="1:17">
      <c r="A4" s="50" t="s">
        <v>60</v>
      </c>
      <c r="B4" s="75" t="s">
        <v>191</v>
      </c>
      <c r="C4" s="7" t="s">
        <v>63</v>
      </c>
      <c r="D4" s="7" t="s">
        <v>9</v>
      </c>
      <c r="E4" s="7" t="s">
        <v>17</v>
      </c>
      <c r="F4" s="7" t="s">
        <v>293</v>
      </c>
      <c r="H4" s="5" t="s">
        <v>338</v>
      </c>
      <c r="I4" s="5" t="s">
        <v>16</v>
      </c>
      <c r="J4" s="5" t="s">
        <v>63</v>
      </c>
      <c r="K4" t="s">
        <v>162</v>
      </c>
      <c r="L4" t="s">
        <v>163</v>
      </c>
      <c r="M4" t="s">
        <v>339</v>
      </c>
      <c r="N4" t="s">
        <v>27</v>
      </c>
      <c r="O4" t="s">
        <v>13</v>
      </c>
      <c r="P4" s="5" t="s">
        <v>340</v>
      </c>
      <c r="Q4" s="5" t="s">
        <v>341</v>
      </c>
    </row>
    <row r="5" spans="1:17">
      <c r="C5" t="s">
        <v>1386</v>
      </c>
      <c r="D5" t="s">
        <v>535</v>
      </c>
      <c r="E5">
        <v>0.39300000000000002</v>
      </c>
      <c r="F5">
        <v>0.9</v>
      </c>
      <c r="H5">
        <v>10</v>
      </c>
      <c r="I5">
        <v>1</v>
      </c>
      <c r="J5" t="s">
        <v>1388</v>
      </c>
      <c r="K5" t="s">
        <v>535</v>
      </c>
      <c r="L5" t="s">
        <v>52</v>
      </c>
      <c r="M5" s="25">
        <v>-0.705488</v>
      </c>
      <c r="N5">
        <f t="shared" ref="N5:N8" si="0">((1-M5^2)^2)/(O5-1)</f>
        <v>3.1536488846238823E-2</v>
      </c>
      <c r="O5">
        <v>9</v>
      </c>
      <c r="P5">
        <f t="shared" ref="P5:P8" si="1">0.5*LN((1+M5)/(1-M5))</f>
        <v>-0.87814340824188719</v>
      </c>
      <c r="Q5">
        <f t="shared" ref="Q5:Q8" si="2">1/(O5-3)</f>
        <v>0.16666666666666666</v>
      </c>
    </row>
    <row r="6" spans="1:17">
      <c r="C6" t="s">
        <v>1386</v>
      </c>
      <c r="D6" t="s">
        <v>535</v>
      </c>
      <c r="E6">
        <v>0.499</v>
      </c>
      <c r="F6">
        <v>0.93</v>
      </c>
      <c r="I6">
        <v>2</v>
      </c>
      <c r="J6" t="s">
        <v>1388</v>
      </c>
      <c r="K6" t="s">
        <v>436</v>
      </c>
      <c r="L6" t="s">
        <v>52</v>
      </c>
      <c r="M6" s="25">
        <v>-0.57216630000000002</v>
      </c>
      <c r="N6">
        <f t="shared" si="0"/>
        <v>5.6553170765738604E-2</v>
      </c>
      <c r="O6">
        <v>9</v>
      </c>
      <c r="P6">
        <f t="shared" si="1"/>
        <v>-0.65073759376185492</v>
      </c>
      <c r="Q6">
        <f t="shared" si="2"/>
        <v>0.16666666666666666</v>
      </c>
    </row>
    <row r="7" spans="1:17">
      <c r="C7" t="s">
        <v>1386</v>
      </c>
      <c r="D7" t="s">
        <v>535</v>
      </c>
      <c r="E7">
        <v>0.55400000000000005</v>
      </c>
      <c r="F7">
        <v>0.79</v>
      </c>
      <c r="I7">
        <v>3</v>
      </c>
      <c r="J7" t="s">
        <v>1389</v>
      </c>
      <c r="K7" t="s">
        <v>535</v>
      </c>
      <c r="L7" t="s">
        <v>52</v>
      </c>
      <c r="M7" s="25">
        <v>-0.3030332</v>
      </c>
      <c r="N7">
        <f t="shared" si="0"/>
        <v>0.10309679334137541</v>
      </c>
      <c r="O7">
        <v>9</v>
      </c>
      <c r="P7">
        <f t="shared" si="1"/>
        <v>-0.31285613977406634</v>
      </c>
      <c r="Q7">
        <f t="shared" si="2"/>
        <v>0.16666666666666666</v>
      </c>
    </row>
    <row r="8" spans="1:17">
      <c r="C8" t="s">
        <v>1386</v>
      </c>
      <c r="D8" t="s">
        <v>535</v>
      </c>
      <c r="E8">
        <v>0.374</v>
      </c>
      <c r="F8">
        <v>0.93</v>
      </c>
      <c r="I8">
        <v>4</v>
      </c>
      <c r="J8" t="s">
        <v>1389</v>
      </c>
      <c r="K8" t="s">
        <v>436</v>
      </c>
      <c r="L8" t="s">
        <v>52</v>
      </c>
      <c r="M8" s="25">
        <v>-0.44117580000000001</v>
      </c>
      <c r="N8">
        <f t="shared" si="0"/>
        <v>8.1076379144868871E-2</v>
      </c>
      <c r="O8">
        <v>9</v>
      </c>
      <c r="P8">
        <f t="shared" si="1"/>
        <v>-0.47368982681933774</v>
      </c>
      <c r="Q8">
        <f t="shared" si="2"/>
        <v>0.16666666666666666</v>
      </c>
    </row>
    <row r="9" spans="1:17">
      <c r="C9" t="s">
        <v>1386</v>
      </c>
      <c r="D9" t="s">
        <v>535</v>
      </c>
      <c r="E9">
        <v>0.40400000000000003</v>
      </c>
      <c r="F9">
        <v>1</v>
      </c>
      <c r="M9" s="25"/>
    </row>
    <row r="10" spans="1:17">
      <c r="C10" t="s">
        <v>1386</v>
      </c>
      <c r="D10" t="s">
        <v>535</v>
      </c>
      <c r="E10">
        <v>0.40400000000000003</v>
      </c>
      <c r="F10">
        <v>0.91</v>
      </c>
      <c r="M10" s="25"/>
    </row>
    <row r="11" spans="1:17">
      <c r="C11" t="s">
        <v>1386</v>
      </c>
      <c r="D11" t="s">
        <v>535</v>
      </c>
      <c r="E11">
        <v>0.36699999999999999</v>
      </c>
      <c r="F11">
        <v>1</v>
      </c>
    </row>
    <row r="12" spans="1:17">
      <c r="C12" t="s">
        <v>1386</v>
      </c>
      <c r="D12" t="s">
        <v>535</v>
      </c>
      <c r="E12">
        <v>0.48399999999999999</v>
      </c>
      <c r="F12">
        <v>0.77</v>
      </c>
    </row>
    <row r="13" spans="1:17">
      <c r="C13" t="s">
        <v>1386</v>
      </c>
      <c r="D13" t="s">
        <v>535</v>
      </c>
      <c r="E13">
        <v>0.499</v>
      </c>
      <c r="F13">
        <v>0.89</v>
      </c>
    </row>
    <row r="14" spans="1:17">
      <c r="C14" t="s">
        <v>1386</v>
      </c>
      <c r="D14" t="s">
        <v>436</v>
      </c>
      <c r="E14">
        <v>3.1</v>
      </c>
      <c r="F14">
        <v>0.9</v>
      </c>
    </row>
    <row r="15" spans="1:17">
      <c r="C15" t="s">
        <v>1386</v>
      </c>
      <c r="D15" t="s">
        <v>436</v>
      </c>
      <c r="E15">
        <v>3.46</v>
      </c>
      <c r="F15">
        <v>0.93</v>
      </c>
    </row>
    <row r="16" spans="1:17">
      <c r="C16" t="s">
        <v>1386</v>
      </c>
      <c r="D16" t="s">
        <v>436</v>
      </c>
      <c r="E16">
        <v>4.22</v>
      </c>
      <c r="F16">
        <v>0.79</v>
      </c>
    </row>
    <row r="17" spans="3:6">
      <c r="C17" t="s">
        <v>1386</v>
      </c>
      <c r="D17" t="s">
        <v>436</v>
      </c>
      <c r="E17">
        <v>2.99</v>
      </c>
      <c r="F17">
        <v>0.93</v>
      </c>
    </row>
    <row r="18" spans="3:6">
      <c r="C18" t="s">
        <v>1386</v>
      </c>
      <c r="D18" t="s">
        <v>436</v>
      </c>
      <c r="E18">
        <v>3.32</v>
      </c>
      <c r="F18">
        <v>1</v>
      </c>
    </row>
    <row r="19" spans="3:6">
      <c r="C19" t="s">
        <v>1386</v>
      </c>
      <c r="D19" t="s">
        <v>436</v>
      </c>
      <c r="E19">
        <v>3.32</v>
      </c>
      <c r="F19">
        <v>0.91</v>
      </c>
    </row>
    <row r="20" spans="3:6">
      <c r="C20" t="s">
        <v>1386</v>
      </c>
      <c r="D20" t="s">
        <v>436</v>
      </c>
      <c r="E20">
        <v>3.05</v>
      </c>
      <c r="F20">
        <v>1</v>
      </c>
    </row>
    <row r="21" spans="3:6">
      <c r="C21" t="s">
        <v>1386</v>
      </c>
      <c r="D21" t="s">
        <v>436</v>
      </c>
      <c r="E21">
        <v>3.33</v>
      </c>
      <c r="F21">
        <v>0.77</v>
      </c>
    </row>
    <row r="22" spans="3:6">
      <c r="C22" t="s">
        <v>1386</v>
      </c>
      <c r="D22" t="s">
        <v>436</v>
      </c>
      <c r="E22">
        <v>3.27</v>
      </c>
      <c r="F22">
        <v>0.89</v>
      </c>
    </row>
    <row r="23" spans="3:6">
      <c r="C23" t="s">
        <v>1387</v>
      </c>
      <c r="D23" t="s">
        <v>535</v>
      </c>
      <c r="E23">
        <v>0.39300000000000002</v>
      </c>
      <c r="F23">
        <v>0.3</v>
      </c>
    </row>
    <row r="24" spans="3:6">
      <c r="C24" t="s">
        <v>1387</v>
      </c>
      <c r="D24" t="s">
        <v>535</v>
      </c>
      <c r="E24">
        <v>0.499</v>
      </c>
      <c r="F24">
        <v>0.54</v>
      </c>
    </row>
    <row r="25" spans="3:6">
      <c r="C25" t="s">
        <v>1387</v>
      </c>
      <c r="D25" t="s">
        <v>535</v>
      </c>
      <c r="E25">
        <v>0.55400000000000005</v>
      </c>
      <c r="F25">
        <v>0.03</v>
      </c>
    </row>
    <row r="26" spans="3:6">
      <c r="C26" t="s">
        <v>1387</v>
      </c>
      <c r="D26" t="s">
        <v>535</v>
      </c>
      <c r="E26">
        <v>0.374</v>
      </c>
      <c r="F26">
        <v>0.15</v>
      </c>
    </row>
    <row r="27" spans="3:6">
      <c r="C27" t="s">
        <v>1387</v>
      </c>
      <c r="D27" t="s">
        <v>535</v>
      </c>
      <c r="E27">
        <v>0.40400000000000003</v>
      </c>
      <c r="F27">
        <v>0.3</v>
      </c>
    </row>
    <row r="28" spans="3:6">
      <c r="C28" t="s">
        <v>1387</v>
      </c>
      <c r="D28" t="s">
        <v>535</v>
      </c>
      <c r="E28">
        <v>0.40400000000000003</v>
      </c>
      <c r="F28">
        <v>0.39</v>
      </c>
    </row>
    <row r="29" spans="3:6">
      <c r="C29" t="s">
        <v>1387</v>
      </c>
      <c r="D29" t="s">
        <v>535</v>
      </c>
      <c r="E29">
        <v>0.36699999999999999</v>
      </c>
      <c r="F29">
        <v>0.44</v>
      </c>
    </row>
    <row r="30" spans="3:6">
      <c r="C30" t="s">
        <v>1387</v>
      </c>
      <c r="D30" t="s">
        <v>535</v>
      </c>
      <c r="E30">
        <v>0.48399999999999999</v>
      </c>
      <c r="F30">
        <v>0.23</v>
      </c>
    </row>
    <row r="31" spans="3:6">
      <c r="C31" t="s">
        <v>1387</v>
      </c>
      <c r="D31" t="s">
        <v>535</v>
      </c>
      <c r="E31">
        <v>0.499</v>
      </c>
      <c r="F31">
        <v>0.27</v>
      </c>
    </row>
    <row r="32" spans="3:6">
      <c r="C32" t="s">
        <v>1387</v>
      </c>
      <c r="D32" t="s">
        <v>436</v>
      </c>
      <c r="E32">
        <v>3.1</v>
      </c>
      <c r="F32">
        <v>0.3</v>
      </c>
    </row>
    <row r="33" spans="3:6">
      <c r="C33" t="s">
        <v>1387</v>
      </c>
      <c r="D33" t="s">
        <v>436</v>
      </c>
      <c r="E33">
        <v>3.46</v>
      </c>
      <c r="F33">
        <v>0.54</v>
      </c>
    </row>
    <row r="34" spans="3:6">
      <c r="C34" t="s">
        <v>1387</v>
      </c>
      <c r="D34" t="s">
        <v>436</v>
      </c>
      <c r="E34">
        <v>4.22</v>
      </c>
      <c r="F34">
        <v>0.03</v>
      </c>
    </row>
    <row r="35" spans="3:6">
      <c r="C35" t="s">
        <v>1387</v>
      </c>
      <c r="D35" t="s">
        <v>436</v>
      </c>
      <c r="E35">
        <v>2.99</v>
      </c>
      <c r="F35">
        <v>0.15</v>
      </c>
    </row>
    <row r="36" spans="3:6">
      <c r="C36" t="s">
        <v>1387</v>
      </c>
      <c r="D36" t="s">
        <v>436</v>
      </c>
      <c r="E36">
        <v>3.32</v>
      </c>
      <c r="F36">
        <v>0.3</v>
      </c>
    </row>
    <row r="37" spans="3:6">
      <c r="C37" t="s">
        <v>1387</v>
      </c>
      <c r="D37" t="s">
        <v>436</v>
      </c>
      <c r="E37">
        <v>3.32</v>
      </c>
      <c r="F37">
        <v>0.39</v>
      </c>
    </row>
    <row r="38" spans="3:6">
      <c r="C38" t="s">
        <v>1387</v>
      </c>
      <c r="D38" t="s">
        <v>436</v>
      </c>
      <c r="E38">
        <v>3.05</v>
      </c>
      <c r="F38">
        <v>0.44</v>
      </c>
    </row>
    <row r="39" spans="3:6">
      <c r="C39" t="s">
        <v>1387</v>
      </c>
      <c r="D39" t="s">
        <v>436</v>
      </c>
      <c r="E39">
        <v>3.33</v>
      </c>
      <c r="F39">
        <v>0.23</v>
      </c>
    </row>
    <row r="40" spans="3:6">
      <c r="C40" t="s">
        <v>1387</v>
      </c>
      <c r="D40" t="s">
        <v>436</v>
      </c>
      <c r="E40">
        <v>3.27</v>
      </c>
      <c r="F40">
        <v>0.27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4"/>
  <sheetViews>
    <sheetView workbookViewId="0">
      <selection activeCell="F35" sqref="F35"/>
    </sheetView>
  </sheetViews>
  <sheetFormatPr defaultColWidth="11" defaultRowHeight="15.6"/>
  <sheetData>
    <row r="1" spans="1:15">
      <c r="A1" t="s">
        <v>551</v>
      </c>
    </row>
    <row r="4" spans="1:15">
      <c r="A4" s="5" t="s">
        <v>60</v>
      </c>
      <c r="B4" t="s">
        <v>191</v>
      </c>
      <c r="C4" t="s">
        <v>515</v>
      </c>
      <c r="D4" t="s">
        <v>160</v>
      </c>
      <c r="E4" t="s">
        <v>145</v>
      </c>
      <c r="G4" s="5" t="s">
        <v>338</v>
      </c>
      <c r="H4" s="5" t="s">
        <v>16</v>
      </c>
      <c r="I4" t="s">
        <v>162</v>
      </c>
      <c r="J4" t="s">
        <v>163</v>
      </c>
      <c r="K4" t="s">
        <v>339</v>
      </c>
      <c r="L4" t="s">
        <v>27</v>
      </c>
      <c r="M4" t="s">
        <v>13</v>
      </c>
      <c r="N4" s="5" t="s">
        <v>340</v>
      </c>
      <c r="O4" s="5" t="s">
        <v>341</v>
      </c>
    </row>
    <row r="5" spans="1:15">
      <c r="C5" t="s">
        <v>552</v>
      </c>
      <c r="D5">
        <v>0.39300000000000002</v>
      </c>
      <c r="E5">
        <v>0.5</v>
      </c>
      <c r="G5">
        <v>7</v>
      </c>
      <c r="H5">
        <v>1</v>
      </c>
      <c r="I5" t="s">
        <v>389</v>
      </c>
      <c r="J5" t="s">
        <v>52</v>
      </c>
      <c r="K5" s="31">
        <v>-0.44541720000000001</v>
      </c>
      <c r="L5">
        <f>((1-K5^2)^2)/(M5-1)</f>
        <v>4.0160512498778327E-2</v>
      </c>
      <c r="M5">
        <v>17</v>
      </c>
      <c r="N5">
        <f t="shared" ref="N5:N6" si="0">0.5*LN((1+K5)/(1-K5))</f>
        <v>-0.47896857962019668</v>
      </c>
      <c r="O5">
        <f t="shared" ref="O5:O6" si="1">1/(M5-3)</f>
        <v>7.1428571428571425E-2</v>
      </c>
    </row>
    <row r="6" spans="1:15">
      <c r="C6" t="s">
        <v>552</v>
      </c>
      <c r="D6">
        <v>0.433</v>
      </c>
      <c r="E6">
        <v>0.23</v>
      </c>
      <c r="G6">
        <v>8</v>
      </c>
      <c r="H6">
        <v>1</v>
      </c>
      <c r="I6" t="s">
        <v>389</v>
      </c>
      <c r="J6" t="s">
        <v>52</v>
      </c>
      <c r="K6" s="31">
        <v>3.6022060000000002E-2</v>
      </c>
      <c r="L6">
        <f>((1-K6^2)^2)/(M6-1)</f>
        <v>8.3117208843618673E-2</v>
      </c>
      <c r="M6">
        <v>13</v>
      </c>
      <c r="N6">
        <f t="shared" si="0"/>
        <v>3.6037652748870087E-2</v>
      </c>
      <c r="O6">
        <f t="shared" si="1"/>
        <v>0.1</v>
      </c>
    </row>
    <row r="7" spans="1:15">
      <c r="C7" t="s">
        <v>552</v>
      </c>
      <c r="D7">
        <v>0.499</v>
      </c>
      <c r="E7">
        <v>0.34</v>
      </c>
    </row>
    <row r="8" spans="1:15">
      <c r="C8" t="s">
        <v>552</v>
      </c>
      <c r="D8">
        <v>0.41599999999999998</v>
      </c>
      <c r="E8">
        <v>0.15</v>
      </c>
    </row>
    <row r="9" spans="1:15">
      <c r="C9" t="s">
        <v>552</v>
      </c>
      <c r="D9">
        <v>0.53300000000000003</v>
      </c>
      <c r="E9">
        <v>0</v>
      </c>
    </row>
    <row r="10" spans="1:15">
      <c r="C10" t="s">
        <v>552</v>
      </c>
      <c r="D10">
        <v>0.50700000000000001</v>
      </c>
      <c r="E10">
        <v>0</v>
      </c>
    </row>
    <row r="11" spans="1:15">
      <c r="C11" t="s">
        <v>552</v>
      </c>
      <c r="D11">
        <v>0.374</v>
      </c>
      <c r="E11">
        <v>0.33</v>
      </c>
    </row>
    <row r="12" spans="1:15">
      <c r="C12" t="s">
        <v>552</v>
      </c>
      <c r="D12">
        <v>0.30499999999999999</v>
      </c>
      <c r="E12">
        <v>0.13</v>
      </c>
    </row>
    <row r="13" spans="1:15">
      <c r="C13" t="s">
        <v>552</v>
      </c>
      <c r="D13">
        <v>0.42499999999999999</v>
      </c>
      <c r="E13">
        <v>0.2</v>
      </c>
    </row>
    <row r="14" spans="1:15">
      <c r="C14" t="s">
        <v>552</v>
      </c>
      <c r="D14">
        <v>0.42099999999999999</v>
      </c>
      <c r="E14">
        <v>0.62</v>
      </c>
    </row>
    <row r="15" spans="1:15">
      <c r="C15" t="s">
        <v>552</v>
      </c>
      <c r="D15">
        <v>0.40400000000000003</v>
      </c>
      <c r="E15">
        <v>0.25</v>
      </c>
    </row>
    <row r="16" spans="1:15">
      <c r="C16" t="s">
        <v>552</v>
      </c>
      <c r="D16">
        <v>0.39900000000000002</v>
      </c>
      <c r="E16">
        <v>0.53</v>
      </c>
    </row>
    <row r="17" spans="3:5">
      <c r="C17" t="s">
        <v>552</v>
      </c>
      <c r="D17">
        <v>0.45100000000000001</v>
      </c>
      <c r="E17">
        <v>0.21</v>
      </c>
    </row>
    <row r="18" spans="3:5">
      <c r="C18" t="s">
        <v>552</v>
      </c>
      <c r="D18">
        <v>0.40400000000000003</v>
      </c>
      <c r="E18">
        <v>0.4</v>
      </c>
    </row>
    <row r="19" spans="3:5">
      <c r="C19" t="s">
        <v>552</v>
      </c>
      <c r="D19">
        <v>0.36699999999999999</v>
      </c>
      <c r="E19">
        <v>0.56999999999999995</v>
      </c>
    </row>
    <row r="20" spans="3:5">
      <c r="C20" t="s">
        <v>552</v>
      </c>
      <c r="D20">
        <v>0.48399999999999999</v>
      </c>
      <c r="E20">
        <v>0.09</v>
      </c>
    </row>
    <row r="21" spans="3:5">
      <c r="C21" t="s">
        <v>552</v>
      </c>
      <c r="D21">
        <v>0.499</v>
      </c>
      <c r="E21">
        <v>0.27</v>
      </c>
    </row>
    <row r="22" spans="3:5">
      <c r="C22" t="s">
        <v>553</v>
      </c>
      <c r="D22">
        <v>0.76600000000000001</v>
      </c>
      <c r="E22">
        <v>0.67</v>
      </c>
    </row>
    <row r="23" spans="3:5">
      <c r="C23" t="s">
        <v>553</v>
      </c>
      <c r="D23">
        <v>0.75800000000000001</v>
      </c>
      <c r="E23">
        <v>0.23</v>
      </c>
    </row>
    <row r="24" spans="3:5">
      <c r="C24" t="s">
        <v>553</v>
      </c>
      <c r="D24">
        <v>0.73799999999999999</v>
      </c>
      <c r="E24">
        <v>0.3</v>
      </c>
    </row>
    <row r="25" spans="3:5">
      <c r="C25" t="s">
        <v>553</v>
      </c>
      <c r="D25">
        <v>0.75700000000000001</v>
      </c>
      <c r="E25">
        <v>0.37</v>
      </c>
    </row>
    <row r="26" spans="3:5">
      <c r="C26" t="s">
        <v>553</v>
      </c>
      <c r="D26">
        <v>0.74199999999999999</v>
      </c>
      <c r="E26">
        <v>0.33</v>
      </c>
    </row>
    <row r="27" spans="3:5">
      <c r="C27" t="s">
        <v>553</v>
      </c>
      <c r="D27">
        <v>0.69599999999999995</v>
      </c>
      <c r="E27">
        <v>0.22</v>
      </c>
    </row>
    <row r="28" spans="3:5">
      <c r="C28" t="s">
        <v>553</v>
      </c>
      <c r="D28">
        <v>0.751</v>
      </c>
      <c r="E28">
        <v>0.2</v>
      </c>
    </row>
    <row r="29" spans="3:5">
      <c r="C29" t="s">
        <v>553</v>
      </c>
      <c r="D29">
        <v>0.72899999999999998</v>
      </c>
      <c r="E29">
        <v>0.82</v>
      </c>
    </row>
    <row r="30" spans="3:5">
      <c r="C30" t="s">
        <v>553</v>
      </c>
      <c r="D30">
        <v>0.749</v>
      </c>
      <c r="E30">
        <v>0.32</v>
      </c>
    </row>
    <row r="31" spans="3:5">
      <c r="C31" t="s">
        <v>553</v>
      </c>
      <c r="D31">
        <v>0.755</v>
      </c>
      <c r="E31">
        <v>0.32</v>
      </c>
    </row>
    <row r="32" spans="3:5">
      <c r="C32" t="s">
        <v>553</v>
      </c>
      <c r="D32">
        <v>0.76300000000000001</v>
      </c>
      <c r="E32">
        <v>0.47</v>
      </c>
    </row>
    <row r="33" spans="3:5">
      <c r="C33" t="s">
        <v>553</v>
      </c>
      <c r="D33">
        <v>0.69699999999999995</v>
      </c>
      <c r="E33">
        <v>0.53</v>
      </c>
    </row>
    <row r="34" spans="3:5">
      <c r="C34" t="s">
        <v>553</v>
      </c>
      <c r="D34">
        <v>0.71499999999999997</v>
      </c>
      <c r="E34">
        <v>0.27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"/>
  <sheetViews>
    <sheetView workbookViewId="0">
      <selection activeCell="H20" sqref="H20"/>
    </sheetView>
  </sheetViews>
  <sheetFormatPr defaultColWidth="11" defaultRowHeight="15.6"/>
  <sheetData>
    <row r="1" spans="1:12">
      <c r="A1" s="5" t="s">
        <v>554</v>
      </c>
    </row>
    <row r="4" spans="1:12">
      <c r="A4" s="5" t="s">
        <v>60</v>
      </c>
      <c r="B4" t="s">
        <v>421</v>
      </c>
      <c r="D4" s="5" t="s">
        <v>338</v>
      </c>
      <c r="E4" s="5" t="s">
        <v>16</v>
      </c>
      <c r="F4" t="s">
        <v>162</v>
      </c>
      <c r="G4" t="s">
        <v>163</v>
      </c>
      <c r="H4" t="s">
        <v>339</v>
      </c>
      <c r="I4" t="s">
        <v>27</v>
      </c>
      <c r="J4" t="s">
        <v>13</v>
      </c>
      <c r="K4" s="5" t="s">
        <v>340</v>
      </c>
      <c r="L4" s="5" t="s">
        <v>341</v>
      </c>
    </row>
    <row r="5" spans="1:12">
      <c r="D5">
        <v>12</v>
      </c>
      <c r="E5">
        <v>1</v>
      </c>
      <c r="F5" t="s">
        <v>550</v>
      </c>
      <c r="G5" t="s">
        <v>180</v>
      </c>
      <c r="H5" s="31">
        <v>-0.875</v>
      </c>
      <c r="I5">
        <f>((1-H5^2)^2)/(J5-1)</f>
        <v>7.8473772321428579E-3</v>
      </c>
      <c r="J5">
        <v>8</v>
      </c>
      <c r="K5">
        <f t="shared" ref="K5:K6" si="0">0.5*LN((1+H5)/(1-H5))</f>
        <v>-1.354025100551105</v>
      </c>
      <c r="L5">
        <f t="shared" ref="L5:L6" si="1">1/(J5-3)</f>
        <v>0.2</v>
      </c>
    </row>
    <row r="6" spans="1:12">
      <c r="D6">
        <v>12</v>
      </c>
      <c r="E6">
        <v>2</v>
      </c>
      <c r="F6" t="s">
        <v>389</v>
      </c>
      <c r="G6" t="s">
        <v>180</v>
      </c>
      <c r="H6" s="31">
        <v>-0.69</v>
      </c>
      <c r="I6">
        <f>((1-H6^2)^2)/(J6-1)</f>
        <v>3.9210172857142858E-2</v>
      </c>
      <c r="J6">
        <v>8</v>
      </c>
      <c r="K6">
        <f t="shared" si="0"/>
        <v>-0.84795575521896349</v>
      </c>
      <c r="L6">
        <f t="shared" si="1"/>
        <v>0.2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V244"/>
  <sheetViews>
    <sheetView topLeftCell="I15" zoomScale="55" zoomScaleNormal="55" workbookViewId="0">
      <selection activeCell="AE252" sqref="AE252"/>
    </sheetView>
  </sheetViews>
  <sheetFormatPr defaultColWidth="11" defaultRowHeight="15.6"/>
  <sheetData>
    <row r="1" spans="1:48">
      <c r="A1" t="s">
        <v>555</v>
      </c>
    </row>
    <row r="4" spans="1:48">
      <c r="A4" s="5" t="s">
        <v>6</v>
      </c>
      <c r="B4" s="5" t="s">
        <v>556</v>
      </c>
      <c r="C4" s="5" t="s">
        <v>221</v>
      </c>
      <c r="D4" t="s">
        <v>41</v>
      </c>
      <c r="E4" t="s">
        <v>49</v>
      </c>
      <c r="F4" t="s">
        <v>557</v>
      </c>
      <c r="G4" t="s">
        <v>558</v>
      </c>
      <c r="H4" t="s">
        <v>559</v>
      </c>
      <c r="I4" t="s">
        <v>560</v>
      </c>
      <c r="J4" t="s">
        <v>561</v>
      </c>
      <c r="K4" t="s">
        <v>9</v>
      </c>
      <c r="L4" t="s">
        <v>77</v>
      </c>
      <c r="M4" t="s">
        <v>10</v>
      </c>
      <c r="N4" t="s">
        <v>13</v>
      </c>
      <c r="O4" t="s">
        <v>14</v>
      </c>
    </row>
    <row r="5" spans="1:48">
      <c r="C5" t="s">
        <v>562</v>
      </c>
      <c r="D5">
        <v>1</v>
      </c>
      <c r="E5" t="s">
        <v>32</v>
      </c>
      <c r="H5" t="s">
        <v>563</v>
      </c>
      <c r="K5" t="s">
        <v>564</v>
      </c>
      <c r="L5">
        <v>0.11507692307692299</v>
      </c>
      <c r="M5">
        <f>AVERAGE(L5:L7)</f>
        <v>0.17661538461538431</v>
      </c>
      <c r="N5">
        <v>3</v>
      </c>
      <c r="O5">
        <f>STDEV(L5:L7)</f>
        <v>5.9230569430232347E-2</v>
      </c>
    </row>
    <row r="6" spans="1:48">
      <c r="C6" t="s">
        <v>562</v>
      </c>
      <c r="D6">
        <v>2</v>
      </c>
      <c r="E6" t="s">
        <v>32</v>
      </c>
      <c r="H6" t="s">
        <v>563</v>
      </c>
      <c r="K6" t="s">
        <v>564</v>
      </c>
      <c r="L6">
        <v>0.18153846153846101</v>
      </c>
    </row>
    <row r="7" spans="1:48">
      <c r="C7" t="s">
        <v>562</v>
      </c>
      <c r="D7">
        <v>3</v>
      </c>
      <c r="E7" t="s">
        <v>32</v>
      </c>
      <c r="H7" t="s">
        <v>563</v>
      </c>
      <c r="K7" t="s">
        <v>564</v>
      </c>
      <c r="L7">
        <v>0.23323076923076899</v>
      </c>
    </row>
    <row r="8" spans="1:48">
      <c r="C8" t="s">
        <v>562</v>
      </c>
      <c r="D8">
        <v>1</v>
      </c>
      <c r="E8" t="s">
        <v>32</v>
      </c>
      <c r="H8" t="s">
        <v>565</v>
      </c>
      <c r="K8" t="s">
        <v>564</v>
      </c>
      <c r="L8">
        <v>8.3076923076923007E-2</v>
      </c>
      <c r="M8">
        <f>AVERAGE(L8:L10)</f>
        <v>6.0102564102564073E-2</v>
      </c>
      <c r="N8">
        <v>3</v>
      </c>
      <c r="O8">
        <f>STDEV(L8:L10)</f>
        <v>2.122259225661955E-2</v>
      </c>
    </row>
    <row r="9" spans="1:48">
      <c r="C9" t="s">
        <v>562</v>
      </c>
      <c r="D9">
        <v>2</v>
      </c>
      <c r="E9" t="s">
        <v>32</v>
      </c>
      <c r="H9" t="s">
        <v>565</v>
      </c>
      <c r="K9" t="s">
        <v>564</v>
      </c>
      <c r="L9">
        <v>5.6000000000000001E-2</v>
      </c>
    </row>
    <row r="10" spans="1:48">
      <c r="C10" t="s">
        <v>562</v>
      </c>
      <c r="D10">
        <v>3</v>
      </c>
      <c r="E10" t="s">
        <v>32</v>
      </c>
      <c r="H10" t="s">
        <v>565</v>
      </c>
      <c r="K10" t="s">
        <v>564</v>
      </c>
      <c r="L10">
        <v>4.1230769230769203E-2</v>
      </c>
    </row>
    <row r="11" spans="1:48">
      <c r="C11" t="s">
        <v>562</v>
      </c>
      <c r="D11">
        <v>1</v>
      </c>
      <c r="E11" t="s">
        <v>32</v>
      </c>
      <c r="H11" t="s">
        <v>566</v>
      </c>
      <c r="K11" t="s">
        <v>564</v>
      </c>
      <c r="L11">
        <v>4.1230769230769203E-2</v>
      </c>
      <c r="M11">
        <f>AVERAGE(L11:L13)</f>
        <v>3.0564102564102635E-2</v>
      </c>
      <c r="N11">
        <v>3</v>
      </c>
      <c r="O11">
        <f>STDEV(L11:L13)</f>
        <v>1.442329914358708E-2</v>
      </c>
    </row>
    <row r="12" spans="1:48">
      <c r="C12" t="s">
        <v>562</v>
      </c>
      <c r="D12">
        <v>2</v>
      </c>
      <c r="E12" t="s">
        <v>32</v>
      </c>
      <c r="H12" t="s">
        <v>566</v>
      </c>
      <c r="K12" t="s">
        <v>564</v>
      </c>
      <c r="L12">
        <v>1.41538461538464E-2</v>
      </c>
    </row>
    <row r="13" spans="1:48">
      <c r="C13" t="s">
        <v>562</v>
      </c>
      <c r="D13">
        <v>3</v>
      </c>
      <c r="E13" t="s">
        <v>32</v>
      </c>
      <c r="H13" t="s">
        <v>566</v>
      </c>
      <c r="K13" t="s">
        <v>564</v>
      </c>
      <c r="L13">
        <v>3.6307692307692298E-2</v>
      </c>
      <c r="AI13" s="11" t="s">
        <v>100</v>
      </c>
      <c r="AJ13" s="12"/>
      <c r="AK13" s="12">
        <v>93</v>
      </c>
      <c r="AL13" s="12">
        <v>94</v>
      </c>
      <c r="AM13" s="12">
        <v>95</v>
      </c>
      <c r="AN13" s="12">
        <v>96</v>
      </c>
      <c r="AO13" s="12">
        <v>97</v>
      </c>
      <c r="AP13" s="12">
        <v>98</v>
      </c>
      <c r="AQ13" s="12">
        <v>99</v>
      </c>
      <c r="AR13" s="12">
        <v>100</v>
      </c>
      <c r="AS13" s="12">
        <v>101</v>
      </c>
      <c r="AT13" s="12">
        <v>102</v>
      </c>
    </row>
    <row r="14" spans="1:48">
      <c r="C14" t="s">
        <v>562</v>
      </c>
      <c r="D14">
        <v>1</v>
      </c>
      <c r="E14" t="s">
        <v>34</v>
      </c>
      <c r="F14" t="s">
        <v>13</v>
      </c>
      <c r="G14" t="s">
        <v>567</v>
      </c>
      <c r="H14" t="s">
        <v>563</v>
      </c>
      <c r="I14" t="s">
        <v>565</v>
      </c>
      <c r="K14" t="s">
        <v>564</v>
      </c>
      <c r="L14">
        <v>2.64615384615383E-2</v>
      </c>
      <c r="M14">
        <f>AVERAGE(L14:L16)</f>
        <v>3.794871794871784E-2</v>
      </c>
      <c r="N14">
        <v>3</v>
      </c>
      <c r="O14">
        <f>STDEV(L14:L16)</f>
        <v>1.2389471893777596E-2</v>
      </c>
      <c r="Q14" t="s">
        <v>15</v>
      </c>
      <c r="R14" t="s">
        <v>16</v>
      </c>
      <c r="S14" s="5" t="s">
        <v>568</v>
      </c>
      <c r="T14" s="5" t="s">
        <v>49</v>
      </c>
      <c r="U14" s="5" t="s">
        <v>10</v>
      </c>
      <c r="V14" s="5" t="s">
        <v>14</v>
      </c>
      <c r="W14" s="5" t="s">
        <v>13</v>
      </c>
      <c r="X14" s="5" t="s">
        <v>569</v>
      </c>
      <c r="Y14" s="6" t="s">
        <v>20</v>
      </c>
      <c r="Z14" s="6" t="s">
        <v>21</v>
      </c>
      <c r="AA14" s="6" t="s">
        <v>22</v>
      </c>
      <c r="AB14" s="6" t="s">
        <v>23</v>
      </c>
      <c r="AC14" s="6" t="s">
        <v>24</v>
      </c>
      <c r="AD14" s="6" t="s">
        <v>25</v>
      </c>
      <c r="AF14" s="6" t="s">
        <v>26</v>
      </c>
      <c r="AG14" s="6" t="s">
        <v>27</v>
      </c>
      <c r="AH14" t="s">
        <v>28</v>
      </c>
      <c r="AI14" s="14" t="s">
        <v>23</v>
      </c>
      <c r="AJ14" s="14" t="s">
        <v>25</v>
      </c>
      <c r="AK14" s="14" t="s">
        <v>105</v>
      </c>
      <c r="AL14" s="12"/>
      <c r="AM14" s="12"/>
      <c r="AN14" s="12"/>
      <c r="AO14" s="12"/>
      <c r="AP14" s="12"/>
      <c r="AQ14" s="12"/>
      <c r="AR14" s="12"/>
      <c r="AS14" s="12"/>
      <c r="AT14" s="12"/>
      <c r="AU14" s="5" t="s">
        <v>274</v>
      </c>
      <c r="AV14" s="5" t="s">
        <v>275</v>
      </c>
    </row>
    <row r="15" spans="1:48">
      <c r="C15" t="s">
        <v>562</v>
      </c>
      <c r="D15">
        <v>2</v>
      </c>
      <c r="E15" t="s">
        <v>34</v>
      </c>
      <c r="F15" t="s">
        <v>13</v>
      </c>
      <c r="G15" t="s">
        <v>567</v>
      </c>
      <c r="H15" t="s">
        <v>563</v>
      </c>
      <c r="I15" t="s">
        <v>565</v>
      </c>
      <c r="K15" t="s">
        <v>564</v>
      </c>
      <c r="L15">
        <v>3.6307692307692298E-2</v>
      </c>
      <c r="Q15">
        <v>93</v>
      </c>
      <c r="R15">
        <v>1</v>
      </c>
      <c r="S15" t="s">
        <v>570</v>
      </c>
      <c r="T15" t="s">
        <v>32</v>
      </c>
      <c r="U15">
        <f>AVERAGE(M5,M8)</f>
        <v>0.11835897435897419</v>
      </c>
      <c r="V15">
        <f>SQRT(O8^2+O5^2)/2</f>
        <v>3.1458936636194104E-2</v>
      </c>
      <c r="W15">
        <f>SUM(N5:N8)</f>
        <v>6</v>
      </c>
      <c r="X15">
        <f>SUM(W16,W19,W22,W25,W28,W31,W34,W37,W40,W43,9)</f>
        <v>39</v>
      </c>
      <c r="Y15">
        <f>SQRT((((W16-1)*V16^2)+((W15-1)*V15^2))/(W16+W15-2))</f>
        <v>2.7400003907752036E-2</v>
      </c>
      <c r="Z15">
        <f>(U16-U15)/Y15</f>
        <v>-2.9346804723449909</v>
      </c>
      <c r="AA15">
        <f>1-(3/(4*(W15+W16-2)-1))</f>
        <v>0.88888888888888884</v>
      </c>
      <c r="AB15">
        <f>((W15+W16)/(W15*W16))+(Z15^2/(2*(W15+W16)))</f>
        <v>0.97846385970905658</v>
      </c>
      <c r="AC15">
        <f>AA15*Z15</f>
        <v>-2.6086048643066584</v>
      </c>
      <c r="AD15">
        <f>AB15*(AA15^2)</f>
        <v>0.7731072471775261</v>
      </c>
      <c r="AF15">
        <f>LN(U16/U15)</f>
        <v>-1.1374864414297761</v>
      </c>
      <c r="AG15">
        <f>(((V15^2)/(W15*U15^2))+((V16^2)/(W16*U16^2)))</f>
        <v>4.7303865842005528E-2</v>
      </c>
      <c r="AH15">
        <f>(W15*W16)/(W15+W16)</f>
        <v>2</v>
      </c>
      <c r="AI15" s="12">
        <f>((W16+W15)/(W16*W15))+(Z15^2/(2*X15))</f>
        <v>0.61041473685593617</v>
      </c>
      <c r="AJ15" s="12">
        <f>AI15*(AA15^2)</f>
        <v>0.48230300196024584</v>
      </c>
      <c r="AK15" s="12"/>
      <c r="AL15" s="12">
        <f>(1/W15)+(AC15*AC18)/(2*X15)</f>
        <v>0.22457313374720433</v>
      </c>
      <c r="AM15" s="12">
        <f>(1/W15)+(AC15*AC21)/(2*X15)</f>
        <v>0.20861125661779009</v>
      </c>
      <c r="AN15" s="12">
        <f>(1/W15/2)+(AC15*AC24)/(2*X15)</f>
        <v>0.10379653895063512</v>
      </c>
      <c r="AO15" s="12">
        <f>(1/W15/2)+(AC15*AC27)/(2*X15)</f>
        <v>6.7621391748607623E-2</v>
      </c>
      <c r="AP15" s="12">
        <f>(1/W15/2)+(AC15*AC30)/(2*X15)</f>
        <v>0.10189154210347212</v>
      </c>
      <c r="AQ15" s="12">
        <f>(1/W15)+(AC15*AC33)/(2*X15)</f>
        <v>0.10557229002762791</v>
      </c>
      <c r="AR15" s="12">
        <f>(1/W15)+(AC15*AC36)/(2*X15)</f>
        <v>0.13131020991441894</v>
      </c>
      <c r="AS15" s="12">
        <f>(1/W15)+(AC15*AC39)/(2*X15)</f>
        <v>0.16687817979235847</v>
      </c>
      <c r="AT15" s="12">
        <f>(1/W15/2)+(AC15*AC42)/(2*X15)</f>
        <v>4.920966331678707E-2</v>
      </c>
      <c r="AU15">
        <v>93</v>
      </c>
      <c r="AV15">
        <v>1</v>
      </c>
    </row>
    <row r="16" spans="1:48">
      <c r="C16" t="s">
        <v>562</v>
      </c>
      <c r="D16">
        <v>3</v>
      </c>
      <c r="E16" t="s">
        <v>34</v>
      </c>
      <c r="F16" t="s">
        <v>13</v>
      </c>
      <c r="G16" t="s">
        <v>567</v>
      </c>
      <c r="H16" t="s">
        <v>563</v>
      </c>
      <c r="I16" t="s">
        <v>565</v>
      </c>
      <c r="K16" t="s">
        <v>564</v>
      </c>
      <c r="L16">
        <v>5.1076923076922902E-2</v>
      </c>
      <c r="S16" t="s">
        <v>570</v>
      </c>
      <c r="T16" t="s">
        <v>571</v>
      </c>
      <c r="U16">
        <f>M14</f>
        <v>3.794871794871784E-2</v>
      </c>
      <c r="V16">
        <f>O14</f>
        <v>1.2389471893777596E-2</v>
      </c>
      <c r="W16">
        <f>N14</f>
        <v>3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</row>
    <row r="17" spans="3:48">
      <c r="C17" t="s">
        <v>562</v>
      </c>
      <c r="D17">
        <v>1</v>
      </c>
      <c r="E17" t="s">
        <v>34</v>
      </c>
      <c r="F17" t="s">
        <v>163</v>
      </c>
      <c r="G17" s="32">
        <v>0.5</v>
      </c>
      <c r="H17" t="s">
        <v>563</v>
      </c>
      <c r="I17" t="s">
        <v>565</v>
      </c>
      <c r="K17" t="s">
        <v>564</v>
      </c>
      <c r="L17">
        <v>3.1384615384615303E-2</v>
      </c>
      <c r="M17">
        <f>AVERAGE(L17:L19)</f>
        <v>6.0102564102564073E-2</v>
      </c>
      <c r="N17">
        <v>3</v>
      </c>
      <c r="O17">
        <f>STDEV(L17:L19)</f>
        <v>2.5620504608813974E-2</v>
      </c>
    </row>
    <row r="18" spans="3:48">
      <c r="C18" t="s">
        <v>562</v>
      </c>
      <c r="D18">
        <v>2</v>
      </c>
      <c r="E18" t="s">
        <v>34</v>
      </c>
      <c r="F18" t="s">
        <v>163</v>
      </c>
      <c r="G18" s="32">
        <v>0.5</v>
      </c>
      <c r="H18" t="s">
        <v>563</v>
      </c>
      <c r="I18" t="s">
        <v>565</v>
      </c>
      <c r="K18" t="s">
        <v>564</v>
      </c>
      <c r="L18">
        <v>6.8307692307692305E-2</v>
      </c>
      <c r="Q18">
        <v>94</v>
      </c>
      <c r="R18">
        <v>1</v>
      </c>
      <c r="S18" t="s">
        <v>570</v>
      </c>
      <c r="T18" t="s">
        <v>32</v>
      </c>
      <c r="U18">
        <v>0.11835897435897419</v>
      </c>
      <c r="V18">
        <v>3.1458936636194104E-2</v>
      </c>
      <c r="W18">
        <v>6</v>
      </c>
      <c r="X18">
        <f>X15</f>
        <v>39</v>
      </c>
      <c r="Y18">
        <f>SQRT((((W19-1)*V19^2)+((W18-1)*V18^2))/(W19+W18-2))</f>
        <v>2.9907342586779337E-2</v>
      </c>
      <c r="Z18">
        <f>(U19-U18)/Y18</f>
        <v>-1.9478965771490042</v>
      </c>
      <c r="AA18">
        <f>1-(3/(4*(W18+W19-2)-1))</f>
        <v>0.88888888888888884</v>
      </c>
      <c r="AB18">
        <f>((W18+W19)/(W18*W19))+(Z18^2/(2*(W18+W19)))</f>
        <v>0.7107945041816004</v>
      </c>
      <c r="AC18">
        <f>AA18*Z18</f>
        <v>-1.7314636241324481</v>
      </c>
      <c r="AD18">
        <f>AB18*(AA18^2)</f>
        <v>0.56161541071138799</v>
      </c>
      <c r="AF18">
        <f>LN(U19/U18)</f>
        <v>-0.67766965749103125</v>
      </c>
      <c r="AG18">
        <f>(((V18^2)/(W18*U18^2))+((V19^2)/(W19*U19^2)))</f>
        <v>7.2345750712974596E-2</v>
      </c>
      <c r="AH18">
        <f>(W18*W19)/(W18+W19)</f>
        <v>2</v>
      </c>
      <c r="AI18" s="12">
        <f>((W19+W18)/(W19*W18))+(Z18^2/(2*X18))</f>
        <v>0.54864488558036928</v>
      </c>
      <c r="AJ18" s="12">
        <f>AI18*(AA18^2)</f>
        <v>0.43349719354498312</v>
      </c>
      <c r="AK18" s="12">
        <f>(1/W15)+(AC15*AC18)/(2*X15)</f>
        <v>0.22457313374720433</v>
      </c>
      <c r="AL18" s="12"/>
      <c r="AM18" s="12">
        <f>(1/W18)+(AC18*AC21)/(2*X18)</f>
        <v>0.19450742274408231</v>
      </c>
      <c r="AN18" s="12">
        <f>(1/W18/2)+(AC18*AC24)/(2*X18)</f>
        <v>9.691580289179523E-2</v>
      </c>
      <c r="AO18" s="12">
        <f>(1/W18/2)+(AC18*AC27)/(2*X18)</f>
        <v>7.2904519184174246E-2</v>
      </c>
      <c r="AP18" s="12">
        <f>(1/W18/2)+(AC18*AC30)/(2*X18)</f>
        <v>9.5651359667724797E-2</v>
      </c>
      <c r="AQ18" s="11">
        <f>(1/W18)+(AC18*AC33)/(2*X18)</f>
        <v>0.12611522392539171</v>
      </c>
      <c r="AR18" s="12">
        <f>(1/W18)+(AC18*AC36)/(2*X18)</f>
        <v>0.14319878941841951</v>
      </c>
      <c r="AS18" s="12">
        <f>(1/W18)+(AC18*AC39)/(2*X18)</f>
        <v>0.16680705867780371</v>
      </c>
      <c r="AT18" s="12">
        <f>(1/W18/2)+(AC18*AC42)/(2*X18)</f>
        <v>6.0683719294814371E-2</v>
      </c>
      <c r="AU18">
        <v>93</v>
      </c>
      <c r="AV18">
        <v>2</v>
      </c>
    </row>
    <row r="19" spans="3:48">
      <c r="C19" t="s">
        <v>562</v>
      </c>
      <c r="D19">
        <v>3</v>
      </c>
      <c r="E19" t="s">
        <v>34</v>
      </c>
      <c r="F19" t="s">
        <v>163</v>
      </c>
      <c r="G19" s="32">
        <v>0.5</v>
      </c>
      <c r="H19" t="s">
        <v>563</v>
      </c>
      <c r="I19" t="s">
        <v>565</v>
      </c>
      <c r="K19" t="s">
        <v>564</v>
      </c>
      <c r="L19">
        <v>8.0615384615384603E-2</v>
      </c>
      <c r="S19" t="s">
        <v>570</v>
      </c>
      <c r="T19" t="s">
        <v>572</v>
      </c>
      <c r="U19">
        <f>M17</f>
        <v>6.0102564102564073E-2</v>
      </c>
      <c r="V19">
        <f>O17</f>
        <v>2.5620504608813974E-2</v>
      </c>
      <c r="W19">
        <f>N17</f>
        <v>3</v>
      </c>
    </row>
    <row r="20" spans="3:48">
      <c r="C20" t="s">
        <v>562</v>
      </c>
      <c r="D20">
        <v>1</v>
      </c>
      <c r="E20" t="s">
        <v>34</v>
      </c>
      <c r="F20" t="s">
        <v>13</v>
      </c>
      <c r="G20" t="s">
        <v>573</v>
      </c>
      <c r="H20" t="s">
        <v>563</v>
      </c>
      <c r="I20" t="s">
        <v>565</v>
      </c>
      <c r="K20" t="s">
        <v>564</v>
      </c>
      <c r="L20">
        <v>2.8923076923076899E-2</v>
      </c>
      <c r="M20">
        <f>AVERAGE(L20:L22)</f>
        <v>7.1589743589743571E-2</v>
      </c>
      <c r="N20">
        <v>3</v>
      </c>
      <c r="O20">
        <f>STDEV(L20:L22)</f>
        <v>3.7032317034327827E-2</v>
      </c>
    </row>
    <row r="21" spans="3:48">
      <c r="C21" t="s">
        <v>562</v>
      </c>
      <c r="D21">
        <v>2</v>
      </c>
      <c r="E21" t="s">
        <v>34</v>
      </c>
      <c r="F21" t="s">
        <v>13</v>
      </c>
      <c r="G21" t="s">
        <v>573</v>
      </c>
      <c r="H21" t="s">
        <v>563</v>
      </c>
      <c r="I21" t="s">
        <v>565</v>
      </c>
      <c r="K21" t="s">
        <v>564</v>
      </c>
      <c r="L21">
        <v>9.0461538461538399E-2</v>
      </c>
      <c r="Q21">
        <v>95</v>
      </c>
      <c r="R21">
        <v>1</v>
      </c>
      <c r="S21" t="s">
        <v>570</v>
      </c>
      <c r="T21" t="s">
        <v>32</v>
      </c>
      <c r="U21">
        <v>0.11835897435897419</v>
      </c>
      <c r="V21">
        <v>3.1458936636194104E-2</v>
      </c>
      <c r="W21">
        <v>6</v>
      </c>
      <c r="X21">
        <f>X15</f>
        <v>39</v>
      </c>
      <c r="Y21">
        <f>SQRT((((W22-1)*V22^2)+((W21-1)*V21^2))/(W22+W21-2))</f>
        <v>3.3147093131034477E-2</v>
      </c>
      <c r="Z21">
        <f>(U22-U21)/Y21</f>
        <v>-1.4109602487417578</v>
      </c>
      <c r="AA21">
        <f>1-(3/(4*(W21+W22-2)-1))</f>
        <v>0.88888888888888884</v>
      </c>
      <c r="AB21">
        <f>((W21+W22)/(W21*W22))+(Z21^2/(2*(W21+W22)))</f>
        <v>0.61060049019607798</v>
      </c>
      <c r="AC21">
        <f>AA21*Z21</f>
        <v>-1.2541868877704514</v>
      </c>
      <c r="AD21">
        <f>AB21*(AA21^2)</f>
        <v>0.48244977003146899</v>
      </c>
      <c r="AF21">
        <f>LN(U22/U21)</f>
        <v>-0.50277034430567125</v>
      </c>
      <c r="AG21">
        <f>(((V21^2)/(W21*U21^2))+((V22^2)/(W22*U22^2)))</f>
        <v>0.10096895219881313</v>
      </c>
      <c r="AH21">
        <f>(W21*W22)/(W21+W22)</f>
        <v>2</v>
      </c>
      <c r="AI21" s="12">
        <f>((W22+W21)/(W22*W21))+(Z21^2/(2*X21))</f>
        <v>0.52552319004524872</v>
      </c>
      <c r="AJ21" s="12">
        <f>AI21*(AA21^2)</f>
        <v>0.41522819954192491</v>
      </c>
      <c r="AK21" s="12">
        <f>(1/W18)+(AC15*AC21)/(2*X18)</f>
        <v>0.20861125661779009</v>
      </c>
      <c r="AL21" s="12">
        <f>(1/W21)+(AC18*AC21)/(2*X21)</f>
        <v>0.19450742274408231</v>
      </c>
      <c r="AM21" s="12"/>
      <c r="AN21" s="12">
        <f>(1/W21/2)+(AC21*AC24)/(2*X21)</f>
        <v>9.3171804662639829E-2</v>
      </c>
      <c r="AO21" s="12">
        <f>(1/W21/2)+(AC21*AC27)/(2*X21)</f>
        <v>7.5779214506595707E-2</v>
      </c>
      <c r="AP21" s="12">
        <f>(1/W21/2)+(AC21*AC30)/(2*X21)</f>
        <v>9.2255904328462202E-2</v>
      </c>
      <c r="AQ21" s="12">
        <f>(1/W21)+(AC21*AC33)/(2*X21)</f>
        <v>0.13729320074025178</v>
      </c>
      <c r="AR21" s="12">
        <f>(1/W21)+(AC21*AC36)/(2*X21)</f>
        <v>0.14966769335973071</v>
      </c>
      <c r="AS21" s="12">
        <f>(1/W21)+(AC21*AC39)/(2*X21)</f>
        <v>0.16676835971817622</v>
      </c>
      <c r="AT21" s="12">
        <f>(1/W21/2)+(AC21*AC42)/(2*X21)</f>
        <v>6.6927069554961832E-2</v>
      </c>
      <c r="AU21">
        <v>93</v>
      </c>
      <c r="AV21">
        <v>3</v>
      </c>
    </row>
    <row r="22" spans="3:48">
      <c r="C22" t="s">
        <v>562</v>
      </c>
      <c r="D22">
        <v>3</v>
      </c>
      <c r="E22" t="s">
        <v>34</v>
      </c>
      <c r="F22" t="s">
        <v>13</v>
      </c>
      <c r="G22" t="s">
        <v>573</v>
      </c>
      <c r="H22" t="s">
        <v>563</v>
      </c>
      <c r="I22" t="s">
        <v>565</v>
      </c>
      <c r="K22" t="s">
        <v>564</v>
      </c>
      <c r="L22">
        <v>9.5384615384615401E-2</v>
      </c>
      <c r="S22" t="s">
        <v>570</v>
      </c>
      <c r="T22" t="s">
        <v>574</v>
      </c>
      <c r="U22">
        <f>M20</f>
        <v>7.1589743589743571E-2</v>
      </c>
      <c r="V22">
        <f>O20</f>
        <v>3.7032317034327827E-2</v>
      </c>
      <c r="W22">
        <f>N20</f>
        <v>3</v>
      </c>
    </row>
    <row r="23" spans="3:48">
      <c r="C23" t="s">
        <v>562</v>
      </c>
      <c r="D23">
        <v>1</v>
      </c>
      <c r="E23" t="s">
        <v>34</v>
      </c>
      <c r="F23" t="s">
        <v>13</v>
      </c>
      <c r="G23" t="s">
        <v>567</v>
      </c>
      <c r="H23" t="s">
        <v>563</v>
      </c>
      <c r="I23" t="s">
        <v>566</v>
      </c>
      <c r="K23" t="s">
        <v>564</v>
      </c>
      <c r="L23">
        <v>1.9076923076922998E-2</v>
      </c>
      <c r="M23">
        <f>AVERAGE(L23:L25)</f>
        <v>7.4051282051281794E-2</v>
      </c>
      <c r="N23">
        <v>3</v>
      </c>
      <c r="O23">
        <f>STDEV(L23:L25)</f>
        <v>6.4204800523452871E-2</v>
      </c>
      <c r="S23" s="5"/>
      <c r="T23" s="5"/>
      <c r="U23" s="5"/>
      <c r="V23" s="5"/>
      <c r="W23" s="5"/>
      <c r="X23" s="5"/>
    </row>
    <row r="24" spans="3:48">
      <c r="C24" t="s">
        <v>562</v>
      </c>
      <c r="D24">
        <v>2</v>
      </c>
      <c r="E24" t="s">
        <v>34</v>
      </c>
      <c r="F24" t="s">
        <v>13</v>
      </c>
      <c r="G24" t="s">
        <v>567</v>
      </c>
      <c r="H24" t="s">
        <v>563</v>
      </c>
      <c r="I24" t="s">
        <v>566</v>
      </c>
      <c r="K24" t="s">
        <v>564</v>
      </c>
      <c r="L24">
        <v>5.8461538461538398E-2</v>
      </c>
      <c r="Q24">
        <v>96</v>
      </c>
      <c r="R24">
        <v>1</v>
      </c>
      <c r="S24" t="s">
        <v>575</v>
      </c>
      <c r="T24" t="s">
        <v>32</v>
      </c>
      <c r="U24">
        <f>AVERAGE(M5,M11)</f>
        <v>0.10358974358974347</v>
      </c>
      <c r="V24">
        <f>SQRT(O11^2+O5^2)/2</f>
        <v>3.0480698454985307E-2</v>
      </c>
      <c r="W24">
        <f>SUM(N11,N5)</f>
        <v>6</v>
      </c>
      <c r="X24">
        <f>X18</f>
        <v>39</v>
      </c>
      <c r="Y24">
        <f>SQRT((((W25-1)*V25^2)+((W24-1)*V24^2))/(W25+W24-2))</f>
        <v>4.2911666265932631E-2</v>
      </c>
      <c r="Z24">
        <f>(U25-U24)/Y24</f>
        <v>-0.68835503509478313</v>
      </c>
      <c r="AA24">
        <f>1-(3/(4*(W24+W25-2)-1))</f>
        <v>0.88888888888888884</v>
      </c>
      <c r="AB24">
        <f>((W24+W25)/(W24*W25))+(Z24^2/(2*(W24+W25)))</f>
        <v>0.52632403635224112</v>
      </c>
      <c r="AC24">
        <f>AA24*Z24</f>
        <v>-0.61187114230647388</v>
      </c>
      <c r="AD24">
        <f>AB24*(AA24^2)</f>
        <v>0.41586096699436331</v>
      </c>
      <c r="AF24">
        <f>LN(U25/U24)</f>
        <v>-0.33568047094248127</v>
      </c>
      <c r="AG24">
        <f>(((V24^2)/(W24*U24^2))+((V25^2)/(W25*U25^2)))</f>
        <v>0.26501121489716933</v>
      </c>
      <c r="AH24">
        <f>(W24*W25)/(W24+W25)</f>
        <v>2</v>
      </c>
      <c r="AI24" s="12">
        <f>((W25+W24)/(W25*W24))+(Z24^2/(2*X24))</f>
        <v>0.50607477761974795</v>
      </c>
      <c r="AJ24" s="12">
        <f>AI24*(AA24^2)</f>
        <v>0.39986155268720824</v>
      </c>
      <c r="AK24" s="12">
        <f>(1/W24/2)+(AC24*AC15)/(2*X24)</f>
        <v>0.10379653895063512</v>
      </c>
      <c r="AL24" s="12">
        <f>(1/W24/2)+(AC24*AC18)/(2*X24)</f>
        <v>9.691580289179523E-2</v>
      </c>
      <c r="AM24" s="12">
        <f>(1/W24/2)+(AC24*AC21)/(2*X24)</f>
        <v>9.3171804662639829E-2</v>
      </c>
      <c r="AN24" s="12"/>
      <c r="AO24" s="12">
        <f>(1/W24)+(AC24*AC27)/(2*X24)</f>
        <v>0.16298129301087003</v>
      </c>
      <c r="AP24" s="12">
        <f>(1/W24)+(AC24*AC30)/(2*X24)</f>
        <v>0.17101965724592977</v>
      </c>
      <c r="AQ24" s="12">
        <f>(1/W24)+(AC24*AC33)/(2*X24)</f>
        <v>0.15233644497072332</v>
      </c>
      <c r="AR24" s="12">
        <f>(1/W24)+(AC24*AC36)/(2*X24)</f>
        <v>0.15837349974172601</v>
      </c>
      <c r="AS24" s="12">
        <f>(1/W24)+(AC24*AC39)/(2*X24)</f>
        <v>0.1667162789247747</v>
      </c>
      <c r="AT24" s="12">
        <f>(1/W24/2)+(AC24*AC42)/(2*X24)</f>
        <v>7.5329327345917199E-2</v>
      </c>
      <c r="AU24">
        <v>93</v>
      </c>
      <c r="AV24">
        <v>4</v>
      </c>
    </row>
    <row r="25" spans="3:48">
      <c r="C25" t="s">
        <v>562</v>
      </c>
      <c r="D25">
        <v>3</v>
      </c>
      <c r="E25" t="s">
        <v>34</v>
      </c>
      <c r="F25" t="s">
        <v>13</v>
      </c>
      <c r="G25" t="s">
        <v>567</v>
      </c>
      <c r="H25" t="s">
        <v>563</v>
      </c>
      <c r="I25" t="s">
        <v>566</v>
      </c>
      <c r="K25" t="s">
        <v>564</v>
      </c>
      <c r="L25">
        <v>0.14461538461538401</v>
      </c>
      <c r="S25" t="s">
        <v>575</v>
      </c>
      <c r="T25" t="s">
        <v>571</v>
      </c>
      <c r="U25">
        <f>M23</f>
        <v>7.4051282051281794E-2</v>
      </c>
      <c r="V25">
        <f>O23</f>
        <v>6.4204800523452871E-2</v>
      </c>
      <c r="W25">
        <f>N23</f>
        <v>3</v>
      </c>
    </row>
    <row r="26" spans="3:48">
      <c r="C26" t="s">
        <v>562</v>
      </c>
      <c r="D26">
        <v>1</v>
      </c>
      <c r="E26" t="s">
        <v>34</v>
      </c>
      <c r="F26" t="s">
        <v>163</v>
      </c>
      <c r="G26" s="32">
        <v>0.5</v>
      </c>
      <c r="H26" t="s">
        <v>563</v>
      </c>
      <c r="I26" t="s">
        <v>566</v>
      </c>
      <c r="K26" t="s">
        <v>564</v>
      </c>
      <c r="L26">
        <v>0.129846153846153</v>
      </c>
      <c r="M26">
        <f>AVERAGE(L26:L28)</f>
        <v>0.11753846153846099</v>
      </c>
      <c r="N26">
        <v>3</v>
      </c>
      <c r="O26">
        <f>STDEV(L26:L28)</f>
        <v>1.0729597399484441E-2</v>
      </c>
    </row>
    <row r="27" spans="3:48">
      <c r="C27" t="s">
        <v>562</v>
      </c>
      <c r="D27">
        <v>2</v>
      </c>
      <c r="E27" t="s">
        <v>34</v>
      </c>
      <c r="F27" t="s">
        <v>163</v>
      </c>
      <c r="G27" s="32">
        <v>0.5</v>
      </c>
      <c r="H27" t="s">
        <v>563</v>
      </c>
      <c r="I27" t="s">
        <v>566</v>
      </c>
      <c r="K27" t="s">
        <v>564</v>
      </c>
      <c r="L27">
        <v>0.11015384615384601</v>
      </c>
      <c r="Q27">
        <v>97</v>
      </c>
      <c r="R27">
        <v>1</v>
      </c>
      <c r="S27" t="s">
        <v>575</v>
      </c>
      <c r="T27" t="s">
        <v>32</v>
      </c>
      <c r="U27">
        <v>0.10358974358974347</v>
      </c>
      <c r="V27">
        <v>3.0480698454985307E-2</v>
      </c>
      <c r="W27">
        <v>6</v>
      </c>
      <c r="X27">
        <f>X21</f>
        <v>39</v>
      </c>
      <c r="Y27">
        <f>SQRT((((W28-1)*V28^2)+((W27-1)*V27^2))/(W28+W27-2))</f>
        <v>2.6391593391589044E-2</v>
      </c>
      <c r="Z27">
        <f>(U28-U27)/Y27</f>
        <v>0.52852882892485575</v>
      </c>
      <c r="AA27">
        <f>1-(3/(4*(W27+W28-2)-1))</f>
        <v>0.88888888888888884</v>
      </c>
      <c r="AB27">
        <f>((W27+W28)/(W27*W28))+(Z27^2/(2*(W27+W28)))</f>
        <v>0.51551904016692662</v>
      </c>
      <c r="AC27">
        <f>AA27*Z27</f>
        <v>0.46980340348876065</v>
      </c>
      <c r="AD27">
        <f>AB27*(AA27^2)</f>
        <v>0.40732368605781855</v>
      </c>
      <c r="AF27">
        <f>LN(U28/U27)</f>
        <v>0.12632728743937632</v>
      </c>
      <c r="AG27">
        <f>(((V27^2)/(W27*U27^2))+((V28^2)/(W28*U28^2)))</f>
        <v>1.7207659481910581E-2</v>
      </c>
      <c r="AH27">
        <f>(W27*W28)/(W27+W28)</f>
        <v>2</v>
      </c>
      <c r="AI27" s="12">
        <f>((W28+W27)/(W28*W27))+(Z27^2/(2*X27))</f>
        <v>0.50358131696159847</v>
      </c>
      <c r="AJ27" s="12">
        <f>AI27*(AA27^2)</f>
        <v>0.39789141093262098</v>
      </c>
      <c r="AK27" s="12">
        <f>(1/W27/2)+(AC27*AC15)/(2*X27)</f>
        <v>6.7621391748607623E-2</v>
      </c>
      <c r="AL27" s="12">
        <f>(1/W27/2)+(AC27*AC18)/(2*X27)</f>
        <v>7.2904519184174246E-2</v>
      </c>
      <c r="AM27" s="12">
        <f>(1/W27/2)+(AC27*AC21)/(2*X27)</f>
        <v>7.5779214506595707E-2</v>
      </c>
      <c r="AN27" s="12">
        <f>(1/W27)+(AC27*AC24)/(2*X27)</f>
        <v>0.16298129301087003</v>
      </c>
      <c r="AO27" s="12"/>
      <c r="AP27" s="12">
        <f>(1/W27)+(AC27*AC30)/(2*X27)</f>
        <v>0.16332437831852945</v>
      </c>
      <c r="AQ27" s="12">
        <f>(1/W27)+(AC27*AC33)/(2*X27)</f>
        <v>0.17766961558843578</v>
      </c>
      <c r="AR27" s="12">
        <f>(1/W27)+(AC27*AC36)/(2*X27)</f>
        <v>0.17303427869744623</v>
      </c>
      <c r="AS27" s="12">
        <f>(1/W27)+(AC27*AC39)/(2*X27)</f>
        <v>0.16662857366619263</v>
      </c>
      <c r="AT27" s="12">
        <f>(1/W27/2)+(AC27*AC42)/(2*X27)</f>
        <v>8.9478923465690072E-2</v>
      </c>
      <c r="AU27">
        <v>93</v>
      </c>
      <c r="AV27">
        <v>5</v>
      </c>
    </row>
    <row r="28" spans="3:48">
      <c r="C28" t="s">
        <v>562</v>
      </c>
      <c r="D28">
        <v>3</v>
      </c>
      <c r="E28" t="s">
        <v>34</v>
      </c>
      <c r="F28" t="s">
        <v>163</v>
      </c>
      <c r="G28" s="32">
        <v>0.5</v>
      </c>
      <c r="H28" t="s">
        <v>563</v>
      </c>
      <c r="I28" t="s">
        <v>566</v>
      </c>
      <c r="K28" t="s">
        <v>564</v>
      </c>
      <c r="L28">
        <v>0.11261538461538401</v>
      </c>
      <c r="S28" t="s">
        <v>575</v>
      </c>
      <c r="T28" t="s">
        <v>572</v>
      </c>
      <c r="U28">
        <f>M26</f>
        <v>0.11753846153846099</v>
      </c>
      <c r="V28">
        <f>O26</f>
        <v>1.0729597399484441E-2</v>
      </c>
      <c r="W28">
        <f>N26</f>
        <v>3</v>
      </c>
    </row>
    <row r="29" spans="3:48">
      <c r="C29" t="s">
        <v>562</v>
      </c>
      <c r="D29">
        <v>1</v>
      </c>
      <c r="E29" t="s">
        <v>34</v>
      </c>
      <c r="F29" t="s">
        <v>13</v>
      </c>
      <c r="G29" t="s">
        <v>573</v>
      </c>
      <c r="H29" t="s">
        <v>563</v>
      </c>
      <c r="I29" t="s">
        <v>566</v>
      </c>
      <c r="K29" t="s">
        <v>564</v>
      </c>
      <c r="L29">
        <v>4.8615384615384498E-2</v>
      </c>
      <c r="M29">
        <f>AVERAGE(L29:L31)</f>
        <v>8.0615384615384492E-2</v>
      </c>
      <c r="N29">
        <v>3</v>
      </c>
      <c r="O29">
        <f>STDEV(L29:L31)</f>
        <v>4.9169192259540022E-2</v>
      </c>
    </row>
    <row r="30" spans="3:48">
      <c r="C30" t="s">
        <v>562</v>
      </c>
      <c r="D30">
        <v>2</v>
      </c>
      <c r="E30" t="s">
        <v>34</v>
      </c>
      <c r="F30" t="s">
        <v>13</v>
      </c>
      <c r="G30" t="s">
        <v>573</v>
      </c>
      <c r="H30" t="s">
        <v>563</v>
      </c>
      <c r="I30" t="s">
        <v>566</v>
      </c>
      <c r="K30" t="s">
        <v>564</v>
      </c>
      <c r="L30">
        <v>5.6000000000000001E-2</v>
      </c>
      <c r="Q30">
        <v>98</v>
      </c>
      <c r="R30">
        <v>1</v>
      </c>
      <c r="S30" t="s">
        <v>575</v>
      </c>
      <c r="T30" t="s">
        <v>32</v>
      </c>
      <c r="U30">
        <v>0.10358974358974347</v>
      </c>
      <c r="V30">
        <v>3.0480698454985307E-2</v>
      </c>
      <c r="W30">
        <v>6</v>
      </c>
      <c r="X30">
        <f>X24</f>
        <v>39</v>
      </c>
      <c r="Y30">
        <f>SQRT((((W31-1)*V31^2)+((W30-1)*V30^2))/(W31+W30-2))</f>
        <v>3.680175427967286E-2</v>
      </c>
      <c r="Z30">
        <f>(U31-U30)/Y30</f>
        <v>-0.6242734734808193</v>
      </c>
      <c r="AA30">
        <f>1-(3/(4*(W30+W31-2)-1))</f>
        <v>0.88888888888888884</v>
      </c>
      <c r="AB30">
        <f>((W30+W31)/(W30*W31))+(Z30^2/(2*(W30+W31)))</f>
        <v>0.52165096498287822</v>
      </c>
      <c r="AC30">
        <f>AA30*Z30</f>
        <v>-0.55490975420517263</v>
      </c>
      <c r="AD30">
        <f>AB30*(AA30^2)</f>
        <v>0.41216866369017535</v>
      </c>
      <c r="AF30">
        <f>LN(U31/U30)</f>
        <v>-0.250748817406099</v>
      </c>
      <c r="AG30">
        <f>(((V30^2)/(W30*U30^2))+((V31^2)/(W31*U31^2)))</f>
        <v>0.13843205562711933</v>
      </c>
      <c r="AH30">
        <f>(W30*W31)/(W30+W31)</f>
        <v>2</v>
      </c>
      <c r="AI30" s="12">
        <f>((W31+W30)/(W31*W30))+(Z30^2/(2*X30))</f>
        <v>0.50499637653451035</v>
      </c>
      <c r="AJ30" s="12">
        <f>AI30*(AA30^2)</f>
        <v>0.3990094826939341</v>
      </c>
      <c r="AK30" s="12">
        <f>(1/W30/2)+(AC30*AC15)/(2*X30)</f>
        <v>0.10189154210347212</v>
      </c>
      <c r="AL30" s="12">
        <f>(1/W30/2)+(AC30*AC18)/(2*X30)</f>
        <v>9.5651359667724797E-2</v>
      </c>
      <c r="AM30" s="12">
        <f>(1/W30/2)+(AC30*AC21)/(2*X30)</f>
        <v>9.2255904328462202E-2</v>
      </c>
      <c r="AN30" s="12">
        <f>(1/W30)+(AC30*AC24)/(2*X30)</f>
        <v>0.17101965724592977</v>
      </c>
      <c r="AO30" s="12">
        <f>(1/W30)+(AC30*AC27)/(2*X30)</f>
        <v>0.16332437831852945</v>
      </c>
      <c r="AP30" s="12"/>
      <c r="AQ30" s="12">
        <f>(1/W30)+(AC30*AC33)/(2*X30)</f>
        <v>0.15367049925627657</v>
      </c>
      <c r="AR30" s="12">
        <f>(1/W30)+(AC30*AC36)/(2*X30)</f>
        <v>0.15914554187141319</v>
      </c>
      <c r="AS30" s="12">
        <f>(1/W30)+(AC30*AC39)/(2*X30)</f>
        <v>0.16671166033289597</v>
      </c>
      <c r="AT30" s="12">
        <f>(1/W30/2)+(AC30*AC42)/(2*X30)</f>
        <v>7.6074450395348395E-2</v>
      </c>
      <c r="AU30">
        <v>93</v>
      </c>
      <c r="AV30">
        <v>6</v>
      </c>
    </row>
    <row r="31" spans="3:48">
      <c r="C31" t="s">
        <v>562</v>
      </c>
      <c r="D31">
        <v>3</v>
      </c>
      <c r="E31" t="s">
        <v>34</v>
      </c>
      <c r="F31" t="s">
        <v>13</v>
      </c>
      <c r="G31" t="s">
        <v>573</v>
      </c>
      <c r="H31" t="s">
        <v>563</v>
      </c>
      <c r="I31" t="s">
        <v>566</v>
      </c>
      <c r="K31" t="s">
        <v>564</v>
      </c>
      <c r="L31">
        <v>0.13723076923076899</v>
      </c>
      <c r="S31" t="s">
        <v>575</v>
      </c>
      <c r="T31" t="s">
        <v>574</v>
      </c>
      <c r="U31">
        <f>M29</f>
        <v>8.0615384615384492E-2</v>
      </c>
      <c r="V31">
        <f>O29</f>
        <v>4.9169192259540022E-2</v>
      </c>
      <c r="W31">
        <f>N29</f>
        <v>3</v>
      </c>
    </row>
    <row r="32" spans="3:48">
      <c r="C32" t="s">
        <v>562</v>
      </c>
      <c r="D32">
        <v>1</v>
      </c>
      <c r="E32" t="s">
        <v>34</v>
      </c>
      <c r="F32" t="s">
        <v>13</v>
      </c>
      <c r="G32" t="s">
        <v>576</v>
      </c>
      <c r="H32" t="s">
        <v>563</v>
      </c>
      <c r="I32" t="s">
        <v>565</v>
      </c>
      <c r="J32" t="s">
        <v>566</v>
      </c>
      <c r="K32" t="s">
        <v>564</v>
      </c>
      <c r="L32">
        <v>0.14461538461538401</v>
      </c>
      <c r="M32">
        <f>AVERAGE(L32:L34)</f>
        <v>0.12902564102564032</v>
      </c>
      <c r="N32">
        <v>3</v>
      </c>
      <c r="O32">
        <f>STDEV(L32:L34)</f>
        <v>1.355709673178127E-2</v>
      </c>
    </row>
    <row r="33" spans="3:48">
      <c r="C33" t="s">
        <v>562</v>
      </c>
      <c r="D33">
        <v>2</v>
      </c>
      <c r="E33" t="s">
        <v>34</v>
      </c>
      <c r="F33" t="s">
        <v>13</v>
      </c>
      <c r="G33" t="s">
        <v>576</v>
      </c>
      <c r="H33" t="s">
        <v>563</v>
      </c>
      <c r="I33" t="s">
        <v>565</v>
      </c>
      <c r="J33" t="s">
        <v>566</v>
      </c>
      <c r="K33" t="s">
        <v>564</v>
      </c>
      <c r="L33">
        <v>0.122461538461538</v>
      </c>
      <c r="Q33">
        <v>99</v>
      </c>
      <c r="R33">
        <v>1</v>
      </c>
      <c r="S33" t="s">
        <v>577</v>
      </c>
      <c r="T33" t="s">
        <v>32</v>
      </c>
      <c r="U33">
        <f>AVERAGE(M5,M8,M11)</f>
        <v>8.9094017094017E-2</v>
      </c>
      <c r="V33">
        <f>SQRT(O8^2+O5^2+O11^2)/3</f>
        <v>2.1516635257673181E-2</v>
      </c>
      <c r="W33">
        <v>9</v>
      </c>
      <c r="X33">
        <f>X27</f>
        <v>39</v>
      </c>
      <c r="Y33">
        <f>SQRT((((W34-1)*V34^2)+((W33-1)*V33^2))/(W34+W33-2))</f>
        <v>2.0177498571635945E-2</v>
      </c>
      <c r="Z33">
        <f>(U34-U33)/Y33</f>
        <v>1.9790175570997826</v>
      </c>
      <c r="AA33">
        <f>1-(3/(4*(W33+W34-2)-1))</f>
        <v>0.92307692307692313</v>
      </c>
      <c r="AB33">
        <f>((W33+W34)/(W33*W34))+(Z33^2/(2*(W33+W34)))</f>
        <v>0.60763238158232735</v>
      </c>
      <c r="AC33">
        <f>AA33*Z33</f>
        <v>1.8267854373228762</v>
      </c>
      <c r="AD33">
        <f>AB33*(AA33^2)</f>
        <v>0.51774593460269325</v>
      </c>
      <c r="AF33">
        <f>LN(U34/U33)</f>
        <v>0.3703189682437007</v>
      </c>
      <c r="AG33">
        <f>(((V33^2)/(W33*U33^2))+((V34^2)/(W34*U34^2)))</f>
        <v>1.0160613027955397E-2</v>
      </c>
      <c r="AH33">
        <f>(W33*W34)/(W33+W34)</f>
        <v>2.25</v>
      </c>
      <c r="AI33" s="12">
        <f>((W34+W33)/(W34*W33))+(Z33^2/(2*X33))</f>
        <v>0.49465611740994686</v>
      </c>
      <c r="AJ33" s="12">
        <f>AI33*(AA33^2)</f>
        <v>0.42148213554457015</v>
      </c>
      <c r="AK33" s="12">
        <f>(1/W15)+(AC33*AC15)/(2*X33)</f>
        <v>0.10557229002762791</v>
      </c>
      <c r="AL33" s="11">
        <f>(1/W18)+(AC33*AC18)/(2*X33)</f>
        <v>0.12611522392539171</v>
      </c>
      <c r="AM33" s="12">
        <f>(1/W21)+(AC33*AC21)/(2*X33)</f>
        <v>0.13729320074025178</v>
      </c>
      <c r="AN33" s="12">
        <f>(1/W24)+(AC33*AC24)/(2*X33)</f>
        <v>0.15233644497072332</v>
      </c>
      <c r="AO33" s="12">
        <f>(1/W27)+(AC33*AC27)/(2*X33)</f>
        <v>0.17766961558843578</v>
      </c>
      <c r="AP33" s="12">
        <f>(1/W30)+(AC33*AC30)/(2*X33)</f>
        <v>0.15367049925627657</v>
      </c>
      <c r="AQ33" s="12"/>
      <c r="AR33" s="12">
        <f>(1/W33)+(AC33*AC36)/(2*X33)</f>
        <v>0.13587095925603485</v>
      </c>
      <c r="AS33" s="12">
        <f>(1/W33)+(AC33*AC39)/(2*X33)</f>
        <v>0.11096299013537293</v>
      </c>
      <c r="AT33" s="12">
        <f>(1/W42)+(AC33*AC42)/(2*X33)</f>
        <v>0.19056320397179294</v>
      </c>
      <c r="AU33">
        <v>93</v>
      </c>
      <c r="AV33">
        <v>7</v>
      </c>
    </row>
    <row r="34" spans="3:48">
      <c r="C34" t="s">
        <v>562</v>
      </c>
      <c r="D34">
        <v>3</v>
      </c>
      <c r="E34" t="s">
        <v>34</v>
      </c>
      <c r="F34" t="s">
        <v>13</v>
      </c>
      <c r="G34" t="s">
        <v>576</v>
      </c>
      <c r="H34" t="s">
        <v>563</v>
      </c>
      <c r="I34" t="s">
        <v>565</v>
      </c>
      <c r="J34" t="s">
        <v>566</v>
      </c>
      <c r="K34" t="s">
        <v>564</v>
      </c>
      <c r="L34">
        <v>0.119999999999999</v>
      </c>
      <c r="S34" t="s">
        <v>577</v>
      </c>
      <c r="T34" t="s">
        <v>576</v>
      </c>
      <c r="U34">
        <f>M32</f>
        <v>0.12902564102564032</v>
      </c>
      <c r="V34">
        <f>O32</f>
        <v>1.355709673178127E-2</v>
      </c>
      <c r="W34">
        <f>N32</f>
        <v>3</v>
      </c>
    </row>
    <row r="35" spans="3:48">
      <c r="C35" t="s">
        <v>562</v>
      </c>
      <c r="D35">
        <v>1</v>
      </c>
      <c r="E35" t="s">
        <v>34</v>
      </c>
      <c r="F35" t="s">
        <v>13</v>
      </c>
      <c r="G35" t="s">
        <v>578</v>
      </c>
      <c r="H35" t="s">
        <v>563</v>
      </c>
      <c r="I35" t="s">
        <v>565</v>
      </c>
      <c r="J35" t="s">
        <v>566</v>
      </c>
      <c r="K35" t="s">
        <v>564</v>
      </c>
      <c r="L35">
        <v>9.29230769230769E-2</v>
      </c>
      <c r="M35">
        <f>AVERAGE(L35:L37)</f>
        <v>0.11589743589743563</v>
      </c>
      <c r="N35">
        <v>3</v>
      </c>
      <c r="O35">
        <f>STDEV(L35:L37)</f>
        <v>2.9776816101126462E-2</v>
      </c>
    </row>
    <row r="36" spans="3:48">
      <c r="C36" t="s">
        <v>562</v>
      </c>
      <c r="D36">
        <v>2</v>
      </c>
      <c r="E36" t="s">
        <v>34</v>
      </c>
      <c r="F36" t="s">
        <v>13</v>
      </c>
      <c r="G36" t="s">
        <v>578</v>
      </c>
      <c r="H36" t="s">
        <v>563</v>
      </c>
      <c r="I36" t="s">
        <v>565</v>
      </c>
      <c r="J36" t="s">
        <v>566</v>
      </c>
      <c r="K36" t="s">
        <v>564</v>
      </c>
      <c r="L36">
        <v>0.105230769230769</v>
      </c>
      <c r="Q36">
        <v>100</v>
      </c>
      <c r="R36">
        <v>1</v>
      </c>
      <c r="S36" t="s">
        <v>577</v>
      </c>
      <c r="T36" t="s">
        <v>32</v>
      </c>
      <c r="U36">
        <v>8.9094017094017E-2</v>
      </c>
      <c r="V36">
        <v>2.1516635257673181E-2</v>
      </c>
      <c r="W36">
        <v>9</v>
      </c>
      <c r="X36">
        <f>X30</f>
        <v>39</v>
      </c>
      <c r="Y36">
        <f>SQRT((((W37-1)*V37^2)+((W36-1)*V36^2))/(W37+W36-2))</f>
        <v>2.3403081627714255E-2</v>
      </c>
      <c r="Z36">
        <f>(U37-U36)/Y36</f>
        <v>1.1452944201877095</v>
      </c>
      <c r="AA36">
        <f>1-(3/(4*(W36+W37-2)-1))</f>
        <v>0.92307692307692313</v>
      </c>
      <c r="AB36">
        <f>((W36+W37)/(W36*W37))+(Z36^2/(2*(W36+W37)))</f>
        <v>0.49909858231582366</v>
      </c>
      <c r="AC36">
        <f>AA36*Z36</f>
        <v>1.0571948494040397</v>
      </c>
      <c r="AD36">
        <f>AB36*(AA36^2)</f>
        <v>0.42526743108567228</v>
      </c>
      <c r="AF36">
        <f>LN(U37/U36)</f>
        <v>0.26301344268970428</v>
      </c>
      <c r="AG36">
        <f>(((V36^2)/(W36*U36^2))+((V37^2)/(W37*U37^2)))</f>
        <v>2.8483798311419721E-2</v>
      </c>
      <c r="AH36">
        <f>(W36*W37)/(W36+W37)</f>
        <v>2.25</v>
      </c>
      <c r="AI36" s="12">
        <f>((W37+W36)/(W37*W36))+(Z36^2/(2*X36))</f>
        <v>0.46126110225102263</v>
      </c>
      <c r="AJ36" s="12">
        <f>AI36*(AA36^2)</f>
        <v>0.3930272113854868</v>
      </c>
      <c r="AK36" s="12">
        <f>(1/W15)+(AC36*AC15)/(2*X36)</f>
        <v>0.13131020991441894</v>
      </c>
      <c r="AL36" s="12">
        <f>(1/W18)+(AC36*AC18)/(2*X36)</f>
        <v>0.14319878941841951</v>
      </c>
      <c r="AM36" s="12">
        <f>(1/W21)+(AC36*AC21)/(2*X36)</f>
        <v>0.14966769335973071</v>
      </c>
      <c r="AN36" s="12">
        <f>(1/W24)+(AC36*AC24)/(2*X36)</f>
        <v>0.15837349974172601</v>
      </c>
      <c r="AO36" s="12">
        <f>(1/W27)+(AC36*AC27)/(2*X36)</f>
        <v>0.17303427869744623</v>
      </c>
      <c r="AP36" s="12">
        <f>(1/W30)+(AC36*AC30)/(2*X36)</f>
        <v>0.15914554187141319</v>
      </c>
      <c r="AQ36" s="12">
        <f>(1/W36)+(AC36*AC33)/(2*X36)</f>
        <v>0.13587095925603485</v>
      </c>
      <c r="AR36" s="12"/>
      <c r="AS36" s="12">
        <f>(1/W36)+(AC36*AC39)/(2*X36)</f>
        <v>0.11102539073616188</v>
      </c>
      <c r="AT36" s="12">
        <f>(1/W42)+(AC36*AC42)/(2*X36)</f>
        <v>0.18049603909400216</v>
      </c>
      <c r="AU36">
        <v>93</v>
      </c>
      <c r="AV36">
        <v>8</v>
      </c>
    </row>
    <row r="37" spans="3:48">
      <c r="C37" t="s">
        <v>562</v>
      </c>
      <c r="D37">
        <v>3</v>
      </c>
      <c r="E37" t="s">
        <v>34</v>
      </c>
      <c r="F37" t="s">
        <v>13</v>
      </c>
      <c r="G37" t="s">
        <v>578</v>
      </c>
      <c r="H37" t="s">
        <v>563</v>
      </c>
      <c r="I37" t="s">
        <v>565</v>
      </c>
      <c r="J37" t="s">
        <v>566</v>
      </c>
      <c r="K37" t="s">
        <v>564</v>
      </c>
      <c r="L37">
        <v>0.14953846153846101</v>
      </c>
      <c r="S37" t="s">
        <v>577</v>
      </c>
      <c r="T37" t="s">
        <v>578</v>
      </c>
      <c r="U37">
        <f>M35</f>
        <v>0.11589743589743563</v>
      </c>
      <c r="V37">
        <f>O35</f>
        <v>2.9776816101126462E-2</v>
      </c>
      <c r="W37">
        <f>N35</f>
        <v>3</v>
      </c>
    </row>
    <row r="38" spans="3:48">
      <c r="C38" t="s">
        <v>562</v>
      </c>
      <c r="D38">
        <v>1</v>
      </c>
      <c r="E38" t="s">
        <v>34</v>
      </c>
      <c r="F38" t="s">
        <v>13</v>
      </c>
      <c r="G38" t="s">
        <v>579</v>
      </c>
      <c r="H38" t="s">
        <v>563</v>
      </c>
      <c r="I38" t="s">
        <v>565</v>
      </c>
      <c r="J38" t="s">
        <v>566</v>
      </c>
      <c r="K38" t="s">
        <v>564</v>
      </c>
      <c r="L38">
        <v>4.6153846153846198E-2</v>
      </c>
      <c r="M38">
        <f>AVERAGE(L38:L40)</f>
        <v>8.8820512820512801E-2</v>
      </c>
      <c r="N38">
        <v>3</v>
      </c>
      <c r="O38">
        <f>STDEV(L38:L40)</f>
        <v>7.8203093710400642E-2</v>
      </c>
    </row>
    <row r="39" spans="3:48">
      <c r="C39" t="s">
        <v>562</v>
      </c>
      <c r="D39">
        <v>2</v>
      </c>
      <c r="E39" t="s">
        <v>34</v>
      </c>
      <c r="F39" t="s">
        <v>13</v>
      </c>
      <c r="G39" t="s">
        <v>579</v>
      </c>
      <c r="H39" t="s">
        <v>563</v>
      </c>
      <c r="I39" t="s">
        <v>565</v>
      </c>
      <c r="J39" t="s">
        <v>566</v>
      </c>
      <c r="K39" t="s">
        <v>564</v>
      </c>
      <c r="L39">
        <v>4.1230769230769203E-2</v>
      </c>
      <c r="Q39">
        <v>101</v>
      </c>
      <c r="R39">
        <v>1</v>
      </c>
      <c r="S39" t="s">
        <v>577</v>
      </c>
      <c r="T39" t="s">
        <v>32</v>
      </c>
      <c r="U39">
        <v>8.9094017094017E-2</v>
      </c>
      <c r="V39">
        <v>2.1516635257673181E-2</v>
      </c>
      <c r="W39">
        <v>9</v>
      </c>
      <c r="X39">
        <f>X33</f>
        <v>39</v>
      </c>
      <c r="Y39">
        <f>SQRT((((W40-1)*V40^2)+((W39-1)*V39^2))/(W40+W39-2))</f>
        <v>3.9918883343913025E-2</v>
      </c>
      <c r="Z39">
        <f>(U40-U39)/Y39</f>
        <v>-6.8515011090836079E-3</v>
      </c>
      <c r="AA39">
        <f>1-(3/(4*(W39+W40-2)-1))</f>
        <v>0.92307692307692313</v>
      </c>
      <c r="AB39">
        <f>((W39+W40)/(W39*W40))+(Z39^2/(2*(W39+W40)))</f>
        <v>0.44444640040558808</v>
      </c>
      <c r="AC39">
        <f>AA39*Z39</f>
        <v>-6.3244625622310233E-3</v>
      </c>
      <c r="AD39">
        <f>AB39*(AA39^2)</f>
        <v>0.37869989146985028</v>
      </c>
      <c r="AF39">
        <f>LN(U40/U39)</f>
        <v>-3.0745604542447929E-3</v>
      </c>
      <c r="AG39">
        <f>(((V39^2)/(W39*U39^2))+((V40^2)/(W40*U40^2)))</f>
        <v>0.26488500215894267</v>
      </c>
      <c r="AH39">
        <f>(W39*W40)/(W39+W40)</f>
        <v>2.25</v>
      </c>
      <c r="AI39" s="12">
        <f>((W40+W39)/(W40*W39))+(Z39^2/(2*X39))</f>
        <v>0.44444504627864245</v>
      </c>
      <c r="AJ39" s="12">
        <f>AI39*(AA39^2)</f>
        <v>0.37869873765754158</v>
      </c>
      <c r="AK39" s="12">
        <f>(1/W15)+(AC39*AC15)/(2*X39)</f>
        <v>0.16687817979235847</v>
      </c>
      <c r="AL39" s="12">
        <f>(1/W18)+(AC39*AC18)/(2*X39)</f>
        <v>0.16680705867780371</v>
      </c>
      <c r="AM39" s="12">
        <f>(1/W21)+(AC39*AC21)/(2*X39)</f>
        <v>0.16676835971817622</v>
      </c>
      <c r="AN39" s="12">
        <f>(1/W24)+(AC39*AC24)/(2*X39)</f>
        <v>0.1667162789247747</v>
      </c>
      <c r="AO39" s="12">
        <f>(1/W27)+(AC39*AC27)/(2*X39)</f>
        <v>0.16662857366619263</v>
      </c>
      <c r="AP39" s="12">
        <f>(1/W30)+(AC39*AC30)/(2*X39)</f>
        <v>0.16671166033289597</v>
      </c>
      <c r="AQ39" s="12">
        <f>(1/W33)+(AC39*AC33)/(2*X39)</f>
        <v>0.11096299013537293</v>
      </c>
      <c r="AR39" s="12">
        <f>(1/W36)+(AC39*AC36)/(2*X39)</f>
        <v>0.11102539073616188</v>
      </c>
      <c r="AS39" s="12"/>
      <c r="AT39" s="12">
        <f>(1/W42)+(AC39*AC42)/(2*X39)</f>
        <v>0.16658393513593214</v>
      </c>
      <c r="AU39">
        <v>93</v>
      </c>
      <c r="AV39">
        <v>9</v>
      </c>
    </row>
    <row r="40" spans="3:48">
      <c r="C40" t="s">
        <v>562</v>
      </c>
      <c r="D40">
        <v>3</v>
      </c>
      <c r="E40" t="s">
        <v>34</v>
      </c>
      <c r="F40" t="s">
        <v>13</v>
      </c>
      <c r="G40" t="s">
        <v>579</v>
      </c>
      <c r="H40" t="s">
        <v>563</v>
      </c>
      <c r="I40" t="s">
        <v>565</v>
      </c>
      <c r="J40" t="s">
        <v>566</v>
      </c>
      <c r="K40" t="s">
        <v>564</v>
      </c>
      <c r="L40">
        <v>0.17907692307692299</v>
      </c>
      <c r="S40" t="s">
        <v>577</v>
      </c>
      <c r="T40" t="s">
        <v>579</v>
      </c>
      <c r="U40">
        <f>M38</f>
        <v>8.8820512820512801E-2</v>
      </c>
      <c r="V40">
        <f>O38</f>
        <v>7.8203093710400642E-2</v>
      </c>
      <c r="W40">
        <f>N38</f>
        <v>3</v>
      </c>
    </row>
    <row r="41" spans="3:48">
      <c r="C41" t="s">
        <v>562</v>
      </c>
      <c r="D41">
        <v>1</v>
      </c>
      <c r="E41" t="s">
        <v>34</v>
      </c>
      <c r="F41" t="s">
        <v>163</v>
      </c>
      <c r="G41" s="32">
        <v>0.5</v>
      </c>
      <c r="I41" t="s">
        <v>565</v>
      </c>
      <c r="J41" t="s">
        <v>566</v>
      </c>
      <c r="K41" t="s">
        <v>564</v>
      </c>
      <c r="L41">
        <v>0.17415384615384599</v>
      </c>
      <c r="M41">
        <f>AVERAGE(L41:L43)</f>
        <v>9.7846153846153694E-2</v>
      </c>
      <c r="N41">
        <v>3</v>
      </c>
      <c r="O41">
        <f>STDEV(L41:L43)</f>
        <v>8.3147548327653087E-2</v>
      </c>
    </row>
    <row r="42" spans="3:48">
      <c r="C42" t="s">
        <v>562</v>
      </c>
      <c r="D42">
        <v>2</v>
      </c>
      <c r="E42" t="s">
        <v>34</v>
      </c>
      <c r="F42" t="s">
        <v>163</v>
      </c>
      <c r="G42" s="32">
        <v>0.5</v>
      </c>
      <c r="I42" t="s">
        <v>565</v>
      </c>
      <c r="J42" t="s">
        <v>566</v>
      </c>
      <c r="K42" t="s">
        <v>564</v>
      </c>
      <c r="L42">
        <v>0.11015384615384601</v>
      </c>
      <c r="Q42">
        <v>102</v>
      </c>
      <c r="R42">
        <v>1</v>
      </c>
      <c r="S42" t="s">
        <v>580</v>
      </c>
      <c r="T42" t="s">
        <v>32</v>
      </c>
      <c r="U42">
        <f>AVERAGE(M8,M11)</f>
        <v>4.533333333333335E-2</v>
      </c>
      <c r="V42">
        <f>SQRT(O11^2+O8^2)/2</f>
        <v>1.2829945248091746E-2</v>
      </c>
      <c r="W42">
        <v>6</v>
      </c>
      <c r="X42">
        <f>X36</f>
        <v>39</v>
      </c>
      <c r="Y42">
        <f>SQRT((((W43-1)*V43^2)+((W42-1)*V42^2))/(W43+W42-2))</f>
        <v>4.5747860310844782E-2</v>
      </c>
      <c r="Z42">
        <f>(U43-U42)/Y42</f>
        <v>1.1478748985419083</v>
      </c>
      <c r="AA42">
        <f>1-(3/(4*(W42+W43-2)-1))</f>
        <v>0.88888888888888884</v>
      </c>
      <c r="AB42">
        <f>((W42+W43)/(W42*W43))+(Z42^2/(2*(W42+W43)))</f>
        <v>0.57320093237236647</v>
      </c>
      <c r="AC42">
        <f>AA42*Z42</f>
        <v>1.0203332431483629</v>
      </c>
      <c r="AD42">
        <f>AB42*(AA42^2)</f>
        <v>0.45289950212137597</v>
      </c>
      <c r="AF42">
        <f>LN(U43/U42)</f>
        <v>0.76935378937058652</v>
      </c>
      <c r="AG42">
        <f>(((V42^2)/(W42*U42^2))+((V43^2)/(W43*U43^2)))</f>
        <v>0.25405721792928521</v>
      </c>
      <c r="AH42">
        <f>(W42*W43)/(W42+W43)</f>
        <v>2</v>
      </c>
      <c r="AI42" s="12">
        <f>((W43+W42)/(W43*W42))+(Z42^2/(2*X42))</f>
        <v>0.51689252285516152</v>
      </c>
      <c r="AJ42" s="12">
        <f>AI42*(AA42^2)</f>
        <v>0.4084089069472881</v>
      </c>
      <c r="AK42" s="12">
        <f>(1/W15/2)+(AC42*AC15)/(2*X42)</f>
        <v>4.920966331678707E-2</v>
      </c>
      <c r="AL42" s="12">
        <f>(1/W18/2)+(AC42*AC18)/(2*X42)</f>
        <v>6.0683719294814371E-2</v>
      </c>
      <c r="AM42" s="12">
        <f>(1/W21/2)+(AC42*AC21)/(2*X42)</f>
        <v>6.6927069554961832E-2</v>
      </c>
      <c r="AN42" s="12">
        <f>(1/W24/2)+(AC42*AC24)/(2*X42)</f>
        <v>7.5329327345917199E-2</v>
      </c>
      <c r="AO42" s="12">
        <f>(1/W27/2)+(AC42*AC27)/(2*X42)</f>
        <v>8.9478923465690072E-2</v>
      </c>
      <c r="AP42" s="12">
        <f>(1/W30/2)+(AC42*AC30)/(2*X42)</f>
        <v>7.6074450395348395E-2</v>
      </c>
      <c r="AQ42" s="12">
        <f>(1/W42)+(AC42*AC33)/(2*X42)</f>
        <v>0.19056320397179294</v>
      </c>
      <c r="AR42" s="12">
        <f>(1/W42)+(AC42*AC36)/(2*X42)</f>
        <v>0.18049603909400216</v>
      </c>
      <c r="AS42" s="12">
        <f>(1/W42)+(AC42*AC39)/(2*X42)</f>
        <v>0.16658393513593214</v>
      </c>
      <c r="AT42" s="12"/>
      <c r="AU42">
        <v>93</v>
      </c>
      <c r="AV42">
        <v>10</v>
      </c>
    </row>
    <row r="43" spans="3:48">
      <c r="C43" t="s">
        <v>562</v>
      </c>
      <c r="D43">
        <v>3</v>
      </c>
      <c r="E43" t="s">
        <v>34</v>
      </c>
      <c r="F43" t="s">
        <v>163</v>
      </c>
      <c r="G43" s="32">
        <v>0.5</v>
      </c>
      <c r="I43" t="s">
        <v>565</v>
      </c>
      <c r="J43" t="s">
        <v>566</v>
      </c>
      <c r="K43" t="s">
        <v>564</v>
      </c>
      <c r="L43">
        <v>9.2307692307691206E-3</v>
      </c>
      <c r="S43" t="s">
        <v>580</v>
      </c>
      <c r="T43" t="s">
        <v>572</v>
      </c>
      <c r="U43">
        <f>M41</f>
        <v>9.7846153846153694E-2</v>
      </c>
      <c r="V43">
        <f>O41</f>
        <v>8.3147548327653087E-2</v>
      </c>
      <c r="W43">
        <f>N41</f>
        <v>3</v>
      </c>
    </row>
    <row r="44" spans="3:48">
      <c r="C44" t="s">
        <v>581</v>
      </c>
      <c r="D44">
        <v>1</v>
      </c>
      <c r="E44" t="s">
        <v>32</v>
      </c>
      <c r="H44" t="s">
        <v>563</v>
      </c>
      <c r="K44" t="s">
        <v>564</v>
      </c>
      <c r="L44">
        <v>0.40594059405940502</v>
      </c>
      <c r="M44">
        <f>AVERAGE(L44:L46)</f>
        <v>0.4851485148514843</v>
      </c>
      <c r="N44">
        <v>3</v>
      </c>
      <c r="O44">
        <f>STDEV(L44:L46)</f>
        <v>0.11245363060990647</v>
      </c>
    </row>
    <row r="45" spans="3:48">
      <c r="C45" t="s">
        <v>581</v>
      </c>
      <c r="D45">
        <v>2</v>
      </c>
      <c r="E45" t="s">
        <v>32</v>
      </c>
      <c r="H45" t="s">
        <v>563</v>
      </c>
      <c r="K45" t="s">
        <v>564</v>
      </c>
      <c r="L45">
        <v>0.43564356435643498</v>
      </c>
    </row>
    <row r="46" spans="3:48">
      <c r="C46" t="s">
        <v>581</v>
      </c>
      <c r="D46">
        <v>3</v>
      </c>
      <c r="E46" t="s">
        <v>32</v>
      </c>
      <c r="H46" t="s">
        <v>563</v>
      </c>
      <c r="K46" t="s">
        <v>564</v>
      </c>
      <c r="L46">
        <v>0.61386138613861296</v>
      </c>
    </row>
    <row r="47" spans="3:48">
      <c r="C47" t="s">
        <v>581</v>
      </c>
      <c r="D47">
        <v>1</v>
      </c>
      <c r="E47" t="s">
        <v>32</v>
      </c>
      <c r="H47" t="s">
        <v>565</v>
      </c>
      <c r="K47" t="s">
        <v>564</v>
      </c>
      <c r="L47">
        <v>0.209900990099009</v>
      </c>
      <c r="M47">
        <f>AVERAGE(L47:L49)</f>
        <v>0.26336633663366266</v>
      </c>
      <c r="N47">
        <v>3</v>
      </c>
      <c r="O47">
        <f>STDEV(L47:L49)</f>
        <v>6.998256256266247E-2</v>
      </c>
    </row>
    <row r="48" spans="3:48">
      <c r="C48" t="s">
        <v>581</v>
      </c>
      <c r="D48">
        <v>2</v>
      </c>
      <c r="E48" t="s">
        <v>32</v>
      </c>
      <c r="H48" t="s">
        <v>565</v>
      </c>
      <c r="K48" t="s">
        <v>564</v>
      </c>
      <c r="L48">
        <v>0.237623762376237</v>
      </c>
    </row>
    <row r="49" spans="3:48">
      <c r="C49" t="s">
        <v>581</v>
      </c>
      <c r="D49">
        <v>3</v>
      </c>
      <c r="E49" t="s">
        <v>32</v>
      </c>
      <c r="H49" t="s">
        <v>565</v>
      </c>
      <c r="K49" t="s">
        <v>564</v>
      </c>
      <c r="L49">
        <v>0.34257425742574199</v>
      </c>
    </row>
    <row r="50" spans="3:48">
      <c r="C50" t="s">
        <v>581</v>
      </c>
      <c r="D50">
        <v>1</v>
      </c>
      <c r="E50" t="s">
        <v>32</v>
      </c>
      <c r="H50" t="s">
        <v>566</v>
      </c>
      <c r="K50" t="s">
        <v>564</v>
      </c>
      <c r="L50">
        <v>7.7227722772277102E-2</v>
      </c>
      <c r="M50">
        <f>AVERAGE(L50:L52)</f>
        <v>0.17293729372937239</v>
      </c>
      <c r="N50">
        <v>3</v>
      </c>
      <c r="O50">
        <f>STDEV(L50:L52)</f>
        <v>8.5454970817278306E-2</v>
      </c>
    </row>
    <row r="51" spans="3:48">
      <c r="C51" t="s">
        <v>581</v>
      </c>
      <c r="D51">
        <v>2</v>
      </c>
      <c r="E51" t="s">
        <v>32</v>
      </c>
      <c r="H51" t="s">
        <v>566</v>
      </c>
      <c r="K51" t="s">
        <v>564</v>
      </c>
      <c r="L51">
        <v>0.19999999999999901</v>
      </c>
    </row>
    <row r="52" spans="3:48">
      <c r="C52" t="s">
        <v>581</v>
      </c>
      <c r="D52">
        <v>3</v>
      </c>
      <c r="E52" t="s">
        <v>32</v>
      </c>
      <c r="H52" t="s">
        <v>566</v>
      </c>
      <c r="K52" t="s">
        <v>564</v>
      </c>
      <c r="L52">
        <v>0.24158415841584099</v>
      </c>
      <c r="AI52" s="11" t="s">
        <v>100</v>
      </c>
      <c r="AJ52" s="12"/>
      <c r="AK52" s="12">
        <v>93</v>
      </c>
      <c r="AL52" s="12">
        <v>94</v>
      </c>
      <c r="AM52" s="12">
        <v>95</v>
      </c>
      <c r="AN52" s="12">
        <v>96</v>
      </c>
      <c r="AO52" s="12">
        <v>97</v>
      </c>
      <c r="AP52" s="12">
        <v>98</v>
      </c>
      <c r="AQ52" s="12">
        <v>99</v>
      </c>
      <c r="AR52" s="12">
        <v>100</v>
      </c>
      <c r="AS52" s="12">
        <v>101</v>
      </c>
      <c r="AT52" s="12">
        <v>102</v>
      </c>
    </row>
    <row r="53" spans="3:48">
      <c r="C53" t="s">
        <v>581</v>
      </c>
      <c r="D53">
        <v>1</v>
      </c>
      <c r="E53" t="s">
        <v>34</v>
      </c>
      <c r="F53" t="s">
        <v>13</v>
      </c>
      <c r="G53" t="s">
        <v>567</v>
      </c>
      <c r="H53" t="s">
        <v>563</v>
      </c>
      <c r="I53" t="s">
        <v>565</v>
      </c>
      <c r="K53" t="s">
        <v>564</v>
      </c>
      <c r="L53">
        <v>0.104950495049504</v>
      </c>
      <c r="M53">
        <f>AVERAGE(L53:L55)</f>
        <v>0.16963696369636902</v>
      </c>
      <c r="N53">
        <v>3</v>
      </c>
      <c r="O53">
        <f>STDEV(L53:L55)</f>
        <v>6.7481863599377329E-2</v>
      </c>
      <c r="Q53" t="s">
        <v>15</v>
      </c>
      <c r="R53" t="s">
        <v>16</v>
      </c>
      <c r="S53" s="5" t="s">
        <v>568</v>
      </c>
      <c r="T53" s="5" t="s">
        <v>49</v>
      </c>
      <c r="U53" s="5" t="s">
        <v>10</v>
      </c>
      <c r="V53" s="5" t="s">
        <v>14</v>
      </c>
      <c r="W53" s="5" t="s">
        <v>13</v>
      </c>
      <c r="X53" s="5" t="s">
        <v>569</v>
      </c>
      <c r="Y53" s="6" t="s">
        <v>20</v>
      </c>
      <c r="Z53" s="6" t="s">
        <v>21</v>
      </c>
      <c r="AA53" s="6" t="s">
        <v>22</v>
      </c>
      <c r="AB53" s="6" t="s">
        <v>23</v>
      </c>
      <c r="AC53" s="6" t="s">
        <v>24</v>
      </c>
      <c r="AD53" s="6" t="s">
        <v>25</v>
      </c>
      <c r="AF53" s="6" t="s">
        <v>26</v>
      </c>
      <c r="AG53" s="6" t="s">
        <v>27</v>
      </c>
      <c r="AH53" t="s">
        <v>28</v>
      </c>
      <c r="AI53" s="14" t="s">
        <v>23</v>
      </c>
      <c r="AJ53" s="14" t="s">
        <v>25</v>
      </c>
      <c r="AK53" s="14" t="s">
        <v>105</v>
      </c>
      <c r="AL53" s="12"/>
      <c r="AM53" s="12"/>
      <c r="AN53" s="12"/>
      <c r="AO53" s="12"/>
      <c r="AP53" s="12"/>
      <c r="AQ53" s="12"/>
      <c r="AR53" s="12"/>
      <c r="AS53" s="12"/>
      <c r="AT53" s="12"/>
    </row>
    <row r="54" spans="3:48">
      <c r="C54" t="s">
        <v>581</v>
      </c>
      <c r="D54">
        <v>2</v>
      </c>
      <c r="E54" t="s">
        <v>34</v>
      </c>
      <c r="F54" t="s">
        <v>13</v>
      </c>
      <c r="G54" t="s">
        <v>567</v>
      </c>
      <c r="H54" t="s">
        <v>563</v>
      </c>
      <c r="I54" t="s">
        <v>565</v>
      </c>
      <c r="K54" t="s">
        <v>564</v>
      </c>
      <c r="L54">
        <v>0.164356435643564</v>
      </c>
      <c r="Q54">
        <v>93</v>
      </c>
      <c r="R54">
        <v>2</v>
      </c>
      <c r="S54" t="s">
        <v>570</v>
      </c>
      <c r="T54" t="s">
        <v>32</v>
      </c>
      <c r="U54">
        <f>AVERAGE(M44,M47)</f>
        <v>0.37425742574257348</v>
      </c>
      <c r="V54">
        <f>SQRT(O47^2+O44^2)/2</f>
        <v>6.6225708943329284E-2</v>
      </c>
      <c r="W54">
        <f>SUM(N44:N47)</f>
        <v>6</v>
      </c>
      <c r="X54">
        <f>SUM(W55,W58,W61,W64,W67,W70,W73,W76,W79,W82,9)</f>
        <v>39</v>
      </c>
      <c r="Y54">
        <f>SQRT((((W55-1)*V55^2)+((W54-1)*V54^2))/(W55+W54-2))</f>
        <v>6.6587028396702386E-2</v>
      </c>
      <c r="Z54">
        <f>(U55-U54)/Y54</f>
        <v>-3.0729778302636785</v>
      </c>
      <c r="AA54">
        <f>1-(3/(4*(W54+W55-2)-1))</f>
        <v>0.88888888888888884</v>
      </c>
      <c r="AB54">
        <f>((W54+W55)/(W54*W55))+(Z54^2/(2*(W54+W55)))</f>
        <v>1.0246218191828924</v>
      </c>
      <c r="AC54">
        <f>AA54*Z54</f>
        <v>-2.7315358491232695</v>
      </c>
      <c r="AD54">
        <f>AB54*(AA54^2)</f>
        <v>0.80957773367537178</v>
      </c>
      <c r="AF54">
        <f>LN(U55/U54)</f>
        <v>-0.79128321883253383</v>
      </c>
      <c r="AG54">
        <f>(((V54^2)/(W54*U54^2))+((V55^2)/(W55*U55^2)))</f>
        <v>5.7967402415507026E-2</v>
      </c>
      <c r="AH54">
        <f>(W54*W55)/(W54+W55)</f>
        <v>2</v>
      </c>
      <c r="AI54" s="12">
        <f>((W55+W54)/(W55*W54))+(Z54^2/(2*X54))</f>
        <v>0.62106657365759055</v>
      </c>
      <c r="AJ54" s="12">
        <f>AI54*(AA54^2)</f>
        <v>0.49071926807513322</v>
      </c>
      <c r="AK54" s="12"/>
      <c r="AL54" s="12">
        <f>(1/W54)+(AC54*AC57)/(2*X54)</f>
        <v>0.23000640088966554</v>
      </c>
      <c r="AM54" s="12">
        <f>(1/W54)+(AC54*AC60)/(2*X54)</f>
        <v>0.32653048404952945</v>
      </c>
      <c r="AN54" s="12">
        <f>(1/W54/2)+(AC54*AC63)/(2*X54)</f>
        <v>7.2235738350466289E-2</v>
      </c>
      <c r="AO54" s="12">
        <f>(1/W54/2)+(AC54*AC66)/(2*X54)</f>
        <v>0.15340278839971283</v>
      </c>
      <c r="AP54" s="12">
        <f>(1/W54/2)+(AC54*AC69)/(2*X54)</f>
        <v>0.18080308816865745</v>
      </c>
      <c r="AQ54" s="12">
        <f>(1/W54)+(AC54*AC72)/(2*X54)</f>
        <v>0.21626511658188569</v>
      </c>
      <c r="AR54" s="12">
        <f>(1/W54)+(AC54*AC75)/(2*X54)</f>
        <v>0.1599531892993738</v>
      </c>
      <c r="AS54" s="12">
        <f>(1/W54)+(AC54*AC78)/(2*X54)</f>
        <v>0.19621802368366398</v>
      </c>
      <c r="AT54" s="12">
        <f>(1/W54/2)+(AC54*AC81)/(2*X54)</f>
        <v>8.7210844529728854E-3</v>
      </c>
      <c r="AU54">
        <v>93</v>
      </c>
      <c r="AV54">
        <v>11</v>
      </c>
    </row>
    <row r="55" spans="3:48">
      <c r="C55" t="s">
        <v>581</v>
      </c>
      <c r="D55">
        <v>3</v>
      </c>
      <c r="E55" t="s">
        <v>34</v>
      </c>
      <c r="F55" t="s">
        <v>13</v>
      </c>
      <c r="G55" t="s">
        <v>567</v>
      </c>
      <c r="H55" t="s">
        <v>563</v>
      </c>
      <c r="I55" t="s">
        <v>565</v>
      </c>
      <c r="K55" t="s">
        <v>564</v>
      </c>
      <c r="L55">
        <v>0.23960396039603901</v>
      </c>
      <c r="S55" t="s">
        <v>570</v>
      </c>
      <c r="T55" t="s">
        <v>571</v>
      </c>
      <c r="U55">
        <f>M53</f>
        <v>0.16963696369636902</v>
      </c>
      <c r="V55">
        <f>O53</f>
        <v>6.7481863599377329E-2</v>
      </c>
      <c r="W55">
        <f>N53</f>
        <v>3</v>
      </c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</row>
    <row r="56" spans="3:48">
      <c r="C56" t="s">
        <v>581</v>
      </c>
      <c r="D56">
        <v>1</v>
      </c>
      <c r="E56" t="s">
        <v>34</v>
      </c>
      <c r="F56" t="s">
        <v>163</v>
      </c>
      <c r="G56" s="32">
        <v>0.5</v>
      </c>
      <c r="H56" t="s">
        <v>563</v>
      </c>
      <c r="I56" t="s">
        <v>565</v>
      </c>
      <c r="K56" t="s">
        <v>564</v>
      </c>
      <c r="L56">
        <v>0.22178217821782101</v>
      </c>
      <c r="M56">
        <f>AVERAGE(L56:L58)</f>
        <v>0.25544554455445501</v>
      </c>
      <c r="N56">
        <v>3</v>
      </c>
      <c r="O56">
        <f>STDEV(L56:L58)</f>
        <v>3.1121254743568041E-2</v>
      </c>
    </row>
    <row r="57" spans="3:48">
      <c r="C57" t="s">
        <v>581</v>
      </c>
      <c r="D57">
        <v>2</v>
      </c>
      <c r="E57" t="s">
        <v>34</v>
      </c>
      <c r="F57" t="s">
        <v>163</v>
      </c>
      <c r="G57" s="32">
        <v>0.5</v>
      </c>
      <c r="H57" t="s">
        <v>563</v>
      </c>
      <c r="I57" t="s">
        <v>565</v>
      </c>
      <c r="K57" t="s">
        <v>564</v>
      </c>
      <c r="L57">
        <v>0.26138613861386101</v>
      </c>
      <c r="Q57">
        <v>94</v>
      </c>
      <c r="R57">
        <v>2</v>
      </c>
      <c r="S57" t="s">
        <v>570</v>
      </c>
      <c r="T57" t="s">
        <v>32</v>
      </c>
      <c r="U57">
        <v>0.37425742574257348</v>
      </c>
      <c r="V57">
        <v>6.6225708943329284E-2</v>
      </c>
      <c r="W57">
        <v>6</v>
      </c>
      <c r="X57">
        <f>X54</f>
        <v>39</v>
      </c>
      <c r="Y57">
        <f>SQRT((((W58-1)*V58^2)+((W57-1)*V57^2))/(W58+W57-2))</f>
        <v>5.8390664149650467E-2</v>
      </c>
      <c r="Z57">
        <f>(U58-U57)/Y57</f>
        <v>-2.0347753004420945</v>
      </c>
      <c r="AA57">
        <f>1-(3/(4*(W57+W58-2)-1))</f>
        <v>0.88888888888888884</v>
      </c>
      <c r="AB57">
        <f>((W57+W58)/(W57*W58))+(Z57^2/(2*(W57+W58)))</f>
        <v>0.73001725129384532</v>
      </c>
      <c r="AC57">
        <f>AA57*Z57</f>
        <v>-1.8086891559485283</v>
      </c>
      <c r="AD57">
        <f>AB57*(AA57^2)</f>
        <v>0.5768037541087172</v>
      </c>
      <c r="AF57">
        <f>LN(U58/U57)</f>
        <v>-0.38193461069796991</v>
      </c>
      <c r="AG57">
        <f>(((V57^2)/(W57*U57^2))+((V58^2)/(W58*U58^2)))</f>
        <v>1.0166304887556701E-2</v>
      </c>
      <c r="AH57">
        <f>(W57*W58)/(W57+W58)</f>
        <v>2</v>
      </c>
      <c r="AI57" s="12">
        <f>((W58+W57)/(W58*W57))+(Z57^2/(2*X57))</f>
        <v>0.55308090414473354</v>
      </c>
      <c r="AJ57" s="12">
        <f>AI57*(AA57^2)</f>
        <v>0.43700219586744377</v>
      </c>
      <c r="AK57" s="12">
        <f>(1/W54)+(AC54*AC57)/(2*X54)</f>
        <v>0.23000640088966554</v>
      </c>
      <c r="AL57" s="12"/>
      <c r="AM57" s="12">
        <f>(1/W57)+(AC57*AC60)/(2*X57)</f>
        <v>0.2725206509816539</v>
      </c>
      <c r="AN57" s="12">
        <f>(1/W57/2)+(AC57*AC63)/(2*X57)</f>
        <v>7.5985049872560564E-2</v>
      </c>
      <c r="AO57" s="12">
        <f>(1/W57/2)+(AC57*AC66)/(2*X57)</f>
        <v>0.12972989209805191</v>
      </c>
      <c r="AP57" s="12">
        <f>(1/W57/2)+(AC57*AC69)/(2*X57)</f>
        <v>0.14787302760833115</v>
      </c>
      <c r="AQ57" s="12">
        <f>(1/W57)+(AC57*AC72)/(2*X57)</f>
        <v>0.19950832918495509</v>
      </c>
      <c r="AR57" s="12">
        <f>(1/W57)+(AC57*AC75)/(2*X57)</f>
        <v>0.16222133100803862</v>
      </c>
      <c r="AS57" s="12">
        <f>(1/W57)+(AC57*AC78)/(2*X57)</f>
        <v>0.18623412685481022</v>
      </c>
      <c r="AT57" s="12">
        <f>(1/W57/2)+(AC57*AC81)/(2*X57)</f>
        <v>3.3928759165231102E-2</v>
      </c>
      <c r="AU57">
        <v>93</v>
      </c>
      <c r="AV57">
        <v>12</v>
      </c>
    </row>
    <row r="58" spans="3:48">
      <c r="C58" t="s">
        <v>581</v>
      </c>
      <c r="D58">
        <v>3</v>
      </c>
      <c r="E58" t="s">
        <v>34</v>
      </c>
      <c r="F58" t="s">
        <v>163</v>
      </c>
      <c r="G58" s="32">
        <v>0.5</v>
      </c>
      <c r="H58" t="s">
        <v>563</v>
      </c>
      <c r="I58" t="s">
        <v>565</v>
      </c>
      <c r="K58" t="s">
        <v>564</v>
      </c>
      <c r="L58">
        <v>0.28316831683168298</v>
      </c>
      <c r="S58" t="s">
        <v>570</v>
      </c>
      <c r="T58" t="s">
        <v>572</v>
      </c>
      <c r="U58">
        <f>M56</f>
        <v>0.25544554455445501</v>
      </c>
      <c r="V58">
        <f>O56</f>
        <v>3.1121254743568041E-2</v>
      </c>
      <c r="W58">
        <f>N56</f>
        <v>3</v>
      </c>
    </row>
    <row r="59" spans="3:48">
      <c r="C59" t="s">
        <v>581</v>
      </c>
      <c r="D59">
        <v>1</v>
      </c>
      <c r="E59" t="s">
        <v>34</v>
      </c>
      <c r="F59" t="s">
        <v>13</v>
      </c>
      <c r="G59" t="s">
        <v>573</v>
      </c>
      <c r="H59" t="s">
        <v>563</v>
      </c>
      <c r="I59" t="s">
        <v>565</v>
      </c>
      <c r="K59" t="s">
        <v>564</v>
      </c>
      <c r="L59">
        <v>4.1584158415841503E-2</v>
      </c>
      <c r="M59">
        <f>AVERAGE(L59:L61)</f>
        <v>7.3927392739273567E-2</v>
      </c>
      <c r="N59">
        <v>3</v>
      </c>
      <c r="O59">
        <f>STDEV(L59:L61)</f>
        <v>3.1703788669366788E-2</v>
      </c>
    </row>
    <row r="60" spans="3:48">
      <c r="C60" t="s">
        <v>581</v>
      </c>
      <c r="D60">
        <v>2</v>
      </c>
      <c r="E60" t="s">
        <v>34</v>
      </c>
      <c r="F60" t="s">
        <v>13</v>
      </c>
      <c r="G60" t="s">
        <v>573</v>
      </c>
      <c r="H60" t="s">
        <v>563</v>
      </c>
      <c r="I60" t="s">
        <v>565</v>
      </c>
      <c r="K60" t="s">
        <v>564</v>
      </c>
      <c r="L60">
        <v>7.5247524752475203E-2</v>
      </c>
      <c r="Q60">
        <v>95</v>
      </c>
      <c r="R60">
        <v>2</v>
      </c>
      <c r="S60" t="s">
        <v>570</v>
      </c>
      <c r="T60" t="s">
        <v>32</v>
      </c>
      <c r="U60">
        <v>0.37425742574257348</v>
      </c>
      <c r="V60">
        <v>6.6225708943329284E-2</v>
      </c>
      <c r="W60">
        <v>6</v>
      </c>
      <c r="X60">
        <f>X54</f>
        <v>39</v>
      </c>
      <c r="Y60">
        <f>SQRT((((W61-1)*V61^2)+((W60-1)*V60^2))/(W61+W60-2))</f>
        <v>5.848013467008209E-2</v>
      </c>
      <c r="Z60">
        <f>(U61-U60)/Y60</f>
        <v>-5.1355906530931099</v>
      </c>
      <c r="AA60">
        <f>1-(3/(4*(W60+W61-2)-1))</f>
        <v>0.88888888888888884</v>
      </c>
      <c r="AB60">
        <f>((W60+W61)/(W60*W61))+(Z60^2/(2*(W60+W61)))</f>
        <v>1.9652384086742953</v>
      </c>
      <c r="AC60">
        <f>AA60*Z60</f>
        <v>-4.5649694694160976</v>
      </c>
      <c r="AD60">
        <f>AB60*(AA60^2)</f>
        <v>1.5527809648784554</v>
      </c>
      <c r="AF60">
        <f>LN(U61/U60)</f>
        <v>-1.6218604324326602</v>
      </c>
      <c r="AG60">
        <f>(((V60^2)/(W60*U60^2))+((V61^2)/(W61*U61^2)))</f>
        <v>6.6522894737455041E-2</v>
      </c>
      <c r="AH60">
        <f>(W60*W61)/(W60+W61)</f>
        <v>2</v>
      </c>
      <c r="AI60" s="12">
        <f>((W61+W60)/(W61*W60))+(Z60^2/(2*X60))</f>
        <v>0.83813194046329897</v>
      </c>
      <c r="AJ60" s="12">
        <f>AI60*(AA60^2)</f>
        <v>0.66222770604507575</v>
      </c>
      <c r="AK60" s="12">
        <f>(1/W57)+(AC54*AC60)/(2*X57)</f>
        <v>0.32653048404952945</v>
      </c>
      <c r="AL60" s="12">
        <f>(1/W60)+(AC57*AC60)/(2*X60)</f>
        <v>0.2725206509816539</v>
      </c>
      <c r="AM60" s="12"/>
      <c r="AN60" s="12">
        <f>(1/W60/2)+(AC60*AC63)/(2*X60)</f>
        <v>6.4786923884966208E-2</v>
      </c>
      <c r="AO60" s="12">
        <f>(1/W60/2)+(AC60*AC66)/(2*X60)</f>
        <v>0.20043409304670534</v>
      </c>
      <c r="AP60" s="12">
        <f>(1/W60/2)+(AC60*AC69)/(2*X60)</f>
        <v>0.2462257424362706</v>
      </c>
      <c r="AQ60" s="12">
        <f>(1/W60)+(AC60*AC72)/(2*X60)</f>
        <v>0.2495560820356833</v>
      </c>
      <c r="AR60" s="12">
        <f>(1/W60)+(AC60*AC75)/(2*X60)</f>
        <v>0.15544703752464226</v>
      </c>
      <c r="AS60" s="12">
        <f>(1/W60)+(AC60*AC78)/(2*X60)</f>
        <v>0.21605318400112031</v>
      </c>
      <c r="AT60" s="12">
        <f>(1/W60/2)+(AC60*AC81)/(2*X60)</f>
        <v>-4.1359387903564485E-2</v>
      </c>
      <c r="AU60">
        <v>93</v>
      </c>
      <c r="AV60">
        <v>13</v>
      </c>
    </row>
    <row r="61" spans="3:48">
      <c r="C61" t="s">
        <v>581</v>
      </c>
      <c r="D61">
        <v>3</v>
      </c>
      <c r="E61" t="s">
        <v>34</v>
      </c>
      <c r="F61" t="s">
        <v>13</v>
      </c>
      <c r="G61" t="s">
        <v>573</v>
      </c>
      <c r="H61" t="s">
        <v>563</v>
      </c>
      <c r="I61" t="s">
        <v>565</v>
      </c>
      <c r="K61" t="s">
        <v>564</v>
      </c>
      <c r="L61">
        <v>0.104950495049504</v>
      </c>
      <c r="S61" t="s">
        <v>570</v>
      </c>
      <c r="T61" t="s">
        <v>574</v>
      </c>
      <c r="U61">
        <f>M59</f>
        <v>7.3927392739273567E-2</v>
      </c>
      <c r="V61">
        <f>O59</f>
        <v>3.1703788669366788E-2</v>
      </c>
      <c r="W61">
        <f>N59</f>
        <v>3</v>
      </c>
    </row>
    <row r="62" spans="3:48">
      <c r="C62" t="s">
        <v>581</v>
      </c>
      <c r="D62">
        <v>1</v>
      </c>
      <c r="E62" t="s">
        <v>34</v>
      </c>
      <c r="F62" t="s">
        <v>13</v>
      </c>
      <c r="G62" t="s">
        <v>567</v>
      </c>
      <c r="H62" t="s">
        <v>563</v>
      </c>
      <c r="I62" t="s">
        <v>566</v>
      </c>
      <c r="K62" t="s">
        <v>564</v>
      </c>
      <c r="L62">
        <v>0.22178217821782101</v>
      </c>
      <c r="M62">
        <f>AVERAGE(L62:L64)</f>
        <v>0.36039603960395966</v>
      </c>
      <c r="N62">
        <v>3</v>
      </c>
      <c r="O62">
        <f>STDEV(L62:L64)</f>
        <v>0.12084076279122663</v>
      </c>
      <c r="S62" s="5"/>
      <c r="T62" s="5"/>
      <c r="U62" s="5"/>
      <c r="V62" s="5"/>
      <c r="W62" s="5"/>
      <c r="X62" s="5"/>
    </row>
    <row r="63" spans="3:48">
      <c r="C63" t="s">
        <v>581</v>
      </c>
      <c r="D63">
        <v>2</v>
      </c>
      <c r="E63" t="s">
        <v>34</v>
      </c>
      <c r="F63" t="s">
        <v>13</v>
      </c>
      <c r="G63" t="s">
        <v>567</v>
      </c>
      <c r="H63" t="s">
        <v>563</v>
      </c>
      <c r="I63" t="s">
        <v>566</v>
      </c>
      <c r="K63" t="s">
        <v>564</v>
      </c>
      <c r="L63">
        <v>0.41584158415841499</v>
      </c>
      <c r="Q63">
        <v>96</v>
      </c>
      <c r="R63">
        <v>2</v>
      </c>
      <c r="S63" t="s">
        <v>575</v>
      </c>
      <c r="T63" t="s">
        <v>32</v>
      </c>
      <c r="U63">
        <f>AVERAGE(M44,M50)</f>
        <v>0.32904290429042837</v>
      </c>
      <c r="V63">
        <f>SQRT(O50^2+O44^2)/2</f>
        <v>7.0619351233799893E-2</v>
      </c>
      <c r="W63">
        <f>SUM(N50,N44)</f>
        <v>6</v>
      </c>
      <c r="X63">
        <f>X57</f>
        <v>39</v>
      </c>
      <c r="Y63">
        <f>SQRT((((W64-1)*V64^2)+((W63-1)*V63^2))/(W64+W63-2))</f>
        <v>8.7945148284391275E-2</v>
      </c>
      <c r="Z63">
        <f>(U64-U63)/Y63</f>
        <v>0.35650784523261669</v>
      </c>
      <c r="AA63">
        <f>1-(3/(4*(W63+W64-2)-1))</f>
        <v>0.88888888888888884</v>
      </c>
      <c r="AB63">
        <f>((W63+W64)/(W63*W64))+(Z63^2/(2*(W63+W64)))</f>
        <v>0.50706099131735571</v>
      </c>
      <c r="AC63">
        <f>AA63*Z63</f>
        <v>0.31689586242899259</v>
      </c>
      <c r="AD63">
        <f>AB63*(AA63^2)</f>
        <v>0.40064078326309582</v>
      </c>
      <c r="AF63">
        <f>LN(U64/U63)</f>
        <v>9.1015386343012095E-2</v>
      </c>
      <c r="AG63">
        <f>(((V63^2)/(W63*U63^2))+((V64^2)/(W64*U64^2)))</f>
        <v>4.5152338031902758E-2</v>
      </c>
      <c r="AH63">
        <f>(W63*W64)/(W63+W64)</f>
        <v>2</v>
      </c>
      <c r="AI63" s="12">
        <f>((W64+W63)/(W64*W63))+(Z63^2/(2*X63))</f>
        <v>0.50162945953477445</v>
      </c>
      <c r="AJ63" s="12">
        <f>AI63*(AA63^2)</f>
        <v>0.39634920259537731</v>
      </c>
      <c r="AK63" s="12">
        <f>(1/W63/2)+(AC63*AC54)/(2*X63)</f>
        <v>7.2235738350466289E-2</v>
      </c>
      <c r="AL63" s="12">
        <f>(1/W63/2)+(AC63*AC57)/(2*X63)</f>
        <v>7.5985049872560564E-2</v>
      </c>
      <c r="AM63" s="12">
        <f>(1/W63/2)+(AC63*AC60)/(2*X63)</f>
        <v>6.4786923884966208E-2</v>
      </c>
      <c r="AN63" s="12"/>
      <c r="AO63" s="12">
        <f>(1/W63)+(AC63*AC66)/(2*X63)</f>
        <v>0.15853764269639117</v>
      </c>
      <c r="AP63" s="12">
        <f>(1/W63)+(AC63*AC69)/(2*X63)</f>
        <v>0.15535882971142537</v>
      </c>
      <c r="AQ63" s="12">
        <f>(1/W63)+(AC63*AC72)/(2*X63)</f>
        <v>0.16091256185926706</v>
      </c>
      <c r="AR63" s="12">
        <f>(1/W63)+(AC63*AC75)/(2*X63)</f>
        <v>0.16744552270873128</v>
      </c>
      <c r="AS63" s="12">
        <f>(1/W63)+(AC63*AC78)/(2*X63)</f>
        <v>0.16323830134945722</v>
      </c>
      <c r="AT63" s="12">
        <f>(1/W63/2)+(AC63*AC81)/(2*X63)</f>
        <v>9.1989384091113971E-2</v>
      </c>
      <c r="AU63">
        <v>93</v>
      </c>
      <c r="AV63">
        <v>14</v>
      </c>
    </row>
    <row r="64" spans="3:48">
      <c r="C64" t="s">
        <v>581</v>
      </c>
      <c r="D64">
        <v>3</v>
      </c>
      <c r="E64" t="s">
        <v>34</v>
      </c>
      <c r="F64" t="s">
        <v>13</v>
      </c>
      <c r="G64" t="s">
        <v>567</v>
      </c>
      <c r="H64" t="s">
        <v>563</v>
      </c>
      <c r="I64" t="s">
        <v>566</v>
      </c>
      <c r="K64" t="s">
        <v>564</v>
      </c>
      <c r="L64">
        <v>0.44356435643564301</v>
      </c>
      <c r="S64" t="s">
        <v>575</v>
      </c>
      <c r="T64" t="s">
        <v>571</v>
      </c>
      <c r="U64">
        <f>M62</f>
        <v>0.36039603960395966</v>
      </c>
      <c r="V64">
        <f>O62</f>
        <v>0.12084076279122663</v>
      </c>
      <c r="W64">
        <f>N62</f>
        <v>3</v>
      </c>
    </row>
    <row r="65" spans="3:48">
      <c r="C65" t="s">
        <v>581</v>
      </c>
      <c r="D65">
        <v>1</v>
      </c>
      <c r="E65" t="s">
        <v>34</v>
      </c>
      <c r="F65" t="s">
        <v>163</v>
      </c>
      <c r="G65" s="32">
        <v>0.5</v>
      </c>
      <c r="H65" t="s">
        <v>563</v>
      </c>
      <c r="I65" t="s">
        <v>566</v>
      </c>
      <c r="K65" t="s">
        <v>564</v>
      </c>
      <c r="L65">
        <v>0.146534653465346</v>
      </c>
      <c r="M65">
        <f>AVERAGE(L65:L67)</f>
        <v>0.18151815181518102</v>
      </c>
      <c r="N65">
        <v>3</v>
      </c>
      <c r="O65">
        <f>STDEV(L65:L67)</f>
        <v>5.0653346648051836E-2</v>
      </c>
    </row>
    <row r="66" spans="3:48">
      <c r="C66" t="s">
        <v>581</v>
      </c>
      <c r="D66">
        <v>2</v>
      </c>
      <c r="E66" t="s">
        <v>34</v>
      </c>
      <c r="F66" t="s">
        <v>163</v>
      </c>
      <c r="G66" s="32">
        <v>0.5</v>
      </c>
      <c r="H66" t="s">
        <v>563</v>
      </c>
      <c r="I66" t="s">
        <v>566</v>
      </c>
      <c r="K66" t="s">
        <v>564</v>
      </c>
      <c r="L66">
        <v>0.158415841584158</v>
      </c>
      <c r="Q66">
        <v>97</v>
      </c>
      <c r="R66">
        <v>2</v>
      </c>
      <c r="S66" t="s">
        <v>575</v>
      </c>
      <c r="T66" t="s">
        <v>32</v>
      </c>
      <c r="U66">
        <v>0.32904290429042837</v>
      </c>
      <c r="V66">
        <v>7.0619351233799893E-2</v>
      </c>
      <c r="W66">
        <v>6</v>
      </c>
      <c r="X66">
        <f>X60</f>
        <v>39</v>
      </c>
      <c r="Y66">
        <f>SQRT((((W67-1)*V67^2)+((W66-1)*V66^2))/(W67+W66-2))</f>
        <v>6.5538415012777462E-2</v>
      </c>
      <c r="Z66">
        <f>(U67-U66)/Y66</f>
        <v>-2.250966131031483</v>
      </c>
      <c r="AA66">
        <f>1-(3/(4*(W66+W67-2)-1))</f>
        <v>0.88888888888888884</v>
      </c>
      <c r="AB66">
        <f>((W66+W67)/(W66*W67))+(Z66^2/(2*(W66+W67)))</f>
        <v>0.78149158461393575</v>
      </c>
      <c r="AC66">
        <f>AA66*Z66</f>
        <v>-2.0008587831390958</v>
      </c>
      <c r="AD66">
        <f>AB66*(AA66^2)</f>
        <v>0.61747483228755418</v>
      </c>
      <c r="AF66">
        <f>LN(U67/U66)</f>
        <v>-0.59483249173532238</v>
      </c>
      <c r="AG66">
        <f>(((V66^2)/(W66*U66^2))+((V67^2)/(W67*U67^2)))</f>
        <v>3.3634017657638203E-2</v>
      </c>
      <c r="AH66">
        <f>(W66*W67)/(W66+W67)</f>
        <v>2</v>
      </c>
      <c r="AI66" s="12">
        <f>((W67+W66)/(W67*W66))+(Z66^2/(2*X66))</f>
        <v>0.56495959644936977</v>
      </c>
      <c r="AJ66" s="12">
        <f>AI66*(AA66^2)</f>
        <v>0.44638782929332915</v>
      </c>
      <c r="AK66" s="12">
        <f>(1/W66/2)+(AC66*AC54)/(2*X66)</f>
        <v>0.15340278839971283</v>
      </c>
      <c r="AL66" s="12">
        <f>(1/W66/2)+(AC66*AC57)/(2*X66)</f>
        <v>0.12972989209805191</v>
      </c>
      <c r="AM66" s="12">
        <f>(1/W66/2)+(AC66*AC60)/(2*X66)</f>
        <v>0.20043409304670534</v>
      </c>
      <c r="AN66" s="12">
        <f>(1/W66)+(AC66*AC63)/(2*X66)</f>
        <v>0.15853764269639117</v>
      </c>
      <c r="AO66" s="12"/>
      <c r="AP66" s="12">
        <f>(1/W66)+(AC66*AC69)/(2*X66)</f>
        <v>0.23806357515507931</v>
      </c>
      <c r="AQ66" s="12">
        <f>(1/W66)+(AC66*AC72)/(2*X66)</f>
        <v>0.20299769053911668</v>
      </c>
      <c r="AR66" s="12">
        <f>(1/W66)+(AC66*AC75)/(2*X66)</f>
        <v>0.1617490229315259</v>
      </c>
      <c r="AS66" s="12">
        <f>(1/W66)+(AC66*AC78)/(2*X66)</f>
        <v>0.18831313060017732</v>
      </c>
      <c r="AT66" s="12">
        <f>(1/W66/2)+(AC66*AC81)/(2*X66)</f>
        <v>2.8679621374932358E-2</v>
      </c>
      <c r="AU66">
        <v>93</v>
      </c>
      <c r="AV66">
        <v>15</v>
      </c>
    </row>
    <row r="67" spans="3:48">
      <c r="C67" t="s">
        <v>581</v>
      </c>
      <c r="D67">
        <v>3</v>
      </c>
      <c r="E67" t="s">
        <v>34</v>
      </c>
      <c r="F67" t="s">
        <v>163</v>
      </c>
      <c r="G67" s="32">
        <v>0.5</v>
      </c>
      <c r="H67" t="s">
        <v>563</v>
      </c>
      <c r="I67" t="s">
        <v>566</v>
      </c>
      <c r="K67" t="s">
        <v>564</v>
      </c>
      <c r="L67">
        <v>0.23960396039603901</v>
      </c>
      <c r="S67" t="s">
        <v>575</v>
      </c>
      <c r="T67" t="s">
        <v>572</v>
      </c>
      <c r="U67">
        <f>M65</f>
        <v>0.18151815181518102</v>
      </c>
      <c r="V67">
        <f>O65</f>
        <v>5.0653346648051836E-2</v>
      </c>
      <c r="W67">
        <f>N65</f>
        <v>3</v>
      </c>
    </row>
    <row r="68" spans="3:48">
      <c r="C68" t="s">
        <v>581</v>
      </c>
      <c r="D68">
        <v>1</v>
      </c>
      <c r="E68" t="s">
        <v>34</v>
      </c>
      <c r="F68" t="s">
        <v>13</v>
      </c>
      <c r="G68" t="s">
        <v>573</v>
      </c>
      <c r="H68" t="s">
        <v>563</v>
      </c>
      <c r="I68" t="s">
        <v>566</v>
      </c>
      <c r="K68" t="s">
        <v>564</v>
      </c>
      <c r="L68">
        <v>9.1089108910890906E-2</v>
      </c>
      <c r="M68">
        <f>AVERAGE(L68:L70)</f>
        <v>0.13267326732673232</v>
      </c>
      <c r="N68">
        <v>3</v>
      </c>
      <c r="O68">
        <f>STDEV(L68:L70)</f>
        <v>3.6026545343881486E-2</v>
      </c>
    </row>
    <row r="69" spans="3:48">
      <c r="C69" t="s">
        <v>581</v>
      </c>
      <c r="D69">
        <v>2</v>
      </c>
      <c r="E69" t="s">
        <v>34</v>
      </c>
      <c r="F69" t="s">
        <v>13</v>
      </c>
      <c r="G69" t="s">
        <v>573</v>
      </c>
      <c r="H69" t="s">
        <v>563</v>
      </c>
      <c r="I69" t="s">
        <v>566</v>
      </c>
      <c r="K69" t="s">
        <v>564</v>
      </c>
      <c r="L69">
        <v>0.152475247524752</v>
      </c>
      <c r="Q69">
        <v>98</v>
      </c>
      <c r="R69">
        <v>2</v>
      </c>
      <c r="S69" t="s">
        <v>575</v>
      </c>
      <c r="T69" t="s">
        <v>32</v>
      </c>
      <c r="U69">
        <v>0.32904290429042837</v>
      </c>
      <c r="V69">
        <v>7.0619351233799893E-2</v>
      </c>
      <c r="W69">
        <v>6</v>
      </c>
      <c r="X69">
        <f>X63</f>
        <v>39</v>
      </c>
      <c r="Y69">
        <f>SQRT((((W70-1)*V70^2)+((W69-1)*V69^2))/(W70+W69-2))</f>
        <v>6.271396265385458E-2</v>
      </c>
      <c r="Z69">
        <f>(U70-U69)/Y69</f>
        <v>-3.1311948512573635</v>
      </c>
      <c r="AA69">
        <f>1-(3/(4*(W69+W70-2)-1))</f>
        <v>0.88888888888888884</v>
      </c>
      <c r="AB69">
        <f>((W69+W70)/(W69*W70))+(Z69^2/(2*(W69+W70)))</f>
        <v>1.0446878442522567</v>
      </c>
      <c r="AC69">
        <f>AA69*Z69</f>
        <v>-2.7832843122287674</v>
      </c>
      <c r="AD69">
        <f>AB69*(AA69^2)</f>
        <v>0.8254323707672151</v>
      </c>
      <c r="AF69">
        <f>LN(U70/U69)</f>
        <v>-0.90829868134281788</v>
      </c>
      <c r="AG69">
        <f>(((V69^2)/(W69*U69^2))+((V70^2)/(W70*U70^2)))</f>
        <v>3.2255592403864941E-2</v>
      </c>
      <c r="AH69">
        <f>(W69*W70)/(W69+W70)</f>
        <v>2</v>
      </c>
      <c r="AI69" s="12">
        <f>((W70+W69)/(W70*W69))+(Z69^2/(2*X69))</f>
        <v>0.6256971948274439</v>
      </c>
      <c r="AJ69" s="12">
        <f>AI69*(AA69^2)</f>
        <v>0.49437803048094331</v>
      </c>
      <c r="AK69" s="12">
        <f>(1/W69/2)+(AC69*AC54)/(2*X69)</f>
        <v>0.18080308816865745</v>
      </c>
      <c r="AL69" s="12">
        <f>(1/W69/2)+(AC69*AC57)/(2*X69)</f>
        <v>0.14787302760833115</v>
      </c>
      <c r="AM69" s="12">
        <f>(1/W69/2)+(AC69*AC60)/(2*X69)</f>
        <v>0.2462257424362706</v>
      </c>
      <c r="AN69" s="12">
        <f>(1/W69)+(AC69*AC63)/(2*X69)</f>
        <v>0.15535882971142537</v>
      </c>
      <c r="AO69" s="12">
        <f>(1/W69)+(AC69*AC66)/(2*X69)</f>
        <v>0.23806357515507931</v>
      </c>
      <c r="AP69" s="12"/>
      <c r="AQ69" s="12">
        <f>(1/W69)+(AC69*AC72)/(2*X69)</f>
        <v>0.21720475043525481</v>
      </c>
      <c r="AR69" s="12">
        <f>(1/W69)+(AC69*AC75)/(2*X69)</f>
        <v>0.15982600365911856</v>
      </c>
      <c r="AS69" s="12">
        <f>(1/W69)+(AC69*AC78)/(2*X69)</f>
        <v>0.196777868910957</v>
      </c>
      <c r="AT69" s="12">
        <f>(1/W69/2)+(AC69*AC81)/(2*X69)</f>
        <v>7.3075686063319434E-3</v>
      </c>
      <c r="AU69">
        <v>93</v>
      </c>
      <c r="AV69">
        <v>16</v>
      </c>
    </row>
    <row r="70" spans="3:48">
      <c r="C70" t="s">
        <v>581</v>
      </c>
      <c r="D70">
        <v>3</v>
      </c>
      <c r="E70" t="s">
        <v>34</v>
      </c>
      <c r="F70" t="s">
        <v>13</v>
      </c>
      <c r="G70" t="s">
        <v>573</v>
      </c>
      <c r="H70" t="s">
        <v>563</v>
      </c>
      <c r="I70" t="s">
        <v>566</v>
      </c>
      <c r="K70" t="s">
        <v>564</v>
      </c>
      <c r="L70">
        <v>0.15445544554455401</v>
      </c>
      <c r="S70" t="s">
        <v>575</v>
      </c>
      <c r="T70" t="s">
        <v>574</v>
      </c>
      <c r="U70">
        <f>M68</f>
        <v>0.13267326732673232</v>
      </c>
      <c r="V70">
        <f>O68</f>
        <v>3.6026545343881486E-2</v>
      </c>
      <c r="W70">
        <f>N68</f>
        <v>3</v>
      </c>
    </row>
    <row r="71" spans="3:48">
      <c r="C71" t="s">
        <v>581</v>
      </c>
      <c r="D71">
        <v>1</v>
      </c>
      <c r="E71" t="s">
        <v>34</v>
      </c>
      <c r="F71" t="s">
        <v>13</v>
      </c>
      <c r="G71" t="s">
        <v>576</v>
      </c>
      <c r="H71" t="s">
        <v>563</v>
      </c>
      <c r="I71" t="s">
        <v>565</v>
      </c>
      <c r="J71" t="s">
        <v>566</v>
      </c>
      <c r="K71" t="s">
        <v>564</v>
      </c>
      <c r="L71">
        <v>0.112871287128712</v>
      </c>
      <c r="M71">
        <f>AVERAGE(L71:L73)</f>
        <v>0.21188118811881132</v>
      </c>
      <c r="N71">
        <v>3</v>
      </c>
      <c r="O71">
        <f>STDEV(L71:L73)</f>
        <v>9.0744073167442679E-2</v>
      </c>
    </row>
    <row r="72" spans="3:48">
      <c r="C72" t="s">
        <v>581</v>
      </c>
      <c r="D72">
        <v>2</v>
      </c>
      <c r="E72" t="s">
        <v>34</v>
      </c>
      <c r="F72" t="s">
        <v>13</v>
      </c>
      <c r="G72" t="s">
        <v>576</v>
      </c>
      <c r="H72" t="s">
        <v>563</v>
      </c>
      <c r="I72" t="s">
        <v>565</v>
      </c>
      <c r="J72" t="s">
        <v>566</v>
      </c>
      <c r="K72" t="s">
        <v>564</v>
      </c>
      <c r="L72">
        <v>0.231683168316831</v>
      </c>
      <c r="Q72">
        <v>99</v>
      </c>
      <c r="R72">
        <v>2</v>
      </c>
      <c r="S72" t="s">
        <v>577</v>
      </c>
      <c r="T72" t="s">
        <v>32</v>
      </c>
      <c r="U72">
        <f>AVERAGE(M44,M47,M50)</f>
        <v>0.30715071507150643</v>
      </c>
      <c r="V72">
        <f>SQRT(O47^2+O44^2+O50^2)/3</f>
        <v>5.2541972785328857E-2</v>
      </c>
      <c r="W72">
        <v>9</v>
      </c>
      <c r="X72">
        <f>X66</f>
        <v>39</v>
      </c>
      <c r="Y72">
        <f>SQRT((((W73-1)*V73^2)+((W72-1)*V72^2))/(W73+W72-2))</f>
        <v>6.2092064600422402E-2</v>
      </c>
      <c r="Z72">
        <f>(U73-U72)/Y72</f>
        <v>-1.5343269315616703</v>
      </c>
      <c r="AA72">
        <f>1-(3/(4*(W72+W73-2)-1))</f>
        <v>0.92307692307692313</v>
      </c>
      <c r="AB72">
        <f>((W72+W73)/(W72*W73))+(Z72^2/(2*(W72+W73)))</f>
        <v>0.54253440831592159</v>
      </c>
      <c r="AC72">
        <f>AA72*Z72</f>
        <v>-1.4163017829800035</v>
      </c>
      <c r="AD72">
        <f>AB72*(AA72^2)</f>
        <v>0.46227783903841846</v>
      </c>
      <c r="AF72">
        <f>LN(U73/U72)</f>
        <v>-0.37131287152419251</v>
      </c>
      <c r="AG72">
        <f>(((V72^2)/(W72*U72^2))+((V73^2)/(W73*U73^2)))</f>
        <v>6.4392086857265579E-2</v>
      </c>
      <c r="AH72">
        <f>(W72*W73)/(W72+W73)</f>
        <v>2.25</v>
      </c>
      <c r="AI72" s="12">
        <f>((W73+W72)/(W73*W72))+(Z72^2/(2*X72))</f>
        <v>0.47462597178951432</v>
      </c>
      <c r="AJ72" s="12">
        <f>AI72*(AA72^2)</f>
        <v>0.40441502921710104</v>
      </c>
      <c r="AK72" s="12">
        <f>(1/W54)+(AC72*AC54)/(2*X72)</f>
        <v>0.21626511658188569</v>
      </c>
      <c r="AL72" s="12">
        <f>(1/W57)+(AC72*AC57)/(2*X72)</f>
        <v>0.19950832918495509</v>
      </c>
      <c r="AM72" s="12">
        <f>(1/W60)+(AC72*AC60)/(2*X72)</f>
        <v>0.2495560820356833</v>
      </c>
      <c r="AN72" s="12">
        <f>(1/W63)+(AC72*AC63)/(2*X72)</f>
        <v>0.16091256185926706</v>
      </c>
      <c r="AO72" s="12">
        <f>(1/W66)+(AC72*AC66)/(2*X72)</f>
        <v>0.20299769053911668</v>
      </c>
      <c r="AP72" s="12">
        <f>(1/W69)+(AC72*AC69)/(2*X72)</f>
        <v>0.21720475043525481</v>
      </c>
      <c r="AQ72" s="12"/>
      <c r="AR72" s="12">
        <f>(1/W72)+(AC72*AC75)/(2*X72)</f>
        <v>0.10763017200194855</v>
      </c>
      <c r="AS72" s="12">
        <f>(1/W72)+(AC72*AC78)/(2*X72)</f>
        <v>0.1264334945409627</v>
      </c>
      <c r="AT72" s="12">
        <f>(1/W81)+(AC72*AC81)/(2*X72)</f>
        <v>0.12798020346124328</v>
      </c>
      <c r="AU72">
        <v>93</v>
      </c>
      <c r="AV72">
        <v>17</v>
      </c>
    </row>
    <row r="73" spans="3:48">
      <c r="C73" t="s">
        <v>581</v>
      </c>
      <c r="D73">
        <v>3</v>
      </c>
      <c r="E73" t="s">
        <v>34</v>
      </c>
      <c r="F73" t="s">
        <v>13</v>
      </c>
      <c r="G73" t="s">
        <v>576</v>
      </c>
      <c r="H73" t="s">
        <v>563</v>
      </c>
      <c r="I73" t="s">
        <v>565</v>
      </c>
      <c r="J73" t="s">
        <v>566</v>
      </c>
      <c r="K73" t="s">
        <v>564</v>
      </c>
      <c r="L73">
        <v>0.29108910891089101</v>
      </c>
      <c r="S73" t="s">
        <v>577</v>
      </c>
      <c r="T73" t="s">
        <v>576</v>
      </c>
      <c r="U73">
        <f>M71</f>
        <v>0.21188118811881132</v>
      </c>
      <c r="V73">
        <f>O71</f>
        <v>9.0744073167442679E-2</v>
      </c>
      <c r="W73">
        <f>N71</f>
        <v>3</v>
      </c>
    </row>
    <row r="74" spans="3:48">
      <c r="C74" t="s">
        <v>581</v>
      </c>
      <c r="D74">
        <v>1</v>
      </c>
      <c r="E74" t="s">
        <v>34</v>
      </c>
      <c r="F74" t="s">
        <v>13</v>
      </c>
      <c r="G74" t="s">
        <v>578</v>
      </c>
      <c r="H74" t="s">
        <v>563</v>
      </c>
      <c r="I74" t="s">
        <v>565</v>
      </c>
      <c r="J74" t="s">
        <v>566</v>
      </c>
      <c r="K74" t="s">
        <v>564</v>
      </c>
      <c r="L74">
        <v>0.39405940594059402</v>
      </c>
      <c r="M74">
        <f>AVERAGE(L74:L76)</f>
        <v>0.31881188118811837</v>
      </c>
      <c r="N74">
        <v>3</v>
      </c>
      <c r="O74">
        <f>STDEV(L74:L76)</f>
        <v>6.8710303259000197E-2</v>
      </c>
    </row>
    <row r="75" spans="3:48">
      <c r="C75" t="s">
        <v>581</v>
      </c>
      <c r="D75">
        <v>2</v>
      </c>
      <c r="E75" t="s">
        <v>34</v>
      </c>
      <c r="F75" t="s">
        <v>13</v>
      </c>
      <c r="G75" t="s">
        <v>578</v>
      </c>
      <c r="H75" t="s">
        <v>563</v>
      </c>
      <c r="I75" t="s">
        <v>565</v>
      </c>
      <c r="J75" t="s">
        <v>566</v>
      </c>
      <c r="K75" t="s">
        <v>564</v>
      </c>
      <c r="L75">
        <v>0.30297029702970202</v>
      </c>
      <c r="Q75">
        <v>100</v>
      </c>
      <c r="R75">
        <v>2</v>
      </c>
      <c r="S75" t="s">
        <v>577</v>
      </c>
      <c r="T75" t="s">
        <v>32</v>
      </c>
      <c r="U75">
        <v>0.30715071507150643</v>
      </c>
      <c r="V75">
        <v>5.2541972785328857E-2</v>
      </c>
      <c r="W75">
        <v>9</v>
      </c>
      <c r="X75">
        <f>X69</f>
        <v>39</v>
      </c>
      <c r="Y75">
        <f>SQRT((((W76-1)*V76^2)+((W75-1)*V75^2))/(W76+W75-2))</f>
        <v>5.6149339071160445E-2</v>
      </c>
      <c r="Z75">
        <f>(U76-U75)/Y75</f>
        <v>0.20768127122268085</v>
      </c>
      <c r="AA75">
        <f>1-(3/(4*(W75+W76-2)-1))</f>
        <v>0.92307692307692313</v>
      </c>
      <c r="AB75">
        <f>((W75+W76)/(W75*W76))+(Z75^2/(2*(W75+W76)))</f>
        <v>0.44624159071180564</v>
      </c>
      <c r="AC75">
        <f>AA75*Z75</f>
        <v>0.19170578882093617</v>
      </c>
      <c r="AD75">
        <f>AB75*(AA75^2)</f>
        <v>0.38022952107988178</v>
      </c>
      <c r="AF75">
        <f>LN(U76/U75)</f>
        <v>3.7262658998365644E-2</v>
      </c>
      <c r="AG75">
        <f>(((V75^2)/(W75*U75^2))+((V76^2)/(W76*U76^2)))</f>
        <v>1.8734317637074411E-2</v>
      </c>
      <c r="AH75">
        <f>(W75*W76)/(W75+W76)</f>
        <v>2.25</v>
      </c>
      <c r="AI75" s="12">
        <f>((W76+W75)/(W76*W75))+(Z75^2/(2*X75))</f>
        <v>0.44499741252670938</v>
      </c>
      <c r="AJ75" s="12">
        <f>AI75*(AA75^2)</f>
        <v>0.37916939292216661</v>
      </c>
      <c r="AK75" s="12">
        <f>(1/W54)+(AC75*AC54)/(2*X75)</f>
        <v>0.1599531892993738</v>
      </c>
      <c r="AL75" s="12">
        <f>(1/W57)+(AC75*AC57)/(2*X75)</f>
        <v>0.16222133100803862</v>
      </c>
      <c r="AM75" s="12">
        <f>(1/W60)+(AC75*AC60)/(2*X75)</f>
        <v>0.15544703752464226</v>
      </c>
      <c r="AN75" s="12">
        <f>(1/W63)+(AC75*AC63)/(2*X75)</f>
        <v>0.16744552270873128</v>
      </c>
      <c r="AO75" s="12">
        <f>(1/W66)+(AC75*AC66)/(2*X75)</f>
        <v>0.1617490229315259</v>
      </c>
      <c r="AP75" s="12">
        <f>(1/W69)+(AC75*AC69)/(2*X75)</f>
        <v>0.15982600365911856</v>
      </c>
      <c r="AQ75" s="12">
        <f>(1/W75)+(AC75*AC72)/(2*X75)</f>
        <v>0.10763017200194855</v>
      </c>
      <c r="AR75" s="12"/>
      <c r="AS75" s="12">
        <f>(1/W75)+(AC75*AC78)/(2*X75)</f>
        <v>0.10903712544129429</v>
      </c>
      <c r="AT75" s="12">
        <f>(1/W81)+(AC75*AC81)/(2*X75)</f>
        <v>0.17190313465294788</v>
      </c>
      <c r="AU75">
        <v>93</v>
      </c>
      <c r="AV75">
        <v>18</v>
      </c>
    </row>
    <row r="76" spans="3:48">
      <c r="C76" t="s">
        <v>581</v>
      </c>
      <c r="D76">
        <v>3</v>
      </c>
      <c r="E76" t="s">
        <v>34</v>
      </c>
      <c r="F76" t="s">
        <v>13</v>
      </c>
      <c r="G76" t="s">
        <v>578</v>
      </c>
      <c r="H76" t="s">
        <v>563</v>
      </c>
      <c r="I76" t="s">
        <v>565</v>
      </c>
      <c r="J76" t="s">
        <v>566</v>
      </c>
      <c r="K76" t="s">
        <v>564</v>
      </c>
      <c r="L76">
        <v>0.25940594059405903</v>
      </c>
      <c r="S76" t="s">
        <v>577</v>
      </c>
      <c r="T76" t="s">
        <v>578</v>
      </c>
      <c r="U76">
        <f>M74</f>
        <v>0.31881188118811837</v>
      </c>
      <c r="V76">
        <f>O74</f>
        <v>6.8710303259000197E-2</v>
      </c>
      <c r="W76">
        <f>N74</f>
        <v>3</v>
      </c>
    </row>
    <row r="77" spans="3:48">
      <c r="C77" t="s">
        <v>581</v>
      </c>
      <c r="D77">
        <v>1</v>
      </c>
      <c r="E77" t="s">
        <v>34</v>
      </c>
      <c r="F77" t="s">
        <v>13</v>
      </c>
      <c r="G77" t="s">
        <v>579</v>
      </c>
      <c r="H77" t="s">
        <v>563</v>
      </c>
      <c r="I77" t="s">
        <v>565</v>
      </c>
      <c r="J77" t="s">
        <v>566</v>
      </c>
      <c r="K77" t="s">
        <v>564</v>
      </c>
      <c r="L77">
        <v>0.18415841584158399</v>
      </c>
      <c r="M77">
        <f>AVERAGE(L77:L79)</f>
        <v>0.25676567656765631</v>
      </c>
      <c r="N77">
        <v>3</v>
      </c>
      <c r="O77">
        <f>STDEV(L77:L79)</f>
        <v>6.4389430485846319E-2</v>
      </c>
    </row>
    <row r="78" spans="3:48">
      <c r="C78" t="s">
        <v>581</v>
      </c>
      <c r="D78">
        <v>2</v>
      </c>
      <c r="E78" t="s">
        <v>34</v>
      </c>
      <c r="F78" t="s">
        <v>13</v>
      </c>
      <c r="G78" t="s">
        <v>579</v>
      </c>
      <c r="H78" t="s">
        <v>563</v>
      </c>
      <c r="I78" t="s">
        <v>565</v>
      </c>
      <c r="J78" t="s">
        <v>566</v>
      </c>
      <c r="K78" t="s">
        <v>564</v>
      </c>
      <c r="L78">
        <v>0.27920792079207901</v>
      </c>
      <c r="Q78">
        <v>101</v>
      </c>
      <c r="R78">
        <v>2</v>
      </c>
      <c r="S78" t="s">
        <v>577</v>
      </c>
      <c r="T78" t="s">
        <v>32</v>
      </c>
      <c r="U78">
        <v>0.30715071507150643</v>
      </c>
      <c r="V78">
        <v>5.2541972785328857E-2</v>
      </c>
      <c r="W78">
        <v>9</v>
      </c>
      <c r="X78">
        <f>X72</f>
        <v>39</v>
      </c>
      <c r="Y78">
        <f>SQRT((((W79-1)*V79^2)+((W78-1)*V78^2))/(W79+W78-2))</f>
        <v>5.5115577425966587E-2</v>
      </c>
      <c r="Z78">
        <f>(U79-U78)/Y78</f>
        <v>-0.91417056405748975</v>
      </c>
      <c r="AA78">
        <f>1-(3/(4*(W78+W79-2)-1))</f>
        <v>0.92307692307692313</v>
      </c>
      <c r="AB78">
        <f>((W78+W79)/(W78*W79))+(Z78^2/(2*(W78+W79)))</f>
        <v>0.47926560361899395</v>
      </c>
      <c r="AC78">
        <f>AA78*Z78</f>
        <v>-0.84384975143768293</v>
      </c>
      <c r="AD78">
        <f>AB78*(AA78^2)</f>
        <v>0.40836832497713099</v>
      </c>
      <c r="AF78">
        <f>LN(U79/U78)</f>
        <v>-0.17917465103576122</v>
      </c>
      <c r="AG78">
        <f>(((V78^2)/(W78*U78^2))+((V79^2)/(W79*U79^2)))</f>
        <v>2.4213436662829428E-2</v>
      </c>
      <c r="AH78">
        <f>(W78*W79)/(W78+W79)</f>
        <v>2.25</v>
      </c>
      <c r="AI78" s="12">
        <f>((W79+W78)/(W79*W78))+(Z78^2/(2*X78))</f>
        <v>0.45515864726738275</v>
      </c>
      <c r="AJ78" s="12">
        <f>AI78*(AA78^2)</f>
        <v>0.3878274864290126</v>
      </c>
      <c r="AK78" s="12">
        <f>(1/W54)+(AC78*AC54)/(2*X78)</f>
        <v>0.19621802368366398</v>
      </c>
      <c r="AL78" s="12">
        <f>(1/W57)+(AC78*AC57)/(2*X78)</f>
        <v>0.18623412685481022</v>
      </c>
      <c r="AM78" s="12">
        <f>(1/W60)+(AC78*AC60)/(2*X78)</f>
        <v>0.21605318400112031</v>
      </c>
      <c r="AN78" s="12">
        <f>(1/W63)+(AC78*AC63)/(2*X78)</f>
        <v>0.16323830134945722</v>
      </c>
      <c r="AO78" s="12">
        <f>(1/W66)+(AC78*AC66)/(2*X78)</f>
        <v>0.18831313060017732</v>
      </c>
      <c r="AP78" s="12">
        <f>(1/W69)+(AC78*AC69)/(2*X78)</f>
        <v>0.196777868910957</v>
      </c>
      <c r="AQ78" s="12">
        <f>(1/W72)+(AC78*AC72)/(2*X78)</f>
        <v>0.1264334945409627</v>
      </c>
      <c r="AR78" s="12">
        <f>(1/W75)+(AC78*AC75)/(2*X78)</f>
        <v>0.10903712544129429</v>
      </c>
      <c r="AS78" s="12"/>
      <c r="AT78" s="12">
        <f>(1/W81)+(AC78*AC81)/(2*X78)</f>
        <v>0.143616803457986</v>
      </c>
      <c r="AU78">
        <v>93</v>
      </c>
      <c r="AV78">
        <v>19</v>
      </c>
    </row>
    <row r="79" spans="3:48">
      <c r="C79" t="s">
        <v>581</v>
      </c>
      <c r="D79">
        <v>3</v>
      </c>
      <c r="E79" t="s">
        <v>34</v>
      </c>
      <c r="F79" t="s">
        <v>13</v>
      </c>
      <c r="G79" t="s">
        <v>579</v>
      </c>
      <c r="H79" t="s">
        <v>563</v>
      </c>
      <c r="I79" t="s">
        <v>565</v>
      </c>
      <c r="J79" t="s">
        <v>566</v>
      </c>
      <c r="K79" t="s">
        <v>564</v>
      </c>
      <c r="L79">
        <v>0.30693069306930598</v>
      </c>
      <c r="S79" t="s">
        <v>577</v>
      </c>
      <c r="T79" t="s">
        <v>579</v>
      </c>
      <c r="U79">
        <f>M77</f>
        <v>0.25676567656765631</v>
      </c>
      <c r="V79">
        <f>O77</f>
        <v>6.4389430485846319E-2</v>
      </c>
      <c r="W79">
        <f>N77</f>
        <v>3</v>
      </c>
    </row>
    <row r="80" spans="3:48">
      <c r="C80" t="s">
        <v>581</v>
      </c>
      <c r="D80">
        <v>1</v>
      </c>
      <c r="E80" t="s">
        <v>34</v>
      </c>
      <c r="F80" t="s">
        <v>163</v>
      </c>
      <c r="G80" s="32">
        <v>0.5</v>
      </c>
      <c r="I80" t="s">
        <v>565</v>
      </c>
      <c r="J80" t="s">
        <v>566</v>
      </c>
      <c r="K80" t="s">
        <v>564</v>
      </c>
      <c r="L80">
        <v>0.32673267326732602</v>
      </c>
      <c r="M80">
        <f>AVERAGE(L80:L82)</f>
        <v>0.33135313531353067</v>
      </c>
      <c r="N80">
        <v>3</v>
      </c>
      <c r="O80">
        <f>STDEV(L80:L82)</f>
        <v>1.3478929278324971E-2</v>
      </c>
    </row>
    <row r="81" spans="1:48">
      <c r="C81" t="s">
        <v>581</v>
      </c>
      <c r="D81">
        <v>2</v>
      </c>
      <c r="E81" t="s">
        <v>34</v>
      </c>
      <c r="F81" t="s">
        <v>163</v>
      </c>
      <c r="G81" s="32">
        <v>0.5</v>
      </c>
      <c r="I81" t="s">
        <v>565</v>
      </c>
      <c r="J81" t="s">
        <v>566</v>
      </c>
      <c r="K81" t="s">
        <v>564</v>
      </c>
      <c r="L81">
        <v>0.32079207920792002</v>
      </c>
      <c r="Q81">
        <v>102</v>
      </c>
      <c r="R81">
        <v>2</v>
      </c>
      <c r="S81" t="s">
        <v>580</v>
      </c>
      <c r="T81" t="s">
        <v>32</v>
      </c>
      <c r="U81">
        <f>AVERAGE(M47,M50)</f>
        <v>0.21815181518151752</v>
      </c>
      <c r="V81">
        <f>SQRT(O50^2+O47^2)/2</f>
        <v>5.5227056548893802E-2</v>
      </c>
      <c r="W81">
        <v>6</v>
      </c>
      <c r="X81">
        <f>X75</f>
        <v>39</v>
      </c>
      <c r="Y81">
        <f>SQRT((((W82-1)*V82^2)+((W81-1)*V81^2))/(W82+W81-2))</f>
        <v>4.7228172500643456E-2</v>
      </c>
      <c r="Z81">
        <f>(U82-U81)/Y81</f>
        <v>2.3969024024901842</v>
      </c>
      <c r="AA81">
        <f>1-(3/(4*(W81+W82-2)-1))</f>
        <v>0.88888888888888884</v>
      </c>
      <c r="AB81">
        <f>((W81+W82)/(W81*W82))+(Z81^2/(2*(W81+W82)))</f>
        <v>0.81917450705906769</v>
      </c>
      <c r="AC81">
        <f>AA81*Z81</f>
        <v>2.1305799133246079</v>
      </c>
      <c r="AD81">
        <f>AB81*(AA81^2)</f>
        <v>0.64724899323185592</v>
      </c>
      <c r="AF81">
        <f>LN(U82/U81)</f>
        <v>0.41799346039998908</v>
      </c>
      <c r="AG81">
        <f>(((V81^2)/(W81*U81^2))+((V82^2)/(W82*U82^2)))</f>
        <v>1.1233143405923554E-2</v>
      </c>
      <c r="AH81">
        <f>(W81*W82)/(W81+W82)</f>
        <v>2</v>
      </c>
      <c r="AI81" s="12">
        <f>((W82+W81)/(W82*W81))+(Z81^2/(2*X81))</f>
        <v>0.5736556554751695</v>
      </c>
      <c r="AJ81" s="12">
        <f>AI81*(AA81^2)</f>
        <v>0.45325878951124499</v>
      </c>
      <c r="AK81" s="12">
        <f>(1/W54/2)+(AC81*AC54)/(2*X81)</f>
        <v>8.7210844529728854E-3</v>
      </c>
      <c r="AL81" s="12">
        <f>(1/W57/2)+(AC81*AC57)/(2*X81)</f>
        <v>3.3928759165231102E-2</v>
      </c>
      <c r="AM81" s="12">
        <f>(1/W60/2)+(AC81*AC60)/(2*X81)</f>
        <v>-4.1359387903564485E-2</v>
      </c>
      <c r="AN81" s="12">
        <f>(1/W63/2)+(AC81*AC63)/(2*X81)</f>
        <v>9.1989384091113971E-2</v>
      </c>
      <c r="AO81" s="12">
        <f>(1/W66/2)+(AC81*AC66)/(2*X81)</f>
        <v>2.8679621374932358E-2</v>
      </c>
      <c r="AP81" s="12">
        <f>(1/W69/2)+(AC81*AC69)/(2*X81)</f>
        <v>7.3075686063319434E-3</v>
      </c>
      <c r="AQ81" s="12">
        <f>(1/W81)+(AC81*AC72)/(2*X81)</f>
        <v>0.12798020346124328</v>
      </c>
      <c r="AR81" s="12">
        <f>(1/W81)+(AC81*AC75)/(2*X81)</f>
        <v>0.17190313465294788</v>
      </c>
      <c r="AS81" s="12">
        <f>(1/W81)+(AC81*AC78)/(2*X81)</f>
        <v>0.143616803457986</v>
      </c>
      <c r="AT81" s="12"/>
      <c r="AU81">
        <v>93</v>
      </c>
      <c r="AV81">
        <v>20</v>
      </c>
    </row>
    <row r="82" spans="1:48">
      <c r="C82" t="s">
        <v>581</v>
      </c>
      <c r="D82">
        <v>3</v>
      </c>
      <c r="E82" t="s">
        <v>34</v>
      </c>
      <c r="F82" t="s">
        <v>163</v>
      </c>
      <c r="G82" s="32">
        <v>0.5</v>
      </c>
      <c r="I82" t="s">
        <v>565</v>
      </c>
      <c r="J82" t="s">
        <v>566</v>
      </c>
      <c r="K82" t="s">
        <v>564</v>
      </c>
      <c r="L82">
        <v>0.34653465346534601</v>
      </c>
      <c r="S82" t="s">
        <v>580</v>
      </c>
      <c r="T82" t="s">
        <v>572</v>
      </c>
      <c r="U82">
        <f>M80</f>
        <v>0.33135313531353067</v>
      </c>
      <c r="V82">
        <f>O80</f>
        <v>1.3478929278324971E-2</v>
      </c>
      <c r="W82">
        <f>N80</f>
        <v>3</v>
      </c>
    </row>
    <row r="85" spans="1:48">
      <c r="A85" s="5" t="s">
        <v>6</v>
      </c>
      <c r="B85" s="5" t="s">
        <v>582</v>
      </c>
      <c r="C85" s="5" t="s">
        <v>221</v>
      </c>
      <c r="D85" t="s">
        <v>41</v>
      </c>
      <c r="E85" t="s">
        <v>49</v>
      </c>
      <c r="F85" t="s">
        <v>557</v>
      </c>
      <c r="G85" t="s">
        <v>558</v>
      </c>
      <c r="H85" t="s">
        <v>559</v>
      </c>
      <c r="I85" t="s">
        <v>560</v>
      </c>
      <c r="J85" t="s">
        <v>561</v>
      </c>
      <c r="K85" t="s">
        <v>9</v>
      </c>
      <c r="L85" t="s">
        <v>77</v>
      </c>
      <c r="M85" t="s">
        <v>10</v>
      </c>
      <c r="N85" t="s">
        <v>13</v>
      </c>
      <c r="O85" t="s">
        <v>14</v>
      </c>
    </row>
    <row r="86" spans="1:48">
      <c r="C86" t="s">
        <v>562</v>
      </c>
      <c r="D86">
        <v>1</v>
      </c>
      <c r="E86" t="s">
        <v>32</v>
      </c>
      <c r="H86" t="s">
        <v>563</v>
      </c>
      <c r="K86" t="s">
        <v>583</v>
      </c>
      <c r="L86">
        <v>135.37117903930101</v>
      </c>
      <c r="M86">
        <f>AVERAGE(L86:L88)</f>
        <v>176.41921397379869</v>
      </c>
      <c r="N86">
        <v>3</v>
      </c>
      <c r="O86">
        <f>STDEV(L86:L88)</f>
        <v>39.41758636295787</v>
      </c>
    </row>
    <row r="87" spans="1:48">
      <c r="C87" t="s">
        <v>562</v>
      </c>
      <c r="D87">
        <v>2</v>
      </c>
      <c r="E87" t="s">
        <v>32</v>
      </c>
      <c r="H87" t="s">
        <v>563</v>
      </c>
      <c r="K87" t="s">
        <v>583</v>
      </c>
      <c r="L87">
        <v>179.912663755458</v>
      </c>
    </row>
    <row r="88" spans="1:48">
      <c r="C88" t="s">
        <v>562</v>
      </c>
      <c r="D88">
        <v>3</v>
      </c>
      <c r="E88" t="s">
        <v>32</v>
      </c>
      <c r="H88" t="s">
        <v>563</v>
      </c>
      <c r="K88" t="s">
        <v>583</v>
      </c>
      <c r="L88">
        <v>213.973799126637</v>
      </c>
    </row>
    <row r="89" spans="1:48">
      <c r="C89" t="s">
        <v>562</v>
      </c>
      <c r="D89">
        <v>1</v>
      </c>
      <c r="E89" t="s">
        <v>32</v>
      </c>
      <c r="H89" t="s">
        <v>565</v>
      </c>
      <c r="K89" t="s">
        <v>583</v>
      </c>
      <c r="L89">
        <v>62.882096069869</v>
      </c>
      <c r="M89">
        <f>AVERAGE(L89:L91)</f>
        <v>62.882096069869</v>
      </c>
      <c r="N89">
        <v>3</v>
      </c>
      <c r="O89">
        <f>STDEV(L89:L91)</f>
        <v>5.240174672489097</v>
      </c>
    </row>
    <row r="90" spans="1:48">
      <c r="C90" t="s">
        <v>562</v>
      </c>
      <c r="D90">
        <v>2</v>
      </c>
      <c r="E90" t="s">
        <v>32</v>
      </c>
      <c r="H90" t="s">
        <v>565</v>
      </c>
      <c r="K90" t="s">
        <v>583</v>
      </c>
      <c r="L90">
        <v>57.641921397379903</v>
      </c>
    </row>
    <row r="91" spans="1:48">
      <c r="C91" t="s">
        <v>562</v>
      </c>
      <c r="D91">
        <v>3</v>
      </c>
      <c r="E91" t="s">
        <v>32</v>
      </c>
      <c r="H91" t="s">
        <v>565</v>
      </c>
      <c r="K91" t="s">
        <v>583</v>
      </c>
      <c r="L91">
        <v>68.122270742358097</v>
      </c>
    </row>
    <row r="92" spans="1:48">
      <c r="C92" t="s">
        <v>562</v>
      </c>
      <c r="D92">
        <v>1</v>
      </c>
      <c r="E92" t="s">
        <v>32</v>
      </c>
      <c r="H92" t="s">
        <v>566</v>
      </c>
      <c r="K92" t="s">
        <v>583</v>
      </c>
      <c r="L92">
        <v>68.995633187772896</v>
      </c>
      <c r="M92">
        <f>AVERAGE(L92:L94)</f>
        <v>51.819505094614193</v>
      </c>
      <c r="N92">
        <v>3</v>
      </c>
      <c r="O92">
        <f>STDEV(L92:L94)</f>
        <v>16.25330404915038</v>
      </c>
    </row>
    <row r="93" spans="1:48">
      <c r="C93" t="s">
        <v>562</v>
      </c>
      <c r="D93">
        <v>2</v>
      </c>
      <c r="E93" t="s">
        <v>32</v>
      </c>
      <c r="H93" t="s">
        <v>566</v>
      </c>
      <c r="K93" t="s">
        <v>583</v>
      </c>
      <c r="L93">
        <v>49.781659388646197</v>
      </c>
    </row>
    <row r="94" spans="1:48">
      <c r="C94" t="s">
        <v>562</v>
      </c>
      <c r="D94">
        <v>3</v>
      </c>
      <c r="E94" t="s">
        <v>32</v>
      </c>
      <c r="H94" t="s">
        <v>566</v>
      </c>
      <c r="K94" t="s">
        <v>583</v>
      </c>
      <c r="L94">
        <v>36.681222707423501</v>
      </c>
      <c r="AI94" s="11" t="s">
        <v>100</v>
      </c>
      <c r="AJ94" s="12"/>
      <c r="AK94" s="12">
        <v>93</v>
      </c>
      <c r="AL94" s="12">
        <v>94</v>
      </c>
      <c r="AM94" s="12">
        <v>95</v>
      </c>
      <c r="AN94" s="12">
        <v>96</v>
      </c>
      <c r="AO94" s="12">
        <v>97</v>
      </c>
      <c r="AP94" s="12">
        <v>98</v>
      </c>
      <c r="AQ94" s="12">
        <v>99</v>
      </c>
      <c r="AR94" s="12">
        <v>100</v>
      </c>
      <c r="AS94" s="12">
        <v>101</v>
      </c>
      <c r="AT94" s="12">
        <v>102</v>
      </c>
    </row>
    <row r="95" spans="1:48">
      <c r="C95" t="s">
        <v>562</v>
      </c>
      <c r="D95">
        <v>1</v>
      </c>
      <c r="E95" t="s">
        <v>34</v>
      </c>
      <c r="F95" t="s">
        <v>13</v>
      </c>
      <c r="G95" t="s">
        <v>567</v>
      </c>
      <c r="H95" t="s">
        <v>563</v>
      </c>
      <c r="I95" t="s">
        <v>565</v>
      </c>
      <c r="K95" t="s">
        <v>583</v>
      </c>
      <c r="L95">
        <v>88.209606986899502</v>
      </c>
      <c r="M95">
        <f>AVERAGE(L95:L97)</f>
        <v>72.780203784570531</v>
      </c>
      <c r="N95">
        <v>3</v>
      </c>
      <c r="O95">
        <f>STDEV(L95:L97)</f>
        <v>17.820303863525918</v>
      </c>
      <c r="Q95" t="s">
        <v>15</v>
      </c>
      <c r="R95" t="s">
        <v>16</v>
      </c>
      <c r="S95" s="5" t="s">
        <v>568</v>
      </c>
      <c r="T95" s="5" t="s">
        <v>49</v>
      </c>
      <c r="U95" s="5" t="s">
        <v>10</v>
      </c>
      <c r="V95" s="5" t="s">
        <v>14</v>
      </c>
      <c r="W95" s="5" t="s">
        <v>13</v>
      </c>
      <c r="X95" s="5" t="s">
        <v>569</v>
      </c>
      <c r="Y95" s="6" t="s">
        <v>20</v>
      </c>
      <c r="Z95" s="6" t="s">
        <v>21</v>
      </c>
      <c r="AA95" s="6" t="s">
        <v>22</v>
      </c>
      <c r="AB95" s="6" t="s">
        <v>23</v>
      </c>
      <c r="AC95" s="6" t="s">
        <v>24</v>
      </c>
      <c r="AD95" s="6" t="s">
        <v>25</v>
      </c>
      <c r="AF95" s="6" t="s">
        <v>26</v>
      </c>
      <c r="AG95" s="6" t="s">
        <v>27</v>
      </c>
      <c r="AH95" t="s">
        <v>28</v>
      </c>
      <c r="AI95" s="14" t="s">
        <v>23</v>
      </c>
      <c r="AJ95" s="14" t="s">
        <v>25</v>
      </c>
      <c r="AK95" s="14" t="s">
        <v>105</v>
      </c>
      <c r="AL95" s="12"/>
      <c r="AM95" s="12"/>
      <c r="AN95" s="12"/>
      <c r="AO95" s="12"/>
      <c r="AP95" s="12"/>
      <c r="AQ95" s="12"/>
      <c r="AR95" s="12"/>
      <c r="AS95" s="12"/>
      <c r="AT95" s="12"/>
    </row>
    <row r="96" spans="1:48">
      <c r="C96" t="s">
        <v>562</v>
      </c>
      <c r="D96">
        <v>2</v>
      </c>
      <c r="E96" t="s">
        <v>34</v>
      </c>
      <c r="F96" t="s">
        <v>13</v>
      </c>
      <c r="G96" t="s">
        <v>567</v>
      </c>
      <c r="H96" t="s">
        <v>563</v>
      </c>
      <c r="I96" t="s">
        <v>565</v>
      </c>
      <c r="K96" t="s">
        <v>583</v>
      </c>
      <c r="L96">
        <v>76.855895196506495</v>
      </c>
      <c r="Q96">
        <v>93</v>
      </c>
      <c r="R96">
        <v>3</v>
      </c>
      <c r="S96" t="s">
        <v>570</v>
      </c>
      <c r="T96" t="s">
        <v>32</v>
      </c>
      <c r="U96">
        <f>AVERAGE(M86,M89)</f>
        <v>119.65065502183384</v>
      </c>
      <c r="V96">
        <f>SQRT(O89^2+O86^2)/2</f>
        <v>19.882187664335621</v>
      </c>
      <c r="W96">
        <f>SUM(N86:N89)</f>
        <v>6</v>
      </c>
      <c r="X96">
        <f>SUM(W97,W100,W103,W106,W109,W112,W115,W118,W121,W124,9)</f>
        <v>39</v>
      </c>
      <c r="Y96">
        <f>SQRT((((W97-1)*V97^2)+((W96-1)*V96^2))/(W97+W96-2))</f>
        <v>19.315550327488143</v>
      </c>
      <c r="Z96">
        <f>(U97-U96)/Y96</f>
        <v>-2.4265656656213168</v>
      </c>
      <c r="AA96">
        <f>1-(3/(4*(W96+W97-2)-1))</f>
        <v>0.88888888888888884</v>
      </c>
      <c r="AB96">
        <f>((W96+W97)/(W96*W97))+(Z96^2/(2*(W96+W97)))</f>
        <v>0.82712338497623472</v>
      </c>
      <c r="AC96">
        <f>AA96*Z96</f>
        <v>-2.1569472583300593</v>
      </c>
      <c r="AD96">
        <f>AB96*(AA96^2)</f>
        <v>0.65352958812937056</v>
      </c>
      <c r="AF96">
        <f>LN(U97/U96)</f>
        <v>-0.49713229663398723</v>
      </c>
      <c r="AG96">
        <f>(((V96^2)/(W96*U96^2))+((V97^2)/(W97*U97^2)))</f>
        <v>2.4586003303319282E-2</v>
      </c>
      <c r="AH96">
        <f>(W96*W97)/(W96+W97)</f>
        <v>2</v>
      </c>
      <c r="AI96" s="12">
        <f>((W97+W96)/(W97*W96))+(Z96^2/(2*X96))</f>
        <v>0.57549001191759264</v>
      </c>
      <c r="AJ96" s="12">
        <f>AI96*(AA96^2)</f>
        <v>0.4547081575645176</v>
      </c>
      <c r="AK96" s="12"/>
      <c r="AL96" s="12">
        <f>(1/W96)+(AC96*AC99)/(2*X96)</f>
        <v>0.16590535618682448</v>
      </c>
      <c r="AM96" s="12">
        <f>(1/W96)+(AC96*AC102)/(2*X96)</f>
        <v>0.17259425153235336</v>
      </c>
      <c r="AN96" s="12">
        <f>(1/W96/2)+(AC96*AC105)/(2*X96)</f>
        <v>9.6168312046487181E-2</v>
      </c>
      <c r="AO96" s="12">
        <f>(1/W96/2)+(AC96*AC108)/(2*X96)</f>
        <v>8.0534661430712348E-2</v>
      </c>
      <c r="AP96" s="12">
        <f>(1/W96/2)+(AC96*AC111)/(2*X96)</f>
        <v>0.13119023477198877</v>
      </c>
      <c r="AQ96" s="12">
        <f>(1/W96)+(AC96*AC114)/(2*X96)</f>
        <v>0.13811598350840787</v>
      </c>
      <c r="AR96" s="12">
        <f>(1/W96)+(AC96*AC117)/(2*X96)</f>
        <v>0.17265161628171208</v>
      </c>
      <c r="AS96" s="12">
        <f>(1/W96)+(AC96*AC120)/(2*X96)</f>
        <v>0.1835534939622939</v>
      </c>
      <c r="AT96" s="12">
        <f>(1/W96/2)+(AC96*AC123)/(2*X96)</f>
        <v>6.553908895210854E-2</v>
      </c>
      <c r="AU96">
        <v>93</v>
      </c>
      <c r="AV96">
        <v>21</v>
      </c>
    </row>
    <row r="97" spans="3:48">
      <c r="C97" t="s">
        <v>562</v>
      </c>
      <c r="D97">
        <v>3</v>
      </c>
      <c r="E97" t="s">
        <v>34</v>
      </c>
      <c r="F97" t="s">
        <v>13</v>
      </c>
      <c r="G97" t="s">
        <v>567</v>
      </c>
      <c r="H97" t="s">
        <v>563</v>
      </c>
      <c r="I97" t="s">
        <v>565</v>
      </c>
      <c r="K97" t="s">
        <v>583</v>
      </c>
      <c r="L97">
        <v>53.275109170305598</v>
      </c>
      <c r="S97" t="s">
        <v>570</v>
      </c>
      <c r="T97" t="s">
        <v>571</v>
      </c>
      <c r="U97">
        <f>M95</f>
        <v>72.780203784570531</v>
      </c>
      <c r="V97">
        <f>O95</f>
        <v>17.820303863525918</v>
      </c>
      <c r="W97">
        <f>N95</f>
        <v>3</v>
      </c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</row>
    <row r="98" spans="3:48">
      <c r="C98" t="s">
        <v>562</v>
      </c>
      <c r="D98">
        <v>1</v>
      </c>
      <c r="E98" t="s">
        <v>34</v>
      </c>
      <c r="F98" t="s">
        <v>163</v>
      </c>
      <c r="G98" s="32">
        <v>0.5</v>
      </c>
      <c r="H98" t="s">
        <v>563</v>
      </c>
      <c r="I98" t="s">
        <v>565</v>
      </c>
      <c r="K98" t="s">
        <v>583</v>
      </c>
      <c r="L98">
        <v>162.445414847161</v>
      </c>
      <c r="M98">
        <f>AVERAGE(L98:L100)</f>
        <v>120.52401746724847</v>
      </c>
      <c r="N98">
        <v>3</v>
      </c>
      <c r="O98">
        <f>STDEV(L98:L100)</f>
        <v>42.364830866846518</v>
      </c>
    </row>
    <row r="99" spans="3:48">
      <c r="C99" t="s">
        <v>562</v>
      </c>
      <c r="D99">
        <v>2</v>
      </c>
      <c r="E99" t="s">
        <v>34</v>
      </c>
      <c r="F99" t="s">
        <v>163</v>
      </c>
      <c r="G99" s="32">
        <v>0.5</v>
      </c>
      <c r="H99" t="s">
        <v>563</v>
      </c>
      <c r="I99" t="s">
        <v>565</v>
      </c>
      <c r="K99" t="s">
        <v>583</v>
      </c>
      <c r="L99">
        <v>121.397379912663</v>
      </c>
      <c r="Q99">
        <v>94</v>
      </c>
      <c r="R99">
        <v>3</v>
      </c>
      <c r="S99" t="s">
        <v>570</v>
      </c>
      <c r="T99" t="s">
        <v>32</v>
      </c>
      <c r="U99">
        <v>119.65065502183384</v>
      </c>
      <c r="V99">
        <v>19.882187664335621</v>
      </c>
      <c r="W99">
        <v>6</v>
      </c>
      <c r="X99">
        <f>X96</f>
        <v>39</v>
      </c>
      <c r="Y99">
        <f>SQRT((((W100-1)*V100^2)+((W99-1)*V99^2))/(W100+W99-2))</f>
        <v>28.198441497846549</v>
      </c>
      <c r="Z99">
        <f>(U100-U99)/Y99</f>
        <v>3.0972011183005441E-2</v>
      </c>
      <c r="AA99">
        <f>1-(3/(4*(W99+W100-2)-1))</f>
        <v>0.88888888888888884</v>
      </c>
      <c r="AB99">
        <f>((W99+W100)/(W99*W100))+(Z99^2/(2*(W99+W100)))</f>
        <v>0.50005329252648445</v>
      </c>
      <c r="AC99">
        <f>AA99*Z99</f>
        <v>2.7530676607115945E-2</v>
      </c>
      <c r="AD99">
        <f>AB99*(AA99^2)</f>
        <v>0.39510383607030869</v>
      </c>
      <c r="AF99">
        <f>LN(U100/U99)</f>
        <v>7.2727593290778936E-3</v>
      </c>
      <c r="AG99">
        <f>(((V99^2)/(W99*U99^2))+((V100^2)/(W100*U100^2)))</f>
        <v>4.5787328515109214E-2</v>
      </c>
      <c r="AH99">
        <f>(W99*W100)/(W99+W100)</f>
        <v>2</v>
      </c>
      <c r="AI99" s="12">
        <f>((W100+W99)/(W100*W99))+(Z99^2/(2*X99))</f>
        <v>0.50001229827534255</v>
      </c>
      <c r="AJ99" s="12">
        <f>AI99*(AA99^2)</f>
        <v>0.39507144555088791</v>
      </c>
      <c r="AK99" s="12">
        <f>(1/W96)+(AC96*AC99)/(2*X96)</f>
        <v>0.16590535618682448</v>
      </c>
      <c r="AL99" s="12"/>
      <c r="AM99" s="12">
        <f>(1/W99)+(AC99*AC102)/(2*X99)</f>
        <v>0.16659100861737119</v>
      </c>
      <c r="AN99" s="12">
        <f>(1/W99/2)+(AC99*AC105)/(2*X99)</f>
        <v>8.316951122463484E-2</v>
      </c>
      <c r="AO99" s="12">
        <f>(1/W99/2)+(AC99*AC108)/(2*X99)</f>
        <v>8.3369054805327095E-2</v>
      </c>
      <c r="AP99" s="12">
        <f>(1/W99/2)+(AC99*AC111)/(2*X99)</f>
        <v>8.272250111579163E-2</v>
      </c>
      <c r="AQ99" s="12">
        <f>(1/W99)+(AC99*AC114)/(2*X99)</f>
        <v>0.16703107966837852</v>
      </c>
      <c r="AR99" s="12">
        <f>(1/W99)+(AC99*AC117)/(2*X99)</f>
        <v>0.16659027642961965</v>
      </c>
      <c r="AS99" s="12">
        <f>(1/W99)+(AC99*AC120)/(2*X99)</f>
        <v>0.16645112788638325</v>
      </c>
      <c r="AT99" s="12">
        <f>(1/W99/2)+(AC99*AC123)/(2*X99)</f>
        <v>8.3560454133638273E-2</v>
      </c>
      <c r="AU99">
        <v>93</v>
      </c>
      <c r="AV99">
        <v>22</v>
      </c>
    </row>
    <row r="100" spans="3:48">
      <c r="C100" t="s">
        <v>562</v>
      </c>
      <c r="D100">
        <v>3</v>
      </c>
      <c r="E100" t="s">
        <v>34</v>
      </c>
      <c r="F100" t="s">
        <v>163</v>
      </c>
      <c r="G100" s="32">
        <v>0.5</v>
      </c>
      <c r="H100" t="s">
        <v>563</v>
      </c>
      <c r="I100" t="s">
        <v>565</v>
      </c>
      <c r="K100" t="s">
        <v>583</v>
      </c>
      <c r="L100">
        <v>77.729257641921393</v>
      </c>
      <c r="S100" t="s">
        <v>570</v>
      </c>
      <c r="T100" t="s">
        <v>572</v>
      </c>
      <c r="U100">
        <f>M98</f>
        <v>120.52401746724847</v>
      </c>
      <c r="V100">
        <f>O98</f>
        <v>42.364830866846518</v>
      </c>
      <c r="W100">
        <f>N98</f>
        <v>3</v>
      </c>
    </row>
    <row r="101" spans="3:48">
      <c r="C101" t="s">
        <v>562</v>
      </c>
      <c r="D101">
        <v>1</v>
      </c>
      <c r="E101" t="s">
        <v>34</v>
      </c>
      <c r="F101" t="s">
        <v>13</v>
      </c>
      <c r="G101" t="s">
        <v>573</v>
      </c>
      <c r="H101" t="s">
        <v>563</v>
      </c>
      <c r="I101" t="s">
        <v>565</v>
      </c>
      <c r="K101" t="s">
        <v>583</v>
      </c>
      <c r="L101">
        <v>151.09170305676801</v>
      </c>
      <c r="M101">
        <f>AVERAGE(L101:L103)</f>
        <v>110.91703056768522</v>
      </c>
      <c r="N101">
        <v>3</v>
      </c>
      <c r="O101">
        <f>STDEV(L101:L103)</f>
        <v>60.021035829874471</v>
      </c>
    </row>
    <row r="102" spans="3:48">
      <c r="C102" t="s">
        <v>562</v>
      </c>
      <c r="D102">
        <v>2</v>
      </c>
      <c r="E102" t="s">
        <v>34</v>
      </c>
      <c r="F102" t="s">
        <v>13</v>
      </c>
      <c r="G102" t="s">
        <v>573</v>
      </c>
      <c r="H102" t="s">
        <v>563</v>
      </c>
      <c r="I102" t="s">
        <v>565</v>
      </c>
      <c r="K102" t="s">
        <v>583</v>
      </c>
      <c r="L102">
        <v>139.73799126637499</v>
      </c>
      <c r="Q102">
        <v>95</v>
      </c>
      <c r="R102">
        <v>3</v>
      </c>
      <c r="S102" t="s">
        <v>570</v>
      </c>
      <c r="T102" t="s">
        <v>32</v>
      </c>
      <c r="U102">
        <v>119.65065502183384</v>
      </c>
      <c r="V102">
        <v>19.882187664335621</v>
      </c>
      <c r="W102">
        <v>6</v>
      </c>
      <c r="X102">
        <f>X96</f>
        <v>39</v>
      </c>
      <c r="Y102">
        <f>SQRT((((W103-1)*V103^2)+((W102-1)*V102^2))/(W103+W102-2))</f>
        <v>36.216721504578615</v>
      </c>
      <c r="Z102">
        <f>(U103-U102)/Y102</f>
        <v>-0.24114895250925727</v>
      </c>
      <c r="AA102">
        <f>1-(3/(4*(W102+W103-2)-1))</f>
        <v>0.88888888888888884</v>
      </c>
      <c r="AB102">
        <f>((W102+W103)/(W102*W103))+(Z102^2/(2*(W102+W103)))</f>
        <v>0.50323071207201731</v>
      </c>
      <c r="AC102">
        <f>AA102*Z102</f>
        <v>-0.21435462445267311</v>
      </c>
      <c r="AD102">
        <f>AB102*(AA102^2)</f>
        <v>0.39761438978529762</v>
      </c>
      <c r="AF102">
        <f>LN(U103/U102)</f>
        <v>-7.5793839369535224E-2</v>
      </c>
      <c r="AG102">
        <f>(((V102^2)/(W102*U102^2))+((V103^2)/(W103*U103^2)))</f>
        <v>0.10221086518770936</v>
      </c>
      <c r="AH102">
        <f>(W102*W103)/(W102+W103)</f>
        <v>2</v>
      </c>
      <c r="AI102" s="12">
        <f>((W103+W102)/(W103*W102))+(Z102^2/(2*X102))</f>
        <v>0.50074554893969636</v>
      </c>
      <c r="AJ102" s="12">
        <f>AI102*(AA102^2)</f>
        <v>0.3956508041005008</v>
      </c>
      <c r="AK102" s="12">
        <f>(1/W99)+(AC96*AC102)/(2*X99)</f>
        <v>0.17259425153235336</v>
      </c>
      <c r="AL102" s="12">
        <f>(1/W102)+(AC99*AC102)/(2*X102)</f>
        <v>0.16659100861737119</v>
      </c>
      <c r="AM102" s="12"/>
      <c r="AN102" s="12">
        <f>(1/W102/2)+(AC102*AC105)/(2*X102)</f>
        <v>8.4608856891589548E-2</v>
      </c>
      <c r="AO102" s="12">
        <f>(1/W102/2)+(AC102*AC108)/(2*X102)</f>
        <v>8.3055204945012409E-2</v>
      </c>
      <c r="AP102" s="12">
        <f>(1/W102/2)+(AC102*AC111)/(2*X102)</f>
        <v>8.8089290205127097E-2</v>
      </c>
      <c r="AQ102" s="12">
        <f>(1/W102)+(AC102*AC114)/(2*X102)</f>
        <v>0.1638293367585659</v>
      </c>
      <c r="AR102" s="12">
        <f>(1/W102)+(AC102*AC117)/(2*X102)</f>
        <v>0.16726144320658748</v>
      </c>
      <c r="AS102" s="12">
        <f>(1/W102)+(AC102*AC120)/(2*X102)</f>
        <v>0.16834485768833948</v>
      </c>
      <c r="AT102" s="12">
        <f>(1/W102/2)+(AC102*AC123)/(2*X102)</f>
        <v>8.1564964377149579E-2</v>
      </c>
      <c r="AU102">
        <v>93</v>
      </c>
      <c r="AV102">
        <v>23</v>
      </c>
    </row>
    <row r="103" spans="3:48">
      <c r="C103" t="s">
        <v>562</v>
      </c>
      <c r="D103">
        <v>3</v>
      </c>
      <c r="E103" t="s">
        <v>34</v>
      </c>
      <c r="F103" t="s">
        <v>13</v>
      </c>
      <c r="G103" t="s">
        <v>573</v>
      </c>
      <c r="H103" t="s">
        <v>563</v>
      </c>
      <c r="I103" t="s">
        <v>565</v>
      </c>
      <c r="K103" t="s">
        <v>583</v>
      </c>
      <c r="L103">
        <v>41.921397379912598</v>
      </c>
      <c r="S103" t="s">
        <v>570</v>
      </c>
      <c r="T103" t="s">
        <v>574</v>
      </c>
      <c r="U103">
        <f>M101</f>
        <v>110.91703056768522</v>
      </c>
      <c r="V103">
        <f>O101</f>
        <v>60.021035829874471</v>
      </c>
      <c r="W103">
        <f>N101</f>
        <v>3</v>
      </c>
    </row>
    <row r="104" spans="3:48">
      <c r="C104" t="s">
        <v>562</v>
      </c>
      <c r="D104">
        <v>1</v>
      </c>
      <c r="E104" t="s">
        <v>34</v>
      </c>
      <c r="F104" t="s">
        <v>13</v>
      </c>
      <c r="G104" t="s">
        <v>567</v>
      </c>
      <c r="H104" t="s">
        <v>563</v>
      </c>
      <c r="I104" t="s">
        <v>566</v>
      </c>
      <c r="K104" t="s">
        <v>583</v>
      </c>
      <c r="L104">
        <v>23.580786026200801</v>
      </c>
      <c r="M104">
        <f>AVERAGE(L104:L106)</f>
        <v>92.576419213973566</v>
      </c>
      <c r="N104">
        <v>3</v>
      </c>
      <c r="O104">
        <f>STDEV(L104:L106)</f>
        <v>69.436433922448487</v>
      </c>
      <c r="S104" s="5"/>
      <c r="T104" s="5"/>
      <c r="U104" s="5"/>
      <c r="V104" s="5"/>
      <c r="W104" s="5"/>
      <c r="X104" s="5"/>
    </row>
    <row r="105" spans="3:48">
      <c r="C105" t="s">
        <v>562</v>
      </c>
      <c r="D105">
        <v>2</v>
      </c>
      <c r="E105" t="s">
        <v>34</v>
      </c>
      <c r="F105" t="s">
        <v>13</v>
      </c>
      <c r="G105" t="s">
        <v>567</v>
      </c>
      <c r="H105" t="s">
        <v>563</v>
      </c>
      <c r="I105" t="s">
        <v>566</v>
      </c>
      <c r="K105" t="s">
        <v>583</v>
      </c>
      <c r="L105">
        <v>91.703056768558895</v>
      </c>
      <c r="Q105">
        <v>96</v>
      </c>
      <c r="R105">
        <v>3</v>
      </c>
      <c r="S105" t="s">
        <v>575</v>
      </c>
      <c r="T105" t="s">
        <v>32</v>
      </c>
      <c r="U105">
        <f>AVERAGE(M86,M92)</f>
        <v>114.11935953420644</v>
      </c>
      <c r="V105">
        <f>SQRT(O92^2+O86^2)/2</f>
        <v>21.318513123546929</v>
      </c>
      <c r="W105">
        <f>SUM(N92,N86)</f>
        <v>6</v>
      </c>
      <c r="X105">
        <f>X99</f>
        <v>39</v>
      </c>
      <c r="Y105">
        <f>SQRT((((W106-1)*V106^2)+((W105-1)*V105^2))/(W106+W105-2))</f>
        <v>41.257435209958253</v>
      </c>
      <c r="Z105">
        <f>(U106-U105)/Y105</f>
        <v>-0.52215898081403478</v>
      </c>
      <c r="AA105">
        <f>1-(3/(4*(W105+W106-2)-1))</f>
        <v>0.88888888888888884</v>
      </c>
      <c r="AB105">
        <f>((W105+W106)/(W105*W106))+(Z105^2/(2*(W105+W106)))</f>
        <v>0.51514722229137511</v>
      </c>
      <c r="AC105">
        <f>AA105*Z105</f>
        <v>-0.46414131627914201</v>
      </c>
      <c r="AD105">
        <f>AB105*(AA105^2)</f>
        <v>0.4070299040326914</v>
      </c>
      <c r="AF105">
        <f>LN(U106/U105)</f>
        <v>-0.20921045701028604</v>
      </c>
      <c r="AG105">
        <f>(((V105^2)/(W105*U105^2))+((V106^2)/(W106*U106^2)))</f>
        <v>0.19333851136456079</v>
      </c>
      <c r="AH105">
        <f>(W105*W106)/(W105+W106)</f>
        <v>2</v>
      </c>
      <c r="AI105" s="12">
        <f>((W106+W105)/(W106*W105))+(Z105^2/(2*X105))</f>
        <v>0.5034955128364712</v>
      </c>
      <c r="AJ105" s="12">
        <f>AI105*(AA105^2)</f>
        <v>0.3978236150806686</v>
      </c>
      <c r="AK105" s="12">
        <f>(1/W105/2)+(AC105*AC96)/(2*X105)</f>
        <v>9.6168312046487181E-2</v>
      </c>
      <c r="AL105" s="12">
        <f>(1/W105/2)+(AC105*AC99)/(2*X105)</f>
        <v>8.316951122463484E-2</v>
      </c>
      <c r="AM105" s="12">
        <f>(1/W105/2)+(AC105*AC102)/(2*X105)</f>
        <v>8.4608856891589548E-2</v>
      </c>
      <c r="AN105" s="12"/>
      <c r="AO105" s="12">
        <f>(1/W105)+(AC105*AC108)/(2*X105)</f>
        <v>0.16606443624322939</v>
      </c>
      <c r="AP105" s="12">
        <f>(1/W105)+(AC105*AC111)/(2*X105)</f>
        <v>0.17696472339521913</v>
      </c>
      <c r="AQ105" s="12">
        <f>(1/W105)+(AC105*AC114)/(2*X105)</f>
        <v>0.16052300617122991</v>
      </c>
      <c r="AR105" s="12">
        <f>(1/W105)+(AC105*AC117)/(2*X105)</f>
        <v>0.16795453422182524</v>
      </c>
      <c r="AS105" s="12">
        <f>(1/W105)+(AC105*AC120)/(2*X105)</f>
        <v>0.17030044779807882</v>
      </c>
      <c r="AT105" s="12">
        <f>(1/W105/2)+(AC105*AC123)/(2*X105)</f>
        <v>7.9504290236707645E-2</v>
      </c>
      <c r="AU105">
        <v>93</v>
      </c>
      <c r="AV105">
        <v>24</v>
      </c>
    </row>
    <row r="106" spans="3:48">
      <c r="C106" t="s">
        <v>562</v>
      </c>
      <c r="D106">
        <v>3</v>
      </c>
      <c r="E106" t="s">
        <v>34</v>
      </c>
      <c r="F106" t="s">
        <v>13</v>
      </c>
      <c r="G106" t="s">
        <v>567</v>
      </c>
      <c r="H106" t="s">
        <v>563</v>
      </c>
      <c r="I106" t="s">
        <v>566</v>
      </c>
      <c r="K106" t="s">
        <v>583</v>
      </c>
      <c r="L106">
        <v>162.445414847161</v>
      </c>
      <c r="S106" t="s">
        <v>575</v>
      </c>
      <c r="T106" t="s">
        <v>571</v>
      </c>
      <c r="U106">
        <f>M104</f>
        <v>92.576419213973566</v>
      </c>
      <c r="V106">
        <f>O104</f>
        <v>69.436433922448487</v>
      </c>
      <c r="W106">
        <f>N104</f>
        <v>3</v>
      </c>
    </row>
    <row r="107" spans="3:48">
      <c r="C107" t="s">
        <v>562</v>
      </c>
      <c r="D107">
        <v>1</v>
      </c>
      <c r="E107" t="s">
        <v>34</v>
      </c>
      <c r="F107" t="s">
        <v>163</v>
      </c>
      <c r="G107" s="32">
        <v>0.5</v>
      </c>
      <c r="H107" t="s">
        <v>563</v>
      </c>
      <c r="I107" t="s">
        <v>566</v>
      </c>
      <c r="K107" t="s">
        <v>583</v>
      </c>
      <c r="L107">
        <v>144.97816593886401</v>
      </c>
      <c r="M107">
        <f>AVERAGE(L107:L109)</f>
        <v>116.73944687045098</v>
      </c>
      <c r="N107">
        <v>3</v>
      </c>
      <c r="O107">
        <f>STDEV(L107:L109)</f>
        <v>26.781532767643125</v>
      </c>
    </row>
    <row r="108" spans="3:48">
      <c r="C108" t="s">
        <v>562</v>
      </c>
      <c r="D108">
        <v>2</v>
      </c>
      <c r="E108" t="s">
        <v>34</v>
      </c>
      <c r="F108" t="s">
        <v>163</v>
      </c>
      <c r="G108" s="32">
        <v>0.5</v>
      </c>
      <c r="H108" t="s">
        <v>563</v>
      </c>
      <c r="I108" t="s">
        <v>566</v>
      </c>
      <c r="K108" t="s">
        <v>583</v>
      </c>
      <c r="L108">
        <v>91.703056768558895</v>
      </c>
      <c r="Q108">
        <v>97</v>
      </c>
      <c r="R108">
        <v>3</v>
      </c>
      <c r="S108" t="s">
        <v>575</v>
      </c>
      <c r="T108" t="s">
        <v>32</v>
      </c>
      <c r="U108">
        <v>114.11935953420644</v>
      </c>
      <c r="V108">
        <v>21.318513123546929</v>
      </c>
      <c r="W108">
        <v>6</v>
      </c>
      <c r="X108">
        <f>X102</f>
        <v>39</v>
      </c>
      <c r="Y108">
        <f>SQRT((((W109-1)*V109^2)+((W108-1)*V108^2))/(W109+W108-2))</f>
        <v>23.012096209735617</v>
      </c>
      <c r="Z108">
        <f>(U109-U108)/Y108</f>
        <v>0.11385696080725015</v>
      </c>
      <c r="AA108">
        <f>1-(3/(4*(W108+W109-2)-1))</f>
        <v>0.88888888888888884</v>
      </c>
      <c r="AB108">
        <f>((W108+W109)/(W108*W109))+(Z108^2/(2*(W108+W109)))</f>
        <v>0.50072018930690354</v>
      </c>
      <c r="AC108">
        <f>AA108*Z108</f>
        <v>0.10120618738422235</v>
      </c>
      <c r="AD108">
        <f>AB108*(AA108^2)</f>
        <v>0.39563076685977561</v>
      </c>
      <c r="AF108">
        <f>LN(U109/U108)</f>
        <v>2.2699587516106755E-2</v>
      </c>
      <c r="AG108">
        <f>(((V108^2)/(W108*U108^2))+((V109^2)/(W109*U109^2)))</f>
        <v>2.3359684690978263E-2</v>
      </c>
      <c r="AH108">
        <f>(W108*W109)/(W108+W109)</f>
        <v>2</v>
      </c>
      <c r="AI108" s="12">
        <f>((W109+W108)/(W109*W108))+(Z108^2/(2*X108))</f>
        <v>0.50016619753236236</v>
      </c>
      <c r="AJ108" s="12">
        <f>AI108*(AA108^2)</f>
        <v>0.39519304496384183</v>
      </c>
      <c r="AK108" s="12">
        <f>(1/W108/2)+(AC108*AC96)/(2*X108)</f>
        <v>8.0534661430712348E-2</v>
      </c>
      <c r="AL108" s="12">
        <f>(1/W108/2)+(AC108*AC99)/(2*X108)</f>
        <v>8.3369054805327095E-2</v>
      </c>
      <c r="AM108" s="12">
        <f>(1/W108/2)+(AC108*AC102)/(2*X108)</f>
        <v>8.3055204945012409E-2</v>
      </c>
      <c r="AN108" s="12">
        <f>(1/W108)+(AC108*AC105)/(2*X108)</f>
        <v>0.16606443624322939</v>
      </c>
      <c r="AO108" s="12"/>
      <c r="AP108" s="12">
        <f>(1/W108)+(AC108*AC111)/(2*X108)</f>
        <v>0.16442117155039818</v>
      </c>
      <c r="AQ108" s="12">
        <f>(1/W108)+(AC108*AC114)/(2*X108)</f>
        <v>0.16800629413252291</v>
      </c>
      <c r="AR108" s="12">
        <f>(1/W108)+(AC108*AC117)/(2*X108)</f>
        <v>0.16638584666521036</v>
      </c>
      <c r="AS108" s="12">
        <f>(1/W108)+(AC108*AC120)/(2*X108)</f>
        <v>0.16587431933364497</v>
      </c>
      <c r="AT108" s="12">
        <f>(1/W108/2)+(AC108*AC123)/(2*X108)</f>
        <v>8.4168257610805541E-2</v>
      </c>
      <c r="AU108">
        <v>93</v>
      </c>
      <c r="AV108">
        <v>25</v>
      </c>
    </row>
    <row r="109" spans="3:48">
      <c r="C109" t="s">
        <v>562</v>
      </c>
      <c r="D109">
        <v>3</v>
      </c>
      <c r="E109" t="s">
        <v>34</v>
      </c>
      <c r="F109" t="s">
        <v>163</v>
      </c>
      <c r="G109" s="32">
        <v>0.5</v>
      </c>
      <c r="H109" t="s">
        <v>563</v>
      </c>
      <c r="I109" t="s">
        <v>566</v>
      </c>
      <c r="K109" t="s">
        <v>583</v>
      </c>
      <c r="L109">
        <v>113.53711790393</v>
      </c>
      <c r="S109" t="s">
        <v>575</v>
      </c>
      <c r="T109" t="s">
        <v>572</v>
      </c>
      <c r="U109">
        <f>M107</f>
        <v>116.73944687045098</v>
      </c>
      <c r="V109">
        <f>O107</f>
        <v>26.781532767643125</v>
      </c>
      <c r="W109">
        <f>N107</f>
        <v>3</v>
      </c>
    </row>
    <row r="110" spans="3:48">
      <c r="C110" t="s">
        <v>562</v>
      </c>
      <c r="D110">
        <v>1</v>
      </c>
      <c r="E110" t="s">
        <v>34</v>
      </c>
      <c r="F110" t="s">
        <v>13</v>
      </c>
      <c r="G110" t="s">
        <v>573</v>
      </c>
      <c r="H110" t="s">
        <v>563</v>
      </c>
      <c r="I110" t="s">
        <v>566</v>
      </c>
      <c r="K110" t="s">
        <v>583</v>
      </c>
      <c r="L110">
        <v>86.462882096069805</v>
      </c>
      <c r="M110">
        <f>AVERAGE(L110:L112)</f>
        <v>74.235807860261943</v>
      </c>
      <c r="N110">
        <v>3</v>
      </c>
      <c r="O110">
        <f>STDEV(L110:L112)</f>
        <v>18.236343247005351</v>
      </c>
    </row>
    <row r="111" spans="3:48">
      <c r="C111" t="s">
        <v>562</v>
      </c>
      <c r="D111">
        <v>2</v>
      </c>
      <c r="E111" t="s">
        <v>34</v>
      </c>
      <c r="F111" t="s">
        <v>13</v>
      </c>
      <c r="G111" t="s">
        <v>573</v>
      </c>
      <c r="H111" t="s">
        <v>563</v>
      </c>
      <c r="I111" t="s">
        <v>566</v>
      </c>
      <c r="K111" t="s">
        <v>583</v>
      </c>
      <c r="L111">
        <v>82.969432314410398</v>
      </c>
      <c r="Q111">
        <v>98</v>
      </c>
      <c r="R111">
        <v>3</v>
      </c>
      <c r="S111" t="s">
        <v>575</v>
      </c>
      <c r="T111" t="s">
        <v>32</v>
      </c>
      <c r="U111">
        <v>114.11935953420644</v>
      </c>
      <c r="V111">
        <v>21.318513123546929</v>
      </c>
      <c r="W111">
        <v>6</v>
      </c>
      <c r="X111">
        <f>X105</f>
        <v>39</v>
      </c>
      <c r="Y111">
        <f>SQRT((((W112-1)*V112^2)+((W111-1)*V111^2))/(W112+W111-2))</f>
        <v>20.485268013307962</v>
      </c>
      <c r="Z111">
        <f>(U112-U111)/Y111</f>
        <v>-1.9469382410830414</v>
      </c>
      <c r="AA111">
        <f>1-(3/(4*(W111+W112-2)-1))</f>
        <v>0.88888888888888884</v>
      </c>
      <c r="AB111">
        <f>((W111+W112)/(W111*W112))+(Z111^2/(2*(W111+W112)))</f>
        <v>0.71058713969952925</v>
      </c>
      <c r="AC111">
        <f>AA111*Z111</f>
        <v>-1.7306117698515922</v>
      </c>
      <c r="AD111">
        <f>AB111*(AA111^2)</f>
        <v>0.56145156716999833</v>
      </c>
      <c r="AF111">
        <f>LN(U112/U111)</f>
        <v>-0.42999829463203509</v>
      </c>
      <c r="AG111">
        <f>(((V111^2)/(W111*U111^2))+((V112^2)/(W112*U112^2)))</f>
        <v>2.5931601707309633E-2</v>
      </c>
      <c r="AH111">
        <f>(W111*W112)/(W111+W112)</f>
        <v>2</v>
      </c>
      <c r="AI111" s="12">
        <f>((W112+W111)/(W112*W111))+(Z111^2/(2*X111))</f>
        <v>0.54859703223835288</v>
      </c>
      <c r="AJ111" s="12">
        <f>AI111*(AA111^2)</f>
        <v>0.43345938349697016</v>
      </c>
      <c r="AK111" s="12">
        <f>(1/W111/2)+(AC111*AC96)/(2*X111)</f>
        <v>0.13119023477198877</v>
      </c>
      <c r="AL111" s="12">
        <f>(1/W111/2)+(AC111*AC99)/(2*X111)</f>
        <v>8.272250111579163E-2</v>
      </c>
      <c r="AM111" s="12">
        <f>(1/W111/2)+(AC111*AC102)/(2*X111)</f>
        <v>8.8089290205127097E-2</v>
      </c>
      <c r="AN111" s="12">
        <f>(1/W111)+(AC111*AC105)/(2*X111)</f>
        <v>0.17696472339521913</v>
      </c>
      <c r="AO111" s="12">
        <f>(1/W111)+(AC111*AC108)/(2*X111)</f>
        <v>0.16442117155039818</v>
      </c>
      <c r="AP111" s="12"/>
      <c r="AQ111" s="12">
        <f>(1/W111)+(AC111*AC114)/(2*X111)</f>
        <v>0.14375922276873826</v>
      </c>
      <c r="AR111" s="12">
        <f>(1/W111)+(AC111*AC117)/(2*X111)</f>
        <v>0.17146864974982531</v>
      </c>
      <c r="AS111" s="12">
        <f>(1/W111)+(AC111*AC120)/(2*X111)</f>
        <v>0.18021569618530667</v>
      </c>
      <c r="AT111" s="12">
        <f>(1/W111/2)+(AC111*AC123)/(2*X111)</f>
        <v>6.9056243968800113E-2</v>
      </c>
      <c r="AU111">
        <v>93</v>
      </c>
      <c r="AV111">
        <v>26</v>
      </c>
    </row>
    <row r="112" spans="3:48">
      <c r="C112" t="s">
        <v>562</v>
      </c>
      <c r="D112">
        <v>3</v>
      </c>
      <c r="E112" t="s">
        <v>34</v>
      </c>
      <c r="F112" t="s">
        <v>13</v>
      </c>
      <c r="G112" t="s">
        <v>573</v>
      </c>
      <c r="H112" t="s">
        <v>563</v>
      </c>
      <c r="I112" t="s">
        <v>566</v>
      </c>
      <c r="K112" t="s">
        <v>583</v>
      </c>
      <c r="L112">
        <v>53.275109170305598</v>
      </c>
      <c r="S112" t="s">
        <v>575</v>
      </c>
      <c r="T112" t="s">
        <v>574</v>
      </c>
      <c r="U112">
        <f>M110</f>
        <v>74.235807860261943</v>
      </c>
      <c r="V112">
        <f>O110</f>
        <v>18.236343247005351</v>
      </c>
      <c r="W112">
        <f>N110</f>
        <v>3</v>
      </c>
    </row>
    <row r="113" spans="3:48">
      <c r="C113" t="s">
        <v>562</v>
      </c>
      <c r="D113">
        <v>1</v>
      </c>
      <c r="E113" t="s">
        <v>34</v>
      </c>
      <c r="F113" t="s">
        <v>13</v>
      </c>
      <c r="G113" t="s">
        <v>576</v>
      </c>
      <c r="H113" t="s">
        <v>563</v>
      </c>
      <c r="I113" t="s">
        <v>565</v>
      </c>
      <c r="J113" t="s">
        <v>566</v>
      </c>
      <c r="K113" t="s">
        <v>583</v>
      </c>
      <c r="L113">
        <v>75.109170305676798</v>
      </c>
      <c r="M113">
        <f>AVERAGE(L113:L115)</f>
        <v>124.89082969432293</v>
      </c>
      <c r="N113">
        <v>3</v>
      </c>
      <c r="O113">
        <f>STDEV(L113:L115)</f>
        <v>47.748251293752446</v>
      </c>
    </row>
    <row r="114" spans="3:48">
      <c r="C114" t="s">
        <v>562</v>
      </c>
      <c r="D114">
        <v>2</v>
      </c>
      <c r="E114" t="s">
        <v>34</v>
      </c>
      <c r="F114" t="s">
        <v>13</v>
      </c>
      <c r="G114" t="s">
        <v>576</v>
      </c>
      <c r="H114" t="s">
        <v>563</v>
      </c>
      <c r="I114" t="s">
        <v>565</v>
      </c>
      <c r="J114" t="s">
        <v>566</v>
      </c>
      <c r="K114" t="s">
        <v>583</v>
      </c>
      <c r="L114">
        <v>129.25764192139701</v>
      </c>
      <c r="Q114">
        <v>99</v>
      </c>
      <c r="R114">
        <v>3</v>
      </c>
      <c r="S114" t="s">
        <v>577</v>
      </c>
      <c r="T114" t="s">
        <v>32</v>
      </c>
      <c r="U114">
        <f>AVERAGE(M86,M89,M92)</f>
        <v>97.040271712760628</v>
      </c>
      <c r="V114">
        <f>SQRT(O89^2+O86^2+O92^2)/3</f>
        <v>14.319277751003932</v>
      </c>
      <c r="W114">
        <v>9</v>
      </c>
      <c r="X114">
        <f>X108</f>
        <v>39</v>
      </c>
      <c r="Y114">
        <f>SQRT((((W115-1)*V115^2)+((W114-1)*V114^2))/(W115+W114-2))</f>
        <v>24.900049649962217</v>
      </c>
      <c r="Z114">
        <f>(U115-U114)/Y114</f>
        <v>1.1184940742318787</v>
      </c>
      <c r="AA114">
        <f>1-(3/(4*(W114+W115-2)-1))</f>
        <v>0.92307692307692313</v>
      </c>
      <c r="AB114">
        <f>((W114+W115)/(W114*W115))+(Z114^2/(2*(W114+W115)))</f>
        <v>0.49657065253160393</v>
      </c>
      <c r="AC114">
        <f>AA114*Z114</f>
        <v>1.0324560685217343</v>
      </c>
      <c r="AD114">
        <f>AB114*(AA114^2)</f>
        <v>0.42311345541154421</v>
      </c>
      <c r="AF114">
        <f>LN(U115/U114)</f>
        <v>0.25231392861398971</v>
      </c>
      <c r="AG114">
        <f>(((V114^2)/(W114*U114^2))+((V115^2)/(W115*U115^2)))</f>
        <v>5.1142172265962571E-2</v>
      </c>
      <c r="AH114">
        <f>(W114*W115)/(W114+W115)</f>
        <v>2.25</v>
      </c>
      <c r="AI114" s="12">
        <f>((W115+W114)/(W115*W114))+(Z114^2/(2*X114))</f>
        <v>0.46048327770203196</v>
      </c>
      <c r="AJ114" s="12">
        <f>AI114*(AA114^2)</f>
        <v>0.39236444963960126</v>
      </c>
      <c r="AK114" s="12">
        <f>(1/W96)+(AC114*AC96)/(2*X114)</f>
        <v>0.13811598350840787</v>
      </c>
      <c r="AL114" s="12">
        <f>(1/W99)+(AC114*AC99)/(2*X114)</f>
        <v>0.16703107966837852</v>
      </c>
      <c r="AM114" s="12">
        <f>(1/W102)+(AC114*AC102)/(2*X114)</f>
        <v>0.1638293367585659</v>
      </c>
      <c r="AN114" s="12">
        <f>(1/W105)+(AC114*AC105)/(2*X114)</f>
        <v>0.16052300617122991</v>
      </c>
      <c r="AO114" s="12">
        <f>(1/W108)+(AC114*AC108)/(2*X114)</f>
        <v>0.16800629413252291</v>
      </c>
      <c r="AP114" s="12">
        <f>(1/W111)+(AC114*AC111)/(2*X114)</f>
        <v>0.14375922276873826</v>
      </c>
      <c r="AQ114" s="12"/>
      <c r="AR114" s="12">
        <f>(1/W114)+(AC114*AC117)/(2*X114)</f>
        <v>0.10824632268108036</v>
      </c>
      <c r="AS114" s="12">
        <f>(1/W114)+(AC114*AC120)/(2*X114)</f>
        <v>0.10302797080616588</v>
      </c>
      <c r="AT114" s="12">
        <f>(1/W123)+(AC114*AC123)/(2*X114)</f>
        <v>0.17518415615334887</v>
      </c>
      <c r="AU114">
        <v>93</v>
      </c>
      <c r="AV114">
        <v>27</v>
      </c>
    </row>
    <row r="115" spans="3:48">
      <c r="C115" t="s">
        <v>562</v>
      </c>
      <c r="D115">
        <v>3</v>
      </c>
      <c r="E115" t="s">
        <v>34</v>
      </c>
      <c r="F115" t="s">
        <v>13</v>
      </c>
      <c r="G115" t="s">
        <v>576</v>
      </c>
      <c r="H115" t="s">
        <v>563</v>
      </c>
      <c r="I115" t="s">
        <v>565</v>
      </c>
      <c r="J115" t="s">
        <v>566</v>
      </c>
      <c r="K115" t="s">
        <v>583</v>
      </c>
      <c r="L115">
        <v>170.305676855895</v>
      </c>
      <c r="S115" t="s">
        <v>577</v>
      </c>
      <c r="T115" t="s">
        <v>576</v>
      </c>
      <c r="U115">
        <f>M113</f>
        <v>124.89082969432293</v>
      </c>
      <c r="V115">
        <f>O113</f>
        <v>47.748251293752446</v>
      </c>
      <c r="W115">
        <f>N113</f>
        <v>3</v>
      </c>
    </row>
    <row r="116" spans="3:48">
      <c r="C116" t="s">
        <v>562</v>
      </c>
      <c r="D116">
        <v>1</v>
      </c>
      <c r="E116" t="s">
        <v>34</v>
      </c>
      <c r="F116" t="s">
        <v>13</v>
      </c>
      <c r="G116" t="s">
        <v>578</v>
      </c>
      <c r="H116" t="s">
        <v>563</v>
      </c>
      <c r="I116" t="s">
        <v>565</v>
      </c>
      <c r="J116" t="s">
        <v>566</v>
      </c>
      <c r="K116" t="s">
        <v>583</v>
      </c>
      <c r="L116">
        <v>110.04366812227001</v>
      </c>
      <c r="M116">
        <f>AVERAGE(L116:L118)</f>
        <v>93.158660844249809</v>
      </c>
      <c r="N116">
        <v>3</v>
      </c>
      <c r="O116">
        <f>STDEV(L116:L118)</f>
        <v>23.45646239124687</v>
      </c>
    </row>
    <row r="117" spans="3:48">
      <c r="C117" t="s">
        <v>562</v>
      </c>
      <c r="D117">
        <v>2</v>
      </c>
      <c r="E117" t="s">
        <v>34</v>
      </c>
      <c r="F117" t="s">
        <v>13</v>
      </c>
      <c r="G117" t="s">
        <v>578</v>
      </c>
      <c r="H117" t="s">
        <v>563</v>
      </c>
      <c r="I117" t="s">
        <v>565</v>
      </c>
      <c r="J117" t="s">
        <v>566</v>
      </c>
      <c r="K117" t="s">
        <v>583</v>
      </c>
      <c r="L117">
        <v>103.05676855895101</v>
      </c>
      <c r="Q117">
        <v>100</v>
      </c>
      <c r="R117">
        <v>3</v>
      </c>
      <c r="S117" t="s">
        <v>577</v>
      </c>
      <c r="T117" t="s">
        <v>32</v>
      </c>
      <c r="U117">
        <v>97.040271712760628</v>
      </c>
      <c r="V117">
        <v>14.319277751003932</v>
      </c>
      <c r="W117">
        <v>9</v>
      </c>
      <c r="X117">
        <f>X111</f>
        <v>39</v>
      </c>
      <c r="Y117">
        <f>SQRT((((W118-1)*V118^2)+((W117-1)*V117^2))/(W118+W117-2))</f>
        <v>16.555195493581849</v>
      </c>
      <c r="Z117">
        <f>(U118-U117)/Y117</f>
        <v>-0.234464816197166</v>
      </c>
      <c r="AA117">
        <f>1-(3/(4*(W117+W118-2)-1))</f>
        <v>0.92307692307692313</v>
      </c>
      <c r="AB117">
        <f>((W117+W118)/(W117*W118))+(Z117^2/(2*(W117+W118)))</f>
        <v>0.44673501736254323</v>
      </c>
      <c r="AC117">
        <f>AA117*Z117</f>
        <v>-0.21642906110507631</v>
      </c>
      <c r="AD117">
        <f>AB117*(AA117^2)</f>
        <v>0.38064995562252207</v>
      </c>
      <c r="AF117">
        <f>LN(U118/U117)</f>
        <v>-4.0821994520259329E-2</v>
      </c>
      <c r="AG117">
        <f>(((V117^2)/(W117*U117^2))+((V118^2)/(W118*U118^2)))</f>
        <v>2.3552145833332653E-2</v>
      </c>
      <c r="AH117">
        <f>(W117*W118)/(W117+W118)</f>
        <v>2.25</v>
      </c>
      <c r="AI117" s="12">
        <f>((W118+W117)/(W118*W117))+(Z117^2/(2*X117))</f>
        <v>0.44514923611155172</v>
      </c>
      <c r="AJ117" s="12">
        <f>AI117*(AA117^2)</f>
        <v>0.37929875739682517</v>
      </c>
      <c r="AK117" s="12">
        <f>(1/W96)+(AC117*AC96)/(2*X117)</f>
        <v>0.17265161628171208</v>
      </c>
      <c r="AL117" s="12">
        <f>(1/W99)+(AC117*AC99)/(2*X117)</f>
        <v>0.16659027642961965</v>
      </c>
      <c r="AM117" s="12">
        <f>(1/W102)+(AC117*AC102)/(2*X117)</f>
        <v>0.16726144320658748</v>
      </c>
      <c r="AN117" s="12">
        <f>(1/W105)+(AC117*AC105)/(2*X117)</f>
        <v>0.16795453422182524</v>
      </c>
      <c r="AO117" s="12">
        <f>(1/W108)+(AC117*AC108)/(2*X117)</f>
        <v>0.16638584666521036</v>
      </c>
      <c r="AP117" s="12">
        <f>(1/W111)+(AC117*AC111)/(2*X117)</f>
        <v>0.17146864974982531</v>
      </c>
      <c r="AQ117" s="12">
        <f>(1/W117)+(AC117*AC114)/(2*X117)</f>
        <v>0.10824632268108036</v>
      </c>
      <c r="AR117" s="12"/>
      <c r="AS117" s="12">
        <f>(1/W117)+(AC117*AC120)/(2*X117)</f>
        <v>0.11280554298120968</v>
      </c>
      <c r="AT117" s="12">
        <f>(1/W123)+(AC117*AC123)/(2*X117)</f>
        <v>0.16488118415677699</v>
      </c>
      <c r="AU117">
        <v>93</v>
      </c>
      <c r="AV117">
        <v>28</v>
      </c>
    </row>
    <row r="118" spans="3:48">
      <c r="C118" t="s">
        <v>562</v>
      </c>
      <c r="D118">
        <v>3</v>
      </c>
      <c r="E118" t="s">
        <v>34</v>
      </c>
      <c r="F118" t="s">
        <v>13</v>
      </c>
      <c r="G118" t="s">
        <v>578</v>
      </c>
      <c r="H118" t="s">
        <v>563</v>
      </c>
      <c r="I118" t="s">
        <v>565</v>
      </c>
      <c r="J118" t="s">
        <v>566</v>
      </c>
      <c r="K118" t="s">
        <v>583</v>
      </c>
      <c r="L118">
        <v>66.3755458515284</v>
      </c>
      <c r="S118" t="s">
        <v>577</v>
      </c>
      <c r="T118" t="s">
        <v>578</v>
      </c>
      <c r="U118">
        <f>M116</f>
        <v>93.158660844249809</v>
      </c>
      <c r="V118">
        <f>O116</f>
        <v>23.45646239124687</v>
      </c>
      <c r="W118">
        <f>N116</f>
        <v>3</v>
      </c>
    </row>
    <row r="119" spans="3:48">
      <c r="C119" t="s">
        <v>562</v>
      </c>
      <c r="D119">
        <v>1</v>
      </c>
      <c r="E119" t="s">
        <v>34</v>
      </c>
      <c r="F119" t="s">
        <v>13</v>
      </c>
      <c r="G119" t="s">
        <v>579</v>
      </c>
      <c r="H119" t="s">
        <v>563</v>
      </c>
      <c r="I119" t="s">
        <v>565</v>
      </c>
      <c r="J119" t="s">
        <v>566</v>
      </c>
      <c r="K119" t="s">
        <v>583</v>
      </c>
      <c r="L119">
        <v>124.890829694323</v>
      </c>
      <c r="M119">
        <f>AVERAGE(L119:L121)</f>
        <v>81.8049490538573</v>
      </c>
      <c r="N119">
        <v>3</v>
      </c>
      <c r="O119">
        <f>STDEV(L119:L121)</f>
        <v>42.797730342793635</v>
      </c>
    </row>
    <row r="120" spans="3:48">
      <c r="C120" t="s">
        <v>562</v>
      </c>
      <c r="D120">
        <v>2</v>
      </c>
      <c r="E120" t="s">
        <v>34</v>
      </c>
      <c r="F120" t="s">
        <v>13</v>
      </c>
      <c r="G120" t="s">
        <v>579</v>
      </c>
      <c r="H120" t="s">
        <v>563</v>
      </c>
      <c r="I120" t="s">
        <v>565</v>
      </c>
      <c r="J120" t="s">
        <v>566</v>
      </c>
      <c r="K120" t="s">
        <v>583</v>
      </c>
      <c r="L120">
        <v>81.2227074235808</v>
      </c>
      <c r="Q120">
        <v>101</v>
      </c>
      <c r="R120">
        <v>3</v>
      </c>
      <c r="S120" t="s">
        <v>577</v>
      </c>
      <c r="T120" t="s">
        <v>32</v>
      </c>
      <c r="U120">
        <v>97.040271712760628</v>
      </c>
      <c r="V120">
        <v>14.319277751003932</v>
      </c>
      <c r="W120">
        <v>9</v>
      </c>
      <c r="X120">
        <f>X114</f>
        <v>39</v>
      </c>
      <c r="Y120">
        <f>SQRT((((W121-1)*V121^2)+((W120-1)*V120^2))/(W121+W120-2))</f>
        <v>23.029600881196636</v>
      </c>
      <c r="Z120">
        <f>(U121-U120)/Y120</f>
        <v>-0.66155391652239914</v>
      </c>
      <c r="AA120">
        <f>1-(3/(4*(W120+W121-2)-1))</f>
        <v>0.92307692307692313</v>
      </c>
      <c r="AB120">
        <f>((W120+W121)/(W120*W121))+(Z120^2/(2*(W120+W121)))</f>
        <v>0.46268001046386631</v>
      </c>
      <c r="AC120">
        <f>AA120*Z120</f>
        <v>-0.61066515371298391</v>
      </c>
      <c r="AD120">
        <f>AB120*(AA120^2)</f>
        <v>0.39423622193370861</v>
      </c>
      <c r="AF120">
        <f>LN(U121/U120)</f>
        <v>-0.17078832098028043</v>
      </c>
      <c r="AG120">
        <f>(((V120^2)/(W120*U120^2))+((V121^2)/(W121*U121^2)))</f>
        <v>9.3654246771612742E-2</v>
      </c>
      <c r="AH120">
        <f>(W120*W121)/(W120+W121)</f>
        <v>2.25</v>
      </c>
      <c r="AI120" s="12">
        <f>((W121+W120)/(W121*W120))+(Z120^2/(2*X120))</f>
        <v>0.45005538783503579</v>
      </c>
      <c r="AJ120" s="12">
        <f>AI120*(AA120^2)</f>
        <v>0.38347914703103647</v>
      </c>
      <c r="AK120" s="12">
        <f>(1/W96)+(AC120*AC96)/(2*X120)</f>
        <v>0.1835534939622939</v>
      </c>
      <c r="AL120" s="12">
        <f>(1/W99)+(AC120*AC99)/(2*X120)</f>
        <v>0.16645112788638325</v>
      </c>
      <c r="AM120" s="12">
        <f>(1/W102)+(AC120*AC102)/(2*X120)</f>
        <v>0.16834485768833948</v>
      </c>
      <c r="AN120" s="12">
        <f>(1/W105)+(AC120*AC105)/(2*X120)</f>
        <v>0.17030044779807882</v>
      </c>
      <c r="AO120" s="12">
        <f>(1/W108)+(AC120*AC108)/(2*X120)</f>
        <v>0.16587431933364497</v>
      </c>
      <c r="AP120" s="12">
        <f>(1/W111)+(AC120*AC111)/(2*X120)</f>
        <v>0.18021569618530667</v>
      </c>
      <c r="AQ120" s="12">
        <f>(1/W114)+(AC120*AC114)/(2*X120)</f>
        <v>0.10302797080616588</v>
      </c>
      <c r="AR120" s="12">
        <f>(1/W117)+(AC120*AC117)/(2*X120)</f>
        <v>0.11280554298120968</v>
      </c>
      <c r="AS120" s="12"/>
      <c r="AT120" s="12">
        <f>(1/W123)+(AC120*AC123)/(2*X120)</f>
        <v>0.16162884066591413</v>
      </c>
      <c r="AU120">
        <v>93</v>
      </c>
      <c r="AV120">
        <v>29</v>
      </c>
    </row>
    <row r="121" spans="3:48">
      <c r="C121" t="s">
        <v>562</v>
      </c>
      <c r="D121">
        <v>3</v>
      </c>
      <c r="E121" t="s">
        <v>34</v>
      </c>
      <c r="F121" t="s">
        <v>13</v>
      </c>
      <c r="G121" t="s">
        <v>579</v>
      </c>
      <c r="H121" t="s">
        <v>563</v>
      </c>
      <c r="I121" t="s">
        <v>565</v>
      </c>
      <c r="J121" t="s">
        <v>566</v>
      </c>
      <c r="K121" t="s">
        <v>583</v>
      </c>
      <c r="L121">
        <v>39.301310043668103</v>
      </c>
      <c r="S121" t="s">
        <v>577</v>
      </c>
      <c r="T121" t="s">
        <v>579</v>
      </c>
      <c r="U121">
        <f>M119</f>
        <v>81.8049490538573</v>
      </c>
      <c r="V121">
        <f>O119</f>
        <v>42.797730342793635</v>
      </c>
      <c r="W121">
        <f>N119</f>
        <v>3</v>
      </c>
    </row>
    <row r="122" spans="3:48">
      <c r="C122" t="s">
        <v>562</v>
      </c>
      <c r="D122">
        <v>1</v>
      </c>
      <c r="E122" t="s">
        <v>34</v>
      </c>
      <c r="F122" t="s">
        <v>163</v>
      </c>
      <c r="G122" s="32">
        <v>0.5</v>
      </c>
      <c r="I122" t="s">
        <v>565</v>
      </c>
      <c r="J122" t="s">
        <v>566</v>
      </c>
      <c r="K122" t="s">
        <v>583</v>
      </c>
      <c r="L122">
        <v>116.15720524017399</v>
      </c>
      <c r="M122">
        <f>AVERAGE(L122:L124)</f>
        <v>76.273653566229726</v>
      </c>
      <c r="N122">
        <v>3</v>
      </c>
      <c r="O122">
        <f>STDEV(L122:L124)</f>
        <v>47.002264766920071</v>
      </c>
    </row>
    <row r="123" spans="3:48">
      <c r="C123" t="s">
        <v>562</v>
      </c>
      <c r="D123">
        <v>2</v>
      </c>
      <c r="E123" t="s">
        <v>34</v>
      </c>
      <c r="F123" t="s">
        <v>163</v>
      </c>
      <c r="G123" s="32">
        <v>0.5</v>
      </c>
      <c r="I123" t="s">
        <v>565</v>
      </c>
      <c r="J123" t="s">
        <v>566</v>
      </c>
      <c r="K123" t="s">
        <v>583</v>
      </c>
      <c r="L123">
        <v>88.209606986899502</v>
      </c>
      <c r="Q123">
        <v>102</v>
      </c>
      <c r="R123">
        <v>3</v>
      </c>
      <c r="S123" t="s">
        <v>580</v>
      </c>
      <c r="T123" t="s">
        <v>32</v>
      </c>
      <c r="U123">
        <f>AVERAGE(M89,M92)</f>
        <v>57.350800582241597</v>
      </c>
      <c r="V123">
        <f>SQRT(O92^2+O89^2)/2</f>
        <v>8.5385789671397365</v>
      </c>
      <c r="W123">
        <v>6</v>
      </c>
      <c r="X123">
        <f>X117</f>
        <v>39</v>
      </c>
      <c r="Y123">
        <f>SQRT((((W124-1)*V124^2)+((W123-1)*V123^2))/(W124+W123-2))</f>
        <v>26.139631761341459</v>
      </c>
      <c r="Z123">
        <f>(U124-U123)/Y123</f>
        <v>0.72391429063563162</v>
      </c>
      <c r="AA123">
        <f>1-(3/(4*(W123+W124-2)-1))</f>
        <v>0.88888888888888884</v>
      </c>
      <c r="AB123">
        <f>((W123+W124)/(W123*W124))+(Z123^2/(2*(W123+W124)))</f>
        <v>0.529113994454805</v>
      </c>
      <c r="AC123">
        <f>AA123*Z123</f>
        <v>0.64347936945389472</v>
      </c>
      <c r="AD123">
        <f>AB123*(AA123^2)</f>
        <v>0.41806537833466073</v>
      </c>
      <c r="AF123">
        <f>LN(U124/U123)</f>
        <v>0.28514077502310547</v>
      </c>
      <c r="AG123">
        <f>(((V123^2)/(W123*U123^2))+((V124^2)/(W124*U124^2)))</f>
        <v>0.13027499386115959</v>
      </c>
      <c r="AH123">
        <f>(W123*W124)/(W123+W124)</f>
        <v>2</v>
      </c>
      <c r="AI123" s="12">
        <f>((W124+W123)/(W124*W123))+(Z123^2/(2*X123))</f>
        <v>0.506718614104955</v>
      </c>
      <c r="AJ123" s="12">
        <f>AI123*(AA123^2)</f>
        <v>0.40037026299650763</v>
      </c>
      <c r="AK123" s="12">
        <f>(1/W96/2)+(AC123*AC96)/(2*X123)</f>
        <v>6.553908895210854E-2</v>
      </c>
      <c r="AL123" s="12">
        <f>(1/W99/2)+(AC123*AC99)/(2*X123)</f>
        <v>8.3560454133638273E-2</v>
      </c>
      <c r="AM123" s="12">
        <f>(1/W102/2)+(AC123*AC102)/(2*X123)</f>
        <v>8.1564964377149579E-2</v>
      </c>
      <c r="AN123" s="12">
        <f>(1/W105/2)+(AC123*AC105)/(2*X123)</f>
        <v>7.9504290236707645E-2</v>
      </c>
      <c r="AO123" s="12">
        <f>(1/W108/2)+(AC123*AC108)/(2*X123)</f>
        <v>8.4168257610805541E-2</v>
      </c>
      <c r="AP123" s="12">
        <f>(1/W111/2)+(AC123*AC111)/(2*X123)</f>
        <v>6.9056243968800113E-2</v>
      </c>
      <c r="AQ123" s="12">
        <f>(1/W123)+(AC123*AC114)/(2*X123)</f>
        <v>0.17518415615334887</v>
      </c>
      <c r="AR123" s="12">
        <f>(1/W123)+(AC123*AC117)/(2*X123)</f>
        <v>0.16488118415677699</v>
      </c>
      <c r="AS123" s="12">
        <f>(1/W123)+(AC123*AC120)/(2*X123)</f>
        <v>0.16162884066591413</v>
      </c>
      <c r="AT123" s="12"/>
      <c r="AU123">
        <v>93</v>
      </c>
      <c r="AV123">
        <v>30</v>
      </c>
    </row>
    <row r="124" spans="3:48">
      <c r="C124" t="s">
        <v>562</v>
      </c>
      <c r="D124">
        <v>3</v>
      </c>
      <c r="E124" t="s">
        <v>34</v>
      </c>
      <c r="F124" t="s">
        <v>163</v>
      </c>
      <c r="G124" s="32">
        <v>0.5</v>
      </c>
      <c r="I124" t="s">
        <v>565</v>
      </c>
      <c r="J124" t="s">
        <v>566</v>
      </c>
      <c r="K124" t="s">
        <v>583</v>
      </c>
      <c r="L124">
        <v>24.454148471615699</v>
      </c>
      <c r="S124" t="s">
        <v>580</v>
      </c>
      <c r="T124" t="s">
        <v>572</v>
      </c>
      <c r="U124">
        <f>M122</f>
        <v>76.273653566229726</v>
      </c>
      <c r="V124">
        <f>O122</f>
        <v>47.002264766920071</v>
      </c>
      <c r="W124">
        <f>N122</f>
        <v>3</v>
      </c>
    </row>
    <row r="125" spans="3:48">
      <c r="C125" t="s">
        <v>581</v>
      </c>
      <c r="D125">
        <v>1</v>
      </c>
      <c r="E125" t="s">
        <v>32</v>
      </c>
      <c r="H125" t="s">
        <v>563</v>
      </c>
      <c r="K125" t="s">
        <v>583</v>
      </c>
      <c r="L125">
        <v>111.19133574007201</v>
      </c>
      <c r="M125">
        <f>AVERAGE(L125:L127)</f>
        <v>138.38748495788167</v>
      </c>
      <c r="N125">
        <v>3</v>
      </c>
      <c r="O125">
        <f>STDEV(L125:L127)</f>
        <v>37.547440454464585</v>
      </c>
    </row>
    <row r="126" spans="3:48">
      <c r="C126" t="s">
        <v>581</v>
      </c>
      <c r="D126">
        <v>2</v>
      </c>
      <c r="E126" t="s">
        <v>32</v>
      </c>
      <c r="H126" t="s">
        <v>563</v>
      </c>
      <c r="K126" t="s">
        <v>583</v>
      </c>
      <c r="L126">
        <v>122.743682310469</v>
      </c>
    </row>
    <row r="127" spans="3:48">
      <c r="C127" t="s">
        <v>581</v>
      </c>
      <c r="D127">
        <v>3</v>
      </c>
      <c r="E127" t="s">
        <v>32</v>
      </c>
      <c r="H127" t="s">
        <v>563</v>
      </c>
      <c r="K127" t="s">
        <v>583</v>
      </c>
      <c r="L127">
        <v>181.227436823104</v>
      </c>
    </row>
    <row r="128" spans="3:48">
      <c r="C128" t="s">
        <v>581</v>
      </c>
      <c r="D128">
        <v>1</v>
      </c>
      <c r="E128" t="s">
        <v>32</v>
      </c>
      <c r="H128" t="s">
        <v>565</v>
      </c>
      <c r="K128" t="s">
        <v>583</v>
      </c>
      <c r="L128">
        <v>72.202166064981895</v>
      </c>
      <c r="M128">
        <f>AVERAGE(L128:L130)</f>
        <v>58.965102286401901</v>
      </c>
      <c r="N128">
        <v>3</v>
      </c>
      <c r="O128">
        <f>STDEV(L128:L130)</f>
        <v>11.469316541462176</v>
      </c>
    </row>
    <row r="129" spans="3:48">
      <c r="C129" t="s">
        <v>581</v>
      </c>
      <c r="D129">
        <v>2</v>
      </c>
      <c r="E129" t="s">
        <v>32</v>
      </c>
      <c r="H129" t="s">
        <v>565</v>
      </c>
      <c r="K129" t="s">
        <v>583</v>
      </c>
      <c r="L129">
        <v>52.707581227436798</v>
      </c>
    </row>
    <row r="130" spans="3:48">
      <c r="C130" t="s">
        <v>581</v>
      </c>
      <c r="D130">
        <v>3</v>
      </c>
      <c r="E130" t="s">
        <v>32</v>
      </c>
      <c r="H130" t="s">
        <v>565</v>
      </c>
      <c r="K130" t="s">
        <v>583</v>
      </c>
      <c r="L130">
        <v>51.985559566787003</v>
      </c>
    </row>
    <row r="131" spans="3:48">
      <c r="C131" t="s">
        <v>581</v>
      </c>
      <c r="D131">
        <v>1</v>
      </c>
      <c r="E131" t="s">
        <v>32</v>
      </c>
      <c r="H131" t="s">
        <v>566</v>
      </c>
      <c r="K131" t="s">
        <v>583</v>
      </c>
      <c r="L131">
        <v>49.097472924187699</v>
      </c>
      <c r="M131">
        <f>AVERAGE(L131:L133)</f>
        <v>61.853188929001163</v>
      </c>
      <c r="N131">
        <v>3</v>
      </c>
      <c r="O131">
        <f>STDEV(L131:L133)</f>
        <v>15.725050516408769</v>
      </c>
    </row>
    <row r="132" spans="3:48">
      <c r="C132" t="s">
        <v>581</v>
      </c>
      <c r="D132">
        <v>2</v>
      </c>
      <c r="E132" t="s">
        <v>32</v>
      </c>
      <c r="H132" t="s">
        <v>566</v>
      </c>
      <c r="K132" t="s">
        <v>583</v>
      </c>
      <c r="L132">
        <v>57.039711191335698</v>
      </c>
    </row>
    <row r="133" spans="3:48">
      <c r="C133" t="s">
        <v>581</v>
      </c>
      <c r="D133">
        <v>3</v>
      </c>
      <c r="E133" t="s">
        <v>32</v>
      </c>
      <c r="H133" t="s">
        <v>566</v>
      </c>
      <c r="K133" t="s">
        <v>583</v>
      </c>
      <c r="L133">
        <v>79.422382671480094</v>
      </c>
      <c r="AI133" s="11" t="s">
        <v>100</v>
      </c>
      <c r="AJ133" s="12"/>
      <c r="AK133" s="12">
        <v>93</v>
      </c>
      <c r="AL133" s="12">
        <v>94</v>
      </c>
      <c r="AM133" s="12">
        <v>95</v>
      </c>
      <c r="AN133" s="12">
        <v>96</v>
      </c>
      <c r="AO133" s="12">
        <v>97</v>
      </c>
      <c r="AP133" s="12">
        <v>98</v>
      </c>
      <c r="AQ133" s="12">
        <v>99</v>
      </c>
      <c r="AR133" s="12">
        <v>100</v>
      </c>
      <c r="AS133" s="12">
        <v>101</v>
      </c>
      <c r="AT133" s="12">
        <v>102</v>
      </c>
    </row>
    <row r="134" spans="3:48">
      <c r="C134" t="s">
        <v>581</v>
      </c>
      <c r="D134">
        <v>1</v>
      </c>
      <c r="E134" t="s">
        <v>34</v>
      </c>
      <c r="F134" t="s">
        <v>13</v>
      </c>
      <c r="G134" t="s">
        <v>567</v>
      </c>
      <c r="H134" t="s">
        <v>563</v>
      </c>
      <c r="I134" t="s">
        <v>565</v>
      </c>
      <c r="K134" t="s">
        <v>583</v>
      </c>
      <c r="L134">
        <v>29.602888086642501</v>
      </c>
      <c r="M134">
        <f>AVERAGE(L134:L136)</f>
        <v>23.586040914560702</v>
      </c>
      <c r="N134">
        <v>3</v>
      </c>
      <c r="O134">
        <f>STDEV(L134:L136)</f>
        <v>5.7911958678776978</v>
      </c>
      <c r="Q134" t="s">
        <v>15</v>
      </c>
      <c r="R134" t="s">
        <v>16</v>
      </c>
      <c r="S134" s="5" t="s">
        <v>568</v>
      </c>
      <c r="T134" s="5" t="s">
        <v>49</v>
      </c>
      <c r="U134" s="5" t="s">
        <v>10</v>
      </c>
      <c r="V134" s="5" t="s">
        <v>14</v>
      </c>
      <c r="W134" s="5" t="s">
        <v>13</v>
      </c>
      <c r="X134" s="5" t="s">
        <v>569</v>
      </c>
      <c r="Y134" s="6" t="s">
        <v>20</v>
      </c>
      <c r="Z134" s="6" t="s">
        <v>21</v>
      </c>
      <c r="AA134" s="6" t="s">
        <v>22</v>
      </c>
      <c r="AB134" s="6" t="s">
        <v>23</v>
      </c>
      <c r="AC134" s="6" t="s">
        <v>24</v>
      </c>
      <c r="AD134" s="6" t="s">
        <v>25</v>
      </c>
      <c r="AF134" s="6" t="s">
        <v>26</v>
      </c>
      <c r="AG134" s="6" t="s">
        <v>27</v>
      </c>
      <c r="AH134" t="s">
        <v>28</v>
      </c>
      <c r="AI134" s="14" t="s">
        <v>23</v>
      </c>
      <c r="AJ134" s="14" t="s">
        <v>25</v>
      </c>
      <c r="AK134" s="14" t="s">
        <v>105</v>
      </c>
      <c r="AL134" s="12"/>
      <c r="AM134" s="12"/>
      <c r="AN134" s="12"/>
      <c r="AO134" s="12"/>
      <c r="AP134" s="12"/>
      <c r="AQ134" s="12"/>
      <c r="AR134" s="12"/>
      <c r="AS134" s="12"/>
      <c r="AT134" s="12"/>
    </row>
    <row r="135" spans="3:48">
      <c r="C135" t="s">
        <v>581</v>
      </c>
      <c r="D135">
        <v>2</v>
      </c>
      <c r="E135" t="s">
        <v>34</v>
      </c>
      <c r="F135" t="s">
        <v>13</v>
      </c>
      <c r="G135" t="s">
        <v>567</v>
      </c>
      <c r="H135" t="s">
        <v>563</v>
      </c>
      <c r="I135" t="s">
        <v>565</v>
      </c>
      <c r="K135" t="s">
        <v>583</v>
      </c>
      <c r="L135">
        <v>23.1046931407942</v>
      </c>
      <c r="Q135">
        <v>93</v>
      </c>
      <c r="R135">
        <v>4</v>
      </c>
      <c r="S135" t="s">
        <v>570</v>
      </c>
      <c r="T135" t="s">
        <v>32</v>
      </c>
      <c r="U135">
        <f>AVERAGE(M125,M128)</f>
        <v>98.676293622141785</v>
      </c>
      <c r="V135">
        <f>SQRT(O128^2+O125^2)/2</f>
        <v>19.630050347680093</v>
      </c>
      <c r="W135">
        <f>SUM(N125:N128)</f>
        <v>6</v>
      </c>
      <c r="X135">
        <f>SUM(W136,W139,W142,W145,W148,W151,W154,W157,W160,W163,9)</f>
        <v>39</v>
      </c>
      <c r="Y135">
        <f>SQRT((((W136-1)*V136^2)+((W135-1)*V135^2))/(W136+W135-2))</f>
        <v>16.876739201053049</v>
      </c>
      <c r="Z135">
        <f>(U136-U135)/Y135</f>
        <v>-4.4493341879037702</v>
      </c>
      <c r="AA135">
        <f>1-(3/(4*(W135+W136-2)-1))</f>
        <v>0.88888888888888884</v>
      </c>
      <c r="AB135">
        <f>((W135+W136)/(W135*W136))+(Z135^2/(2*(W135+W136)))</f>
        <v>1.5998097064249612</v>
      </c>
      <c r="AC135">
        <f>AA135*Z135</f>
        <v>-3.9549637225811289</v>
      </c>
      <c r="AD135">
        <f>AB135*(AA135^2)</f>
        <v>1.2640471754468829</v>
      </c>
      <c r="AF135">
        <f>LN(U136/U135)</f>
        <v>-1.4311896810277822</v>
      </c>
      <c r="AG135">
        <f>(((V135^2)/(W135*U135^2))+((V136^2)/(W136*U136^2)))</f>
        <v>2.6691569743025369E-2</v>
      </c>
      <c r="AH135">
        <f>(W135*W136)/(W135+W136)</f>
        <v>2</v>
      </c>
      <c r="AI135" s="12">
        <f>((W136+W135)/(W136*W135))+(Z135^2/(2*X135))</f>
        <v>0.75380223994422191</v>
      </c>
      <c r="AJ135" s="12">
        <f>AI135*(AA135^2)</f>
        <v>0.59559683156086662</v>
      </c>
      <c r="AK135" s="12"/>
      <c r="AL135" s="12">
        <f>(1/W135)+(AC135*AC138)/(2*X135)</f>
        <v>0.27462638450502869</v>
      </c>
      <c r="AM135" s="12">
        <f>(1/W135)+(AC135*AC141)/(2*X135)</f>
        <v>0.39572082449881973</v>
      </c>
      <c r="AN135" s="12">
        <f>(1/W135/2)+(AC135*AC144)/(2*X135)</f>
        <v>0.19483025685158686</v>
      </c>
      <c r="AO135" s="12">
        <f>(1/W135/2)+(AC135*AC147)/(2*X135)</f>
        <v>0.30014100833090962</v>
      </c>
      <c r="AP135" s="12">
        <f>(1/W135/2)+(AC135*AC150)/(2*X135)</f>
        <v>7.8906229534568287E-2</v>
      </c>
      <c r="AQ135" s="12">
        <f>(1/W135)+(AC135*AC153)/(2*X135)</f>
        <v>0.33130809552802021</v>
      </c>
      <c r="AR135" s="12">
        <f>(1/W135)+(AC135*AC156)/(2*X135)</f>
        <v>0.24733803350775296</v>
      </c>
      <c r="AS135" s="12">
        <f>(1/W135)+(AC135*AC159)/(2*X135)</f>
        <v>0.19268606473632593</v>
      </c>
      <c r="AT135" s="12">
        <f>(1/W135/2)+(AC135*AC162)/(2*X135)</f>
        <v>-5.4934767911532928E-3</v>
      </c>
      <c r="AU135">
        <v>93</v>
      </c>
      <c r="AV135">
        <v>31</v>
      </c>
    </row>
    <row r="136" spans="3:48">
      <c r="C136" t="s">
        <v>581</v>
      </c>
      <c r="D136">
        <v>3</v>
      </c>
      <c r="E136" t="s">
        <v>34</v>
      </c>
      <c r="F136" t="s">
        <v>13</v>
      </c>
      <c r="G136" t="s">
        <v>567</v>
      </c>
      <c r="H136" t="s">
        <v>563</v>
      </c>
      <c r="I136" t="s">
        <v>565</v>
      </c>
      <c r="K136" t="s">
        <v>583</v>
      </c>
      <c r="L136">
        <v>18.050541516245399</v>
      </c>
      <c r="S136" t="s">
        <v>570</v>
      </c>
      <c r="T136" t="s">
        <v>571</v>
      </c>
      <c r="U136">
        <f>M134</f>
        <v>23.586040914560702</v>
      </c>
      <c r="V136">
        <f>O134</f>
        <v>5.7911958678776978</v>
      </c>
      <c r="W136">
        <f>N134</f>
        <v>3</v>
      </c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</row>
    <row r="137" spans="3:48">
      <c r="C137" t="s">
        <v>581</v>
      </c>
      <c r="D137">
        <v>1</v>
      </c>
      <c r="E137" t="s">
        <v>34</v>
      </c>
      <c r="F137" t="s">
        <v>163</v>
      </c>
      <c r="G137" s="32">
        <v>0.5</v>
      </c>
      <c r="H137" t="s">
        <v>563</v>
      </c>
      <c r="I137" t="s">
        <v>565</v>
      </c>
      <c r="K137" t="s">
        <v>583</v>
      </c>
      <c r="L137">
        <v>32.490974729241799</v>
      </c>
      <c r="M137">
        <f>AVERAGE(L137:L139)</f>
        <v>51.985559566786968</v>
      </c>
      <c r="N137">
        <v>3</v>
      </c>
      <c r="O137">
        <f>STDEV(L137:L139)</f>
        <v>19.14378856832186</v>
      </c>
    </row>
    <row r="138" spans="3:48">
      <c r="C138" t="s">
        <v>581</v>
      </c>
      <c r="D138">
        <v>2</v>
      </c>
      <c r="E138" t="s">
        <v>34</v>
      </c>
      <c r="F138" t="s">
        <v>163</v>
      </c>
      <c r="G138" s="32">
        <v>0.5</v>
      </c>
      <c r="H138" t="s">
        <v>563</v>
      </c>
      <c r="I138" t="s">
        <v>565</v>
      </c>
      <c r="K138" t="s">
        <v>583</v>
      </c>
      <c r="L138">
        <v>52.707581227436798</v>
      </c>
      <c r="Q138">
        <v>94</v>
      </c>
      <c r="R138">
        <v>4</v>
      </c>
      <c r="S138" t="s">
        <v>570</v>
      </c>
      <c r="T138" t="s">
        <v>32</v>
      </c>
      <c r="U138">
        <v>98.676293622141785</v>
      </c>
      <c r="V138">
        <v>19.630050347680093</v>
      </c>
      <c r="W138">
        <v>6</v>
      </c>
      <c r="X138">
        <f>X135</f>
        <v>39</v>
      </c>
      <c r="Y138">
        <f>SQRT((((W139-1)*V139^2)+((W138-1)*V138^2))/(W139+W138-2))</f>
        <v>19.492356248245098</v>
      </c>
      <c r="Z138">
        <f>(U139-U138)/Y138</f>
        <v>-2.3953355592686951</v>
      </c>
      <c r="AA138">
        <f>1-(3/(4*(W138+W139-2)-1))</f>
        <v>0.88888888888888884</v>
      </c>
      <c r="AB138">
        <f>((W138+W139)/(W138*W139))+(Z138^2/(2*(W138+W139)))</f>
        <v>0.81875735786094839</v>
      </c>
      <c r="AC138">
        <f>AA138*Z138</f>
        <v>-2.1291871637943958</v>
      </c>
      <c r="AD138">
        <f>AB138*(AA138^2)</f>
        <v>0.64691939386544062</v>
      </c>
      <c r="AF138">
        <f>LN(U139/U138)</f>
        <v>-0.64087875201418698</v>
      </c>
      <c r="AG138">
        <f>(((V138^2)/(W138*U138^2))+((V139^2)/(W139*U139^2)))</f>
        <v>5.1798965624028664E-2</v>
      </c>
      <c r="AH138">
        <f>(W138*W139)/(W138+W139)</f>
        <v>2</v>
      </c>
      <c r="AI138" s="12">
        <f>((W139+W138)/(W139*W138))+(Z138^2/(2*X138))</f>
        <v>0.57355939027560354</v>
      </c>
      <c r="AJ138" s="12">
        <f>AI138*(AA138^2)</f>
        <v>0.45318272811899535</v>
      </c>
      <c r="AK138" s="12">
        <f>(1/W135)+(AC135*AC138)/(2*X135)</f>
        <v>0.27462638450502869</v>
      </c>
      <c r="AL138" s="12"/>
      <c r="AM138" s="12">
        <f>(1/W138)+(AC138*AC141)/(2*X138)</f>
        <v>0.28997985153493866</v>
      </c>
      <c r="AN138" s="12">
        <f>(1/W138/2)+(AC138*AC144)/(2*X138)</f>
        <v>0.14335861675178599</v>
      </c>
      <c r="AO138" s="12">
        <f>(1/W138/2)+(AC138*AC147)/(2*X138)</f>
        <v>0.20005352370607249</v>
      </c>
      <c r="AP138" s="12">
        <f>(1/W138/2)+(AC138*AC150)/(2*X138)</f>
        <v>8.0949965686419961E-2</v>
      </c>
      <c r="AQ138" s="12">
        <f>(1/W138)+(AC138*AC153)/(2*X138)</f>
        <v>0.25530273049674929</v>
      </c>
      <c r="AR138" s="12">
        <f>(1/W138)+(AC138*AC156)/(2*X138)</f>
        <v>0.21009675877676348</v>
      </c>
      <c r="AS138" s="12">
        <f>(1/W138)+(AC138*AC159)/(2*X138)</f>
        <v>0.18067442306232315</v>
      </c>
      <c r="AT138" s="12">
        <f>(1/W138/2)+(AC138*AC162)/(2*X138)</f>
        <v>3.551269143009287E-2</v>
      </c>
      <c r="AU138">
        <v>93</v>
      </c>
      <c r="AV138">
        <v>32</v>
      </c>
    </row>
    <row r="139" spans="3:48">
      <c r="C139" t="s">
        <v>581</v>
      </c>
      <c r="D139">
        <v>3</v>
      </c>
      <c r="E139" t="s">
        <v>34</v>
      </c>
      <c r="F139" t="s">
        <v>163</v>
      </c>
      <c r="G139" s="32">
        <v>0.5</v>
      </c>
      <c r="H139" t="s">
        <v>563</v>
      </c>
      <c r="I139" t="s">
        <v>565</v>
      </c>
      <c r="K139" t="s">
        <v>583</v>
      </c>
      <c r="L139">
        <v>70.758122743682307</v>
      </c>
      <c r="S139" t="s">
        <v>570</v>
      </c>
      <c r="T139" t="s">
        <v>572</v>
      </c>
      <c r="U139">
        <f>M137</f>
        <v>51.985559566786968</v>
      </c>
      <c r="V139">
        <f>O137</f>
        <v>19.14378856832186</v>
      </c>
      <c r="W139">
        <f>N137</f>
        <v>3</v>
      </c>
    </row>
    <row r="140" spans="3:48">
      <c r="C140" t="s">
        <v>581</v>
      </c>
      <c r="D140">
        <v>1</v>
      </c>
      <c r="E140" t="s">
        <v>34</v>
      </c>
      <c r="F140" t="s">
        <v>13</v>
      </c>
      <c r="G140" t="s">
        <v>573</v>
      </c>
      <c r="H140" t="s">
        <v>563</v>
      </c>
      <c r="I140" t="s">
        <v>565</v>
      </c>
      <c r="K140" t="s">
        <v>583</v>
      </c>
      <c r="L140">
        <v>20.216606498194899</v>
      </c>
      <c r="M140">
        <f>AVERAGE(L140:L142)</f>
        <v>11.79302045728034</v>
      </c>
      <c r="N140">
        <v>3</v>
      </c>
      <c r="O140">
        <f>STDEV(L140:L142)</f>
        <v>7.7203441310928635</v>
      </c>
    </row>
    <row r="141" spans="3:48">
      <c r="C141" t="s">
        <v>581</v>
      </c>
      <c r="D141">
        <v>2</v>
      </c>
      <c r="E141" t="s">
        <v>34</v>
      </c>
      <c r="F141" t="s">
        <v>13</v>
      </c>
      <c r="G141" t="s">
        <v>573</v>
      </c>
      <c r="H141" t="s">
        <v>563</v>
      </c>
      <c r="I141" t="s">
        <v>565</v>
      </c>
      <c r="K141" t="s">
        <v>583</v>
      </c>
      <c r="L141">
        <v>5.0541516245487204</v>
      </c>
      <c r="Q141">
        <v>95</v>
      </c>
      <c r="R141">
        <v>4</v>
      </c>
      <c r="S141" t="s">
        <v>570</v>
      </c>
      <c r="T141" t="s">
        <v>32</v>
      </c>
      <c r="U141">
        <v>98.676293622141785</v>
      </c>
      <c r="V141">
        <v>19.630050347680093</v>
      </c>
      <c r="W141">
        <v>6</v>
      </c>
      <c r="X141">
        <f>X135</f>
        <v>39</v>
      </c>
      <c r="Y141">
        <f>SQRT((((W142-1)*V142^2)+((W141-1)*V141^2))/(W142+W141-2))</f>
        <v>17.095955287173616</v>
      </c>
      <c r="Z141">
        <f>(U142-U141)/Y141</f>
        <v>-5.0820952503336478</v>
      </c>
      <c r="AA141">
        <f>1-(3/(4*(W141+W142-2)-1))</f>
        <v>0.88888888888888884</v>
      </c>
      <c r="AB141">
        <f>((W141+W142)/(W141*W142))+(Z141^2/(2*(W141+W142)))</f>
        <v>1.9348717851924346</v>
      </c>
      <c r="AC141">
        <f>AA141*Z141</f>
        <v>-4.5174180002965754</v>
      </c>
      <c r="AD141">
        <f>AB141*(AA141^2)</f>
        <v>1.5287875833619236</v>
      </c>
      <c r="AF141">
        <f>LN(U142/U141)</f>
        <v>-2.1243368615877287</v>
      </c>
      <c r="AG141">
        <f>(((V141^2)/(W141*U141^2))+((V142^2)/(W142*U142^2)))</f>
        <v>0.14945291918076048</v>
      </c>
      <c r="AH141">
        <f>(W141*W142)/(W141+W142)</f>
        <v>2</v>
      </c>
      <c r="AI141" s="12">
        <f>((W142+W141)/(W142*W141))+(Z141^2/(2*X141))</f>
        <v>0.83112425812133106</v>
      </c>
      <c r="AJ141" s="12">
        <f>AI141*(AA141^2)</f>
        <v>0.65669077184895286</v>
      </c>
      <c r="AK141" s="12">
        <f>(1/W138)+(AC135*AC141)/(2*X138)</f>
        <v>0.39572082449881973</v>
      </c>
      <c r="AL141" s="12">
        <f>(1/W141)+(AC138*AC141)/(2*X141)</f>
        <v>0.28997985153493866</v>
      </c>
      <c r="AM141" s="12"/>
      <c r="AN141" s="12">
        <f>(1/W141/2)+(AC141*AC144)/(2*X141)</f>
        <v>0.21068676679297915</v>
      </c>
      <c r="AO141" s="12">
        <f>(1/W141/2)+(AC141*AC147)/(2*X141)</f>
        <v>0.33097426314628936</v>
      </c>
      <c r="AP141" s="12">
        <f>(1/W141/2)+(AC141*AC150)/(2*X141)</f>
        <v>7.8276629961937919E-2</v>
      </c>
      <c r="AQ141" s="12">
        <f>(1/W141)+(AC141*AC153)/(2*X141)</f>
        <v>0.3547225393631247</v>
      </c>
      <c r="AR141" s="12">
        <f>(1/W141)+(AC141*AC156)/(2*X141)</f>
        <v>0.25881069382821442</v>
      </c>
      <c r="AS141" s="12">
        <f>(1/W141)+(AC141*AC159)/(2*X141)</f>
        <v>0.19638640759011824</v>
      </c>
      <c r="AT141" s="12">
        <f>(1/W141/2)+(AC141*AC162)/(2*X141)</f>
        <v>-1.8125961646849806E-2</v>
      </c>
      <c r="AU141">
        <v>93</v>
      </c>
      <c r="AV141">
        <v>33</v>
      </c>
    </row>
    <row r="142" spans="3:48">
      <c r="C142" t="s">
        <v>581</v>
      </c>
      <c r="D142">
        <v>3</v>
      </c>
      <c r="E142" t="s">
        <v>34</v>
      </c>
      <c r="F142" t="s">
        <v>13</v>
      </c>
      <c r="G142" t="s">
        <v>573</v>
      </c>
      <c r="H142" t="s">
        <v>563</v>
      </c>
      <c r="I142" t="s">
        <v>565</v>
      </c>
      <c r="K142" t="s">
        <v>583</v>
      </c>
      <c r="L142">
        <v>10.1083032490974</v>
      </c>
      <c r="S142" t="s">
        <v>570</v>
      </c>
      <c r="T142" t="s">
        <v>574</v>
      </c>
      <c r="U142">
        <f>M140</f>
        <v>11.79302045728034</v>
      </c>
      <c r="V142">
        <f>O140</f>
        <v>7.7203441310928635</v>
      </c>
      <c r="W142">
        <f>N140</f>
        <v>3</v>
      </c>
    </row>
    <row r="143" spans="3:48">
      <c r="C143" t="s">
        <v>581</v>
      </c>
      <c r="D143">
        <v>1</v>
      </c>
      <c r="E143" t="s">
        <v>34</v>
      </c>
      <c r="F143" t="s">
        <v>13</v>
      </c>
      <c r="G143" t="s">
        <v>567</v>
      </c>
      <c r="H143" t="s">
        <v>563</v>
      </c>
      <c r="I143" t="s">
        <v>566</v>
      </c>
      <c r="K143" t="s">
        <v>583</v>
      </c>
      <c r="L143">
        <v>20.216606498194899</v>
      </c>
      <c r="M143">
        <f>AVERAGE(L143:L145)</f>
        <v>46.931407942238195</v>
      </c>
      <c r="N143">
        <v>3</v>
      </c>
      <c r="O143">
        <f>STDEV(L143:L145)</f>
        <v>24.131082984936302</v>
      </c>
      <c r="S143" s="5"/>
      <c r="T143" s="5"/>
      <c r="U143" s="5"/>
      <c r="V143" s="5"/>
      <c r="W143" s="5"/>
      <c r="X143" s="5"/>
    </row>
    <row r="144" spans="3:48">
      <c r="C144" t="s">
        <v>581</v>
      </c>
      <c r="D144">
        <v>2</v>
      </c>
      <c r="E144" t="s">
        <v>34</v>
      </c>
      <c r="F144" t="s">
        <v>13</v>
      </c>
      <c r="G144" t="s">
        <v>567</v>
      </c>
      <c r="H144" t="s">
        <v>563</v>
      </c>
      <c r="I144" t="s">
        <v>566</v>
      </c>
      <c r="K144" t="s">
        <v>583</v>
      </c>
      <c r="L144">
        <v>53.429602888086599</v>
      </c>
      <c r="Q144">
        <v>96</v>
      </c>
      <c r="R144">
        <v>4</v>
      </c>
      <c r="S144" t="s">
        <v>575</v>
      </c>
      <c r="T144" t="s">
        <v>32</v>
      </c>
      <c r="U144">
        <f>AVERAGE(M125,M131)</f>
        <v>100.12033694344142</v>
      </c>
      <c r="V144">
        <f>SQRT(O131^2+O125^2)/2</f>
        <v>20.35366980685038</v>
      </c>
      <c r="W144">
        <f>SUM(N131,N125)</f>
        <v>6</v>
      </c>
      <c r="X144">
        <f>X138</f>
        <v>39</v>
      </c>
      <c r="Y144">
        <f>SQRT((((W145-1)*V145^2)+((W144-1)*V144^2))/(W145+W144-2))</f>
        <v>21.500756481984627</v>
      </c>
      <c r="Z144">
        <f>(U145-U144)/Y144</f>
        <v>-2.4738166327203395</v>
      </c>
      <c r="AA144">
        <f>1-(3/(4*(W144+W145-2)-1))</f>
        <v>0.88888888888888884</v>
      </c>
      <c r="AB144">
        <f>((W144+W145)/(W144*W145))+(Z144^2/(2*(W144+W145)))</f>
        <v>0.83998715179576666</v>
      </c>
      <c r="AC144">
        <f>AA144*Z144</f>
        <v>-2.198948117973635</v>
      </c>
      <c r="AD144">
        <f>AB144*(AA144^2)</f>
        <v>0.66369355203616132</v>
      </c>
      <c r="AF144">
        <f>LN(U145/U144)</f>
        <v>-0.75768570169751581</v>
      </c>
      <c r="AG144">
        <f>(((V144^2)/(W144*U144^2))+((V145^2)/(W145*U145^2)))</f>
        <v>9.5014176528599656E-2</v>
      </c>
      <c r="AH144">
        <f>(W144*W145)/(W144+W145)</f>
        <v>2</v>
      </c>
      <c r="AI144" s="12">
        <f>((W145+W144)/(W145*W144))+(Z144^2/(2*X144))</f>
        <v>0.57845857349133079</v>
      </c>
      <c r="AJ144" s="12">
        <f>AI144*(AA144^2)</f>
        <v>0.45705368769685395</v>
      </c>
      <c r="AK144" s="12">
        <f>(1/W144/2)+(AC144*AC135)/(2*X144)</f>
        <v>0.19483025685158686</v>
      </c>
      <c r="AL144" s="12">
        <f>(1/W144/2)+(AC144*AC138)/(2*X144)</f>
        <v>0.14335861675178599</v>
      </c>
      <c r="AM144" s="12">
        <f>(1/W144/2)+(AC144*AC141)/(2*X144)</f>
        <v>0.21068676679297915</v>
      </c>
      <c r="AN144" s="12"/>
      <c r="AO144" s="12">
        <f>(1/W144)+(AC144*AC147)/(2*X144)</f>
        <v>0.28721109193563454</v>
      </c>
      <c r="AP144" s="12">
        <f>(1/W144)+(AC144*AC150)/(2*X144)</f>
        <v>0.16420521006447689</v>
      </c>
      <c r="AQ144" s="12">
        <f>(1/W144)+(AC144*AC153)/(2*X144)</f>
        <v>0.2582068135631056</v>
      </c>
      <c r="AR144" s="12">
        <f>(1/W144)+(AC144*AC156)/(2*X144)</f>
        <v>0.2115197077392649</v>
      </c>
      <c r="AS144" s="12">
        <f>(1/W144)+(AC144*AC159)/(2*X144)</f>
        <v>0.18113337494249976</v>
      </c>
      <c r="AT144" s="12">
        <f>(1/W144/2)+(AC144*AC162)/(2*X144)</f>
        <v>3.3945889945770233E-2</v>
      </c>
      <c r="AU144">
        <v>93</v>
      </c>
      <c r="AV144">
        <v>34</v>
      </c>
    </row>
    <row r="145" spans="3:48">
      <c r="C145" t="s">
        <v>581</v>
      </c>
      <c r="D145">
        <v>3</v>
      </c>
      <c r="E145" t="s">
        <v>34</v>
      </c>
      <c r="F145" t="s">
        <v>13</v>
      </c>
      <c r="G145" t="s">
        <v>567</v>
      </c>
      <c r="H145" t="s">
        <v>563</v>
      </c>
      <c r="I145" t="s">
        <v>566</v>
      </c>
      <c r="K145" t="s">
        <v>583</v>
      </c>
      <c r="L145">
        <v>67.148014440433101</v>
      </c>
      <c r="S145" t="s">
        <v>575</v>
      </c>
      <c r="T145" t="s">
        <v>571</v>
      </c>
      <c r="U145">
        <f>M143</f>
        <v>46.931407942238195</v>
      </c>
      <c r="V145">
        <f>O143</f>
        <v>24.131082984936302</v>
      </c>
      <c r="W145">
        <f>N143</f>
        <v>3</v>
      </c>
    </row>
    <row r="146" spans="3:48">
      <c r="C146" t="s">
        <v>581</v>
      </c>
      <c r="D146">
        <v>1</v>
      </c>
      <c r="E146" t="s">
        <v>34</v>
      </c>
      <c r="F146" t="s">
        <v>163</v>
      </c>
      <c r="G146" s="32">
        <v>0.5</v>
      </c>
      <c r="H146" t="s">
        <v>563</v>
      </c>
      <c r="I146" t="s">
        <v>566</v>
      </c>
      <c r="K146" t="s">
        <v>583</v>
      </c>
      <c r="L146">
        <v>11.5523465703971</v>
      </c>
      <c r="M146">
        <f>AVERAGE(L146:L148)</f>
        <v>16.125150421179232</v>
      </c>
      <c r="N146">
        <v>3</v>
      </c>
      <c r="O146">
        <f>STDEV(L146:L148)</f>
        <v>5.6082696499306701</v>
      </c>
    </row>
    <row r="147" spans="3:48">
      <c r="C147" t="s">
        <v>581</v>
      </c>
      <c r="D147">
        <v>2</v>
      </c>
      <c r="E147" t="s">
        <v>34</v>
      </c>
      <c r="F147" t="s">
        <v>163</v>
      </c>
      <c r="G147" s="32">
        <v>0.5</v>
      </c>
      <c r="H147" t="s">
        <v>563</v>
      </c>
      <c r="I147" t="s">
        <v>566</v>
      </c>
      <c r="K147" t="s">
        <v>583</v>
      </c>
      <c r="L147">
        <v>22.3826714801443</v>
      </c>
      <c r="Q147">
        <v>97</v>
      </c>
      <c r="R147">
        <v>4</v>
      </c>
      <c r="S147" t="s">
        <v>575</v>
      </c>
      <c r="T147" t="s">
        <v>32</v>
      </c>
      <c r="U147">
        <v>100.12033694344142</v>
      </c>
      <c r="V147">
        <v>20.35366980685038</v>
      </c>
      <c r="W147">
        <v>6</v>
      </c>
      <c r="X147">
        <f>X141</f>
        <v>39</v>
      </c>
      <c r="Y147">
        <f>SQRT((((W148-1)*V148^2)+((W147-1)*V147^2))/(W148+W147-2))</f>
        <v>17.461241773728183</v>
      </c>
      <c r="Z147">
        <f>(U148-U147)/Y147</f>
        <v>-4.8103787583217352</v>
      </c>
      <c r="AA147">
        <f>1-(3/(4*(W147+W148-2)-1))</f>
        <v>0.88888888888888884</v>
      </c>
      <c r="AB147">
        <f>((W147+W148)/(W147*W148))+(Z147^2/(2*(W147+W148)))</f>
        <v>1.7855413221396088</v>
      </c>
      <c r="AC147">
        <f>AA147*Z147</f>
        <v>-4.2758922296193198</v>
      </c>
      <c r="AD147">
        <f>AB147*(AA147^2)</f>
        <v>1.410798081690555</v>
      </c>
      <c r="AF147">
        <f>LN(U148/U147)</f>
        <v>-1.8259926408702993</v>
      </c>
      <c r="AG147">
        <f>(((V147^2)/(W147*U147^2))+((V148^2)/(W148*U148^2)))</f>
        <v>4.7208727925988472E-2</v>
      </c>
      <c r="AH147">
        <f>(W147*W148)/(W147+W148)</f>
        <v>2</v>
      </c>
      <c r="AI147" s="12">
        <f>((W148+W147)/(W148*W147))+(Z147^2/(2*X147))</f>
        <v>0.79666338203221743</v>
      </c>
      <c r="AJ147" s="12">
        <f>AI147*(AA147^2)</f>
        <v>0.62946242530940633</v>
      </c>
      <c r="AK147" s="12">
        <f>(1/W147/2)+(AC147*AC135)/(2*X147)</f>
        <v>0.30014100833090962</v>
      </c>
      <c r="AL147" s="12">
        <f>(1/W147/2)+(AC147*AC138)/(2*X147)</f>
        <v>0.20005352370607249</v>
      </c>
      <c r="AM147" s="12">
        <f>(1/W147/2)+(AC147*AC141)/(2*X147)</f>
        <v>0.33097426314628936</v>
      </c>
      <c r="AN147" s="12">
        <f>(1/W147)+(AC147*AC144)/(2*X147)</f>
        <v>0.28721109193563454</v>
      </c>
      <c r="AO147" s="12"/>
      <c r="AP147" s="12">
        <f>(1/W147)+(AC147*AC150)/(2*X147)</f>
        <v>0.16188032219913678</v>
      </c>
      <c r="AQ147" s="12">
        <f>(1/W147)+(AC147*AC153)/(2*X147)</f>
        <v>0.34466804815146046</v>
      </c>
      <c r="AR147" s="12">
        <f>(1/W147)+(AC147*AC156)/(2*X147)</f>
        <v>0.25388417226832383</v>
      </c>
      <c r="AS147" s="12">
        <f>(1/W147)+(AC147*AC159)/(2*X147)</f>
        <v>0.19479742837004302</v>
      </c>
      <c r="AT147" s="12">
        <f>(1/W147/2)+(AC147*AC162)/(2*X147)</f>
        <v>-1.2701395133223894E-2</v>
      </c>
      <c r="AU147">
        <v>93</v>
      </c>
      <c r="AV147">
        <v>35</v>
      </c>
    </row>
    <row r="148" spans="3:48">
      <c r="C148" t="s">
        <v>581</v>
      </c>
      <c r="D148">
        <v>3</v>
      </c>
      <c r="E148" t="s">
        <v>34</v>
      </c>
      <c r="F148" t="s">
        <v>163</v>
      </c>
      <c r="G148" s="32">
        <v>0.5</v>
      </c>
      <c r="H148" t="s">
        <v>563</v>
      </c>
      <c r="I148" t="s">
        <v>566</v>
      </c>
      <c r="K148" t="s">
        <v>583</v>
      </c>
      <c r="L148">
        <v>14.4404332129963</v>
      </c>
      <c r="S148" t="s">
        <v>575</v>
      </c>
      <c r="T148" t="s">
        <v>572</v>
      </c>
      <c r="U148">
        <f>M146</f>
        <v>16.125150421179232</v>
      </c>
      <c r="V148">
        <f>O146</f>
        <v>5.6082696499306701</v>
      </c>
      <c r="W148">
        <f>N146</f>
        <v>3</v>
      </c>
    </row>
    <row r="149" spans="3:48">
      <c r="C149" t="s">
        <v>581</v>
      </c>
      <c r="D149">
        <v>1</v>
      </c>
      <c r="E149" t="s">
        <v>34</v>
      </c>
      <c r="F149" t="s">
        <v>13</v>
      </c>
      <c r="G149" t="s">
        <v>573</v>
      </c>
      <c r="H149" t="s">
        <v>563</v>
      </c>
      <c r="I149" t="s">
        <v>566</v>
      </c>
      <c r="K149" t="s">
        <v>583</v>
      </c>
      <c r="L149">
        <v>118.41155234657001</v>
      </c>
      <c r="M149">
        <f>AVERAGE(L149:L151)</f>
        <v>102.52707581227391</v>
      </c>
      <c r="N149">
        <v>3</v>
      </c>
      <c r="O149">
        <f>STDEV(L149:L151)</f>
        <v>32.64304564752976</v>
      </c>
    </row>
    <row r="150" spans="3:48">
      <c r="C150" t="s">
        <v>581</v>
      </c>
      <c r="D150">
        <v>2</v>
      </c>
      <c r="E150" t="s">
        <v>34</v>
      </c>
      <c r="F150" t="s">
        <v>13</v>
      </c>
      <c r="G150" t="s">
        <v>573</v>
      </c>
      <c r="H150" t="s">
        <v>563</v>
      </c>
      <c r="I150" t="s">
        <v>566</v>
      </c>
      <c r="K150" t="s">
        <v>583</v>
      </c>
      <c r="L150">
        <v>124.187725631768</v>
      </c>
      <c r="Q150">
        <v>98</v>
      </c>
      <c r="R150">
        <v>4</v>
      </c>
      <c r="S150" t="s">
        <v>575</v>
      </c>
      <c r="T150" t="s">
        <v>32</v>
      </c>
      <c r="U150">
        <v>100.12033694344142</v>
      </c>
      <c r="V150">
        <v>20.35366980685038</v>
      </c>
      <c r="W150">
        <v>6</v>
      </c>
      <c r="X150">
        <f>X144</f>
        <v>39</v>
      </c>
      <c r="Y150">
        <f>SQRT((((W151-1)*V151^2)+((W150-1)*V150^2))/(W151+W150-2))</f>
        <v>24.502175504942084</v>
      </c>
      <c r="Z150">
        <f>(U151-U150)/Y150</f>
        <v>9.8225517499336029E-2</v>
      </c>
      <c r="AA150">
        <f>1-(3/(4*(W150+W151-2)-1))</f>
        <v>0.88888888888888884</v>
      </c>
      <c r="AB150">
        <f>((W150+W151)/(W150*W151))+(Z150^2/(2*(W150+W151)))</f>
        <v>0.50053601401600067</v>
      </c>
      <c r="AC150">
        <f>AA150*Z150</f>
        <v>8.7311571110520916E-2</v>
      </c>
      <c r="AD150">
        <f>AB150*(AA150^2)</f>
        <v>0.39548524564227211</v>
      </c>
      <c r="AF150">
        <f>LN(U151/U150)</f>
        <v>2.3754086008104889E-2</v>
      </c>
      <c r="AG150">
        <f>(((V150^2)/(W150*U150^2))+((V151^2)/(W151*U151^2)))</f>
        <v>4.0677535799148574E-2</v>
      </c>
      <c r="AH150">
        <f>(W150*W151)/(W150+W151)</f>
        <v>2</v>
      </c>
      <c r="AI150" s="12">
        <f>((W151+W150)/(W151*W150))+(Z150^2/(2*X150))</f>
        <v>0.50012369554215397</v>
      </c>
      <c r="AJ150" s="12">
        <f>AI150*(AA150^2)</f>
        <v>0.39515946314441791</v>
      </c>
      <c r="AK150" s="12">
        <f>(1/W150/2)+(AC150*AC135)/(2*X150)</f>
        <v>7.8906229534568287E-2</v>
      </c>
      <c r="AL150" s="12">
        <f>(1/W150/2)+(AC150*AC138)/(2*X150)</f>
        <v>8.0949965686419961E-2</v>
      </c>
      <c r="AM150" s="12">
        <f>(1/W150/2)+(AC150*AC141)/(2*X150)</f>
        <v>7.8276629961937919E-2</v>
      </c>
      <c r="AN150" s="12">
        <f>(1/W150)+(AC150*AC144)/(2*X150)</f>
        <v>0.16420521006447689</v>
      </c>
      <c r="AO150" s="12">
        <f>(1/W150)+(AC150*AC147)/(2*X150)</f>
        <v>0.16188032219913678</v>
      </c>
      <c r="AP150" s="12"/>
      <c r="AQ150" s="12">
        <f>(1/W150)+(AC150*AC153)/(2*X150)</f>
        <v>0.16303196788505958</v>
      </c>
      <c r="AR150" s="12">
        <f>(1/W150)+(AC150*AC156)/(2*X150)</f>
        <v>0.16488572902056062</v>
      </c>
      <c r="AS150" s="12">
        <f>(1/W150)+(AC150*AC159)/(2*X150)</f>
        <v>0.16609225064564451</v>
      </c>
      <c r="AT150" s="12">
        <f>(1/W150/2)+(AC150*AC162)/(2*X150)</f>
        <v>8.5294314240547134E-2</v>
      </c>
      <c r="AU150">
        <v>93</v>
      </c>
      <c r="AV150">
        <v>36</v>
      </c>
    </row>
    <row r="151" spans="3:48">
      <c r="C151" t="s">
        <v>581</v>
      </c>
      <c r="D151">
        <v>3</v>
      </c>
      <c r="E151" t="s">
        <v>34</v>
      </c>
      <c r="F151" t="s">
        <v>13</v>
      </c>
      <c r="G151" t="s">
        <v>573</v>
      </c>
      <c r="H151" t="s">
        <v>563</v>
      </c>
      <c r="I151" t="s">
        <v>566</v>
      </c>
      <c r="K151" t="s">
        <v>583</v>
      </c>
      <c r="L151">
        <v>64.981949458483697</v>
      </c>
      <c r="S151" t="s">
        <v>575</v>
      </c>
      <c r="T151" t="s">
        <v>574</v>
      </c>
      <c r="U151">
        <f>M149</f>
        <v>102.52707581227391</v>
      </c>
      <c r="V151">
        <f>O149</f>
        <v>32.64304564752976</v>
      </c>
      <c r="W151">
        <f>N149</f>
        <v>3</v>
      </c>
    </row>
    <row r="152" spans="3:48">
      <c r="C152" t="s">
        <v>581</v>
      </c>
      <c r="D152">
        <v>1</v>
      </c>
      <c r="E152" t="s">
        <v>34</v>
      </c>
      <c r="F152" t="s">
        <v>13</v>
      </c>
      <c r="G152" t="s">
        <v>576</v>
      </c>
      <c r="H152" t="s">
        <v>563</v>
      </c>
      <c r="I152" t="s">
        <v>565</v>
      </c>
      <c r="J152" t="s">
        <v>566</v>
      </c>
      <c r="K152" t="s">
        <v>583</v>
      </c>
      <c r="L152">
        <v>29.602888086642501</v>
      </c>
      <c r="M152">
        <f>AVERAGE(L152:L154)</f>
        <v>39.470517448856732</v>
      </c>
      <c r="N152">
        <v>3</v>
      </c>
      <c r="O152">
        <f>STDEV(L152:L154)</f>
        <v>9.749520626006829</v>
      </c>
    </row>
    <row r="153" spans="3:48">
      <c r="C153" t="s">
        <v>581</v>
      </c>
      <c r="D153">
        <v>2</v>
      </c>
      <c r="E153" t="s">
        <v>34</v>
      </c>
      <c r="F153" t="s">
        <v>13</v>
      </c>
      <c r="G153" t="s">
        <v>576</v>
      </c>
      <c r="H153" t="s">
        <v>563</v>
      </c>
      <c r="I153" t="s">
        <v>565</v>
      </c>
      <c r="J153" t="s">
        <v>566</v>
      </c>
      <c r="K153" t="s">
        <v>583</v>
      </c>
      <c r="L153">
        <v>39.711191335739997</v>
      </c>
      <c r="Q153">
        <v>99</v>
      </c>
      <c r="R153">
        <v>4</v>
      </c>
      <c r="S153" t="s">
        <v>577</v>
      </c>
      <c r="T153" t="s">
        <v>32</v>
      </c>
      <c r="U153">
        <f>AVERAGE(M125,M128,M131)</f>
        <v>86.401925391094906</v>
      </c>
      <c r="V153">
        <f>SQRT(O128^2+O125^2+O131^2)/3</f>
        <v>14.097410007804937</v>
      </c>
      <c r="W153">
        <v>9</v>
      </c>
      <c r="X153">
        <f>X147</f>
        <v>39</v>
      </c>
      <c r="Y153">
        <f>SQRT((((W154-1)*V154^2)+((W153-1)*V153^2))/(W154+W153-2))</f>
        <v>13.34167177043093</v>
      </c>
      <c r="Z153">
        <f>(U154-U153)/Y153</f>
        <v>-3.51765571434998</v>
      </c>
      <c r="AA153">
        <f>1-(3/(4*(W153+W154-2)-1))</f>
        <v>0.92307692307692313</v>
      </c>
      <c r="AB153">
        <f>((W153+W154)/(W153*W154))+(Z153^2/(2*(W153+W154)))</f>
        <v>0.96002368297357232</v>
      </c>
      <c r="AC153">
        <f>AA153*Z153</f>
        <v>-3.2470668132461356</v>
      </c>
      <c r="AD153">
        <f>AB153*(AA153^2)</f>
        <v>0.81800834525558841</v>
      </c>
      <c r="AF153">
        <f>LN(U154/U153)</f>
        <v>-0.78345596066408019</v>
      </c>
      <c r="AG153">
        <f>(((V153^2)/(W153*U153^2))+((V154^2)/(W154*U154^2)))</f>
        <v>2.3295536335646704E-2</v>
      </c>
      <c r="AH153">
        <f>(W153*W154)/(W153+W154)</f>
        <v>2.25</v>
      </c>
      <c r="AI153" s="12">
        <f>((W154+W153)/(W154*W153))+(Z153^2/(2*X153))</f>
        <v>0.60308421014571456</v>
      </c>
      <c r="AJ153" s="12">
        <f>AI153*(AA153^2)</f>
        <v>0.51387056959161481</v>
      </c>
      <c r="AK153" s="12">
        <f>(1/W135)+(AC153*AC135)/(2*X153)</f>
        <v>0.33130809552802021</v>
      </c>
      <c r="AL153" s="12">
        <f>(1/W138)+(AC153*AC138)/(2*X153)</f>
        <v>0.25530273049674929</v>
      </c>
      <c r="AM153" s="12">
        <f>(1/W141)+(AC153*AC141)/(2*X153)</f>
        <v>0.3547225393631247</v>
      </c>
      <c r="AN153" s="12">
        <f>(1/W144)+(AC153*AC144)/(2*X153)</f>
        <v>0.2582068135631056</v>
      </c>
      <c r="AO153" s="12">
        <f>(1/W147)+(AC153*AC147)/(2*X153)</f>
        <v>0.34466804815146046</v>
      </c>
      <c r="AP153" s="12">
        <f>(1/W150)+(AC153*AC150)/(2*X153)</f>
        <v>0.16303196788505958</v>
      </c>
      <c r="AQ153" s="12"/>
      <c r="AR153" s="12">
        <f>(1/W153)+(AC153*AC156)/(2*X153)</f>
        <v>0.17734315176253396</v>
      </c>
      <c r="AS153" s="12">
        <f>(1/W153)+(AC153*AC159)/(2*X153)</f>
        <v>0.13247331058976841</v>
      </c>
      <c r="AT153" s="12">
        <f>(1/W162)+(AC153*AC162)/(2*X153)</f>
        <v>9.373892130330326E-2</v>
      </c>
      <c r="AU153">
        <v>93</v>
      </c>
      <c r="AV153">
        <v>37</v>
      </c>
    </row>
    <row r="154" spans="3:48">
      <c r="C154" t="s">
        <v>581</v>
      </c>
      <c r="D154">
        <v>3</v>
      </c>
      <c r="E154" t="s">
        <v>34</v>
      </c>
      <c r="F154" t="s">
        <v>13</v>
      </c>
      <c r="G154" t="s">
        <v>576</v>
      </c>
      <c r="H154" t="s">
        <v>563</v>
      </c>
      <c r="I154" t="s">
        <v>565</v>
      </c>
      <c r="J154" t="s">
        <v>566</v>
      </c>
      <c r="K154" t="s">
        <v>583</v>
      </c>
      <c r="L154">
        <v>49.097472924187699</v>
      </c>
      <c r="S154" t="s">
        <v>577</v>
      </c>
      <c r="T154" t="s">
        <v>576</v>
      </c>
      <c r="U154">
        <f>M152</f>
        <v>39.470517448856732</v>
      </c>
      <c r="V154">
        <f>O152</f>
        <v>9.749520626006829</v>
      </c>
      <c r="W154">
        <f>N152</f>
        <v>3</v>
      </c>
    </row>
    <row r="155" spans="3:48">
      <c r="C155" t="s">
        <v>581</v>
      </c>
      <c r="D155">
        <v>1</v>
      </c>
      <c r="E155" t="s">
        <v>34</v>
      </c>
      <c r="F155" t="s">
        <v>13</v>
      </c>
      <c r="G155" t="s">
        <v>578</v>
      </c>
      <c r="H155" t="s">
        <v>563</v>
      </c>
      <c r="I155" t="s">
        <v>565</v>
      </c>
      <c r="J155" t="s">
        <v>566</v>
      </c>
      <c r="K155" t="s">
        <v>583</v>
      </c>
      <c r="L155">
        <v>77.978339350180505</v>
      </c>
      <c r="M155">
        <f>AVERAGE(L155:L157)</f>
        <v>60.890493381468069</v>
      </c>
      <c r="N155">
        <v>3</v>
      </c>
      <c r="O155">
        <f>STDEV(L155:L157)</f>
        <v>17.333533169704808</v>
      </c>
    </row>
    <row r="156" spans="3:48">
      <c r="C156" t="s">
        <v>581</v>
      </c>
      <c r="D156">
        <v>2</v>
      </c>
      <c r="E156" t="s">
        <v>34</v>
      </c>
      <c r="F156" t="s">
        <v>13</v>
      </c>
      <c r="G156" t="s">
        <v>578</v>
      </c>
      <c r="H156" t="s">
        <v>563</v>
      </c>
      <c r="I156" t="s">
        <v>565</v>
      </c>
      <c r="J156" t="s">
        <v>566</v>
      </c>
      <c r="K156" t="s">
        <v>583</v>
      </c>
      <c r="L156">
        <v>61.371841155234598</v>
      </c>
      <c r="Q156">
        <v>100</v>
      </c>
      <c r="R156">
        <v>4</v>
      </c>
      <c r="S156" t="s">
        <v>577</v>
      </c>
      <c r="T156" t="s">
        <v>32</v>
      </c>
      <c r="U156">
        <v>86.401925391094906</v>
      </c>
      <c r="V156">
        <v>14.097410007804937</v>
      </c>
      <c r="W156">
        <v>9</v>
      </c>
      <c r="X156">
        <f>X150</f>
        <v>39</v>
      </c>
      <c r="Y156">
        <f>SQRT((((W157-1)*V157^2)+((W156-1)*V156^2))/(W157+W156-2))</f>
        <v>14.801346208084535</v>
      </c>
      <c r="Z156">
        <f>(U157-U156)/Y156</f>
        <v>-1.7235886284243811</v>
      </c>
      <c r="AA156">
        <f>1-(3/(4*(W156+W157-2)-1))</f>
        <v>0.92307692307692313</v>
      </c>
      <c r="AB156">
        <f>((W156+W157)/(W156*W157))+(Z156^2/(2*(W156+W157)))</f>
        <v>0.56822601777918769</v>
      </c>
      <c r="AC156">
        <f>AA156*Z156</f>
        <v>-1.5910048877763519</v>
      </c>
      <c r="AD156">
        <f>AB156*(AA156^2)</f>
        <v>0.48416891455741445</v>
      </c>
      <c r="AF156">
        <f>LN(U157/U156)</f>
        <v>-0.34993289976075753</v>
      </c>
      <c r="AG156">
        <f>(((V156^2)/(W156*U156^2))+((V157^2)/(W157*U157^2)))</f>
        <v>2.9969766128900753E-2</v>
      </c>
      <c r="AH156">
        <f>(W156*W157)/(W156+W157)</f>
        <v>2.25</v>
      </c>
      <c r="AI156" s="12">
        <f>((W157+W156)/(W157*W156))+(Z156^2/(2*X156))</f>
        <v>0.48253108239359621</v>
      </c>
      <c r="AJ156" s="12">
        <f>AI156*(AA156^2)</f>
        <v>0.41115074476140751</v>
      </c>
      <c r="AK156" s="12">
        <f>(1/W135)+(AC156*AC135)/(2*X156)</f>
        <v>0.24733803350775296</v>
      </c>
      <c r="AL156" s="12">
        <f>(1/W138)+(AC156*AC138)/(2*X156)</f>
        <v>0.21009675877676348</v>
      </c>
      <c r="AM156" s="12">
        <f>(1/W141)+(AC156*AC141)/(2*X156)</f>
        <v>0.25881069382821442</v>
      </c>
      <c r="AN156" s="12">
        <f>(1/W144)+(AC156*AC144)/(2*X156)</f>
        <v>0.2115197077392649</v>
      </c>
      <c r="AO156" s="12">
        <f>(1/W147)+(AC156*AC147)/(2*X156)</f>
        <v>0.25388417226832383</v>
      </c>
      <c r="AP156" s="12">
        <f>(1/W150)+(AC156*AC150)/(2*X156)</f>
        <v>0.16488572902056062</v>
      </c>
      <c r="AQ156" s="12">
        <f>(1/W156)+(AC156*AC153)/(2*X156)</f>
        <v>0.17734315176253396</v>
      </c>
      <c r="AR156" s="12"/>
      <c r="AS156" s="12">
        <f>(1/W156)+(AC156*AC159)/(2*X156)</f>
        <v>0.12157820826031315</v>
      </c>
      <c r="AT156" s="12">
        <f>(1/W162)+(AC156*AC162)/(2*X156)</f>
        <v>0.13093337074115868</v>
      </c>
      <c r="AU156">
        <v>93</v>
      </c>
      <c r="AV156">
        <v>38</v>
      </c>
    </row>
    <row r="157" spans="3:48">
      <c r="C157" t="s">
        <v>581</v>
      </c>
      <c r="D157">
        <v>3</v>
      </c>
      <c r="E157" t="s">
        <v>34</v>
      </c>
      <c r="F157" t="s">
        <v>13</v>
      </c>
      <c r="G157" t="s">
        <v>578</v>
      </c>
      <c r="H157" t="s">
        <v>563</v>
      </c>
      <c r="I157" t="s">
        <v>565</v>
      </c>
      <c r="J157" t="s">
        <v>566</v>
      </c>
      <c r="K157" t="s">
        <v>583</v>
      </c>
      <c r="L157">
        <v>43.321299638989103</v>
      </c>
      <c r="S157" t="s">
        <v>577</v>
      </c>
      <c r="T157" t="s">
        <v>578</v>
      </c>
      <c r="U157">
        <f>M155</f>
        <v>60.890493381468069</v>
      </c>
      <c r="V157">
        <f>O155</f>
        <v>17.333533169704808</v>
      </c>
      <c r="W157">
        <f>N155</f>
        <v>3</v>
      </c>
    </row>
    <row r="158" spans="3:48">
      <c r="C158" t="s">
        <v>581</v>
      </c>
      <c r="D158">
        <v>1</v>
      </c>
      <c r="E158" t="s">
        <v>34</v>
      </c>
      <c r="F158" t="s">
        <v>13</v>
      </c>
      <c r="G158" t="s">
        <v>579</v>
      </c>
      <c r="H158" t="s">
        <v>563</v>
      </c>
      <c r="I158" t="s">
        <v>565</v>
      </c>
      <c r="J158" t="s">
        <v>566</v>
      </c>
      <c r="K158" t="s">
        <v>583</v>
      </c>
      <c r="L158">
        <v>57.761732851985499</v>
      </c>
      <c r="M158">
        <f>AVERAGE(L158:L160)</f>
        <v>77.015643802647162</v>
      </c>
      <c r="N158">
        <v>3</v>
      </c>
      <c r="O158">
        <f>STDEV(L158:L160)</f>
        <v>25.108642802878109</v>
      </c>
    </row>
    <row r="159" spans="3:48">
      <c r="C159" t="s">
        <v>581</v>
      </c>
      <c r="D159">
        <v>2</v>
      </c>
      <c r="E159" t="s">
        <v>34</v>
      </c>
      <c r="F159" t="s">
        <v>13</v>
      </c>
      <c r="G159" t="s">
        <v>579</v>
      </c>
      <c r="H159" t="s">
        <v>563</v>
      </c>
      <c r="I159" t="s">
        <v>565</v>
      </c>
      <c r="J159" t="s">
        <v>566</v>
      </c>
      <c r="K159" t="s">
        <v>583</v>
      </c>
      <c r="L159">
        <v>67.870036101083002</v>
      </c>
      <c r="Q159">
        <v>101</v>
      </c>
      <c r="R159">
        <v>4</v>
      </c>
      <c r="S159" t="s">
        <v>577</v>
      </c>
      <c r="T159" t="s">
        <v>32</v>
      </c>
      <c r="U159">
        <v>86.401925391094906</v>
      </c>
      <c r="V159">
        <v>14.097410007804937</v>
      </c>
      <c r="W159">
        <v>9</v>
      </c>
      <c r="X159">
        <f>X153</f>
        <v>39</v>
      </c>
      <c r="Y159">
        <f>SQRT((((W160-1)*V160^2)+((W159-1)*V159^2))/(W160+W159-2))</f>
        <v>16.884263792745941</v>
      </c>
      <c r="Z159">
        <f>(U160-U159)/Y159</f>
        <v>-0.55591891382794034</v>
      </c>
      <c r="AA159">
        <f>1-(3/(4*(W159+W160-2)-1))</f>
        <v>0.92307692307692313</v>
      </c>
      <c r="AB159">
        <f>((W159+W160)/(W159*W160))+(Z159^2/(2*(W159+W160)))</f>
        <v>0.45732135439242927</v>
      </c>
      <c r="AC159">
        <f>AA159*Z159</f>
        <v>-0.51315592045656033</v>
      </c>
      <c r="AD159">
        <f>AB159*(AA159^2)</f>
        <v>0.38967026646455516</v>
      </c>
      <c r="AF159">
        <f>LN(U160/U159)</f>
        <v>-0.11500139269450804</v>
      </c>
      <c r="AG159">
        <f>(((V159^2)/(W159*U159^2))+((V160^2)/(W160*U160^2)))</f>
        <v>3.8387627166996202E-2</v>
      </c>
      <c r="AH159">
        <f>(W159*W160)/(W159+W160)</f>
        <v>2.25</v>
      </c>
      <c r="AI159" s="12">
        <f>((W160+W159)/(W160*W159))+(Z159^2/(2*X159))</f>
        <v>0.44840657058228595</v>
      </c>
      <c r="AJ159" s="12">
        <f>AI159*(AA159^2)</f>
        <v>0.38207423765591236</v>
      </c>
      <c r="AK159" s="12">
        <f>(1/W135)+(AC159*AC135)/(2*X159)</f>
        <v>0.19268606473632593</v>
      </c>
      <c r="AL159" s="12">
        <f>(1/W138)+(AC159*AC138)/(2*X159)</f>
        <v>0.18067442306232315</v>
      </c>
      <c r="AM159" s="12">
        <f>(1/W141)+(AC159*AC141)/(2*X159)</f>
        <v>0.19638640759011824</v>
      </c>
      <c r="AN159" s="12">
        <f>(1/W144)+(AC159*AC144)/(2*X159)</f>
        <v>0.18113337494249976</v>
      </c>
      <c r="AO159" s="12">
        <f>(1/W147)+(AC159*AC147)/(2*X159)</f>
        <v>0.19479742837004302</v>
      </c>
      <c r="AP159" s="12">
        <f>(1/W150)+(AC159*AC150)/(2*X159)</f>
        <v>0.16609225064564451</v>
      </c>
      <c r="AQ159" s="12">
        <f>(1/W153)+(AC159*AC153)/(2*X159)</f>
        <v>0.13247331058976841</v>
      </c>
      <c r="AR159" s="12">
        <f>(1/W156)+(AC159*AC156)/(2*X159)</f>
        <v>0.12157820826031315</v>
      </c>
      <c r="AS159" s="12"/>
      <c r="AT159" s="12">
        <f>(1/W162)+(AC159*AC162)/(2*X159)</f>
        <v>0.15514140203518659</v>
      </c>
      <c r="AU159">
        <v>93</v>
      </c>
      <c r="AV159">
        <v>39</v>
      </c>
    </row>
    <row r="160" spans="3:48">
      <c r="C160" t="s">
        <v>581</v>
      </c>
      <c r="D160">
        <v>3</v>
      </c>
      <c r="E160" t="s">
        <v>34</v>
      </c>
      <c r="F160" t="s">
        <v>13</v>
      </c>
      <c r="G160" t="s">
        <v>579</v>
      </c>
      <c r="H160" t="s">
        <v>563</v>
      </c>
      <c r="I160" t="s">
        <v>565</v>
      </c>
      <c r="J160" t="s">
        <v>566</v>
      </c>
      <c r="K160" t="s">
        <v>583</v>
      </c>
      <c r="L160">
        <v>105.415162454873</v>
      </c>
      <c r="S160" t="s">
        <v>577</v>
      </c>
      <c r="T160" t="s">
        <v>579</v>
      </c>
      <c r="U160">
        <f>M158</f>
        <v>77.015643802647162</v>
      </c>
      <c r="V160">
        <f>O158</f>
        <v>25.108642802878109</v>
      </c>
      <c r="W160">
        <f>N158</f>
        <v>3</v>
      </c>
    </row>
    <row r="161" spans="1:48">
      <c r="C161" t="s">
        <v>581</v>
      </c>
      <c r="D161">
        <v>1</v>
      </c>
      <c r="E161" t="s">
        <v>34</v>
      </c>
      <c r="F161" t="s">
        <v>163</v>
      </c>
      <c r="G161" s="32">
        <v>0.5</v>
      </c>
      <c r="I161" t="s">
        <v>565</v>
      </c>
      <c r="J161" t="s">
        <v>566</v>
      </c>
      <c r="K161" t="s">
        <v>583</v>
      </c>
      <c r="L161">
        <v>94.584837545126305</v>
      </c>
      <c r="M161">
        <f>AVERAGE(L161:L163)</f>
        <v>81.107099879663039</v>
      </c>
      <c r="N161">
        <v>3</v>
      </c>
      <c r="O161">
        <f>STDEV(L161:L163)</f>
        <v>12.217607842596523</v>
      </c>
    </row>
    <row r="162" spans="1:48">
      <c r="C162" t="s">
        <v>581</v>
      </c>
      <c r="D162">
        <v>2</v>
      </c>
      <c r="E162" t="s">
        <v>34</v>
      </c>
      <c r="F162" t="s">
        <v>163</v>
      </c>
      <c r="G162" s="32">
        <v>0.5</v>
      </c>
      <c r="I162" t="s">
        <v>565</v>
      </c>
      <c r="J162" t="s">
        <v>566</v>
      </c>
      <c r="K162" t="s">
        <v>583</v>
      </c>
      <c r="L162">
        <v>77.978339350180505</v>
      </c>
      <c r="Q162">
        <v>102</v>
      </c>
      <c r="R162">
        <v>4</v>
      </c>
      <c r="S162" t="s">
        <v>580</v>
      </c>
      <c r="T162" t="s">
        <v>32</v>
      </c>
      <c r="U162">
        <f>AVERAGE(M128,M131)</f>
        <v>60.409145607701532</v>
      </c>
      <c r="V162">
        <f>SQRT(O131^2+O128^2)/2</f>
        <v>9.7316806831074363</v>
      </c>
      <c r="W162">
        <v>6</v>
      </c>
      <c r="X162">
        <f>X156</f>
        <v>39</v>
      </c>
      <c r="Y162">
        <f>SQRT((((W163-1)*V163^2)+((W162-1)*V162^2))/(W163+W162-2))</f>
        <v>10.502162548601831</v>
      </c>
      <c r="Z162">
        <f>(U163-U162)/Y162</f>
        <v>1.9708278343794114</v>
      </c>
      <c r="AA162">
        <f>1-(3/(4*(W162+W163-2)-1))</f>
        <v>0.88888888888888884</v>
      </c>
      <c r="AB162">
        <f>((W162+W163)/(W162*W163))+(Z162^2/(2*(W162+W163)))</f>
        <v>0.71578679737581341</v>
      </c>
      <c r="AC162">
        <f>AA162*Z162</f>
        <v>1.75184696389281</v>
      </c>
      <c r="AD162">
        <f>AB162*(AA162^2)</f>
        <v>0.56555993866730936</v>
      </c>
      <c r="AF162">
        <f>LN(U163/U162)</f>
        <v>0.29462999122057809</v>
      </c>
      <c r="AG162">
        <f>(((V162^2)/(W162*U162^2))+((V163^2)/(W163*U163^2)))</f>
        <v>1.1889011921122256E-2</v>
      </c>
      <c r="AH162">
        <f>(W162*W163)/(W162+W163)</f>
        <v>2</v>
      </c>
      <c r="AI162" s="12">
        <f>((W163+W162)/(W163*W162))+(Z162^2/(2*X162))</f>
        <v>0.54979695324057232</v>
      </c>
      <c r="AJ162" s="12">
        <f>AI162*(AA162^2)</f>
        <v>0.43440746922711887</v>
      </c>
      <c r="AK162" s="12">
        <f>(1/W135/2)+(AC162*AC135)/(2*X162)</f>
        <v>-5.4934767911532928E-3</v>
      </c>
      <c r="AL162" s="12">
        <f>(1/W138/2)+(AC162*AC138)/(2*X162)</f>
        <v>3.551269143009287E-2</v>
      </c>
      <c r="AM162" s="12">
        <f>(1/W141/2)+(AC162*AC141)/(2*X162)</f>
        <v>-1.8125961646849806E-2</v>
      </c>
      <c r="AN162" s="12">
        <f>(1/W144/2)+(AC162*AC144)/(2*X162)</f>
        <v>3.3945889945770233E-2</v>
      </c>
      <c r="AO162" s="12">
        <f>(1/W147/2)+(AC162*AC147)/(2*X162)</f>
        <v>-1.2701395133223894E-2</v>
      </c>
      <c r="AP162" s="12">
        <f>(1/W150/2)+(AC162*AC150)/(2*X162)</f>
        <v>8.5294314240547134E-2</v>
      </c>
      <c r="AQ162" s="12">
        <f>(1/W162)+(AC162*AC153)/(2*X162)</f>
        <v>9.373892130330326E-2</v>
      </c>
      <c r="AR162" s="12">
        <f>(1/W162)+(AC162*AC156)/(2*X162)</f>
        <v>0.13093337074115868</v>
      </c>
      <c r="AS162" s="12">
        <f>(1/W162)+(AC162*AC159)/(2*X162)</f>
        <v>0.15514140203518659</v>
      </c>
      <c r="AT162" s="12"/>
      <c r="AU162">
        <v>93</v>
      </c>
      <c r="AV162">
        <v>40</v>
      </c>
    </row>
    <row r="163" spans="1:48">
      <c r="C163" t="s">
        <v>581</v>
      </c>
      <c r="D163">
        <v>3</v>
      </c>
      <c r="E163" t="s">
        <v>34</v>
      </c>
      <c r="F163" t="s">
        <v>163</v>
      </c>
      <c r="G163" s="32">
        <v>0.5</v>
      </c>
      <c r="I163" t="s">
        <v>565</v>
      </c>
      <c r="J163" t="s">
        <v>566</v>
      </c>
      <c r="K163" t="s">
        <v>583</v>
      </c>
      <c r="L163">
        <v>70.758122743682307</v>
      </c>
      <c r="S163" t="s">
        <v>580</v>
      </c>
      <c r="T163" t="s">
        <v>572</v>
      </c>
      <c r="U163">
        <f>M161</f>
        <v>81.107099879663039</v>
      </c>
      <c r="V163">
        <f>O161</f>
        <v>12.217607842596523</v>
      </c>
      <c r="W163">
        <f>N161</f>
        <v>3</v>
      </c>
    </row>
    <row r="166" spans="1:48">
      <c r="A166" s="5" t="s">
        <v>6</v>
      </c>
      <c r="B166" s="5" t="s">
        <v>584</v>
      </c>
      <c r="C166" s="5" t="s">
        <v>221</v>
      </c>
      <c r="D166" t="s">
        <v>41</v>
      </c>
      <c r="E166" t="s">
        <v>49</v>
      </c>
      <c r="F166" t="s">
        <v>557</v>
      </c>
      <c r="G166" t="s">
        <v>558</v>
      </c>
      <c r="H166" t="s">
        <v>559</v>
      </c>
      <c r="I166" t="s">
        <v>560</v>
      </c>
      <c r="J166" t="s">
        <v>561</v>
      </c>
      <c r="K166" t="s">
        <v>9</v>
      </c>
      <c r="L166" t="s">
        <v>77</v>
      </c>
      <c r="M166" t="s">
        <v>10</v>
      </c>
      <c r="N166" t="s">
        <v>13</v>
      </c>
      <c r="O166" t="s">
        <v>14</v>
      </c>
    </row>
    <row r="167" spans="1:48">
      <c r="C167" t="s">
        <v>562</v>
      </c>
      <c r="D167">
        <v>1</v>
      </c>
      <c r="E167" t="s">
        <v>32</v>
      </c>
      <c r="H167" t="s">
        <v>563</v>
      </c>
      <c r="K167" t="s">
        <v>585</v>
      </c>
      <c r="L167">
        <v>18.283582089552201</v>
      </c>
      <c r="M167">
        <f>AVERAGE(L167:L169)</f>
        <v>38.930348258706431</v>
      </c>
      <c r="N167">
        <v>3</v>
      </c>
      <c r="O167">
        <f>STDEV(L167:L169)</f>
        <v>18.736149311095097</v>
      </c>
    </row>
    <row r="168" spans="1:48">
      <c r="C168" t="s">
        <v>562</v>
      </c>
      <c r="D168">
        <v>2</v>
      </c>
      <c r="E168" t="s">
        <v>32</v>
      </c>
      <c r="H168" t="s">
        <v>563</v>
      </c>
      <c r="K168" t="s">
        <v>585</v>
      </c>
      <c r="L168">
        <v>43.656716417910403</v>
      </c>
    </row>
    <row r="169" spans="1:48">
      <c r="C169" t="s">
        <v>562</v>
      </c>
      <c r="D169">
        <v>3</v>
      </c>
      <c r="E169" t="s">
        <v>32</v>
      </c>
      <c r="H169" t="s">
        <v>563</v>
      </c>
      <c r="K169" t="s">
        <v>585</v>
      </c>
      <c r="L169">
        <v>54.8507462686567</v>
      </c>
    </row>
    <row r="170" spans="1:48">
      <c r="C170" t="s">
        <v>562</v>
      </c>
      <c r="D170">
        <v>1</v>
      </c>
      <c r="E170" t="s">
        <v>32</v>
      </c>
      <c r="H170" t="s">
        <v>565</v>
      </c>
      <c r="K170" t="s">
        <v>585</v>
      </c>
      <c r="L170">
        <v>4.4776119402985097</v>
      </c>
      <c r="M170">
        <f>AVERAGE(L170:L172)</f>
        <v>4.8507462686567164</v>
      </c>
      <c r="N170">
        <v>3</v>
      </c>
      <c r="O170">
        <f>STDEV(L170:L172)</f>
        <v>2.0775240159813451</v>
      </c>
    </row>
    <row r="171" spans="1:48">
      <c r="C171" t="s">
        <v>562</v>
      </c>
      <c r="D171">
        <v>2</v>
      </c>
      <c r="E171" t="s">
        <v>32</v>
      </c>
      <c r="H171" t="s">
        <v>565</v>
      </c>
      <c r="K171" t="s">
        <v>585</v>
      </c>
      <c r="L171">
        <v>2.9850746268656798</v>
      </c>
    </row>
    <row r="172" spans="1:48">
      <c r="C172" t="s">
        <v>562</v>
      </c>
      <c r="D172">
        <v>3</v>
      </c>
      <c r="E172" t="s">
        <v>32</v>
      </c>
      <c r="H172" t="s">
        <v>565</v>
      </c>
      <c r="K172" t="s">
        <v>585</v>
      </c>
      <c r="L172">
        <v>7.0895522388059602</v>
      </c>
    </row>
    <row r="173" spans="1:48">
      <c r="C173" t="s">
        <v>562</v>
      </c>
      <c r="D173">
        <v>1</v>
      </c>
      <c r="E173" t="s">
        <v>32</v>
      </c>
      <c r="H173" t="s">
        <v>566</v>
      </c>
      <c r="K173" t="s">
        <v>585</v>
      </c>
      <c r="L173">
        <v>1.4925373134328499</v>
      </c>
      <c r="M173">
        <f>AVERAGE(L173:L175)</f>
        <v>4.2288557213930362</v>
      </c>
      <c r="N173">
        <v>3</v>
      </c>
      <c r="O173">
        <f>STDEV(L173:L175)</f>
        <v>2.8005796639795162</v>
      </c>
    </row>
    <row r="174" spans="1:48">
      <c r="C174" t="s">
        <v>562</v>
      </c>
      <c r="D174">
        <v>2</v>
      </c>
      <c r="E174" t="s">
        <v>32</v>
      </c>
      <c r="H174" t="s">
        <v>566</v>
      </c>
      <c r="K174" t="s">
        <v>585</v>
      </c>
      <c r="L174">
        <v>4.1044776119403004</v>
      </c>
    </row>
    <row r="175" spans="1:48">
      <c r="C175" t="s">
        <v>562</v>
      </c>
      <c r="D175">
        <v>3</v>
      </c>
      <c r="E175" t="s">
        <v>32</v>
      </c>
      <c r="H175" t="s">
        <v>566</v>
      </c>
      <c r="K175" t="s">
        <v>585</v>
      </c>
      <c r="L175">
        <v>7.0895522388059602</v>
      </c>
      <c r="AI175" s="11" t="s">
        <v>100</v>
      </c>
      <c r="AJ175" s="12"/>
      <c r="AK175" s="12">
        <v>93</v>
      </c>
      <c r="AL175" s="12">
        <v>94</v>
      </c>
      <c r="AM175" s="12">
        <v>95</v>
      </c>
      <c r="AN175" s="12">
        <v>96</v>
      </c>
      <c r="AO175" s="12">
        <v>97</v>
      </c>
      <c r="AP175" s="12">
        <v>98</v>
      </c>
      <c r="AQ175" s="12">
        <v>99</v>
      </c>
      <c r="AR175" s="12">
        <v>100</v>
      </c>
      <c r="AS175" s="12">
        <v>101</v>
      </c>
      <c r="AT175" s="12">
        <v>102</v>
      </c>
    </row>
    <row r="176" spans="1:48">
      <c r="C176" t="s">
        <v>562</v>
      </c>
      <c r="D176">
        <v>1</v>
      </c>
      <c r="E176" t="s">
        <v>34</v>
      </c>
      <c r="F176" t="s">
        <v>13</v>
      </c>
      <c r="G176" t="s">
        <v>567</v>
      </c>
      <c r="H176" t="s">
        <v>563</v>
      </c>
      <c r="I176" t="s">
        <v>565</v>
      </c>
      <c r="K176" t="s">
        <v>585</v>
      </c>
      <c r="L176">
        <v>6.3432835820895503</v>
      </c>
      <c r="M176">
        <f>AVERAGE(L176:L178)</f>
        <v>6.2189054726368163</v>
      </c>
      <c r="N176">
        <v>3</v>
      </c>
      <c r="O176">
        <f>STDEV(L176:L178)</f>
        <v>1.68255587791899</v>
      </c>
      <c r="Q176" t="s">
        <v>15</v>
      </c>
      <c r="R176" t="s">
        <v>16</v>
      </c>
      <c r="S176" s="5" t="s">
        <v>568</v>
      </c>
      <c r="T176" s="5" t="s">
        <v>49</v>
      </c>
      <c r="U176" s="5" t="s">
        <v>10</v>
      </c>
      <c r="V176" s="5" t="s">
        <v>14</v>
      </c>
      <c r="W176" s="5" t="s">
        <v>13</v>
      </c>
      <c r="X176" s="5" t="s">
        <v>569</v>
      </c>
      <c r="Y176" s="6" t="s">
        <v>20</v>
      </c>
      <c r="Z176" s="6" t="s">
        <v>21</v>
      </c>
      <c r="AA176" s="6" t="s">
        <v>22</v>
      </c>
      <c r="AB176" s="6" t="s">
        <v>23</v>
      </c>
      <c r="AC176" s="6" t="s">
        <v>24</v>
      </c>
      <c r="AD176" s="6" t="s">
        <v>25</v>
      </c>
      <c r="AF176" s="6" t="s">
        <v>26</v>
      </c>
      <c r="AG176" s="6" t="s">
        <v>27</v>
      </c>
      <c r="AH176" t="s">
        <v>28</v>
      </c>
      <c r="AI176" s="14" t="s">
        <v>23</v>
      </c>
      <c r="AJ176" s="14" t="s">
        <v>25</v>
      </c>
      <c r="AK176" s="14" t="s">
        <v>105</v>
      </c>
      <c r="AL176" s="12"/>
      <c r="AM176" s="12"/>
      <c r="AN176" s="12"/>
      <c r="AO176" s="12"/>
      <c r="AP176" s="12"/>
      <c r="AQ176" s="12"/>
      <c r="AR176" s="12"/>
      <c r="AS176" s="12"/>
      <c r="AT176" s="12"/>
    </row>
    <row r="177" spans="3:48">
      <c r="C177" t="s">
        <v>562</v>
      </c>
      <c r="D177">
        <v>2</v>
      </c>
      <c r="E177" t="s">
        <v>34</v>
      </c>
      <c r="F177" t="s">
        <v>13</v>
      </c>
      <c r="G177" t="s">
        <v>567</v>
      </c>
      <c r="H177" t="s">
        <v>563</v>
      </c>
      <c r="I177" t="s">
        <v>565</v>
      </c>
      <c r="K177" t="s">
        <v>585</v>
      </c>
      <c r="L177">
        <v>4.4776119402985097</v>
      </c>
      <c r="Q177">
        <v>93</v>
      </c>
      <c r="R177">
        <v>5</v>
      </c>
      <c r="S177" t="s">
        <v>570</v>
      </c>
      <c r="T177" t="s">
        <v>32</v>
      </c>
      <c r="U177">
        <f>AVERAGE(M167,M170)</f>
        <v>21.890547263681572</v>
      </c>
      <c r="V177">
        <f>SQRT(O170^2+O167^2)/2</f>
        <v>9.4254893380215083</v>
      </c>
      <c r="W177">
        <f>SUM(N167:N170)</f>
        <v>6</v>
      </c>
      <c r="X177">
        <f>SUM(W178,W181,W184,W187,W190,W193,W196,W199,W202,W205,9)</f>
        <v>39</v>
      </c>
      <c r="Y177">
        <f>SQRT((((W178-1)*V178^2)+((W177-1)*V177^2))/(W178+W177-2))</f>
        <v>8.0166009440270276</v>
      </c>
      <c r="Z177">
        <f>(U178-U177)/Y177</f>
        <v>-1.9548985786452688</v>
      </c>
      <c r="AA177">
        <f>1-(3/(4*(W177+W178-2)-1))</f>
        <v>0.88888888888888884</v>
      </c>
      <c r="AB177">
        <f>((W177+W178)/(W177*W178))+(Z177^2/(2*(W177+W178)))</f>
        <v>0.71231269182162738</v>
      </c>
      <c r="AC177">
        <f>AA177*Z177</f>
        <v>-1.7376876254624611</v>
      </c>
      <c r="AD177">
        <f>AB177*(AA177^2)</f>
        <v>0.5628149663775821</v>
      </c>
      <c r="AF177">
        <f>LN(U178/U177)</f>
        <v>-1.2584609896100047</v>
      </c>
      <c r="AG177">
        <f>(((V177^2)/(W177*U177^2))+((V178^2)/(W178*U178^2)))</f>
        <v>5.5298921745867896E-2</v>
      </c>
      <c r="AH177">
        <f>(W177*W178)/(W177+W178)</f>
        <v>2</v>
      </c>
      <c r="AI177" s="12">
        <f>((W178+W177)/(W178*W177))+(Z177^2/(2*X177))</f>
        <v>0.54899523657422167</v>
      </c>
      <c r="AJ177" s="12">
        <f>AI177*(AA177^2)</f>
        <v>0.4337740140833356</v>
      </c>
      <c r="AK177" s="12"/>
      <c r="AL177" s="12">
        <f>(1/W177)+(AC177*AC180)/(2*X177)</f>
        <v>0.19458181829948451</v>
      </c>
      <c r="AM177" s="12">
        <f>(1/W177)+(AC177*AC183)/(2*X177)</f>
        <v>0.18961917637317763</v>
      </c>
      <c r="AN177" s="12">
        <f>(1/W177/2)+(AC177*AC186)/(2*X177)</f>
        <v>9.9631012647760545E-2</v>
      </c>
      <c r="AO177" s="12">
        <f>(1/W177/2)+(AC177*AC189)/(2*X177)</f>
        <v>8.5454039850877184E-2</v>
      </c>
      <c r="AP177" s="12">
        <f>(1/W177/2)+(AC177*AC192)/(2*X177)</f>
        <v>6.4845305218732538E-2</v>
      </c>
      <c r="AQ177" s="12">
        <f>(1/W177)+(AC177*AC195)/(2*X177)</f>
        <v>0.14807191731754485</v>
      </c>
      <c r="AR177" s="12">
        <f>(1/W177)+(AC177*AC198)/(2*X177)</f>
        <v>0.16078493040180669</v>
      </c>
      <c r="AS177" s="12">
        <f>(1/W177)+(AC177*AC201)/(2*X177)</f>
        <v>0.17428137168397706</v>
      </c>
      <c r="AT177" s="12">
        <f>(1/W177/2)+(AC177*AC204)/(2*X177)</f>
        <v>5.0000408823003259E-2</v>
      </c>
      <c r="AU177">
        <v>93</v>
      </c>
      <c r="AV177">
        <v>41</v>
      </c>
    </row>
    <row r="178" spans="3:48">
      <c r="C178" t="s">
        <v>562</v>
      </c>
      <c r="D178">
        <v>3</v>
      </c>
      <c r="E178" t="s">
        <v>34</v>
      </c>
      <c r="F178" t="s">
        <v>13</v>
      </c>
      <c r="G178" t="s">
        <v>567</v>
      </c>
      <c r="H178" t="s">
        <v>563</v>
      </c>
      <c r="I178" t="s">
        <v>565</v>
      </c>
      <c r="K178" t="s">
        <v>585</v>
      </c>
      <c r="L178">
        <v>7.8358208955223896</v>
      </c>
      <c r="S178" t="s">
        <v>570</v>
      </c>
      <c r="T178" t="s">
        <v>571</v>
      </c>
      <c r="U178">
        <f>M176</f>
        <v>6.2189054726368163</v>
      </c>
      <c r="V178">
        <f>O176</f>
        <v>1.68255587791899</v>
      </c>
      <c r="W178">
        <f>N176</f>
        <v>3</v>
      </c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</row>
    <row r="179" spans="3:48">
      <c r="C179" t="s">
        <v>562</v>
      </c>
      <c r="D179">
        <v>1</v>
      </c>
      <c r="E179" t="s">
        <v>34</v>
      </c>
      <c r="F179" t="s">
        <v>163</v>
      </c>
      <c r="G179" s="32">
        <v>0.5</v>
      </c>
      <c r="H179" t="s">
        <v>563</v>
      </c>
      <c r="I179" t="s">
        <v>565</v>
      </c>
      <c r="K179" t="s">
        <v>585</v>
      </c>
      <c r="L179">
        <v>13.4328358208955</v>
      </c>
      <c r="M179">
        <f>AVERAGE(L179:L181)</f>
        <v>10.074626865671636</v>
      </c>
      <c r="N179">
        <v>3</v>
      </c>
      <c r="O179">
        <f>STDEV(L179:L181)</f>
        <v>4.8793644890380587</v>
      </c>
    </row>
    <row r="180" spans="3:48">
      <c r="C180" t="s">
        <v>562</v>
      </c>
      <c r="D180">
        <v>2</v>
      </c>
      <c r="E180" t="s">
        <v>34</v>
      </c>
      <c r="F180" t="s">
        <v>163</v>
      </c>
      <c r="G180" s="32">
        <v>0.5</v>
      </c>
      <c r="H180" t="s">
        <v>563</v>
      </c>
      <c r="I180" t="s">
        <v>565</v>
      </c>
      <c r="K180" t="s">
        <v>585</v>
      </c>
      <c r="L180">
        <v>12.313432835820899</v>
      </c>
      <c r="Q180">
        <v>94</v>
      </c>
      <c r="R180">
        <v>5</v>
      </c>
      <c r="S180" t="s">
        <v>570</v>
      </c>
      <c r="T180" t="s">
        <v>32</v>
      </c>
      <c r="U180">
        <v>21.890547263681572</v>
      </c>
      <c r="V180">
        <v>9.4254893380215083</v>
      </c>
      <c r="W180">
        <v>6</v>
      </c>
      <c r="X180">
        <f>X177</f>
        <v>39</v>
      </c>
      <c r="Y180">
        <f>SQRT((((W181-1)*V181^2)+((W180-1)*V180^2))/(W181+W180-2))</f>
        <v>8.3820866984263951</v>
      </c>
      <c r="Z180">
        <f>(U181-U180)/Y180</f>
        <v>-1.4096633479379532</v>
      </c>
      <c r="AA180">
        <f>1-(3/(4*(W180+W181-2)-1))</f>
        <v>0.88888888888888884</v>
      </c>
      <c r="AB180">
        <f>((W180+W181)/(W180*W181))+(Z180^2/(2*(W180+W181)))</f>
        <v>0.61039726413997997</v>
      </c>
      <c r="AC180">
        <f>AA180*Z180</f>
        <v>-1.2530340870559584</v>
      </c>
      <c r="AD180">
        <f>AB180*(AA180^2)</f>
        <v>0.48228919635751499</v>
      </c>
      <c r="AF180">
        <f>LN(U181/U180)</f>
        <v>-0.77603484036571269</v>
      </c>
      <c r="AG180">
        <f>(((V180^2)/(W180*U180^2))+((V181^2)/(W181*U181^2)))</f>
        <v>0.10908822215739035</v>
      </c>
      <c r="AH180">
        <f>(W180*W181)/(W180+W181)</f>
        <v>2</v>
      </c>
      <c r="AI180" s="12">
        <f>((W181+W180)/(W181*W180))+(Z180^2/(2*X180))</f>
        <v>0.52547629172461074</v>
      </c>
      <c r="AJ180" s="12">
        <f>AI180*(AA180^2)</f>
        <v>0.41519114407870478</v>
      </c>
      <c r="AK180" s="12">
        <f>(1/W177)+(AC177*AC180)/(2*X177)</f>
        <v>0.19458181829948451</v>
      </c>
      <c r="AL180" s="12"/>
      <c r="AM180" s="12">
        <f>(1/W180)+(AC180*AC183)/(2*X180)</f>
        <v>0.1832175568406626</v>
      </c>
      <c r="AN180" s="12">
        <f>(1/W180/2)+(AC180*AC186)/(2*X180)</f>
        <v>9.5085473028434842E-2</v>
      </c>
      <c r="AO180" s="12">
        <f>(1/W180/2)+(AC180*AC189)/(2*X180)</f>
        <v>8.48625595971257E-2</v>
      </c>
      <c r="AP180" s="12">
        <f>(1/W180/2)+(AC180*AC192)/(2*X180)</f>
        <v>7.0001748823788151E-2</v>
      </c>
      <c r="AQ180" s="12">
        <f>(1/W180)+(AC180*AC195)/(2*X180)</f>
        <v>0.15325812624012694</v>
      </c>
      <c r="AR180" s="12">
        <f>(1/W180)+(AC180*AC198)/(2*X180)</f>
        <v>0.16242538881963053</v>
      </c>
      <c r="AS180" s="12">
        <f>(1/W180)+(AC180*AC201)/(2*X180)</f>
        <v>0.17215757585526531</v>
      </c>
      <c r="AT180" s="12">
        <f>(1/W180/2)+(AC180*AC204)/(2*X180)</f>
        <v>5.9297200474534358E-2</v>
      </c>
      <c r="AU180">
        <v>93</v>
      </c>
      <c r="AV180">
        <v>42</v>
      </c>
    </row>
    <row r="181" spans="3:48">
      <c r="C181" t="s">
        <v>562</v>
      </c>
      <c r="D181">
        <v>3</v>
      </c>
      <c r="E181" t="s">
        <v>34</v>
      </c>
      <c r="F181" t="s">
        <v>163</v>
      </c>
      <c r="G181" s="32">
        <v>0.5</v>
      </c>
      <c r="H181" t="s">
        <v>563</v>
      </c>
      <c r="I181" t="s">
        <v>565</v>
      </c>
      <c r="K181" t="s">
        <v>585</v>
      </c>
      <c r="L181">
        <v>4.4776119402985097</v>
      </c>
      <c r="S181" t="s">
        <v>570</v>
      </c>
      <c r="T181" t="s">
        <v>572</v>
      </c>
      <c r="U181">
        <f>M179</f>
        <v>10.074626865671636</v>
      </c>
      <c r="V181">
        <f>O179</f>
        <v>4.8793644890380587</v>
      </c>
      <c r="W181">
        <f>N179</f>
        <v>3</v>
      </c>
    </row>
    <row r="182" spans="3:48">
      <c r="C182" t="s">
        <v>562</v>
      </c>
      <c r="D182">
        <v>1</v>
      </c>
      <c r="E182" t="s">
        <v>34</v>
      </c>
      <c r="F182" t="s">
        <v>13</v>
      </c>
      <c r="G182" t="s">
        <v>573</v>
      </c>
      <c r="H182" t="s">
        <v>563</v>
      </c>
      <c r="I182" t="s">
        <v>565</v>
      </c>
      <c r="K182" t="s">
        <v>585</v>
      </c>
      <c r="L182">
        <v>15.2985074626865</v>
      </c>
      <c r="M182">
        <f>AVERAGE(L182:L184)</f>
        <v>11.567164179104426</v>
      </c>
      <c r="N182">
        <v>3</v>
      </c>
      <c r="O182">
        <f>STDEV(L182:L184)</f>
        <v>7.4533523714321017</v>
      </c>
    </row>
    <row r="183" spans="3:48">
      <c r="C183" t="s">
        <v>562</v>
      </c>
      <c r="D183">
        <v>2</v>
      </c>
      <c r="E183" t="s">
        <v>34</v>
      </c>
      <c r="F183" t="s">
        <v>13</v>
      </c>
      <c r="G183" t="s">
        <v>573</v>
      </c>
      <c r="H183" t="s">
        <v>563</v>
      </c>
      <c r="I183" t="s">
        <v>565</v>
      </c>
      <c r="K183" t="s">
        <v>585</v>
      </c>
      <c r="L183">
        <v>16.417910447761098</v>
      </c>
      <c r="Q183">
        <v>95</v>
      </c>
      <c r="R183">
        <v>5</v>
      </c>
      <c r="S183" t="s">
        <v>570</v>
      </c>
      <c r="T183" t="s">
        <v>32</v>
      </c>
      <c r="U183">
        <v>21.890547263681572</v>
      </c>
      <c r="V183">
        <v>9.4254893380215083</v>
      </c>
      <c r="W183">
        <v>6</v>
      </c>
      <c r="X183">
        <f>X177</f>
        <v>39</v>
      </c>
      <c r="Y183">
        <f>SQRT((((W184-1)*V184^2)+((W183-1)*V183^2))/(W184+W183-2))</f>
        <v>8.9066922628136407</v>
      </c>
      <c r="Z183">
        <f>(U184-U183)/Y183</f>
        <v>-1.1590591411447251</v>
      </c>
      <c r="AA183">
        <f>1-(3/(4*(W183+W184-2)-1))</f>
        <v>0.88888888888888884</v>
      </c>
      <c r="AB183">
        <f>((W183+W184)/(W183*W184))+(Z183^2/(2*(W183+W184)))</f>
        <v>0.5746343384817304</v>
      </c>
      <c r="AC183">
        <f>AA183*Z183</f>
        <v>-1.0302747921286444</v>
      </c>
      <c r="AD183">
        <f>AB183*(AA183^2)</f>
        <v>0.45403206991149064</v>
      </c>
      <c r="AF183">
        <f>LN(U184/U183)</f>
        <v>-0.63788450188489931</v>
      </c>
      <c r="AG183">
        <f>(((V183^2)/(W183*U183^2))+((V184^2)/(W184*U184^2)))</f>
        <v>0.16929642434732395</v>
      </c>
      <c r="AH183">
        <f>(W183*W184)/(W183+W184)</f>
        <v>2</v>
      </c>
      <c r="AI183" s="12">
        <f>((W184+W183)/(W184*W183))+(Z183^2/(2*X183))</f>
        <v>0.51722330888039936</v>
      </c>
      <c r="AJ183" s="12">
        <f>AI183*(AA183^2)</f>
        <v>0.40867026874500689</v>
      </c>
      <c r="AK183" s="12">
        <f>(1/W180)+(AC177*AC183)/(2*X180)</f>
        <v>0.18961917637317763</v>
      </c>
      <c r="AL183" s="12">
        <f>(1/W183)+(AC180*AC183)/(2*X183)</f>
        <v>0.1832175568406626</v>
      </c>
      <c r="AM183" s="12"/>
      <c r="AN183" s="12">
        <f>(1/W183/2)+(AC183*AC186)/(2*X183)</f>
        <v>9.2996225513613487E-2</v>
      </c>
      <c r="AO183" s="12">
        <f>(1/W183/2)+(AC183*AC189)/(2*X183)</f>
        <v>8.4590699982271089E-2</v>
      </c>
      <c r="AP183" s="12">
        <f>(1/W183/2)+(AC183*AC192)/(2*X183)</f>
        <v>7.2371783602800166E-2</v>
      </c>
      <c r="AQ183" s="12">
        <f>(1/W183)+(AC183*AC195)/(2*X183)</f>
        <v>0.15564184192853101</v>
      </c>
      <c r="AR183" s="12">
        <f>(1/W183)+(AC183*AC198)/(2*X183)</f>
        <v>0.16317938591560452</v>
      </c>
      <c r="AS183" s="12">
        <f>(1/W183)+(AC183*AC201)/(2*X183)</f>
        <v>0.17118142439059447</v>
      </c>
      <c r="AT183" s="12">
        <f>(1/W183/2)+(AC183*AC204)/(2*X183)</f>
        <v>6.3570246246964487E-2</v>
      </c>
      <c r="AU183">
        <v>93</v>
      </c>
      <c r="AV183">
        <v>43</v>
      </c>
    </row>
    <row r="184" spans="3:48">
      <c r="C184" t="s">
        <v>562</v>
      </c>
      <c r="D184">
        <v>3</v>
      </c>
      <c r="E184" t="s">
        <v>34</v>
      </c>
      <c r="F184" t="s">
        <v>13</v>
      </c>
      <c r="G184" t="s">
        <v>573</v>
      </c>
      <c r="H184" t="s">
        <v>563</v>
      </c>
      <c r="I184" t="s">
        <v>565</v>
      </c>
      <c r="K184" t="s">
        <v>585</v>
      </c>
      <c r="L184">
        <v>2.9850746268656798</v>
      </c>
      <c r="S184" t="s">
        <v>570</v>
      </c>
      <c r="T184" t="s">
        <v>574</v>
      </c>
      <c r="U184">
        <f>M182</f>
        <v>11.567164179104426</v>
      </c>
      <c r="V184">
        <f>O182</f>
        <v>7.4533523714321017</v>
      </c>
      <c r="W184">
        <f>N182</f>
        <v>3</v>
      </c>
    </row>
    <row r="185" spans="3:48">
      <c r="C185" t="s">
        <v>562</v>
      </c>
      <c r="D185">
        <v>1</v>
      </c>
      <c r="E185" t="s">
        <v>34</v>
      </c>
      <c r="F185" t="s">
        <v>13</v>
      </c>
      <c r="G185" t="s">
        <v>567</v>
      </c>
      <c r="H185" t="s">
        <v>563</v>
      </c>
      <c r="I185" t="s">
        <v>566</v>
      </c>
      <c r="K185" t="s">
        <v>585</v>
      </c>
      <c r="L185">
        <v>8.9552238805970195</v>
      </c>
      <c r="M185">
        <f>AVERAGE(L185:L187)</f>
        <v>13.0597014925373</v>
      </c>
      <c r="N185">
        <v>3</v>
      </c>
      <c r="O185">
        <f>STDEV(L185:L187)</f>
        <v>12.279464680525594</v>
      </c>
      <c r="S185" s="5"/>
      <c r="T185" s="5"/>
      <c r="U185" s="5"/>
      <c r="V185" s="5"/>
      <c r="W185" s="5"/>
      <c r="X185" s="5"/>
    </row>
    <row r="186" spans="3:48">
      <c r="C186" t="s">
        <v>562</v>
      </c>
      <c r="D186">
        <v>2</v>
      </c>
      <c r="E186" t="s">
        <v>34</v>
      </c>
      <c r="F186" t="s">
        <v>13</v>
      </c>
      <c r="G186" t="s">
        <v>567</v>
      </c>
      <c r="H186" t="s">
        <v>563</v>
      </c>
      <c r="I186" t="s">
        <v>566</v>
      </c>
      <c r="K186" t="s">
        <v>585</v>
      </c>
      <c r="L186">
        <v>3.3582089552238799</v>
      </c>
      <c r="Q186">
        <v>96</v>
      </c>
      <c r="R186">
        <v>5</v>
      </c>
      <c r="S186" t="s">
        <v>575</v>
      </c>
      <c r="T186" t="s">
        <v>32</v>
      </c>
      <c r="U186">
        <f>AVERAGE(M167,M173)</f>
        <v>21.579601990049735</v>
      </c>
      <c r="V186">
        <f>SQRT(O173^2+O167^2)/2</f>
        <v>9.4721504615101129</v>
      </c>
      <c r="W186">
        <f>SUM(N173,N167)</f>
        <v>6</v>
      </c>
      <c r="X186">
        <f>X180</f>
        <v>39</v>
      </c>
      <c r="Y186">
        <f>SQRT((((W187-1)*V187^2)+((W186-1)*V186^2))/(W187+W186-2))</f>
        <v>10.352216308652959</v>
      </c>
      <c r="Z186">
        <f>(U187-U186)/Y186</f>
        <v>-0.82300255747081197</v>
      </c>
      <c r="AA186">
        <f>1-(3/(4*(W186+W187-2)-1))</f>
        <v>0.88888888888888884</v>
      </c>
      <c r="AB186">
        <f>((W186+W187)/(W186*W187))+(Z186^2/(2*(W186+W187)))</f>
        <v>0.53762962275574988</v>
      </c>
      <c r="AC186">
        <f>AA186*Z186</f>
        <v>-0.73155782886294396</v>
      </c>
      <c r="AD186">
        <f>AB186*(AA186^2)</f>
        <v>0.4247937760045431</v>
      </c>
      <c r="AF186">
        <f>LN(U187/U186)</f>
        <v>-0.50221724922939082</v>
      </c>
      <c r="AG186">
        <f>(((V186^2)/(W186*U186^2))+((V187^2)/(W187*U187^2)))</f>
        <v>0.32680526457358444</v>
      </c>
      <c r="AH186">
        <f>(W186*W187)/(W186+W187)</f>
        <v>2</v>
      </c>
      <c r="AI186" s="12">
        <f>((W187+W186)/(W187*W186))+(Z186^2/(2*X186))</f>
        <v>0.50868375909748076</v>
      </c>
      <c r="AJ186" s="12">
        <f>AI186*(AA186^2)</f>
        <v>0.4019229701510959</v>
      </c>
      <c r="AK186" s="12">
        <f>(1/W186/2)+(AC186*AC177)/(2*X186)</f>
        <v>9.9631012647760545E-2</v>
      </c>
      <c r="AL186" s="12">
        <f>(1/W186/2)+(AC186*AC180)/(2*X186)</f>
        <v>9.5085473028434842E-2</v>
      </c>
      <c r="AM186" s="12">
        <f>(1/W186/2)+(AC186*AC183)/(2*X186)</f>
        <v>9.2996225513613487E-2</v>
      </c>
      <c r="AN186" s="12"/>
      <c r="AO186" s="12">
        <f>(1/W186)+(AC186*AC189)/(2*X186)</f>
        <v>0.1675594735399486</v>
      </c>
      <c r="AP186" s="12">
        <f>(1/W186)+(AC186*AC192)/(2*X186)</f>
        <v>0.15888329898349349</v>
      </c>
      <c r="AQ186" s="12">
        <f>(1/W186)+(AC186*AC195)/(2*X186)</f>
        <v>0.15883836987570923</v>
      </c>
      <c r="AR186" s="12">
        <f>(1/W186)+(AC186*AC198)/(2*X186)</f>
        <v>0.1641904850165152</v>
      </c>
      <c r="AS186" s="12">
        <f>(1/W186)+(AC186*AC201)/(2*X186)</f>
        <v>0.16987241952366408</v>
      </c>
      <c r="AT186" s="12">
        <f>(1/W186/2)+(AC186*AC204)/(2*X186)</f>
        <v>6.9300338261540861E-2</v>
      </c>
      <c r="AU186">
        <v>93</v>
      </c>
      <c r="AV186">
        <v>44</v>
      </c>
    </row>
    <row r="187" spans="3:48">
      <c r="C187" t="s">
        <v>562</v>
      </c>
      <c r="D187">
        <v>3</v>
      </c>
      <c r="E187" t="s">
        <v>34</v>
      </c>
      <c r="F187" t="s">
        <v>13</v>
      </c>
      <c r="G187" t="s">
        <v>567</v>
      </c>
      <c r="H187" t="s">
        <v>563</v>
      </c>
      <c r="I187" t="s">
        <v>566</v>
      </c>
      <c r="K187" t="s">
        <v>585</v>
      </c>
      <c r="L187">
        <v>26.865671641791</v>
      </c>
      <c r="S187" t="s">
        <v>575</v>
      </c>
      <c r="T187" t="s">
        <v>571</v>
      </c>
      <c r="U187">
        <f>M185</f>
        <v>13.0597014925373</v>
      </c>
      <c r="V187">
        <f>O185</f>
        <v>12.279464680525594</v>
      </c>
      <c r="W187">
        <f>N185</f>
        <v>3</v>
      </c>
    </row>
    <row r="188" spans="3:48">
      <c r="C188" t="s">
        <v>562</v>
      </c>
      <c r="D188">
        <v>1</v>
      </c>
      <c r="E188" t="s">
        <v>34</v>
      </c>
      <c r="F188" t="s">
        <v>163</v>
      </c>
      <c r="G188" s="32">
        <v>0.5</v>
      </c>
      <c r="H188" t="s">
        <v>563</v>
      </c>
      <c r="I188" t="s">
        <v>566</v>
      </c>
      <c r="K188" t="s">
        <v>585</v>
      </c>
      <c r="L188">
        <v>27.9850746268656</v>
      </c>
      <c r="M188">
        <f>AVERAGE(L188:L190)</f>
        <v>20.646766169154166</v>
      </c>
      <c r="N188">
        <v>3</v>
      </c>
      <c r="O188">
        <f>STDEV(L188:L190)</f>
        <v>6.4232593699877363</v>
      </c>
    </row>
    <row r="189" spans="3:48">
      <c r="C189" t="s">
        <v>562</v>
      </c>
      <c r="D189">
        <v>2</v>
      </c>
      <c r="E189" t="s">
        <v>34</v>
      </c>
      <c r="F189" t="s">
        <v>163</v>
      </c>
      <c r="G189" s="32">
        <v>0.5</v>
      </c>
      <c r="H189" t="s">
        <v>563</v>
      </c>
      <c r="I189" t="s">
        <v>566</v>
      </c>
      <c r="K189" t="s">
        <v>585</v>
      </c>
      <c r="L189">
        <v>17.910447761194</v>
      </c>
      <c r="Q189">
        <v>97</v>
      </c>
      <c r="R189">
        <v>5</v>
      </c>
      <c r="S189" t="s">
        <v>575</v>
      </c>
      <c r="T189" t="s">
        <v>32</v>
      </c>
      <c r="U189">
        <v>21.579601990049735</v>
      </c>
      <c r="V189">
        <v>9.4721504615101129</v>
      </c>
      <c r="W189">
        <v>6</v>
      </c>
      <c r="X189">
        <f>X183</f>
        <v>39</v>
      </c>
      <c r="Y189">
        <f>SQRT((((W190-1)*V190^2)+((W189-1)*V189^2))/(W190+W189-2))</f>
        <v>8.710623183345902</v>
      </c>
      <c r="Z189">
        <f>(U190-U189)/Y189</f>
        <v>-0.10709174318079624</v>
      </c>
      <c r="AA189">
        <f>1-(3/(4*(W189+W190-2)-1))</f>
        <v>0.88888888888888884</v>
      </c>
      <c r="AB189">
        <f>((W189+W190)/(W189*W190))+(Z189^2/(2*(W189+W190)))</f>
        <v>0.50063714674763893</v>
      </c>
      <c r="AC189">
        <f>AA189*Z189</f>
        <v>-9.5192660605152205E-2</v>
      </c>
      <c r="AD189">
        <f>AB189*(AA189^2)</f>
        <v>0.39556515298578876</v>
      </c>
      <c r="AF189">
        <f>LN(U190/U189)</f>
        <v>-4.418981103037295E-2</v>
      </c>
      <c r="AG189">
        <f>(((V189^2)/(W189*U189^2))+((V190^2)/(W190*U190^2)))</f>
        <v>6.4372963448751735E-2</v>
      </c>
      <c r="AH189">
        <f>(W189*W190)/(W189+W190)</f>
        <v>2</v>
      </c>
      <c r="AI189" s="12">
        <f>((W190+W189)/(W190*W189))+(Z189^2/(2*X189))</f>
        <v>0.50014703386483972</v>
      </c>
      <c r="AJ189" s="12">
        <f>AI189*(AA189^2)</f>
        <v>0.39517790330061409</v>
      </c>
      <c r="AK189" s="12">
        <f>(1/W189/2)+(AC189*AC177)/(2*X189)</f>
        <v>8.5454039850877184E-2</v>
      </c>
      <c r="AL189" s="12">
        <f>(1/W189/2)+(AC189*AC180)/(2*X189)</f>
        <v>8.48625595971257E-2</v>
      </c>
      <c r="AM189" s="12">
        <f>(1/W189/2)+(AC189*AC183)/(2*X189)</f>
        <v>8.4590699982271089E-2</v>
      </c>
      <c r="AN189" s="12">
        <f>(1/W189)+(AC189*AC186)/(2*X189)</f>
        <v>0.1675594735399486</v>
      </c>
      <c r="AO189" s="12"/>
      <c r="AP189" s="12">
        <f>(1/W189)+(AC189*AC192)/(2*X189)</f>
        <v>0.16565386979812516</v>
      </c>
      <c r="AQ189" s="12">
        <f>(1/W189)+(AC189*AC195)/(2*X189)</f>
        <v>0.16564802347793028</v>
      </c>
      <c r="AR189" s="12">
        <f>(1/W189)+(AC189*AC198)/(2*X189)</f>
        <v>0.16634445793603775</v>
      </c>
      <c r="AS189" s="12">
        <f>(1/W189)+(AC189*AC201)/(2*X189)</f>
        <v>0.16708380955224614</v>
      </c>
      <c r="AT189" s="12">
        <f>(1/W189/2)+(AC189*AC204)/(2*X189)</f>
        <v>8.1507314822644714E-2</v>
      </c>
      <c r="AU189">
        <v>93</v>
      </c>
      <c r="AV189">
        <v>45</v>
      </c>
    </row>
    <row r="190" spans="3:48">
      <c r="C190" t="s">
        <v>562</v>
      </c>
      <c r="D190">
        <v>3</v>
      </c>
      <c r="E190" t="s">
        <v>34</v>
      </c>
      <c r="F190" t="s">
        <v>163</v>
      </c>
      <c r="G190" s="32">
        <v>0.5</v>
      </c>
      <c r="H190" t="s">
        <v>563</v>
      </c>
      <c r="I190" t="s">
        <v>566</v>
      </c>
      <c r="K190" t="s">
        <v>585</v>
      </c>
      <c r="L190">
        <v>16.044776119402901</v>
      </c>
      <c r="S190" t="s">
        <v>575</v>
      </c>
      <c r="T190" t="s">
        <v>572</v>
      </c>
      <c r="U190">
        <f>M188</f>
        <v>20.646766169154166</v>
      </c>
      <c r="V190">
        <f>O188</f>
        <v>6.4232593699877363</v>
      </c>
      <c r="W190">
        <f>N188</f>
        <v>3</v>
      </c>
    </row>
    <row r="191" spans="3:48">
      <c r="C191" t="s">
        <v>562</v>
      </c>
      <c r="D191">
        <v>1</v>
      </c>
      <c r="E191" t="s">
        <v>34</v>
      </c>
      <c r="F191" t="s">
        <v>13</v>
      </c>
      <c r="G191" t="s">
        <v>573</v>
      </c>
      <c r="H191" t="s">
        <v>563</v>
      </c>
      <c r="I191" t="s">
        <v>566</v>
      </c>
      <c r="K191" t="s">
        <v>585</v>
      </c>
      <c r="L191">
        <v>21.268656716417901</v>
      </c>
      <c r="M191">
        <f>AVERAGE(L191:L193)</f>
        <v>11.815920398009945</v>
      </c>
      <c r="N191">
        <v>3</v>
      </c>
      <c r="O191">
        <f>STDEV(L191:L193)</f>
        <v>8.2202545481882119</v>
      </c>
    </row>
    <row r="192" spans="3:48">
      <c r="C192" t="s">
        <v>562</v>
      </c>
      <c r="D192">
        <v>2</v>
      </c>
      <c r="E192" t="s">
        <v>34</v>
      </c>
      <c r="F192" t="s">
        <v>13</v>
      </c>
      <c r="G192" t="s">
        <v>573</v>
      </c>
      <c r="H192" t="s">
        <v>563</v>
      </c>
      <c r="I192" t="s">
        <v>566</v>
      </c>
      <c r="K192" t="s">
        <v>585</v>
      </c>
      <c r="L192">
        <v>7.8358208955223896</v>
      </c>
      <c r="Q192">
        <v>98</v>
      </c>
      <c r="R192">
        <v>5</v>
      </c>
      <c r="S192" t="s">
        <v>575</v>
      </c>
      <c r="T192" t="s">
        <v>32</v>
      </c>
      <c r="U192">
        <f>AVERAGE(M173,M179)</f>
        <v>7.1517412935323357</v>
      </c>
      <c r="V192">
        <f>SQRT(O179^2+O173^2)/2</f>
        <v>2.8129808153976654</v>
      </c>
      <c r="W192">
        <f>SUM(N179,N173)</f>
        <v>6</v>
      </c>
      <c r="X192">
        <f>X186</f>
        <v>39</v>
      </c>
      <c r="Y192">
        <f>SQRT((((W193-1)*V193^2)+((W192-1)*V192^2))/(W193+W192-2))</f>
        <v>4.9958479190651701</v>
      </c>
      <c r="Z192">
        <f>(U193-U192)/Y192</f>
        <v>0.93361110667083258</v>
      </c>
      <c r="AA192">
        <f>1-(3/(4*(W192+W193-2)-1))</f>
        <v>0.88888888888888884</v>
      </c>
      <c r="AB192">
        <f>((W192+W193)/(W192*W193))+(Z192^2/(2*(W192+W193)))</f>
        <v>0.54842387213884092</v>
      </c>
      <c r="AC192">
        <f>AA192*Z192</f>
        <v>0.82987653926296223</v>
      </c>
      <c r="AD192">
        <f>AB192*(AA192^2)</f>
        <v>0.43332256564056565</v>
      </c>
      <c r="AF192">
        <f>LN(U193/U192)</f>
        <v>0.5020919437972361</v>
      </c>
      <c r="AG192">
        <f>(((V192^2)/(W192*U192^2))+((V193^2)/(W193*U193^2)))</f>
        <v>0.18711413894401713</v>
      </c>
      <c r="AH192">
        <f>(W192*W193)/(W192+W193)</f>
        <v>2</v>
      </c>
      <c r="AI192" s="12">
        <f>((W193+W192)/(W193*W192))+(Z192^2/(2*X192))</f>
        <v>0.5111747397243479</v>
      </c>
      <c r="AJ192" s="12">
        <f>AI192*(AA192^2)</f>
        <v>0.40389115237479339</v>
      </c>
      <c r="AK192" s="12">
        <f>(1/W192/2)+(AC192*AC177)/(2*X192)</f>
        <v>6.4845305218732538E-2</v>
      </c>
      <c r="AL192" s="12">
        <f>(1/W192/2)+(AC192*AC180)/(2*X192)</f>
        <v>7.0001748823788151E-2</v>
      </c>
      <c r="AM192" s="12">
        <f>(1/W192/2)+(AC192*AC183)/(2*X192)</f>
        <v>7.2371783602800166E-2</v>
      </c>
      <c r="AN192" s="12">
        <f>(1/W192)+(AC192*AC186)/(2*X192)</f>
        <v>0.15888329898349349</v>
      </c>
      <c r="AO192" s="12">
        <f>(1/W192)+(AC192*AC189)/(2*X192)</f>
        <v>0.16565386979812516</v>
      </c>
      <c r="AP192" s="12"/>
      <c r="AQ192" s="12">
        <f>(1/W192)+(AC192*AC195)/(2*X192)</f>
        <v>0.17554705806279264</v>
      </c>
      <c r="AR192" s="12">
        <f>(1/W192)+(AC192*AC198)/(2*X192)</f>
        <v>0.16947563812092353</v>
      </c>
      <c r="AS192" s="12">
        <f>(1/W192)+(AC192*AC201)/(2*X192)</f>
        <v>0.16303007228993446</v>
      </c>
      <c r="AT192" s="12">
        <f>(1/W192/2)+(AC192*AC204)/(2*X192)</f>
        <v>9.9252311883223379E-2</v>
      </c>
      <c r="AU192">
        <v>93</v>
      </c>
      <c r="AV192">
        <v>46</v>
      </c>
    </row>
    <row r="193" spans="3:48">
      <c r="C193" t="s">
        <v>562</v>
      </c>
      <c r="D193">
        <v>3</v>
      </c>
      <c r="E193" t="s">
        <v>34</v>
      </c>
      <c r="F193" t="s">
        <v>13</v>
      </c>
      <c r="G193" t="s">
        <v>573</v>
      </c>
      <c r="H193" t="s">
        <v>563</v>
      </c>
      <c r="I193" t="s">
        <v>566</v>
      </c>
      <c r="K193" t="s">
        <v>585</v>
      </c>
      <c r="L193">
        <v>6.3432835820895503</v>
      </c>
      <c r="S193" t="s">
        <v>575</v>
      </c>
      <c r="T193" t="s">
        <v>574</v>
      </c>
      <c r="U193">
        <f>M191</f>
        <v>11.815920398009945</v>
      </c>
      <c r="V193">
        <f>O191</f>
        <v>8.2202545481882119</v>
      </c>
      <c r="W193">
        <f>N191</f>
        <v>3</v>
      </c>
    </row>
    <row r="194" spans="3:48">
      <c r="C194" t="s">
        <v>562</v>
      </c>
      <c r="D194">
        <v>1</v>
      </c>
      <c r="E194" t="s">
        <v>34</v>
      </c>
      <c r="F194" t="s">
        <v>13</v>
      </c>
      <c r="G194" t="s">
        <v>576</v>
      </c>
      <c r="H194" t="s">
        <v>563</v>
      </c>
      <c r="I194" t="s">
        <v>565</v>
      </c>
      <c r="J194" t="s">
        <v>566</v>
      </c>
      <c r="K194" t="s">
        <v>585</v>
      </c>
      <c r="L194">
        <v>15.2985074626865</v>
      </c>
      <c r="M194">
        <f>AVERAGE(L194:L196)</f>
        <v>21.641791044776067</v>
      </c>
      <c r="N194">
        <v>3</v>
      </c>
      <c r="O194">
        <f>STDEV(L194:L196)</f>
        <v>5.7443299695301162</v>
      </c>
    </row>
    <row r="195" spans="3:48">
      <c r="C195" t="s">
        <v>562</v>
      </c>
      <c r="D195">
        <v>2</v>
      </c>
      <c r="E195" t="s">
        <v>34</v>
      </c>
      <c r="F195" t="s">
        <v>13</v>
      </c>
      <c r="G195" t="s">
        <v>576</v>
      </c>
      <c r="H195" t="s">
        <v>563</v>
      </c>
      <c r="I195" t="s">
        <v>565</v>
      </c>
      <c r="J195" t="s">
        <v>566</v>
      </c>
      <c r="K195" t="s">
        <v>585</v>
      </c>
      <c r="L195">
        <v>23.134328358208901</v>
      </c>
      <c r="Q195">
        <v>99</v>
      </c>
      <c r="R195">
        <v>5</v>
      </c>
      <c r="S195" t="s">
        <v>577</v>
      </c>
      <c r="T195" t="s">
        <v>32</v>
      </c>
      <c r="U195">
        <f>AVERAGE(M167,M170,M173)</f>
        <v>16.003316749585395</v>
      </c>
      <c r="V195">
        <f>SQRT(O170^2+O167^2+O173^2)/3</f>
        <v>6.3526253846467489</v>
      </c>
      <c r="W195">
        <v>9</v>
      </c>
      <c r="X195">
        <f>X189</f>
        <v>39</v>
      </c>
      <c r="Y195">
        <f>SQRT((((W196-1)*V196^2)+((W195-1)*V195^2))/(W196+W195-2))</f>
        <v>6.2357152582438351</v>
      </c>
      <c r="Z195">
        <f>(U196-U195)/Y195</f>
        <v>0.90422254090842435</v>
      </c>
      <c r="AA195">
        <f>1-(3/(4*(W195+W196-2)-1))</f>
        <v>0.92307692307692313</v>
      </c>
      <c r="AB195">
        <f>((W195+W196)/(W195*W196))+(Z195^2/(2*(W195+W196)))</f>
        <v>0.47851187792306471</v>
      </c>
      <c r="AC195">
        <f>AA195*Z195</f>
        <v>0.83466696083854564</v>
      </c>
      <c r="AD195">
        <f>AB195*(AA195^2)</f>
        <v>0.40772609716521496</v>
      </c>
      <c r="AF195">
        <f>LN(U196/U195)</f>
        <v>0.30183021841780616</v>
      </c>
      <c r="AG195">
        <f>(((V195^2)/(W195*U195^2))+((V196^2)/(W196*U196^2)))</f>
        <v>4.0992247680437237E-2</v>
      </c>
      <c r="AH195">
        <f>(W195*W196)/(W195+W196)</f>
        <v>2.25</v>
      </c>
      <c r="AI195" s="12">
        <f>((W196+W195)/(W196*W195))+(Z195^2/(2*X195))</f>
        <v>0.45492673166863529</v>
      </c>
      <c r="AJ195" s="12">
        <f>AI195*(AA195^2)</f>
        <v>0.38762987787149994</v>
      </c>
      <c r="AK195" s="12">
        <f>(1/W177)+(AC195*AC177)/(2*X195)</f>
        <v>0.14807191731754485</v>
      </c>
      <c r="AL195" s="12">
        <f>(1/W180)+(AC195*AC180)/(2*X195)</f>
        <v>0.15325812624012694</v>
      </c>
      <c r="AM195" s="12">
        <f>(1/W183)+(AC195*AC183)/(2*X195)</f>
        <v>0.15564184192853101</v>
      </c>
      <c r="AN195" s="12">
        <f>(1/W186)+(AC195*AC186)/(2*X195)</f>
        <v>0.15883836987570923</v>
      </c>
      <c r="AO195" s="12">
        <f>(1/W189)+(AC195*AC189)/(2*X195)</f>
        <v>0.16564802347793028</v>
      </c>
      <c r="AP195" s="12">
        <f>(1/W192)+(AC195*AC192)/(2*X195)</f>
        <v>0.17554705806279264</v>
      </c>
      <c r="AQ195" s="12"/>
      <c r="AR195" s="12">
        <f>(1/W195)+(AC195*AC198)/(2*X195)</f>
        <v>0.1139362972151659</v>
      </c>
      <c r="AS195" s="12">
        <f>(1/W195)+(AC195*AC201)/(2*X195)</f>
        <v>0.10745352467189766</v>
      </c>
      <c r="AT195" s="12">
        <f>(1/W204)+(AC195*AC204)/(2*X195)</f>
        <v>0.18267753673860693</v>
      </c>
      <c r="AU195">
        <v>93</v>
      </c>
      <c r="AV195">
        <v>47</v>
      </c>
    </row>
    <row r="196" spans="3:48">
      <c r="C196" t="s">
        <v>562</v>
      </c>
      <c r="D196">
        <v>3</v>
      </c>
      <c r="E196" t="s">
        <v>34</v>
      </c>
      <c r="F196" t="s">
        <v>13</v>
      </c>
      <c r="G196" t="s">
        <v>576</v>
      </c>
      <c r="H196" t="s">
        <v>563</v>
      </c>
      <c r="I196" t="s">
        <v>565</v>
      </c>
      <c r="J196" t="s">
        <v>566</v>
      </c>
      <c r="K196" t="s">
        <v>585</v>
      </c>
      <c r="L196">
        <v>26.492537313432798</v>
      </c>
      <c r="S196" t="s">
        <v>577</v>
      </c>
      <c r="T196" t="s">
        <v>576</v>
      </c>
      <c r="U196">
        <f>M194</f>
        <v>21.641791044776067</v>
      </c>
      <c r="V196">
        <f>O194</f>
        <v>5.7443299695301162</v>
      </c>
      <c r="W196">
        <f>N194</f>
        <v>3</v>
      </c>
    </row>
    <row r="197" spans="3:48">
      <c r="C197" t="s">
        <v>562</v>
      </c>
      <c r="D197">
        <v>1</v>
      </c>
      <c r="E197" t="s">
        <v>34</v>
      </c>
      <c r="F197" t="s">
        <v>13</v>
      </c>
      <c r="G197" t="s">
        <v>578</v>
      </c>
      <c r="H197" t="s">
        <v>563</v>
      </c>
      <c r="I197" t="s">
        <v>565</v>
      </c>
      <c r="J197" t="s">
        <v>566</v>
      </c>
      <c r="K197" t="s">
        <v>585</v>
      </c>
      <c r="L197">
        <v>14.9253731343283</v>
      </c>
      <c r="M197">
        <f>AVERAGE(L197:L199)</f>
        <v>18.034825870646699</v>
      </c>
      <c r="N197">
        <v>3</v>
      </c>
      <c r="O197">
        <f>STDEV(L197:L199)</f>
        <v>9.5301555992489924</v>
      </c>
    </row>
    <row r="198" spans="3:48">
      <c r="C198" t="s">
        <v>562</v>
      </c>
      <c r="D198">
        <v>2</v>
      </c>
      <c r="E198" t="s">
        <v>34</v>
      </c>
      <c r="F198" t="s">
        <v>13</v>
      </c>
      <c r="G198" t="s">
        <v>578</v>
      </c>
      <c r="H198" t="s">
        <v>563</v>
      </c>
      <c r="I198" t="s">
        <v>565</v>
      </c>
      <c r="J198" t="s">
        <v>566</v>
      </c>
      <c r="K198" t="s">
        <v>585</v>
      </c>
      <c r="L198">
        <v>10.4477611940298</v>
      </c>
      <c r="Q198">
        <v>100</v>
      </c>
      <c r="R198">
        <v>5</v>
      </c>
      <c r="S198" t="s">
        <v>577</v>
      </c>
      <c r="T198" t="s">
        <v>32</v>
      </c>
      <c r="U198">
        <v>16.003316749585395</v>
      </c>
      <c r="V198">
        <v>6.3526253846467489</v>
      </c>
      <c r="W198">
        <v>9</v>
      </c>
      <c r="X198">
        <f>X192</f>
        <v>39</v>
      </c>
      <c r="Y198">
        <f>SQRT((((W199-1)*V199^2)+((W198-1)*V198^2))/(W199+W198-2))</f>
        <v>7.1027778066968974</v>
      </c>
      <c r="Z198">
        <f>(U199-U198)/Y198</f>
        <v>0.28601614415502113</v>
      </c>
      <c r="AA198">
        <f>1-(3/(4*(W198+W199-2)-1))</f>
        <v>0.92307692307692313</v>
      </c>
      <c r="AB198">
        <f>((W198+W199)/(W198*W199))+(Z198^2/(2*(W198+W199)))</f>
        <v>0.44785299589099881</v>
      </c>
      <c r="AC198">
        <f>AA198*Z198</f>
        <v>0.26401490229694258</v>
      </c>
      <c r="AD198">
        <f>AB198*(AA198^2)</f>
        <v>0.38160255271185706</v>
      </c>
      <c r="AF198">
        <f>LN(U199/U198)</f>
        <v>0.11950866162385028</v>
      </c>
      <c r="AG198">
        <f>(((V198^2)/(W198*U198^2))+((V199^2)/(W199*U199^2)))</f>
        <v>0.11058796706212563</v>
      </c>
      <c r="AH198">
        <f>(W198*W199)/(W198+W199)</f>
        <v>2.25</v>
      </c>
      <c r="AI198" s="12">
        <f>((W199+W198)/(W199*W198))+(Z198^2/(2*X198))</f>
        <v>0.44549322950492271</v>
      </c>
      <c r="AJ198" s="12">
        <f>AI198*(AA198^2)</f>
        <v>0.37959186419354368</v>
      </c>
      <c r="AK198" s="12">
        <f>(1/W177)+(AC198*AC177)/(2*X198)</f>
        <v>0.16078493040180669</v>
      </c>
      <c r="AL198" s="12">
        <f>(1/W180)+(AC198*AC180)/(2*X198)</f>
        <v>0.16242538881963053</v>
      </c>
      <c r="AM198" s="12">
        <f>(1/W183)+(AC198*AC183)/(2*X198)</f>
        <v>0.16317938591560452</v>
      </c>
      <c r="AN198" s="12">
        <f>(1/W186)+(AC198*AC186)/(2*X198)</f>
        <v>0.1641904850165152</v>
      </c>
      <c r="AO198" s="12">
        <f>(1/W189)+(AC198*AC189)/(2*X198)</f>
        <v>0.16634445793603775</v>
      </c>
      <c r="AP198" s="12">
        <f>(1/W192)+(AC198*AC192)/(2*X198)</f>
        <v>0.16947563812092353</v>
      </c>
      <c r="AQ198" s="12">
        <f>(1/W198)+(AC198*AC195)/(2*X198)</f>
        <v>0.1139362972151659</v>
      </c>
      <c r="AR198" s="12"/>
      <c r="AS198" s="12">
        <f>(1/W198)+(AC198*AC201)/(2*X198)</f>
        <v>0.10995417382750111</v>
      </c>
      <c r="AT198" s="12">
        <f>(1/W204)+(AC198*AC204)/(2*X198)</f>
        <v>0.17173109175602877</v>
      </c>
      <c r="AU198">
        <v>93</v>
      </c>
      <c r="AV198">
        <v>48</v>
      </c>
    </row>
    <row r="199" spans="3:48">
      <c r="C199" t="s">
        <v>562</v>
      </c>
      <c r="D199">
        <v>3</v>
      </c>
      <c r="E199" t="s">
        <v>34</v>
      </c>
      <c r="F199" t="s">
        <v>13</v>
      </c>
      <c r="G199" t="s">
        <v>578</v>
      </c>
      <c r="H199" t="s">
        <v>563</v>
      </c>
      <c r="I199" t="s">
        <v>565</v>
      </c>
      <c r="J199" t="s">
        <v>566</v>
      </c>
      <c r="K199" t="s">
        <v>585</v>
      </c>
      <c r="L199">
        <v>28.731343283582</v>
      </c>
      <c r="S199" t="s">
        <v>577</v>
      </c>
      <c r="T199" t="s">
        <v>578</v>
      </c>
      <c r="U199">
        <f>M197</f>
        <v>18.034825870646699</v>
      </c>
      <c r="V199">
        <f>O197</f>
        <v>9.5301555992489924</v>
      </c>
      <c r="W199">
        <f>N197</f>
        <v>3</v>
      </c>
    </row>
    <row r="200" spans="3:48">
      <c r="C200" t="s">
        <v>562</v>
      </c>
      <c r="D200">
        <v>1</v>
      </c>
      <c r="E200" t="s">
        <v>34</v>
      </c>
      <c r="F200" t="s">
        <v>13</v>
      </c>
      <c r="G200" t="s">
        <v>579</v>
      </c>
      <c r="H200" t="s">
        <v>563</v>
      </c>
      <c r="I200" t="s">
        <v>565</v>
      </c>
      <c r="J200" t="s">
        <v>566</v>
      </c>
      <c r="K200" t="s">
        <v>585</v>
      </c>
      <c r="L200">
        <v>25.746268656716399</v>
      </c>
      <c r="M200">
        <f>AVERAGE(L200:L202)</f>
        <v>13.18407960199003</v>
      </c>
      <c r="N200">
        <v>3</v>
      </c>
      <c r="O200">
        <f>STDEV(L200:L202)</f>
        <v>11.332067641684672</v>
      </c>
    </row>
    <row r="201" spans="3:48">
      <c r="C201" t="s">
        <v>562</v>
      </c>
      <c r="D201">
        <v>2</v>
      </c>
      <c r="E201" t="s">
        <v>34</v>
      </c>
      <c r="F201" t="s">
        <v>13</v>
      </c>
      <c r="G201" t="s">
        <v>579</v>
      </c>
      <c r="H201" t="s">
        <v>563</v>
      </c>
      <c r="I201" t="s">
        <v>565</v>
      </c>
      <c r="J201" t="s">
        <v>566</v>
      </c>
      <c r="K201" t="s">
        <v>585</v>
      </c>
      <c r="L201">
        <v>10.0746268656716</v>
      </c>
      <c r="Q201">
        <v>101</v>
      </c>
      <c r="R201">
        <v>5</v>
      </c>
      <c r="S201" t="s">
        <v>577</v>
      </c>
      <c r="T201" t="s">
        <v>32</v>
      </c>
      <c r="U201">
        <v>16.003316749585395</v>
      </c>
      <c r="V201">
        <v>6.3526253846467489</v>
      </c>
      <c r="W201">
        <v>9</v>
      </c>
      <c r="X201">
        <f>X195</f>
        <v>39</v>
      </c>
      <c r="Y201">
        <f>SQRT((((W202-1)*V202^2)+((W201-1)*V201^2))/(W202+W201-2))</f>
        <v>7.6136608034026549</v>
      </c>
      <c r="Z201">
        <f>(U202-U201)/Y201</f>
        <v>-0.37028667554186373</v>
      </c>
      <c r="AA201">
        <f>1-(3/(4*(W201+W202-2)-1))</f>
        <v>0.92307692307692313</v>
      </c>
      <c r="AB201">
        <f>((W201+W202)/(W201*W202))+(Z201^2/(2*(W201+W202)))</f>
        <v>0.45015745369793797</v>
      </c>
      <c r="AC201">
        <f>AA201*Z201</f>
        <v>-0.34180308511556656</v>
      </c>
      <c r="AD201">
        <f>AB201*(AA201^2)</f>
        <v>0.38356611439350935</v>
      </c>
      <c r="AF201">
        <f>LN(U202/U201)</f>
        <v>-0.1937859866846548</v>
      </c>
      <c r="AG201">
        <f>(((V201^2)/(W201*U201^2))+((V202^2)/(W202*U202^2)))</f>
        <v>0.26377031495104586</v>
      </c>
      <c r="AH201">
        <f>(W201*W202)/(W201+W202)</f>
        <v>2.25</v>
      </c>
      <c r="AI201" s="12">
        <f>((W202+W201)/(W202*W201))+(Z201^2/(2*X201))</f>
        <v>0.44620229344551937</v>
      </c>
      <c r="AJ201" s="12">
        <f>AI201*(AA201^2)</f>
        <v>0.38019603701866744</v>
      </c>
      <c r="AK201" s="12">
        <f>(1/W177)+(AC201*AC177)/(2*X201)</f>
        <v>0.17428137168397706</v>
      </c>
      <c r="AL201" s="12">
        <f>(1/W180)+(AC201*AC180)/(2*X201)</f>
        <v>0.17215757585526531</v>
      </c>
      <c r="AM201" s="12">
        <f>(1/W183)+(AC201*AC183)/(2*X201)</f>
        <v>0.17118142439059447</v>
      </c>
      <c r="AN201" s="12">
        <f>(1/W186)+(AC201*AC186)/(2*X201)</f>
        <v>0.16987241952366408</v>
      </c>
      <c r="AO201" s="12">
        <f>(1/W189)+(AC201*AC189)/(2*X201)</f>
        <v>0.16708380955224614</v>
      </c>
      <c r="AP201" s="12">
        <f>(1/W192)+(AC201*AC192)/(2*X201)</f>
        <v>0.16303007228993446</v>
      </c>
      <c r="AQ201" s="12">
        <f>(1/W195)+(AC201*AC195)/(2*X201)</f>
        <v>0.10745352467189766</v>
      </c>
      <c r="AR201" s="12">
        <f>(1/W198)+(AC201*AC198)/(2*X201)</f>
        <v>0.10995417382750111</v>
      </c>
      <c r="AS201" s="12"/>
      <c r="AT201" s="12">
        <f>(1/W204)+(AC201*AC204)/(2*X201)</f>
        <v>0.16011008177384223</v>
      </c>
      <c r="AU201">
        <v>93</v>
      </c>
      <c r="AV201">
        <v>49</v>
      </c>
    </row>
    <row r="202" spans="3:48">
      <c r="C202" t="s">
        <v>562</v>
      </c>
      <c r="D202">
        <v>3</v>
      </c>
      <c r="E202" t="s">
        <v>34</v>
      </c>
      <c r="F202" t="s">
        <v>13</v>
      </c>
      <c r="G202" t="s">
        <v>579</v>
      </c>
      <c r="H202" t="s">
        <v>563</v>
      </c>
      <c r="I202" t="s">
        <v>565</v>
      </c>
      <c r="J202" t="s">
        <v>566</v>
      </c>
      <c r="K202" t="s">
        <v>585</v>
      </c>
      <c r="L202">
        <v>3.7313432835820901</v>
      </c>
      <c r="S202" t="s">
        <v>577</v>
      </c>
      <c r="T202" t="s">
        <v>579</v>
      </c>
      <c r="U202">
        <f>M200</f>
        <v>13.18407960199003</v>
      </c>
      <c r="V202">
        <f>O200</f>
        <v>11.332067641684672</v>
      </c>
      <c r="W202">
        <f>N200</f>
        <v>3</v>
      </c>
    </row>
    <row r="203" spans="3:48">
      <c r="C203" t="s">
        <v>562</v>
      </c>
      <c r="D203">
        <v>1</v>
      </c>
      <c r="E203" t="s">
        <v>34</v>
      </c>
      <c r="F203" t="s">
        <v>163</v>
      </c>
      <c r="G203" s="32">
        <v>0.5</v>
      </c>
      <c r="I203" t="s">
        <v>565</v>
      </c>
      <c r="J203" t="s">
        <v>566</v>
      </c>
      <c r="K203" t="s">
        <v>585</v>
      </c>
      <c r="L203">
        <v>26.865671641791</v>
      </c>
      <c r="M203">
        <f>AVERAGE(L203:L205)</f>
        <v>16.169154228855685</v>
      </c>
      <c r="N203">
        <v>3</v>
      </c>
      <c r="O203">
        <f>STDEV(L203:L205)</f>
        <v>12.627900643280624</v>
      </c>
    </row>
    <row r="204" spans="3:48">
      <c r="C204" t="s">
        <v>562</v>
      </c>
      <c r="D204">
        <v>2</v>
      </c>
      <c r="E204" t="s">
        <v>34</v>
      </c>
      <c r="F204" t="s">
        <v>163</v>
      </c>
      <c r="G204" s="32">
        <v>0.5</v>
      </c>
      <c r="I204" t="s">
        <v>565</v>
      </c>
      <c r="J204" t="s">
        <v>566</v>
      </c>
      <c r="K204" t="s">
        <v>585</v>
      </c>
      <c r="L204">
        <v>19.402985074626798</v>
      </c>
      <c r="Q204">
        <v>102</v>
      </c>
      <c r="R204">
        <v>5</v>
      </c>
      <c r="S204" t="s">
        <v>580</v>
      </c>
      <c r="T204" t="s">
        <v>32</v>
      </c>
      <c r="U204">
        <f>AVERAGE(M170,M173)</f>
        <v>4.5398009950248763</v>
      </c>
      <c r="V204">
        <f>SQRT(O173^2+O170^2)/2</f>
        <v>1.7435131553328522</v>
      </c>
      <c r="W204">
        <v>6</v>
      </c>
      <c r="X204">
        <f>X198</f>
        <v>39</v>
      </c>
      <c r="Y204">
        <f>SQRT((((W205-1)*V205^2)+((W204-1)*V204^2))/(W205+W204-2))</f>
        <v>6.9088653185312561</v>
      </c>
      <c r="Z204">
        <f>(U205-U204)/Y204</f>
        <v>1.6832508230603449</v>
      </c>
      <c r="AA204">
        <f>1-(3/(4*(W204+W205-2)-1))</f>
        <v>0.88888888888888884</v>
      </c>
      <c r="AB204">
        <f>((W204+W205)/(W204*W205))+(Z204^2/(2*(W204+W205)))</f>
        <v>0.65740740740740711</v>
      </c>
      <c r="AC204">
        <f>AA204*Z204</f>
        <v>1.4962229538314176</v>
      </c>
      <c r="AD204">
        <f>AB204*(AA204^2)</f>
        <v>0.51943301326017344</v>
      </c>
      <c r="AF204">
        <f>LN(U205/U204)</f>
        <v>1.2702221898671342</v>
      </c>
      <c r="AG204">
        <f>(((V204^2)/(W204*U204^2))+((V205^2)/(W205*U205^2)))</f>
        <v>0.22789608272697878</v>
      </c>
      <c r="AH204">
        <f>(W204*W205)/(W204+W205)</f>
        <v>2</v>
      </c>
      <c r="AI204" s="12">
        <f>((W205+W204)/(W205*W204))+(Z204^2/(2*X204))</f>
        <v>0.53632478632478631</v>
      </c>
      <c r="AJ204" s="12">
        <f>AI204*(AA204^2)</f>
        <v>0.42376279413316448</v>
      </c>
      <c r="AK204" s="12">
        <f>(1/W177/2)+(AC204*AC177)/(2*X204)</f>
        <v>5.0000408823003259E-2</v>
      </c>
      <c r="AL204" s="12">
        <f>(1/W180/2)+(AC204*AC180)/(2*X204)</f>
        <v>5.9297200474534358E-2</v>
      </c>
      <c r="AM204" s="12">
        <f>(1/W183/2)+(AC204*AC183)/(2*X204)</f>
        <v>6.3570246246964487E-2</v>
      </c>
      <c r="AN204" s="12">
        <f>(1/W186/2)+(AC204*AC186)/(2*X204)</f>
        <v>6.9300338261540861E-2</v>
      </c>
      <c r="AO204" s="12">
        <f>(1/W189/2)+(AC204*AC189)/(2*X204)</f>
        <v>8.1507314822644714E-2</v>
      </c>
      <c r="AP204" s="12">
        <f>(1/W192/2)+(AC204*AC192)/(2*X204)</f>
        <v>9.9252311883223379E-2</v>
      </c>
      <c r="AQ204" s="12">
        <f>(1/W204)+(AC204*AC195)/(2*X204)</f>
        <v>0.18267753673860693</v>
      </c>
      <c r="AR204" s="12">
        <f>(1/W204)+(AC204*AC198)/(2*X204)</f>
        <v>0.17173109175602877</v>
      </c>
      <c r="AS204" s="12">
        <f>(1/W204)+(AC204*AC201)/(2*X204)</f>
        <v>0.16011008177384223</v>
      </c>
      <c r="AT204" s="12"/>
      <c r="AU204">
        <v>93</v>
      </c>
      <c r="AV204">
        <v>50</v>
      </c>
    </row>
    <row r="205" spans="3:48">
      <c r="C205" t="s">
        <v>562</v>
      </c>
      <c r="D205">
        <v>3</v>
      </c>
      <c r="E205" t="s">
        <v>34</v>
      </c>
      <c r="F205" t="s">
        <v>163</v>
      </c>
      <c r="G205" s="32">
        <v>0.5</v>
      </c>
      <c r="I205" t="s">
        <v>565</v>
      </c>
      <c r="J205" t="s">
        <v>566</v>
      </c>
      <c r="K205" t="s">
        <v>585</v>
      </c>
      <c r="L205">
        <v>2.2388059701492602</v>
      </c>
      <c r="S205" t="s">
        <v>580</v>
      </c>
      <c r="T205" t="s">
        <v>572</v>
      </c>
      <c r="U205">
        <f>M203</f>
        <v>16.169154228855685</v>
      </c>
      <c r="V205">
        <f>O203</f>
        <v>12.627900643280624</v>
      </c>
      <c r="W205">
        <f>N203</f>
        <v>3</v>
      </c>
    </row>
    <row r="206" spans="3:48">
      <c r="C206" t="s">
        <v>581</v>
      </c>
      <c r="D206">
        <v>1</v>
      </c>
      <c r="E206" t="s">
        <v>32</v>
      </c>
      <c r="H206" t="s">
        <v>563</v>
      </c>
      <c r="K206" t="s">
        <v>585</v>
      </c>
      <c r="L206">
        <v>73.972602739726</v>
      </c>
      <c r="M206">
        <f>AVERAGE(L206:L208)</f>
        <v>83.333333333333258</v>
      </c>
      <c r="N206">
        <v>3</v>
      </c>
      <c r="O206">
        <f>STDEV(L206:L208)</f>
        <v>9.4183270923896032</v>
      </c>
    </row>
    <row r="207" spans="3:48">
      <c r="C207" t="s">
        <v>581</v>
      </c>
      <c r="D207">
        <v>2</v>
      </c>
      <c r="E207" t="s">
        <v>32</v>
      </c>
      <c r="H207" t="s">
        <v>563</v>
      </c>
      <c r="K207" t="s">
        <v>585</v>
      </c>
      <c r="L207">
        <v>83.219178082191704</v>
      </c>
    </row>
    <row r="208" spans="3:48">
      <c r="C208" t="s">
        <v>581</v>
      </c>
      <c r="D208">
        <v>3</v>
      </c>
      <c r="E208" t="s">
        <v>32</v>
      </c>
      <c r="H208" t="s">
        <v>563</v>
      </c>
      <c r="K208" t="s">
        <v>585</v>
      </c>
      <c r="L208">
        <v>92.808219178082098</v>
      </c>
    </row>
    <row r="209" spans="3:48">
      <c r="C209" t="s">
        <v>581</v>
      </c>
      <c r="D209">
        <v>1</v>
      </c>
      <c r="E209" t="s">
        <v>32</v>
      </c>
      <c r="H209" t="s">
        <v>565</v>
      </c>
      <c r="K209" t="s">
        <v>585</v>
      </c>
      <c r="L209">
        <v>13.6986301369862</v>
      </c>
      <c r="M209">
        <f>AVERAGE(L209:L211)</f>
        <v>21.575342465753366</v>
      </c>
      <c r="N209">
        <v>3</v>
      </c>
      <c r="O209">
        <f>STDEV(L209:L211)</f>
        <v>10.037226636817053</v>
      </c>
    </row>
    <row r="210" spans="3:48">
      <c r="C210" t="s">
        <v>581</v>
      </c>
      <c r="D210">
        <v>2</v>
      </c>
      <c r="E210" t="s">
        <v>32</v>
      </c>
      <c r="H210" t="s">
        <v>565</v>
      </c>
      <c r="K210" t="s">
        <v>585</v>
      </c>
      <c r="L210">
        <v>18.150684931506799</v>
      </c>
    </row>
    <row r="211" spans="3:48">
      <c r="C211" t="s">
        <v>581</v>
      </c>
      <c r="D211">
        <v>3</v>
      </c>
      <c r="E211" t="s">
        <v>32</v>
      </c>
      <c r="H211" t="s">
        <v>565</v>
      </c>
      <c r="K211" t="s">
        <v>585</v>
      </c>
      <c r="L211">
        <v>32.876712328767098</v>
      </c>
    </row>
    <row r="212" spans="3:48">
      <c r="C212" t="s">
        <v>581</v>
      </c>
      <c r="D212">
        <v>1</v>
      </c>
      <c r="E212" t="s">
        <v>32</v>
      </c>
      <c r="H212" t="s">
        <v>566</v>
      </c>
      <c r="K212" t="s">
        <v>585</v>
      </c>
      <c r="L212">
        <v>11.301369863013599</v>
      </c>
      <c r="M212">
        <f>AVERAGE(L212:L214)</f>
        <v>18.721461187214533</v>
      </c>
      <c r="N212">
        <v>3</v>
      </c>
      <c r="O212">
        <f>STDEV(L212:L214)</f>
        <v>6.5368211425664038</v>
      </c>
    </row>
    <row r="213" spans="3:48">
      <c r="C213" t="s">
        <v>581</v>
      </c>
      <c r="D213">
        <v>2</v>
      </c>
      <c r="E213" t="s">
        <v>32</v>
      </c>
      <c r="H213" t="s">
        <v>566</v>
      </c>
      <c r="K213" t="s">
        <v>585</v>
      </c>
      <c r="L213">
        <v>21.2328767123287</v>
      </c>
    </row>
    <row r="214" spans="3:48">
      <c r="C214" t="s">
        <v>581</v>
      </c>
      <c r="D214">
        <v>3</v>
      </c>
      <c r="E214" t="s">
        <v>32</v>
      </c>
      <c r="H214" t="s">
        <v>566</v>
      </c>
      <c r="K214" t="s">
        <v>585</v>
      </c>
      <c r="L214">
        <v>23.630136986301299</v>
      </c>
      <c r="AI214" s="11" t="s">
        <v>100</v>
      </c>
      <c r="AJ214" s="12"/>
      <c r="AK214" s="12">
        <v>93</v>
      </c>
      <c r="AL214" s="12">
        <v>94</v>
      </c>
      <c r="AM214" s="12">
        <v>95</v>
      </c>
      <c r="AN214" s="12">
        <v>96</v>
      </c>
      <c r="AO214" s="12">
        <v>97</v>
      </c>
      <c r="AP214" s="12">
        <v>98</v>
      </c>
      <c r="AQ214" s="12">
        <v>99</v>
      </c>
      <c r="AR214" s="12">
        <v>100</v>
      </c>
      <c r="AS214" s="12">
        <v>101</v>
      </c>
      <c r="AT214" s="12">
        <v>102</v>
      </c>
    </row>
    <row r="215" spans="3:48">
      <c r="C215" t="s">
        <v>581</v>
      </c>
      <c r="D215">
        <v>1</v>
      </c>
      <c r="E215" t="s">
        <v>34</v>
      </c>
      <c r="F215" t="s">
        <v>13</v>
      </c>
      <c r="G215" t="s">
        <v>567</v>
      </c>
      <c r="H215" t="s">
        <v>563</v>
      </c>
      <c r="I215" t="s">
        <v>565</v>
      </c>
      <c r="K215" t="s">
        <v>585</v>
      </c>
      <c r="L215">
        <v>11.643835616438301</v>
      </c>
      <c r="M215">
        <f>AVERAGE(L215:L217)</f>
        <v>14.155251141552467</v>
      </c>
      <c r="N215">
        <v>3</v>
      </c>
      <c r="O215">
        <f>STDEV(L215:L217)</f>
        <v>2.4054004001946798</v>
      </c>
      <c r="Q215" t="s">
        <v>15</v>
      </c>
      <c r="R215" t="s">
        <v>16</v>
      </c>
      <c r="S215" s="5" t="s">
        <v>568</v>
      </c>
      <c r="T215" s="5" t="s">
        <v>49</v>
      </c>
      <c r="U215" s="5" t="s">
        <v>10</v>
      </c>
      <c r="V215" s="5" t="s">
        <v>14</v>
      </c>
      <c r="W215" s="5" t="s">
        <v>13</v>
      </c>
      <c r="X215" s="5" t="s">
        <v>569</v>
      </c>
      <c r="Y215" s="6" t="s">
        <v>20</v>
      </c>
      <c r="Z215" s="6" t="s">
        <v>21</v>
      </c>
      <c r="AA215" s="6" t="s">
        <v>22</v>
      </c>
      <c r="AB215" s="6" t="s">
        <v>23</v>
      </c>
      <c r="AC215" s="6" t="s">
        <v>24</v>
      </c>
      <c r="AD215" s="6" t="s">
        <v>25</v>
      </c>
      <c r="AF215" s="6" t="s">
        <v>26</v>
      </c>
      <c r="AG215" s="6" t="s">
        <v>27</v>
      </c>
      <c r="AH215" t="s">
        <v>28</v>
      </c>
      <c r="AI215" s="14" t="s">
        <v>23</v>
      </c>
      <c r="AJ215" s="14" t="s">
        <v>25</v>
      </c>
      <c r="AK215" s="14" t="s">
        <v>105</v>
      </c>
      <c r="AL215" s="12"/>
      <c r="AM215" s="12"/>
      <c r="AN215" s="12"/>
      <c r="AO215" s="12"/>
      <c r="AP215" s="12"/>
      <c r="AQ215" s="12"/>
      <c r="AR215" s="12"/>
      <c r="AS215" s="12"/>
      <c r="AT215" s="12"/>
    </row>
    <row r="216" spans="3:48">
      <c r="C216" t="s">
        <v>581</v>
      </c>
      <c r="D216">
        <v>2</v>
      </c>
      <c r="E216" t="s">
        <v>34</v>
      </c>
      <c r="F216" t="s">
        <v>13</v>
      </c>
      <c r="G216" t="s">
        <v>567</v>
      </c>
      <c r="H216" t="s">
        <v>563</v>
      </c>
      <c r="I216" t="s">
        <v>565</v>
      </c>
      <c r="K216" t="s">
        <v>585</v>
      </c>
      <c r="L216">
        <v>14.3835616438356</v>
      </c>
      <c r="Q216">
        <v>93</v>
      </c>
      <c r="R216">
        <v>6</v>
      </c>
      <c r="S216" t="s">
        <v>570</v>
      </c>
      <c r="T216" t="s">
        <v>32</v>
      </c>
      <c r="U216">
        <f>AVERAGE(M206,M209)</f>
        <v>52.454337899543312</v>
      </c>
      <c r="V216">
        <f>SQRT(O209^2+O206^2)/2</f>
        <v>6.8820564473504167</v>
      </c>
      <c r="W216">
        <f>SUM(N206:N209)</f>
        <v>6</v>
      </c>
      <c r="X216">
        <f>SUM(W217,W220,W223,W226,W229,W232,W235,W238,W241,W244,9)</f>
        <v>39</v>
      </c>
      <c r="Y216">
        <f>SQRT((((W217-1)*V217^2)+((W216-1)*V216^2))/(W217+W216-2))</f>
        <v>5.9568137083643329</v>
      </c>
      <c r="Z216">
        <f>(U217-U216)/Y216</f>
        <v>-6.429458538247169</v>
      </c>
      <c r="AA216">
        <f>1-(3/(4*(W216+W217-2)-1))</f>
        <v>0.88888888888888884</v>
      </c>
      <c r="AB216">
        <f>((W216+W217)/(W216*W217))+(Z216^2/(2*(W216+W217)))</f>
        <v>2.7965520608355234</v>
      </c>
      <c r="AC216">
        <f>AA216*Z216</f>
        <v>-5.7150742562197054</v>
      </c>
      <c r="AD216">
        <f>AB216*(AA216^2)</f>
        <v>2.2096213814009071</v>
      </c>
      <c r="AF216">
        <f>LN(U217/U216)</f>
        <v>-1.3098573761907069</v>
      </c>
      <c r="AG216">
        <f>(((V216^2)/(W216*U216^2))+((V217^2)/(W217*U217^2)))</f>
        <v>1.2494336333723044E-2</v>
      </c>
      <c r="AH216">
        <f>(W216*W217)/(W216+W217)</f>
        <v>2</v>
      </c>
      <c r="AI216" s="12">
        <f>((W217+W216)/(W217*W216))+(Z216^2/(2*X216))</f>
        <v>1.0299735525005054</v>
      </c>
      <c r="AJ216" s="12">
        <f>AI216*(AA216^2)</f>
        <v>0.81380626370410292</v>
      </c>
      <c r="AK216" s="12"/>
      <c r="AL216" s="12">
        <f>(1/W216)+(AC216*AC219)/(2*X216)</f>
        <v>0.45132815043898233</v>
      </c>
      <c r="AM216" s="12">
        <f>(1/W216)+(AC216*AC222)/(2*X216)</f>
        <v>0.68398734609835898</v>
      </c>
      <c r="AN216" s="12">
        <f>(1/W216/2)+(AC216*AC225)/(2*X216)</f>
        <v>0.20262939644402614</v>
      </c>
      <c r="AO216" s="12">
        <f>(1/W216/2)+(AC216*AC228)/(2*X216)</f>
        <v>0.6124274192122261</v>
      </c>
      <c r="AP216" s="12">
        <f>(1/W216/2)+(AC216*AC231)/(2*X216)</f>
        <v>0.38935387023786827</v>
      </c>
      <c r="AQ216" s="12">
        <f>(1/W216)+(AC216*AC234)/(2*X216)</f>
        <v>0.44166455531615911</v>
      </c>
      <c r="AR216" s="12">
        <f>(1/W216)+(AC216*AC237)/(2*X216)</f>
        <v>0.40824408253939137</v>
      </c>
      <c r="AS216" s="12">
        <f>(1/W216)+(AC216*AC240)/(2*X216)</f>
        <v>0.21962396986022367</v>
      </c>
      <c r="AT216" s="12">
        <f>(1/W216/2)+(AC216*AC243)/(2*X216)</f>
        <v>-6.3279275071871921E-3</v>
      </c>
      <c r="AU216">
        <v>93</v>
      </c>
      <c r="AV216">
        <v>51</v>
      </c>
    </row>
    <row r="217" spans="3:48">
      <c r="C217" t="s">
        <v>581</v>
      </c>
      <c r="D217">
        <v>3</v>
      </c>
      <c r="E217" t="s">
        <v>34</v>
      </c>
      <c r="F217" t="s">
        <v>13</v>
      </c>
      <c r="G217" t="s">
        <v>567</v>
      </c>
      <c r="H217" t="s">
        <v>563</v>
      </c>
      <c r="I217" t="s">
        <v>565</v>
      </c>
      <c r="K217" t="s">
        <v>585</v>
      </c>
      <c r="L217">
        <v>16.438356164383499</v>
      </c>
      <c r="S217" t="s">
        <v>570</v>
      </c>
      <c r="T217" t="s">
        <v>571</v>
      </c>
      <c r="U217">
        <f>M215</f>
        <v>14.155251141552467</v>
      </c>
      <c r="V217">
        <f>O215</f>
        <v>2.4054004001946798</v>
      </c>
      <c r="W217">
        <f>N215</f>
        <v>3</v>
      </c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</row>
    <row r="218" spans="3:48">
      <c r="C218" t="s">
        <v>581</v>
      </c>
      <c r="D218">
        <v>1</v>
      </c>
      <c r="E218" t="s">
        <v>34</v>
      </c>
      <c r="F218" t="s">
        <v>163</v>
      </c>
      <c r="G218" s="32">
        <v>0.5</v>
      </c>
      <c r="H218" t="s">
        <v>563</v>
      </c>
      <c r="I218" t="s">
        <v>565</v>
      </c>
      <c r="K218" t="s">
        <v>585</v>
      </c>
      <c r="L218">
        <v>10.6164383561643</v>
      </c>
      <c r="M218">
        <f>AVERAGE(L218:L220)</f>
        <v>18.835616438356098</v>
      </c>
      <c r="N218">
        <v>3</v>
      </c>
      <c r="O218">
        <f>STDEV(L218:L220)</f>
        <v>9.4162514279914493</v>
      </c>
    </row>
    <row r="219" spans="3:48">
      <c r="C219" t="s">
        <v>581</v>
      </c>
      <c r="D219">
        <v>2</v>
      </c>
      <c r="E219" t="s">
        <v>34</v>
      </c>
      <c r="F219" t="s">
        <v>163</v>
      </c>
      <c r="G219" s="32">
        <v>0.5</v>
      </c>
      <c r="H219" t="s">
        <v>563</v>
      </c>
      <c r="I219" t="s">
        <v>565</v>
      </c>
      <c r="K219" t="s">
        <v>585</v>
      </c>
      <c r="L219">
        <v>16.780821917808201</v>
      </c>
      <c r="Q219">
        <v>94</v>
      </c>
      <c r="R219">
        <v>6</v>
      </c>
      <c r="S219" t="s">
        <v>570</v>
      </c>
      <c r="T219" t="s">
        <v>32</v>
      </c>
      <c r="U219">
        <v>52.454337899543312</v>
      </c>
      <c r="V219">
        <v>6.8820564473504167</v>
      </c>
      <c r="W219">
        <v>6</v>
      </c>
      <c r="X219">
        <f>X216</f>
        <v>39</v>
      </c>
      <c r="Y219">
        <f>SQRT((((W220-1)*V220^2)+((W219-1)*V219^2))/(W220+W219-2))</f>
        <v>7.691786775821237</v>
      </c>
      <c r="Z219">
        <f>(U220-U219)/Y219</f>
        <v>-4.3707297720298293</v>
      </c>
      <c r="AA219">
        <f>1-(3/(4*(W219+W220-2)-1))</f>
        <v>0.88888888888888884</v>
      </c>
      <c r="AB219">
        <f>((W219+W220)/(W219*W220))+(Z219^2/(2*(W219+W220)))</f>
        <v>1.5612932633393291</v>
      </c>
      <c r="AC219">
        <f>AA219*Z219</f>
        <v>-3.8850931306931815</v>
      </c>
      <c r="AD219">
        <f>AB219*(AA219^2)</f>
        <v>1.2336144302928032</v>
      </c>
      <c r="AF219">
        <f>LN(U220/U219)</f>
        <v>-1.0241934678951634</v>
      </c>
      <c r="AG219">
        <f>(((V219^2)/(W219*U219^2))+((V220^2)/(W220*U220^2)))</f>
        <v>8.617473123916819E-2</v>
      </c>
      <c r="AH219">
        <f>(W219*W220)/(W219+W220)</f>
        <v>2</v>
      </c>
      <c r="AI219" s="12">
        <f>((W220+W219)/(W220*W219))+(Z219^2/(2*X219))</f>
        <v>0.74491383000138367</v>
      </c>
      <c r="AJ219" s="12">
        <f>AI219*(AA219^2)</f>
        <v>0.58857389037146357</v>
      </c>
      <c r="AK219" s="12">
        <f>(1/W216)+(AC216*AC219)/(2*X216)</f>
        <v>0.45132815043898233</v>
      </c>
      <c r="AL219" s="12"/>
      <c r="AM219" s="12">
        <f>(1/W219)+(AC219*AC222)/(2*X219)</f>
        <v>0.51833996572105656</v>
      </c>
      <c r="AN219" s="12">
        <f>(1/W219/2)+(AC219*AC225)/(2*X219)</f>
        <v>0.16443049752252867</v>
      </c>
      <c r="AO219" s="12">
        <f>(1/W219/2)+(AC219*AC228)/(2*X219)</f>
        <v>0.4430101645313515</v>
      </c>
      <c r="AP219" s="12">
        <f>(1/W219/2)+(AC219*AC231)/(2*X219)</f>
        <v>0.29136532600341108</v>
      </c>
      <c r="AQ219" s="12">
        <f>(1/W219)+(AC219*AC234)/(2*X219)</f>
        <v>0.35360954094070463</v>
      </c>
      <c r="AR219" s="12">
        <f>(1/W219)+(AC219*AC237)/(2*X219)</f>
        <v>0.33089038745495031</v>
      </c>
      <c r="AS219" s="12">
        <f>(1/W219)+(AC219*AC240)/(2*X219)</f>
        <v>0.20266690841915369</v>
      </c>
      <c r="AT219" s="12">
        <f>(1/W219/2)+(AC219*AC243)/(2*X219)</f>
        <v>2.2381833324091029E-2</v>
      </c>
      <c r="AU219">
        <v>93</v>
      </c>
      <c r="AV219">
        <v>52</v>
      </c>
    </row>
    <row r="220" spans="3:48">
      <c r="C220" t="s">
        <v>581</v>
      </c>
      <c r="D220">
        <v>3</v>
      </c>
      <c r="E220" t="s">
        <v>34</v>
      </c>
      <c r="F220" t="s">
        <v>163</v>
      </c>
      <c r="G220" s="32">
        <v>0.5</v>
      </c>
      <c r="H220" t="s">
        <v>563</v>
      </c>
      <c r="I220" t="s">
        <v>565</v>
      </c>
      <c r="K220" t="s">
        <v>585</v>
      </c>
      <c r="L220">
        <v>29.109589041095798</v>
      </c>
      <c r="S220" t="s">
        <v>570</v>
      </c>
      <c r="T220" t="s">
        <v>572</v>
      </c>
      <c r="U220">
        <f>M218</f>
        <v>18.835616438356098</v>
      </c>
      <c r="V220">
        <f>O218</f>
        <v>9.4162514279914493</v>
      </c>
      <c r="W220">
        <f>N218</f>
        <v>3</v>
      </c>
    </row>
    <row r="221" spans="3:48">
      <c r="C221" t="s">
        <v>581</v>
      </c>
      <c r="D221">
        <v>1</v>
      </c>
      <c r="E221" t="s">
        <v>34</v>
      </c>
      <c r="F221" t="s">
        <v>13</v>
      </c>
      <c r="G221" t="s">
        <v>573</v>
      </c>
      <c r="H221" t="s">
        <v>563</v>
      </c>
      <c r="I221" t="s">
        <v>565</v>
      </c>
      <c r="K221" t="s">
        <v>585</v>
      </c>
      <c r="L221">
        <v>4.1095890410958802</v>
      </c>
      <c r="M221">
        <f>AVERAGE(L221:L223)</f>
        <v>5.8219178082191698</v>
      </c>
      <c r="N221">
        <v>3</v>
      </c>
      <c r="O221">
        <f>STDEV(L221:L223)</f>
        <v>1.4927736108016056</v>
      </c>
    </row>
    <row r="222" spans="3:48">
      <c r="C222" t="s">
        <v>581</v>
      </c>
      <c r="D222">
        <v>2</v>
      </c>
      <c r="E222" t="s">
        <v>34</v>
      </c>
      <c r="F222" t="s">
        <v>13</v>
      </c>
      <c r="G222" t="s">
        <v>573</v>
      </c>
      <c r="H222" t="s">
        <v>563</v>
      </c>
      <c r="I222" t="s">
        <v>565</v>
      </c>
      <c r="K222" t="s">
        <v>585</v>
      </c>
      <c r="L222">
        <v>6.5068493150684903</v>
      </c>
      <c r="Q222">
        <v>95</v>
      </c>
      <c r="R222">
        <v>6</v>
      </c>
      <c r="S222" t="s">
        <v>570</v>
      </c>
      <c r="T222" t="s">
        <v>32</v>
      </c>
      <c r="U222">
        <v>52.454337899543312</v>
      </c>
      <c r="V222">
        <v>6.8820564473504167</v>
      </c>
      <c r="W222">
        <v>6</v>
      </c>
      <c r="X222">
        <f>X216</f>
        <v>39</v>
      </c>
      <c r="Y222">
        <f>SQRT((((W223-1)*V223^2)+((W222-1)*V222^2))/(W223+W222-2))</f>
        <v>5.8708754619586641</v>
      </c>
      <c r="Z222">
        <f>(U223-U222)/Y222</f>
        <v>-7.94300958919787</v>
      </c>
      <c r="AA222">
        <f>1-(3/(4*(W222+W223-2)-1))</f>
        <v>0.88888888888888884</v>
      </c>
      <c r="AB222">
        <f>((W222+W223)/(W222*W223))+(Z222^2/(2*(W222+W223)))</f>
        <v>4.0050778518938515</v>
      </c>
      <c r="AC222">
        <f>AA222*Z222</f>
        <v>-7.0604529681758841</v>
      </c>
      <c r="AD222">
        <f>AB222*(AA222^2)</f>
        <v>3.1645059570519321</v>
      </c>
      <c r="AF222">
        <f>LN(U223/U222)</f>
        <v>-2.1983133090714162</v>
      </c>
      <c r="AG222">
        <f>(((V222^2)/(W222*U222^2))+((V223^2)/(W223*U223^2)))</f>
        <v>2.478359432742697E-2</v>
      </c>
      <c r="AH222">
        <f>(W222*W223)/(W222+W223)</f>
        <v>2</v>
      </c>
      <c r="AI222" s="12">
        <f>((W223+W222)/(W223*W222))+(Z222^2/(2*X222))</f>
        <v>1.3088641196678119</v>
      </c>
      <c r="AJ222" s="12">
        <f>AI222*(AA222^2)</f>
        <v>1.0341642427004933</v>
      </c>
      <c r="AK222" s="12">
        <f>(1/W219)+(AC216*AC222)/(2*X219)</f>
        <v>0.68398734609835898</v>
      </c>
      <c r="AL222" s="12">
        <f>(1/W222)+(AC219*AC222)/(2*X222)</f>
        <v>0.51833996572105656</v>
      </c>
      <c r="AM222" s="12"/>
      <c r="AN222" s="12">
        <f>(1/W222/2)+(AC222*AC225)/(2*X222)</f>
        <v>0.23071273824044053</v>
      </c>
      <c r="AO222" s="12">
        <f>(1/W222/2)+(AC222*AC228)/(2*X222)</f>
        <v>0.73698081744474964</v>
      </c>
      <c r="AP222" s="12">
        <f>(1/W222/2)+(AC222*AC231)/(2*X222)</f>
        <v>0.46139379436041039</v>
      </c>
      <c r="AQ222" s="12">
        <f>(1/W222)+(AC222*AC234)/(2*X222)</f>
        <v>0.50640147536917124</v>
      </c>
      <c r="AR222" s="12">
        <f>(1/W222)+(AC222*AC237)/(2*X222)</f>
        <v>0.46511352955503382</v>
      </c>
      <c r="AS222" s="12">
        <f>(1/W222)+(AC222*AC240)/(2*X222)</f>
        <v>0.23209058449461478</v>
      </c>
      <c r="AT222" s="12">
        <f>(1/W222/2)+(AC222*AC243)/(2*X222)</f>
        <v>-2.7434976377235881E-2</v>
      </c>
      <c r="AU222">
        <v>93</v>
      </c>
      <c r="AV222">
        <v>53</v>
      </c>
    </row>
    <row r="223" spans="3:48">
      <c r="C223" t="s">
        <v>581</v>
      </c>
      <c r="D223">
        <v>3</v>
      </c>
      <c r="E223" t="s">
        <v>34</v>
      </c>
      <c r="F223" t="s">
        <v>13</v>
      </c>
      <c r="G223" t="s">
        <v>573</v>
      </c>
      <c r="H223" t="s">
        <v>563</v>
      </c>
      <c r="I223" t="s">
        <v>565</v>
      </c>
      <c r="K223" t="s">
        <v>585</v>
      </c>
      <c r="L223">
        <v>6.8493150684931399</v>
      </c>
      <c r="S223" t="s">
        <v>570</v>
      </c>
      <c r="T223" t="s">
        <v>574</v>
      </c>
      <c r="U223">
        <f>M221</f>
        <v>5.8219178082191698</v>
      </c>
      <c r="V223">
        <f>O221</f>
        <v>1.4927736108016056</v>
      </c>
      <c r="W223">
        <f>N221</f>
        <v>3</v>
      </c>
    </row>
    <row r="224" spans="3:48">
      <c r="C224" t="s">
        <v>581</v>
      </c>
      <c r="D224">
        <v>1</v>
      </c>
      <c r="E224" t="s">
        <v>34</v>
      </c>
      <c r="F224" t="s">
        <v>13</v>
      </c>
      <c r="G224" t="s">
        <v>567</v>
      </c>
      <c r="H224" t="s">
        <v>563</v>
      </c>
      <c r="I224" t="s">
        <v>566</v>
      </c>
      <c r="K224" t="s">
        <v>585</v>
      </c>
      <c r="L224">
        <v>15.410958904109499</v>
      </c>
      <c r="M224">
        <f>AVERAGE(L224:L226)</f>
        <v>33.333333333333265</v>
      </c>
      <c r="N224">
        <v>3</v>
      </c>
      <c r="O224">
        <f>STDEV(L224:L226)</f>
        <v>15.635102601265512</v>
      </c>
      <c r="S224" s="5"/>
      <c r="T224" s="5"/>
      <c r="U224" s="5"/>
      <c r="V224" s="5"/>
      <c r="W224" s="5"/>
      <c r="X224" s="5"/>
    </row>
    <row r="225" spans="3:48">
      <c r="C225" t="s">
        <v>581</v>
      </c>
      <c r="D225">
        <v>2</v>
      </c>
      <c r="E225" t="s">
        <v>34</v>
      </c>
      <c r="F225" t="s">
        <v>13</v>
      </c>
      <c r="G225" t="s">
        <v>567</v>
      </c>
      <c r="H225" t="s">
        <v>563</v>
      </c>
      <c r="I225" t="s">
        <v>566</v>
      </c>
      <c r="K225" t="s">
        <v>585</v>
      </c>
      <c r="L225">
        <v>40.410958904109499</v>
      </c>
      <c r="Q225">
        <v>96</v>
      </c>
      <c r="R225">
        <v>6</v>
      </c>
      <c r="S225" t="s">
        <v>575</v>
      </c>
      <c r="T225" t="s">
        <v>32</v>
      </c>
      <c r="U225">
        <f>AVERAGE(M206,M212)</f>
        <v>51.027397260273894</v>
      </c>
      <c r="V225">
        <f>SQRT(O212^2+O206^2)/2</f>
        <v>5.7322533934994349</v>
      </c>
      <c r="W225">
        <f>SUM(N212,N206)</f>
        <v>6</v>
      </c>
      <c r="X225">
        <f>X219</f>
        <v>39</v>
      </c>
      <c r="Y225">
        <f>SQRT((((W226-1)*V226^2)+((W225-1)*V225^2))/(W226+W225-2))</f>
        <v>9.6599801208064324</v>
      </c>
      <c r="Z225">
        <f>(U226-U225)/Y225</f>
        <v>-1.831687405735934</v>
      </c>
      <c r="AA225">
        <f>1-(3/(4*(W225+W226-2)-1))</f>
        <v>0.88888888888888884</v>
      </c>
      <c r="AB225">
        <f>((W225+W226)/(W225*W226))+(Z225^2/(2*(W225+W226)))</f>
        <v>0.68639326401842427</v>
      </c>
      <c r="AC225">
        <f>AA225*Z225</f>
        <v>-1.6281665828763856</v>
      </c>
      <c r="AD225">
        <f>AB225*(AA225^2)</f>
        <v>0.54233541848369327</v>
      </c>
      <c r="AF225">
        <f>LN(U226/U225)</f>
        <v>-0.42580479234528762</v>
      </c>
      <c r="AG225">
        <f>(((V225^2)/(W225*U225^2))+((V226^2)/(W226*U226^2)))</f>
        <v>7.5440188617604598E-2</v>
      </c>
      <c r="AH225">
        <f>(W225*W226)/(W225+W226)</f>
        <v>2</v>
      </c>
      <c r="AI225" s="12">
        <f>((W226+W225)/(W226*W225))+(Z225^2/(2*X225))</f>
        <v>0.5430138301580979</v>
      </c>
      <c r="AJ225" s="12">
        <f>AI225*(AA225^2)</f>
        <v>0.42904796456936128</v>
      </c>
      <c r="AK225" s="12">
        <f>(1/W225/2)+(AC225*AC216)/(2*X225)</f>
        <v>0.20262939644402614</v>
      </c>
      <c r="AL225" s="12">
        <f>(1/W225/2)+(AC225*AC219)/(2*X225)</f>
        <v>0.16443049752252867</v>
      </c>
      <c r="AM225" s="12">
        <f>(1/W225/2)+(AC225*AC222)/(2*X225)</f>
        <v>0.23071273824044053</v>
      </c>
      <c r="AN225" s="12"/>
      <c r="AO225" s="12">
        <f>(1/W225)+(AC225*AC228)/(2*X225)</f>
        <v>0.31740019543718501</v>
      </c>
      <c r="AP225" s="12">
        <f>(1/W225)+(AC225*AC231)/(2*X225)</f>
        <v>0.2538488080569743</v>
      </c>
      <c r="AQ225" s="12">
        <f>(1/W225)+(AC225*AC234)/(2*X225)</f>
        <v>0.24501077080028971</v>
      </c>
      <c r="AR225" s="12">
        <f>(1/W225)+(AC225*AC237)/(2*X225)</f>
        <v>0.23548961770243723</v>
      </c>
      <c r="AS225" s="12">
        <f>(1/W225)+(AC225*AC240)/(2*X225)</f>
        <v>0.18175366423020062</v>
      </c>
      <c r="AT225" s="12">
        <f>(1/W225/2)+(AC225*AC243)/(2*X225)</f>
        <v>5.7789751196981376E-2</v>
      </c>
      <c r="AU225">
        <v>93</v>
      </c>
      <c r="AV225">
        <v>54</v>
      </c>
    </row>
    <row r="226" spans="3:48">
      <c r="C226" t="s">
        <v>581</v>
      </c>
      <c r="D226">
        <v>3</v>
      </c>
      <c r="E226" t="s">
        <v>34</v>
      </c>
      <c r="F226" t="s">
        <v>13</v>
      </c>
      <c r="G226" t="s">
        <v>567</v>
      </c>
      <c r="H226" t="s">
        <v>563</v>
      </c>
      <c r="I226" t="s">
        <v>566</v>
      </c>
      <c r="K226" t="s">
        <v>585</v>
      </c>
      <c r="L226">
        <v>44.178082191780803</v>
      </c>
      <c r="S226" t="s">
        <v>575</v>
      </c>
      <c r="T226" t="s">
        <v>571</v>
      </c>
      <c r="U226">
        <f>M224</f>
        <v>33.333333333333265</v>
      </c>
      <c r="V226">
        <f>O224</f>
        <v>15.635102601265512</v>
      </c>
      <c r="W226">
        <f>N224</f>
        <v>3</v>
      </c>
    </row>
    <row r="227" spans="3:48">
      <c r="C227" t="s">
        <v>581</v>
      </c>
      <c r="D227">
        <v>1</v>
      </c>
      <c r="E227" t="s">
        <v>34</v>
      </c>
      <c r="F227" t="s">
        <v>163</v>
      </c>
      <c r="G227" s="32">
        <v>0.5</v>
      </c>
      <c r="H227" t="s">
        <v>563</v>
      </c>
      <c r="I227" t="s">
        <v>566</v>
      </c>
      <c r="K227" t="s">
        <v>585</v>
      </c>
      <c r="L227">
        <v>7.5342465753424603</v>
      </c>
      <c r="M227">
        <f>AVERAGE(L227:L229)</f>
        <v>9.4748858447488242</v>
      </c>
      <c r="N227">
        <v>3</v>
      </c>
      <c r="O227">
        <f>STDEV(L227:L229)</f>
        <v>3.0694816574768398</v>
      </c>
    </row>
    <row r="228" spans="3:48">
      <c r="C228" t="s">
        <v>581</v>
      </c>
      <c r="D228">
        <v>2</v>
      </c>
      <c r="E228" t="s">
        <v>34</v>
      </c>
      <c r="F228" t="s">
        <v>163</v>
      </c>
      <c r="G228" s="32">
        <v>0.5</v>
      </c>
      <c r="H228" t="s">
        <v>563</v>
      </c>
      <c r="I228" t="s">
        <v>566</v>
      </c>
      <c r="K228" t="s">
        <v>585</v>
      </c>
      <c r="L228">
        <v>13.013698630136901</v>
      </c>
      <c r="Q228">
        <v>97</v>
      </c>
      <c r="R228">
        <v>6</v>
      </c>
      <c r="S228" t="s">
        <v>575</v>
      </c>
      <c r="T228" t="s">
        <v>32</v>
      </c>
      <c r="U228">
        <v>51.027397260273894</v>
      </c>
      <c r="V228">
        <v>5.7322533934994349</v>
      </c>
      <c r="W228">
        <v>6</v>
      </c>
      <c r="X228">
        <f>X222</f>
        <v>39</v>
      </c>
      <c r="Y228">
        <f>SQRT((((W229-1)*V229^2)+((W228-1)*V228^2))/(W229+W228-2))</f>
        <v>5.1149232661134736</v>
      </c>
      <c r="Z228">
        <f>(U229-U228)/Y228</f>
        <v>-8.1237800165667693</v>
      </c>
      <c r="AA228">
        <f>1-(3/(4*(W228+W229-2)-1))</f>
        <v>0.88888888888888884</v>
      </c>
      <c r="AB228">
        <f>((W228+W229)/(W228*W229))+(Z228^2/(2*(W228+W229)))</f>
        <v>4.1664334309760882</v>
      </c>
      <c r="AC228">
        <f>AA228*Z228</f>
        <v>-7.2211377925037947</v>
      </c>
      <c r="AD228">
        <f>AB228*(AA228^2)</f>
        <v>3.2919967849687608</v>
      </c>
      <c r="AF228">
        <f>LN(U229/U228)</f>
        <v>-1.6837179868169729</v>
      </c>
      <c r="AG228">
        <f>(((V228^2)/(W228*U228^2))+((V229^2)/(W229*U229^2)))</f>
        <v>3.7086565332833013E-2</v>
      </c>
      <c r="AH228">
        <f>(W228*W229)/(W228+W229)</f>
        <v>2</v>
      </c>
      <c r="AI228" s="12">
        <f>((W229+W228)/(W229*W228))+(Z228^2/(2*X228))</f>
        <v>1.3461000225329434</v>
      </c>
      <c r="AJ228" s="12">
        <f>AI228*(AA228^2)</f>
        <v>1.0635852029889923</v>
      </c>
      <c r="AK228" s="12">
        <f>(1/W228/2)+(AC228*AC216)/(2*X228)</f>
        <v>0.6124274192122261</v>
      </c>
      <c r="AL228" s="12">
        <f>(1/W228/2)+(AC228*AC219)/(2*X228)</f>
        <v>0.4430101645313515</v>
      </c>
      <c r="AM228" s="12">
        <f>(1/W228/2)+(AC228*AC222)/(2*X228)</f>
        <v>0.73698081744474964</v>
      </c>
      <c r="AN228" s="12">
        <f>(1/W228)+(AC228*AC225)/(2*X228)</f>
        <v>0.31740019543718501</v>
      </c>
      <c r="AO228" s="12"/>
      <c r="AP228" s="12">
        <f>(1/W228)+(AC228*AC231)/(2*X228)</f>
        <v>0.55333119021484278</v>
      </c>
      <c r="AQ228" s="12">
        <f>(1/W228)+(AC228*AC234)/(2*X228)</f>
        <v>0.51413330621635578</v>
      </c>
      <c r="AR228" s="12">
        <f>(1/W228)+(AC228*AC237)/(2*X228)</f>
        <v>0.47190571157941508</v>
      </c>
      <c r="AS228" s="12">
        <f>(1/W228)+(AC228*AC240)/(2*X228)</f>
        <v>0.23357953014589411</v>
      </c>
      <c r="AT228" s="12">
        <f>(1/W228/2)+(AC228*AC243)/(2*X228)</f>
        <v>-2.9955889195035001E-2</v>
      </c>
      <c r="AU228">
        <v>93</v>
      </c>
      <c r="AV228">
        <v>55</v>
      </c>
    </row>
    <row r="229" spans="3:48">
      <c r="C229" t="s">
        <v>581</v>
      </c>
      <c r="D229">
        <v>3</v>
      </c>
      <c r="E229" t="s">
        <v>34</v>
      </c>
      <c r="F229" t="s">
        <v>163</v>
      </c>
      <c r="G229" s="32">
        <v>0.5</v>
      </c>
      <c r="H229" t="s">
        <v>563</v>
      </c>
      <c r="I229" t="s">
        <v>566</v>
      </c>
      <c r="K229" t="s">
        <v>585</v>
      </c>
      <c r="L229">
        <v>7.8767123287671099</v>
      </c>
      <c r="S229" t="s">
        <v>575</v>
      </c>
      <c r="T229" t="s">
        <v>572</v>
      </c>
      <c r="U229">
        <f>M227</f>
        <v>9.4748858447488242</v>
      </c>
      <c r="V229">
        <f>O227</f>
        <v>3.0694816574768398</v>
      </c>
      <c r="W229">
        <f>N227</f>
        <v>3</v>
      </c>
    </row>
    <row r="230" spans="3:48">
      <c r="C230" t="s">
        <v>581</v>
      </c>
      <c r="D230">
        <v>1</v>
      </c>
      <c r="E230" t="s">
        <v>34</v>
      </c>
      <c r="F230" t="s">
        <v>13</v>
      </c>
      <c r="G230" t="s">
        <v>573</v>
      </c>
      <c r="H230" t="s">
        <v>563</v>
      </c>
      <c r="I230" t="s">
        <v>566</v>
      </c>
      <c r="K230" t="s">
        <v>585</v>
      </c>
      <c r="L230">
        <v>12.671232876712301</v>
      </c>
      <c r="M230">
        <f>AVERAGE(L230:L232)</f>
        <v>21.347031963470268</v>
      </c>
      <c r="N230">
        <v>3</v>
      </c>
      <c r="O230">
        <f>STDEV(L230:L232)</f>
        <v>7.5833806759097362</v>
      </c>
    </row>
    <row r="231" spans="3:48">
      <c r="C231" t="s">
        <v>581</v>
      </c>
      <c r="D231">
        <v>2</v>
      </c>
      <c r="E231" t="s">
        <v>34</v>
      </c>
      <c r="F231" t="s">
        <v>13</v>
      </c>
      <c r="G231" t="s">
        <v>573</v>
      </c>
      <c r="H231" t="s">
        <v>563</v>
      </c>
      <c r="I231" t="s">
        <v>566</v>
      </c>
      <c r="K231" t="s">
        <v>585</v>
      </c>
      <c r="L231">
        <v>24.657534246575299</v>
      </c>
      <c r="Q231">
        <v>98</v>
      </c>
      <c r="R231">
        <v>6</v>
      </c>
      <c r="S231" t="s">
        <v>575</v>
      </c>
      <c r="T231" t="s">
        <v>32</v>
      </c>
      <c r="U231">
        <v>51.027397260273894</v>
      </c>
      <c r="V231">
        <v>5.7322533934994349</v>
      </c>
      <c r="W231">
        <v>6</v>
      </c>
      <c r="X231">
        <f>X225</f>
        <v>39</v>
      </c>
      <c r="Y231">
        <f>SQRT((((W232-1)*V232^2)+((W231-1)*V231^2))/(W232+W231-2))</f>
        <v>6.3167461084231302</v>
      </c>
      <c r="Z231">
        <f>(U232-U231)/Y231</f>
        <v>-4.6986794763250082</v>
      </c>
      <c r="AA231">
        <f>1-(3/(4*(W231+W232-2)-1))</f>
        <v>0.88888888888888884</v>
      </c>
      <c r="AB231">
        <f>((W231+W232)/(W231*W232))+(Z231^2/(2*(W231+W232)))</f>
        <v>1.7265327122909919</v>
      </c>
      <c r="AC231">
        <f>AA231*Z231</f>
        <v>-4.1766039789555629</v>
      </c>
      <c r="AD231">
        <f>AB231*(AA231^2)</f>
        <v>1.3641739948965861</v>
      </c>
      <c r="AF231">
        <f>LN(U232/U231)</f>
        <v>-0.87144997775898303</v>
      </c>
      <c r="AG231">
        <f>(((V231^2)/(W231*U231^2))+((V232^2)/(W232*U232^2)))</f>
        <v>4.4169088346882442E-2</v>
      </c>
      <c r="AH231">
        <f>(W231*W232)/(W231+W232)</f>
        <v>2</v>
      </c>
      <c r="AI231" s="12">
        <f>((W232+W231)/(W232*W231))+(Z231^2/(2*X231))</f>
        <v>0.78304601052869049</v>
      </c>
      <c r="AJ231" s="12">
        <f>AI231*(AA231^2)</f>
        <v>0.61870302066464433</v>
      </c>
      <c r="AK231" s="12">
        <f>(1/W231/2)+(AC231*AC216)/(2*X231)</f>
        <v>0.38935387023786827</v>
      </c>
      <c r="AL231" s="12">
        <f>(1/W231/2)+(AC231*AC219)/(2*X231)</f>
        <v>0.29136532600341108</v>
      </c>
      <c r="AM231" s="12">
        <f>(1/W231/2)+(AC231*AC222)/(2*X231)</f>
        <v>0.46139379436041039</v>
      </c>
      <c r="AN231" s="12">
        <f>(1/W231)+(AC231*AC225)/(2*X231)</f>
        <v>0.2538488080569743</v>
      </c>
      <c r="AO231" s="12">
        <f>(1/W231)+(AC231*AC228)/(2*X231)</f>
        <v>0.55333119021484278</v>
      </c>
      <c r="AP231" s="12"/>
      <c r="AQ231" s="12">
        <f>(1/W231)+(AC231*AC234)/(2*X231)</f>
        <v>0.36763645716201776</v>
      </c>
      <c r="AR231" s="12">
        <f>(1/W231)+(AC231*AC237)/(2*X231)</f>
        <v>0.34321261360021016</v>
      </c>
      <c r="AS231" s="12">
        <f>(1/W231)+(AC231*AC240)/(2*X231)</f>
        <v>0.20536812063154816</v>
      </c>
      <c r="AT231" s="12">
        <f>(1/W231/2)+(AC231*AC243)/(2*X231)</f>
        <v>1.7808449141820837E-2</v>
      </c>
      <c r="AU231">
        <v>93</v>
      </c>
      <c r="AV231">
        <v>56</v>
      </c>
    </row>
    <row r="232" spans="3:48">
      <c r="C232" t="s">
        <v>581</v>
      </c>
      <c r="D232">
        <v>3</v>
      </c>
      <c r="E232" t="s">
        <v>34</v>
      </c>
      <c r="F232" t="s">
        <v>13</v>
      </c>
      <c r="G232" t="s">
        <v>573</v>
      </c>
      <c r="H232" t="s">
        <v>563</v>
      </c>
      <c r="I232" t="s">
        <v>566</v>
      </c>
      <c r="K232" t="s">
        <v>585</v>
      </c>
      <c r="L232">
        <v>26.7123287671232</v>
      </c>
      <c r="S232" t="s">
        <v>575</v>
      </c>
      <c r="T232" t="s">
        <v>574</v>
      </c>
      <c r="U232">
        <f>M230</f>
        <v>21.347031963470268</v>
      </c>
      <c r="V232">
        <f>O230</f>
        <v>7.5833806759097362</v>
      </c>
      <c r="W232">
        <f>N230</f>
        <v>3</v>
      </c>
    </row>
    <row r="233" spans="3:48">
      <c r="C233" t="s">
        <v>581</v>
      </c>
      <c r="D233">
        <v>1</v>
      </c>
      <c r="E233" t="s">
        <v>34</v>
      </c>
      <c r="F233" t="s">
        <v>13</v>
      </c>
      <c r="G233" t="s">
        <v>576</v>
      </c>
      <c r="H233" t="s">
        <v>563</v>
      </c>
      <c r="I233" t="s">
        <v>565</v>
      </c>
      <c r="J233" t="s">
        <v>566</v>
      </c>
      <c r="K233" t="s">
        <v>585</v>
      </c>
      <c r="L233">
        <v>11.301369863013599</v>
      </c>
      <c r="M233">
        <f>AVERAGE(L233:L235)</f>
        <v>18.378995433789868</v>
      </c>
      <c r="N233">
        <v>3</v>
      </c>
      <c r="O233">
        <f>STDEV(L233:L235)</f>
        <v>7.3795873784904158</v>
      </c>
    </row>
    <row r="234" spans="3:48">
      <c r="C234" t="s">
        <v>581</v>
      </c>
      <c r="D234">
        <v>2</v>
      </c>
      <c r="E234" t="s">
        <v>34</v>
      </c>
      <c r="F234" t="s">
        <v>13</v>
      </c>
      <c r="G234" t="s">
        <v>576</v>
      </c>
      <c r="H234" t="s">
        <v>563</v>
      </c>
      <c r="I234" t="s">
        <v>565</v>
      </c>
      <c r="J234" t="s">
        <v>566</v>
      </c>
      <c r="K234" t="s">
        <v>585</v>
      </c>
      <c r="L234">
        <v>17.808219178082101</v>
      </c>
      <c r="Q234">
        <v>99</v>
      </c>
      <c r="R234">
        <v>6</v>
      </c>
      <c r="S234" t="s">
        <v>577</v>
      </c>
      <c r="T234" t="s">
        <v>32</v>
      </c>
      <c r="U234">
        <f>AVERAGE(M206,M209,M212)</f>
        <v>41.210045662100384</v>
      </c>
      <c r="V234">
        <f>SQRT(O209^2+O206^2+O212^2)/3</f>
        <v>5.0791604121150762</v>
      </c>
      <c r="W234">
        <v>9</v>
      </c>
      <c r="X234">
        <f>X228</f>
        <v>39</v>
      </c>
      <c r="Y234">
        <f>SQRT((((W235-1)*V235^2)+((W234-1)*V234^2))/(W235+W234-2))</f>
        <v>5.6151543495217116</v>
      </c>
      <c r="Z234">
        <f>(U235-U234)/Y234</f>
        <v>-4.0659701955041045</v>
      </c>
      <c r="AA234">
        <f>1-(3/(4*(W234+W235-2)-1))</f>
        <v>0.92307692307692313</v>
      </c>
      <c r="AB234">
        <f>((W234+W235)/(W234*W235))+(Z234^2/(2*(W234+W235)))</f>
        <v>1.1332825123914314</v>
      </c>
      <c r="AC234">
        <f>AA234*Z234</f>
        <v>-3.7532032573884044</v>
      </c>
      <c r="AD234">
        <f>AB234*(AA234^2)</f>
        <v>0.96563717032169316</v>
      </c>
      <c r="AF234">
        <f>LN(U235/U234)</f>
        <v>-0.80747359334842084</v>
      </c>
      <c r="AG234">
        <f>(((V234^2)/(W234*U234^2))+((V235^2)/(W235*U235^2)))</f>
        <v>5.5428065728327029E-2</v>
      </c>
      <c r="AH234">
        <f>(W234*W235)/(W234+W235)</f>
        <v>2.25</v>
      </c>
      <c r="AI234" s="12">
        <f>((W235+W234)/(W235*W234))+(Z234^2/(2*X234))</f>
        <v>0.65639461919736353</v>
      </c>
      <c r="AJ234" s="12">
        <f>AI234*(AA234^2)</f>
        <v>0.55929482345810866</v>
      </c>
      <c r="AK234" s="12">
        <f>(1/W216)+(AC234*AC216)/(2*X234)</f>
        <v>0.44166455531615911</v>
      </c>
      <c r="AL234" s="12">
        <f>(1/W219)+(AC234*AC219)/(2*X234)</f>
        <v>0.35360954094070463</v>
      </c>
      <c r="AM234" s="12">
        <f>(1/W222)+(AC234*AC222)/(2*X234)</f>
        <v>0.50640147536917124</v>
      </c>
      <c r="AN234" s="12">
        <f>(1/W225)+(AC234*AC225)/(2*X234)</f>
        <v>0.24501077080028971</v>
      </c>
      <c r="AO234" s="12">
        <f>(1/W228)+(AC234*AC228)/(2*X234)</f>
        <v>0.51413330621635578</v>
      </c>
      <c r="AP234" s="12">
        <f>(1/W231)+(AC234*AC231)/(2*X234)</f>
        <v>0.36763645716201776</v>
      </c>
      <c r="AQ234" s="12"/>
      <c r="AR234" s="12">
        <f>(1/W234)+(AC234*AC237)/(2*X234)</f>
        <v>0.26975981863721815</v>
      </c>
      <c r="AS234" s="12">
        <f>(1/W234)+(AC234*AC240)/(2*X234)</f>
        <v>0.14588922840893165</v>
      </c>
      <c r="AT234" s="12">
        <f>(1/W243)+(AC234*AC243)/(2*X234)</f>
        <v>0.10778432828200574</v>
      </c>
      <c r="AU234">
        <v>93</v>
      </c>
      <c r="AV234">
        <v>57</v>
      </c>
    </row>
    <row r="235" spans="3:48">
      <c r="C235" t="s">
        <v>581</v>
      </c>
      <c r="D235">
        <v>3</v>
      </c>
      <c r="E235" t="s">
        <v>34</v>
      </c>
      <c r="F235" t="s">
        <v>13</v>
      </c>
      <c r="G235" t="s">
        <v>576</v>
      </c>
      <c r="H235" t="s">
        <v>563</v>
      </c>
      <c r="I235" t="s">
        <v>565</v>
      </c>
      <c r="J235" t="s">
        <v>566</v>
      </c>
      <c r="K235" t="s">
        <v>585</v>
      </c>
      <c r="L235">
        <v>26.027397260273901</v>
      </c>
      <c r="S235" t="s">
        <v>577</v>
      </c>
      <c r="T235" t="s">
        <v>576</v>
      </c>
      <c r="U235">
        <f>M233</f>
        <v>18.378995433789868</v>
      </c>
      <c r="V235">
        <f>O233</f>
        <v>7.3795873784904158</v>
      </c>
      <c r="W235">
        <f>N233</f>
        <v>3</v>
      </c>
    </row>
    <row r="236" spans="3:48">
      <c r="C236" t="s">
        <v>581</v>
      </c>
      <c r="D236">
        <v>1</v>
      </c>
      <c r="E236" t="s">
        <v>34</v>
      </c>
      <c r="F236" t="s">
        <v>13</v>
      </c>
      <c r="G236" t="s">
        <v>578</v>
      </c>
      <c r="H236" t="s">
        <v>563</v>
      </c>
      <c r="I236" t="s">
        <v>565</v>
      </c>
      <c r="J236" t="s">
        <v>566</v>
      </c>
      <c r="K236" t="s">
        <v>585</v>
      </c>
      <c r="L236">
        <v>28.424657534246499</v>
      </c>
      <c r="M236">
        <f>AVERAGE(L236:L238)</f>
        <v>23.515981735159766</v>
      </c>
      <c r="N236">
        <v>3</v>
      </c>
      <c r="O236">
        <f>STDEV(L236:L238)</f>
        <v>4.4167904388477108</v>
      </c>
    </row>
    <row r="237" spans="3:48">
      <c r="C237" t="s">
        <v>581</v>
      </c>
      <c r="D237">
        <v>2</v>
      </c>
      <c r="E237" t="s">
        <v>34</v>
      </c>
      <c r="F237" t="s">
        <v>13</v>
      </c>
      <c r="G237" t="s">
        <v>578</v>
      </c>
      <c r="H237" t="s">
        <v>563</v>
      </c>
      <c r="I237" t="s">
        <v>565</v>
      </c>
      <c r="J237" t="s">
        <v>566</v>
      </c>
      <c r="K237" t="s">
        <v>585</v>
      </c>
      <c r="L237">
        <v>22.2602739726027</v>
      </c>
      <c r="Q237">
        <v>100</v>
      </c>
      <c r="R237">
        <v>6</v>
      </c>
      <c r="S237" t="s">
        <v>577</v>
      </c>
      <c r="T237" t="s">
        <v>32</v>
      </c>
      <c r="U237">
        <v>41.210045662100384</v>
      </c>
      <c r="V237">
        <v>5.0791604121150762</v>
      </c>
      <c r="W237">
        <v>9</v>
      </c>
      <c r="X237">
        <f>X231</f>
        <v>39</v>
      </c>
      <c r="Y237">
        <f>SQRT((((W238-1)*V238^2)+((W237-1)*V237^2))/(W238+W237-2))</f>
        <v>4.9537767359598375</v>
      </c>
      <c r="Z237">
        <f>(U238-U237)/Y237</f>
        <v>-3.5718331426804277</v>
      </c>
      <c r="AA237">
        <f>1-(3/(4*(W237+W238-2)-1))</f>
        <v>0.92307692307692313</v>
      </c>
      <c r="AB237">
        <f>((W237+W238)/(W237*W238))+(Z237^2/(2*(W237+W238)))</f>
        <v>0.97602744440904199</v>
      </c>
      <c r="AC237">
        <f>AA237*Z237</f>
        <v>-3.2970767470896258</v>
      </c>
      <c r="AD237">
        <f>AB237*(AA237^2)</f>
        <v>0.83164468636036726</v>
      </c>
      <c r="AF237">
        <f>LN(U238/U237)</f>
        <v>-0.56100178954330027</v>
      </c>
      <c r="AG237">
        <f>(((V237^2)/(W237*U237^2))+((V238^2)/(W238*U238^2)))</f>
        <v>1.3446739054748233E-2</v>
      </c>
      <c r="AH237">
        <f>(W237*W238)/(W237+W238)</f>
        <v>2.25</v>
      </c>
      <c r="AI237" s="12">
        <f>((W238+W237)/(W238*W237))+(Z237^2/(2*X237))</f>
        <v>0.6080084444335514</v>
      </c>
      <c r="AJ237" s="12">
        <f>AI237*(AA237^2)</f>
        <v>0.51806636685462371</v>
      </c>
      <c r="AK237" s="12">
        <f>(1/W216)+(AC237*AC216)/(2*X237)</f>
        <v>0.40824408253939137</v>
      </c>
      <c r="AL237" s="12">
        <f>(1/W219)+(AC237*AC219)/(2*X237)</f>
        <v>0.33089038745495031</v>
      </c>
      <c r="AM237" s="12">
        <f>(1/W222)+(AC237*AC222)/(2*X237)</f>
        <v>0.46511352955503382</v>
      </c>
      <c r="AN237" s="12">
        <f>(1/W225)+(AC237*AC225)/(2*X237)</f>
        <v>0.23548961770243723</v>
      </c>
      <c r="AO237" s="12">
        <f>(1/W228)+(AC237*AC228)/(2*X237)</f>
        <v>0.47190571157941508</v>
      </c>
      <c r="AP237" s="12">
        <f>(1/W231)+(AC237*AC231)/(2*X237)</f>
        <v>0.34321261360021016</v>
      </c>
      <c r="AQ237" s="12">
        <f>(1/W237)+(AC237*AC234)/(2*X237)</f>
        <v>0.26975981863721815</v>
      </c>
      <c r="AR237" s="12"/>
      <c r="AS237" s="12">
        <f>(1/W237)+(AC237*AC240)/(2*X237)</f>
        <v>0.14166264642284052</v>
      </c>
      <c r="AT237" s="12">
        <f>(1/W243)+(AC237*AC243)/(2*X237)</f>
        <v>0.11494029444844131</v>
      </c>
      <c r="AU237">
        <v>93</v>
      </c>
      <c r="AV237">
        <v>58</v>
      </c>
    </row>
    <row r="238" spans="3:48">
      <c r="C238" t="s">
        <v>581</v>
      </c>
      <c r="D238">
        <v>3</v>
      </c>
      <c r="E238" t="s">
        <v>34</v>
      </c>
      <c r="F238" t="s">
        <v>13</v>
      </c>
      <c r="G238" t="s">
        <v>578</v>
      </c>
      <c r="H238" t="s">
        <v>563</v>
      </c>
      <c r="I238" t="s">
        <v>565</v>
      </c>
      <c r="J238" t="s">
        <v>566</v>
      </c>
      <c r="K238" t="s">
        <v>585</v>
      </c>
      <c r="L238">
        <v>19.863013698630098</v>
      </c>
      <c r="S238" t="s">
        <v>577</v>
      </c>
      <c r="T238" t="s">
        <v>578</v>
      </c>
      <c r="U238">
        <f>M236</f>
        <v>23.515981735159766</v>
      </c>
      <c r="V238">
        <f>O236</f>
        <v>4.4167904388477108</v>
      </c>
      <c r="W238">
        <f>N236</f>
        <v>3</v>
      </c>
    </row>
    <row r="239" spans="3:48">
      <c r="C239" t="s">
        <v>581</v>
      </c>
      <c r="D239">
        <v>1</v>
      </c>
      <c r="E239" t="s">
        <v>34</v>
      </c>
      <c r="F239" t="s">
        <v>13</v>
      </c>
      <c r="G239" t="s">
        <v>579</v>
      </c>
      <c r="H239" t="s">
        <v>563</v>
      </c>
      <c r="I239" t="s">
        <v>565</v>
      </c>
      <c r="J239" t="s">
        <v>566</v>
      </c>
      <c r="K239" t="s">
        <v>585</v>
      </c>
      <c r="L239">
        <v>18.835616438356102</v>
      </c>
      <c r="M239">
        <f>AVERAGE(L239:L241)</f>
        <v>34.360730593607265</v>
      </c>
      <c r="N239">
        <v>3</v>
      </c>
      <c r="O239">
        <f>STDEV(L239:L241)</f>
        <v>16.715463064126499</v>
      </c>
    </row>
    <row r="240" spans="3:48">
      <c r="C240" t="s">
        <v>581</v>
      </c>
      <c r="D240">
        <v>2</v>
      </c>
      <c r="E240" t="s">
        <v>34</v>
      </c>
      <c r="F240" t="s">
        <v>13</v>
      </c>
      <c r="G240" t="s">
        <v>579</v>
      </c>
      <c r="H240" t="s">
        <v>563</v>
      </c>
      <c r="I240" t="s">
        <v>565</v>
      </c>
      <c r="J240" t="s">
        <v>566</v>
      </c>
      <c r="K240" t="s">
        <v>585</v>
      </c>
      <c r="L240">
        <v>32.191780821917803</v>
      </c>
      <c r="Q240">
        <v>101</v>
      </c>
      <c r="R240">
        <v>6</v>
      </c>
      <c r="S240" t="s">
        <v>577</v>
      </c>
      <c r="T240" t="s">
        <v>32</v>
      </c>
      <c r="U240">
        <v>41.210045662100384</v>
      </c>
      <c r="V240">
        <v>5.0791604121150762</v>
      </c>
      <c r="W240">
        <v>9</v>
      </c>
      <c r="X240">
        <f>X234</f>
        <v>39</v>
      </c>
      <c r="Y240">
        <f>SQRT((((W241-1)*V241^2)+((W240-1)*V240^2))/(W241+W240-2))</f>
        <v>8.7475503704313144</v>
      </c>
      <c r="Z240">
        <f>(U241-U240)/Y240</f>
        <v>-0.7829980712823722</v>
      </c>
      <c r="AA240">
        <f>1-(3/(4*(W240+W241-2)-1))</f>
        <v>0.92307692307692313</v>
      </c>
      <c r="AB240">
        <f>((W240+W241)/(W240*W241))+(Z240^2/(2*(W240+W241)))</f>
        <v>0.46998969359577419</v>
      </c>
      <c r="AC240">
        <f>AA240*Z240</f>
        <v>-0.72276745041449741</v>
      </c>
      <c r="AD240">
        <f>AB240*(AA240^2)</f>
        <v>0.40046459099284909</v>
      </c>
      <c r="AF240">
        <f>LN(U241/U240)</f>
        <v>-0.18176769358400463</v>
      </c>
      <c r="AG240">
        <f>(((V240^2)/(W240*U240^2))+((V241^2)/(W241*U241^2)))</f>
        <v>8.0572194113260692E-2</v>
      </c>
      <c r="AH240">
        <f>(W240*W241)/(W240+W241)</f>
        <v>2.25</v>
      </c>
      <c r="AI240" s="12">
        <f>((W241+W240)/(W241*W240))+(Z240^2/(2*X240))</f>
        <v>0.45230452110639202</v>
      </c>
      <c r="AJ240" s="12">
        <f>AI240*(AA240^2)</f>
        <v>0.38539556828000271</v>
      </c>
      <c r="AK240" s="12">
        <f>(1/W216)+(AC240*AC216)/(2*X240)</f>
        <v>0.21962396986022367</v>
      </c>
      <c r="AL240" s="12">
        <f>(1/W219)+(AC240*AC219)/(2*X240)</f>
        <v>0.20266690841915369</v>
      </c>
      <c r="AM240" s="12">
        <f>(1/W222)+(AC240*AC222)/(2*X240)</f>
        <v>0.23209058449461478</v>
      </c>
      <c r="AN240" s="12">
        <f>(1/W225)+(AC240*AC225)/(2*X240)</f>
        <v>0.18175366423020062</v>
      </c>
      <c r="AO240" s="12">
        <f>(1/W228)+(AC240*AC228)/(2*X240)</f>
        <v>0.23357953014589411</v>
      </c>
      <c r="AP240" s="12">
        <f>(1/W231)+(AC240*AC231)/(2*X240)</f>
        <v>0.20536812063154816</v>
      </c>
      <c r="AQ240" s="12">
        <f>(1/W234)+(AC240*AC234)/(2*X240)</f>
        <v>0.14588922840893165</v>
      </c>
      <c r="AR240" s="12">
        <f>(1/W237)+(AC240*AC237)/(2*X240)</f>
        <v>0.14166264642284052</v>
      </c>
      <c r="AS240" s="12"/>
      <c r="AT240" s="12">
        <f>(1/W243)+(AC240*AC243)/(2*X240)</f>
        <v>0.15532748925735726</v>
      </c>
      <c r="AU240">
        <v>93</v>
      </c>
      <c r="AV240">
        <v>59</v>
      </c>
    </row>
    <row r="241" spans="3:48">
      <c r="C241" t="s">
        <v>581</v>
      </c>
      <c r="D241">
        <v>3</v>
      </c>
      <c r="E241" t="s">
        <v>34</v>
      </c>
      <c r="F241" t="s">
        <v>13</v>
      </c>
      <c r="G241" t="s">
        <v>579</v>
      </c>
      <c r="H241" t="s">
        <v>563</v>
      </c>
      <c r="I241" t="s">
        <v>565</v>
      </c>
      <c r="J241" t="s">
        <v>566</v>
      </c>
      <c r="K241" t="s">
        <v>585</v>
      </c>
      <c r="L241">
        <v>52.054794520547901</v>
      </c>
      <c r="S241" t="s">
        <v>577</v>
      </c>
      <c r="T241" t="s">
        <v>579</v>
      </c>
      <c r="U241">
        <f>M239</f>
        <v>34.360730593607265</v>
      </c>
      <c r="V241">
        <f>O239</f>
        <v>16.715463064126499</v>
      </c>
      <c r="W241">
        <f>N239</f>
        <v>3</v>
      </c>
    </row>
    <row r="242" spans="3:48">
      <c r="C242" t="s">
        <v>581</v>
      </c>
      <c r="D242">
        <v>1</v>
      </c>
      <c r="E242" t="s">
        <v>34</v>
      </c>
      <c r="F242" t="s">
        <v>163</v>
      </c>
      <c r="G242" s="32">
        <v>0.5</v>
      </c>
      <c r="I242" t="s">
        <v>565</v>
      </c>
      <c r="J242" t="s">
        <v>566</v>
      </c>
      <c r="K242" t="s">
        <v>585</v>
      </c>
      <c r="L242">
        <v>27.397260273972599</v>
      </c>
      <c r="M242">
        <f>AVERAGE(L242:L244)</f>
        <v>27.853881278538765</v>
      </c>
      <c r="N242">
        <v>3</v>
      </c>
      <c r="O242">
        <f>STDEV(L242:L244)</f>
        <v>4.4695826370894594</v>
      </c>
    </row>
    <row r="243" spans="3:48">
      <c r="C243" t="s">
        <v>581</v>
      </c>
      <c r="D243">
        <v>2</v>
      </c>
      <c r="E243" t="s">
        <v>34</v>
      </c>
      <c r="F243" t="s">
        <v>163</v>
      </c>
      <c r="G243" s="32">
        <v>0.5</v>
      </c>
      <c r="I243" t="s">
        <v>565</v>
      </c>
      <c r="J243" t="s">
        <v>566</v>
      </c>
      <c r="K243" t="s">
        <v>585</v>
      </c>
      <c r="L243">
        <v>32.534246575342401</v>
      </c>
      <c r="Q243">
        <v>102</v>
      </c>
      <c r="R243">
        <v>6</v>
      </c>
      <c r="S243" t="s">
        <v>580</v>
      </c>
      <c r="T243" t="s">
        <v>32</v>
      </c>
      <c r="U243">
        <f>AVERAGE(M209,M212)</f>
        <v>20.148401826483948</v>
      </c>
      <c r="V243">
        <f>SQRT(O212^2+O209^2)/2</f>
        <v>5.9890723240067176</v>
      </c>
      <c r="W243">
        <v>6</v>
      </c>
      <c r="X243">
        <f>X237</f>
        <v>39</v>
      </c>
      <c r="Y243">
        <f>SQRT((((W244-1)*V244^2)+((W243-1)*V243^2))/(W244+W243-2))</f>
        <v>5.5971839145165445</v>
      </c>
      <c r="Z243">
        <f>(U244-U243)/Y243</f>
        <v>1.376670763322662</v>
      </c>
      <c r="AA243">
        <f>1-(3/(4*(W243+W244-2)-1))</f>
        <v>0.88888888888888884</v>
      </c>
      <c r="AB243">
        <f>((W243+W244)/(W243*W244))+(Z243^2/(2*(W243+W244)))</f>
        <v>0.60529013281041122</v>
      </c>
      <c r="AC243">
        <f>AA243*Z243</f>
        <v>1.2237073451756995</v>
      </c>
      <c r="AD243">
        <f>AB243*(AA243^2)</f>
        <v>0.47825393209711503</v>
      </c>
      <c r="AF243">
        <f>LN(U244/U243)</f>
        <v>0.32384734891985217</v>
      </c>
      <c r="AG243">
        <f>(((V243^2)/(W243*U243^2))+((V244^2)/(W244*U244^2)))</f>
        <v>2.3309105318415471E-2</v>
      </c>
      <c r="AH243">
        <f>(W243*W244)/(W243+W244)</f>
        <v>2</v>
      </c>
      <c r="AI243" s="12">
        <f>((W244+W243)/(W244*W243))+(Z243^2/(2*X243))</f>
        <v>0.52429772295624877</v>
      </c>
      <c r="AJ243" s="12">
        <f>AI243*(AA243^2)</f>
        <v>0.41425992924938171</v>
      </c>
      <c r="AK243" s="12">
        <f>(1/W216/2)+(AC243*AC216)/(2*X243)</f>
        <v>-6.3279275071871921E-3</v>
      </c>
      <c r="AL243" s="12">
        <f>(1/W219/2)+(AC243*AC219)/(2*X243)</f>
        <v>2.2381833324091029E-2</v>
      </c>
      <c r="AM243" s="12">
        <f>(1/W222/2)+(AC243*AC222)/(2*X243)</f>
        <v>-2.7434976377235881E-2</v>
      </c>
      <c r="AN243" s="12">
        <f>(1/W225/2)+(AC243*AC225)/(2*X243)</f>
        <v>5.7789751196981376E-2</v>
      </c>
      <c r="AO243" s="12">
        <f>(1/W228/2)+(AC243*AC228)/(2*X243)</f>
        <v>-2.9955889195035001E-2</v>
      </c>
      <c r="AP243" s="12">
        <f>(1/W231/2)+(AC243*AC231)/(2*X243)</f>
        <v>1.7808449141820837E-2</v>
      </c>
      <c r="AQ243" s="12">
        <f>(1/W243)+(AC243*AC234)/(2*X243)</f>
        <v>0.10778432828200574</v>
      </c>
      <c r="AR243" s="12">
        <f>(1/W243)+(AC243*AC237)/(2*X243)</f>
        <v>0.11494029444844131</v>
      </c>
      <c r="AS243" s="12">
        <f>(1/W243)+(AC243*AC240)/(2*X243)</f>
        <v>0.15532748925735726</v>
      </c>
      <c r="AT243" s="12"/>
      <c r="AU243">
        <v>93</v>
      </c>
      <c r="AV243">
        <v>60</v>
      </c>
    </row>
    <row r="244" spans="3:48">
      <c r="C244" t="s">
        <v>581</v>
      </c>
      <c r="D244">
        <v>3</v>
      </c>
      <c r="E244" t="s">
        <v>34</v>
      </c>
      <c r="F244" t="s">
        <v>163</v>
      </c>
      <c r="G244" s="32">
        <v>0.5</v>
      </c>
      <c r="I244" t="s">
        <v>565</v>
      </c>
      <c r="J244" t="s">
        <v>566</v>
      </c>
      <c r="K244" t="s">
        <v>585</v>
      </c>
      <c r="L244">
        <v>23.630136986301299</v>
      </c>
      <c r="S244" t="s">
        <v>580</v>
      </c>
      <c r="T244" t="s">
        <v>572</v>
      </c>
      <c r="U244">
        <f>M242</f>
        <v>27.853881278538765</v>
      </c>
      <c r="V244">
        <f>O242</f>
        <v>4.4695826370894594</v>
      </c>
      <c r="W244">
        <f>N242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L28"/>
  <sheetViews>
    <sheetView workbookViewId="0">
      <selection activeCell="F37" sqref="F37"/>
    </sheetView>
  </sheetViews>
  <sheetFormatPr defaultColWidth="11" defaultRowHeight="15.6"/>
  <sheetData>
    <row r="1" spans="1:32">
      <c r="A1" t="s">
        <v>56</v>
      </c>
    </row>
    <row r="2" spans="1:32">
      <c r="G2" t="s">
        <v>57</v>
      </c>
      <c r="I2" t="s">
        <v>58</v>
      </c>
      <c r="K2" t="s">
        <v>59</v>
      </c>
    </row>
    <row r="3" spans="1:32">
      <c r="A3" s="5" t="s">
        <v>60</v>
      </c>
      <c r="B3" s="5" t="s">
        <v>61</v>
      </c>
      <c r="C3" s="5" t="s">
        <v>15</v>
      </c>
      <c r="D3" s="5" t="s">
        <v>16</v>
      </c>
      <c r="E3" t="s">
        <v>62</v>
      </c>
      <c r="F3" t="s">
        <v>63</v>
      </c>
      <c r="G3" t="s">
        <v>64</v>
      </c>
      <c r="H3" t="s">
        <v>65</v>
      </c>
      <c r="I3" t="s">
        <v>64</v>
      </c>
      <c r="J3" t="s">
        <v>65</v>
      </c>
      <c r="K3" t="s">
        <v>64</v>
      </c>
      <c r="L3" t="s">
        <v>65</v>
      </c>
      <c r="S3" t="s">
        <v>49</v>
      </c>
      <c r="T3" t="s">
        <v>10</v>
      </c>
      <c r="U3" t="s">
        <v>14</v>
      </c>
      <c r="V3" t="s">
        <v>13</v>
      </c>
      <c r="W3" s="6" t="s">
        <v>20</v>
      </c>
      <c r="X3" s="6" t="s">
        <v>21</v>
      </c>
      <c r="Y3" s="6" t="s">
        <v>22</v>
      </c>
      <c r="Z3" s="6" t="s">
        <v>23</v>
      </c>
      <c r="AA3" s="6" t="s">
        <v>24</v>
      </c>
      <c r="AB3" s="6" t="s">
        <v>25</v>
      </c>
      <c r="AD3" s="6" t="s">
        <v>26</v>
      </c>
      <c r="AE3" s="6" t="s">
        <v>27</v>
      </c>
      <c r="AF3" t="s">
        <v>28</v>
      </c>
    </row>
    <row r="4" spans="1:32">
      <c r="C4">
        <v>131</v>
      </c>
      <c r="D4">
        <v>1</v>
      </c>
      <c r="E4">
        <v>1</v>
      </c>
      <c r="F4" s="6" t="s">
        <v>66</v>
      </c>
      <c r="G4">
        <v>115</v>
      </c>
      <c r="H4">
        <v>107</v>
      </c>
      <c r="I4">
        <v>0.61</v>
      </c>
      <c r="J4">
        <v>0.45</v>
      </c>
      <c r="K4">
        <f>1-I4</f>
        <v>0.39</v>
      </c>
      <c r="L4">
        <f>1-J4</f>
        <v>0.55000000000000004</v>
      </c>
      <c r="S4" t="s">
        <v>65</v>
      </c>
      <c r="T4">
        <f>AVERAGE(L4:L8)</f>
        <v>0.61399999999999999</v>
      </c>
      <c r="U4">
        <f>STDEV(L4:L8)</f>
        <v>7.956129712366436E-2</v>
      </c>
      <c r="V4">
        <f>COUNTA(L4:L8)</f>
        <v>5</v>
      </c>
      <c r="W4">
        <f>SQRT((((V5-1)*U5^2)+((V4-1)*U4^2))/(V5+V4-2))</f>
        <v>0.10266450214168475</v>
      </c>
      <c r="X4">
        <f>(T5-T4)/W4</f>
        <v>-0.23377116237195697</v>
      </c>
      <c r="Y4">
        <f>1-(3/(4*(V4+V5-2)-1))</f>
        <v>0.90322580645161288</v>
      </c>
      <c r="Z4">
        <f>((V4+V5)/(V4*V5))+(X4^2/(2*(V4+V5)))</f>
        <v>0.40273244781783679</v>
      </c>
      <c r="AA4">
        <f>Y4*X4</f>
        <v>-0.21114814665854179</v>
      </c>
      <c r="AB4">
        <f>Z4*(Y4^2)</f>
        <v>0.32855591996793343</v>
      </c>
      <c r="AD4" s="7">
        <f>LN(T5/T4)</f>
        <v>-3.987239124737723E-2</v>
      </c>
      <c r="AE4" s="7">
        <f>(((U5^2)/(V5*T5^2))+((U4^2)/(V4*T4^2)))</f>
        <v>1.1832702086844952E-2</v>
      </c>
      <c r="AF4">
        <f>(V4*V5)/(V4+V5)</f>
        <v>2.5</v>
      </c>
    </row>
    <row r="5" spans="1:32">
      <c r="E5">
        <v>2</v>
      </c>
      <c r="F5" s="6" t="s">
        <v>66</v>
      </c>
      <c r="G5">
        <v>59</v>
      </c>
      <c r="H5">
        <v>60</v>
      </c>
      <c r="I5">
        <v>0.37</v>
      </c>
      <c r="J5">
        <v>0.38</v>
      </c>
      <c r="K5">
        <f t="shared" ref="K5:L8" si="0">1-I5</f>
        <v>0.63</v>
      </c>
      <c r="L5">
        <f t="shared" si="0"/>
        <v>0.62</v>
      </c>
      <c r="S5" t="s">
        <v>64</v>
      </c>
      <c r="T5">
        <f>AVERAGE(K4:K8)</f>
        <v>0.59000000000000008</v>
      </c>
      <c r="U5">
        <f>STDEV(K4:K8)</f>
        <v>0.12144957801491113</v>
      </c>
      <c r="V5">
        <f>COUNTA(K4:K8)</f>
        <v>5</v>
      </c>
    </row>
    <row r="6" spans="1:32">
      <c r="E6">
        <v>3</v>
      </c>
      <c r="F6" s="6" t="s">
        <v>66</v>
      </c>
      <c r="G6">
        <v>134</v>
      </c>
      <c r="H6">
        <v>128</v>
      </c>
      <c r="I6">
        <v>0.43</v>
      </c>
      <c r="J6">
        <v>0.48</v>
      </c>
      <c r="K6">
        <f t="shared" si="0"/>
        <v>0.57000000000000006</v>
      </c>
      <c r="L6">
        <f t="shared" si="0"/>
        <v>0.52</v>
      </c>
    </row>
    <row r="7" spans="1:32">
      <c r="E7">
        <v>4</v>
      </c>
      <c r="F7" s="6" t="s">
        <v>66</v>
      </c>
      <c r="G7">
        <v>132</v>
      </c>
      <c r="H7">
        <v>138</v>
      </c>
      <c r="I7">
        <v>0.3</v>
      </c>
      <c r="J7">
        <v>0.33</v>
      </c>
      <c r="K7">
        <f t="shared" si="0"/>
        <v>0.7</v>
      </c>
      <c r="L7">
        <f t="shared" si="0"/>
        <v>0.66999999999999993</v>
      </c>
    </row>
    <row r="8" spans="1:32">
      <c r="E8">
        <v>5</v>
      </c>
      <c r="F8" s="6" t="s">
        <v>66</v>
      </c>
      <c r="G8">
        <v>125</v>
      </c>
      <c r="H8">
        <v>59</v>
      </c>
      <c r="I8">
        <v>0.34</v>
      </c>
      <c r="J8">
        <v>0.28999999999999998</v>
      </c>
      <c r="K8">
        <f t="shared" si="0"/>
        <v>0.65999999999999992</v>
      </c>
      <c r="L8">
        <f t="shared" si="0"/>
        <v>0.71</v>
      </c>
    </row>
    <row r="9" spans="1:32">
      <c r="S9" t="s">
        <v>49</v>
      </c>
      <c r="T9" t="s">
        <v>10</v>
      </c>
      <c r="U9" t="s">
        <v>14</v>
      </c>
      <c r="V9" t="s">
        <v>13</v>
      </c>
      <c r="W9" s="6" t="s">
        <v>20</v>
      </c>
      <c r="X9" s="6" t="s">
        <v>21</v>
      </c>
      <c r="Y9" s="6" t="s">
        <v>22</v>
      </c>
      <c r="Z9" s="6" t="s">
        <v>23</v>
      </c>
      <c r="AA9" s="6" t="s">
        <v>24</v>
      </c>
      <c r="AB9" s="6" t="s">
        <v>25</v>
      </c>
      <c r="AD9" s="6" t="s">
        <v>26</v>
      </c>
      <c r="AE9" s="6" t="s">
        <v>27</v>
      </c>
      <c r="AF9" t="s">
        <v>28</v>
      </c>
    </row>
    <row r="10" spans="1:32">
      <c r="C10">
        <v>132</v>
      </c>
      <c r="D10">
        <v>1</v>
      </c>
      <c r="E10">
        <v>1</v>
      </c>
      <c r="F10" s="6" t="s">
        <v>67</v>
      </c>
      <c r="G10">
        <v>61</v>
      </c>
      <c r="H10">
        <v>59</v>
      </c>
      <c r="I10">
        <v>0.85</v>
      </c>
      <c r="J10">
        <v>0.8</v>
      </c>
      <c r="K10">
        <f>1-I10</f>
        <v>0.15000000000000002</v>
      </c>
      <c r="L10">
        <f>1-J10</f>
        <v>0.19999999999999996</v>
      </c>
      <c r="S10" t="s">
        <v>65</v>
      </c>
      <c r="T10">
        <f>AVERAGE(L10:L13)</f>
        <v>0.23249999999999998</v>
      </c>
      <c r="U10">
        <f>STDEV(L10:L13)</f>
        <v>5.2519837521962452E-2</v>
      </c>
      <c r="V10">
        <f>COUNTA(L10:L14)</f>
        <v>4</v>
      </c>
      <c r="W10">
        <f>SQRT((((V11-1)*U11^2)+((V10-1)*U10^2))/(V11+V10-2))</f>
        <v>0.10372238588334409</v>
      </c>
      <c r="X10">
        <f>(T11-T10)/W10</f>
        <v>4.8205601494970433E-2</v>
      </c>
      <c r="Y10">
        <f>1-(3/(4*(V10+V11-2)-1))</f>
        <v>0.86956521739130432</v>
      </c>
      <c r="Z10">
        <f>((V10+V11)/(V10*V11))+(X10^2/(2*(V10+V11)))</f>
        <v>0.50014523625096829</v>
      </c>
      <c r="AA10">
        <f>Y10*X10</f>
        <v>4.1917914343452552E-2</v>
      </c>
      <c r="AB10">
        <f>Z10*(Y10^2)</f>
        <v>0.37818165311982482</v>
      </c>
      <c r="AD10" s="7">
        <f>LN(T11/T10)</f>
        <v>2.1277398447285097E-2</v>
      </c>
      <c r="AE10" s="7">
        <f>(((U11^2)/(V11*T11^2))+((U10^2)/(V10*T10^2)))</f>
        <v>9.5896200938905218E-2</v>
      </c>
      <c r="AF10">
        <f>(V10*V11)/(V10+V11)</f>
        <v>2</v>
      </c>
    </row>
    <row r="11" spans="1:32">
      <c r="E11">
        <v>2</v>
      </c>
      <c r="F11" s="6" t="s">
        <v>67</v>
      </c>
      <c r="G11">
        <v>60</v>
      </c>
      <c r="H11">
        <v>60</v>
      </c>
      <c r="I11">
        <v>0.87</v>
      </c>
      <c r="J11">
        <v>0.8</v>
      </c>
      <c r="K11">
        <f t="shared" ref="K11:L13" si="1">1-I11</f>
        <v>0.13</v>
      </c>
      <c r="L11">
        <f t="shared" si="1"/>
        <v>0.19999999999999996</v>
      </c>
      <c r="S11" t="s">
        <v>64</v>
      </c>
      <c r="T11">
        <f>AVERAGE(K10:K13)</f>
        <v>0.23750000000000002</v>
      </c>
      <c r="U11">
        <f>STDEV(K10:K13)</f>
        <v>0.13696106502701175</v>
      </c>
      <c r="V11">
        <f>COUNTA(K10:K14)</f>
        <v>4</v>
      </c>
    </row>
    <row r="12" spans="1:32">
      <c r="E12">
        <v>3</v>
      </c>
      <c r="F12" s="6" t="s">
        <v>67</v>
      </c>
      <c r="G12">
        <v>59</v>
      </c>
      <c r="H12">
        <v>58</v>
      </c>
      <c r="I12">
        <v>0.76</v>
      </c>
      <c r="J12">
        <v>0.78</v>
      </c>
      <c r="K12">
        <f t="shared" si="1"/>
        <v>0.24</v>
      </c>
      <c r="L12">
        <f t="shared" si="1"/>
        <v>0.21999999999999997</v>
      </c>
    </row>
    <row r="13" spans="1:32">
      <c r="E13">
        <v>4</v>
      </c>
      <c r="F13" s="6" t="s">
        <v>67</v>
      </c>
      <c r="G13">
        <v>60</v>
      </c>
      <c r="H13">
        <v>58</v>
      </c>
      <c r="I13">
        <v>0.56999999999999995</v>
      </c>
      <c r="J13">
        <v>0.69</v>
      </c>
      <c r="K13">
        <f t="shared" si="1"/>
        <v>0.43000000000000005</v>
      </c>
      <c r="L13">
        <f t="shared" si="1"/>
        <v>0.31000000000000005</v>
      </c>
    </row>
    <row r="14" spans="1:32">
      <c r="E14">
        <v>5</v>
      </c>
      <c r="F14" s="6" t="s">
        <v>67</v>
      </c>
      <c r="G14">
        <v>60</v>
      </c>
      <c r="H14">
        <v>0</v>
      </c>
      <c r="I14">
        <v>0.73</v>
      </c>
      <c r="J14">
        <v>0</v>
      </c>
    </row>
    <row r="15" spans="1:32">
      <c r="I15" t="s">
        <v>68</v>
      </c>
      <c r="K15" t="s">
        <v>52</v>
      </c>
    </row>
    <row r="16" spans="1:32">
      <c r="I16" t="s">
        <v>64</v>
      </c>
      <c r="J16" t="s">
        <v>65</v>
      </c>
      <c r="K16" t="s">
        <v>64</v>
      </c>
      <c r="L16" t="s">
        <v>65</v>
      </c>
      <c r="S16" t="s">
        <v>49</v>
      </c>
      <c r="T16" t="s">
        <v>10</v>
      </c>
      <c r="U16" t="s">
        <v>14</v>
      </c>
      <c r="V16" t="s">
        <v>13</v>
      </c>
      <c r="W16" s="6" t="s">
        <v>20</v>
      </c>
      <c r="X16" s="6" t="s">
        <v>21</v>
      </c>
      <c r="Y16" s="6" t="s">
        <v>22</v>
      </c>
      <c r="Z16" s="6" t="s">
        <v>23</v>
      </c>
      <c r="AA16" s="6" t="s">
        <v>24</v>
      </c>
      <c r="AB16" s="6" t="s">
        <v>25</v>
      </c>
      <c r="AD16" s="6" t="s">
        <v>26</v>
      </c>
      <c r="AE16" s="6" t="s">
        <v>27</v>
      </c>
      <c r="AF16" t="s">
        <v>28</v>
      </c>
    </row>
    <row r="17" spans="3:38">
      <c r="C17">
        <v>133</v>
      </c>
      <c r="D17">
        <v>1</v>
      </c>
      <c r="E17">
        <v>1</v>
      </c>
      <c r="F17" s="6" t="s">
        <v>69</v>
      </c>
      <c r="G17">
        <v>60</v>
      </c>
      <c r="H17">
        <v>55</v>
      </c>
      <c r="I17">
        <v>0.97</v>
      </c>
      <c r="J17">
        <v>0.84</v>
      </c>
      <c r="K17">
        <f>1-I17</f>
        <v>3.0000000000000027E-2</v>
      </c>
      <c r="L17">
        <f>1-J17</f>
        <v>0.16000000000000003</v>
      </c>
      <c r="S17" t="s">
        <v>65</v>
      </c>
      <c r="T17">
        <f>AVERAGE(L17:L21)</f>
        <v>0.40600000000000003</v>
      </c>
      <c r="U17">
        <f>STDEV(L17:L20)</f>
        <v>0.21740898478827089</v>
      </c>
      <c r="V17">
        <f>COUNTA(L17:L21)</f>
        <v>5</v>
      </c>
      <c r="W17">
        <f>SQRT((((V18-1)*U18^2)+((V17-1)*U17^2))/(V18+V17-2))</f>
        <v>0.17368553960150693</v>
      </c>
      <c r="X17">
        <f>(T18-T17)/W17</f>
        <v>-1.1860515300964798</v>
      </c>
      <c r="Y17">
        <f>1-(3/(4*(V17+V18-2)-1))</f>
        <v>0.90322580645161288</v>
      </c>
      <c r="Z17">
        <f>((V17+V18)/(V17*V18))+(X17^2/(2*(V17+V18)))</f>
        <v>0.47033591160221006</v>
      </c>
      <c r="AA17">
        <f>Y17*X17</f>
        <v>-1.0712723497645624</v>
      </c>
      <c r="AB17">
        <f>Z17*(Y17^2)</f>
        <v>0.38370796534457091</v>
      </c>
      <c r="AD17" s="7">
        <f>LN(T18/T17)</f>
        <v>-0.70803579305369591</v>
      </c>
      <c r="AE17" s="7">
        <f>(((U18^2)/(V18*T18^2))+((U17^2)/(V17*T17^2)))</f>
        <v>0.1226832649825684</v>
      </c>
      <c r="AF17">
        <f>(V17*V18)/(V17+V18)</f>
        <v>2.5</v>
      </c>
    </row>
    <row r="18" spans="3:38">
      <c r="E18">
        <v>2</v>
      </c>
      <c r="F18" s="6" t="s">
        <v>69</v>
      </c>
      <c r="G18">
        <v>58</v>
      </c>
      <c r="H18">
        <v>51</v>
      </c>
      <c r="I18">
        <v>0.91</v>
      </c>
      <c r="J18">
        <v>0.59</v>
      </c>
      <c r="K18">
        <f t="shared" ref="K18:L21" si="2">1-I18</f>
        <v>8.9999999999999969E-2</v>
      </c>
      <c r="L18">
        <f t="shared" si="2"/>
        <v>0.41000000000000003</v>
      </c>
      <c r="S18" t="s">
        <v>64</v>
      </c>
      <c r="T18">
        <f>AVERAGE(K17:K21)</f>
        <v>0.2</v>
      </c>
      <c r="U18">
        <f>STDEV(K17:K20)</f>
        <v>0.11430952132988162</v>
      </c>
      <c r="V18">
        <f>COUNTA(K17:K21)</f>
        <v>5</v>
      </c>
    </row>
    <row r="19" spans="3:38">
      <c r="E19">
        <v>3</v>
      </c>
      <c r="F19" s="6" t="s">
        <v>69</v>
      </c>
      <c r="G19">
        <v>58</v>
      </c>
      <c r="H19">
        <v>54</v>
      </c>
      <c r="I19">
        <v>0.71</v>
      </c>
      <c r="J19">
        <v>0.31</v>
      </c>
      <c r="K19">
        <f t="shared" si="2"/>
        <v>0.29000000000000004</v>
      </c>
      <c r="L19">
        <f t="shared" si="2"/>
        <v>0.69</v>
      </c>
    </row>
    <row r="20" spans="3:38">
      <c r="E20">
        <v>4</v>
      </c>
      <c r="F20" s="6" t="s">
        <v>69</v>
      </c>
      <c r="G20">
        <v>58</v>
      </c>
      <c r="H20">
        <v>60</v>
      </c>
      <c r="I20">
        <v>0.81</v>
      </c>
      <c r="J20">
        <v>0.62</v>
      </c>
      <c r="K20">
        <f t="shared" si="2"/>
        <v>0.18999999999999995</v>
      </c>
      <c r="L20">
        <f t="shared" si="2"/>
        <v>0.38</v>
      </c>
      <c r="AJ20" s="6"/>
      <c r="AK20" s="6"/>
      <c r="AL20" s="6"/>
    </row>
    <row r="21" spans="3:38">
      <c r="E21">
        <v>5</v>
      </c>
      <c r="F21" s="6" t="s">
        <v>69</v>
      </c>
      <c r="G21">
        <v>30</v>
      </c>
      <c r="H21">
        <v>31</v>
      </c>
      <c r="I21">
        <v>0.6</v>
      </c>
      <c r="J21">
        <v>0.61</v>
      </c>
      <c r="K21">
        <f t="shared" si="2"/>
        <v>0.4</v>
      </c>
      <c r="L21">
        <f t="shared" si="2"/>
        <v>0.39</v>
      </c>
    </row>
    <row r="22" spans="3:38">
      <c r="I22">
        <v>0</v>
      </c>
      <c r="J22">
        <v>1</v>
      </c>
      <c r="K22">
        <v>2</v>
      </c>
      <c r="L22">
        <v>3</v>
      </c>
      <c r="M22">
        <v>4</v>
      </c>
      <c r="N22">
        <v>0</v>
      </c>
      <c r="O22">
        <v>1</v>
      </c>
      <c r="P22">
        <v>2</v>
      </c>
      <c r="Q22">
        <v>3</v>
      </c>
      <c r="R22">
        <v>4</v>
      </c>
      <c r="S22" t="s">
        <v>70</v>
      </c>
      <c r="T22" t="s">
        <v>71</v>
      </c>
    </row>
    <row r="23" spans="3:38">
      <c r="I23" t="s">
        <v>72</v>
      </c>
      <c r="J23" t="s">
        <v>72</v>
      </c>
      <c r="K23" t="s">
        <v>72</v>
      </c>
      <c r="L23" t="s">
        <v>72</v>
      </c>
      <c r="M23" t="s">
        <v>72</v>
      </c>
      <c r="N23" t="s">
        <v>65</v>
      </c>
      <c r="O23" t="s">
        <v>65</v>
      </c>
      <c r="P23" t="s">
        <v>65</v>
      </c>
      <c r="Q23" t="s">
        <v>65</v>
      </c>
      <c r="R23" t="s">
        <v>65</v>
      </c>
      <c r="S23" t="s">
        <v>64</v>
      </c>
      <c r="T23" t="s">
        <v>65</v>
      </c>
      <c r="V23" t="s">
        <v>49</v>
      </c>
      <c r="W23" t="s">
        <v>10</v>
      </c>
      <c r="X23" t="s">
        <v>14</v>
      </c>
      <c r="Y23" t="s">
        <v>13</v>
      </c>
      <c r="Z23" s="6" t="s">
        <v>20</v>
      </c>
      <c r="AA23" s="6" t="s">
        <v>21</v>
      </c>
      <c r="AB23" s="6" t="s">
        <v>22</v>
      </c>
      <c r="AC23" s="6" t="s">
        <v>23</v>
      </c>
      <c r="AD23" s="6" t="s">
        <v>24</v>
      </c>
      <c r="AE23" s="6" t="s">
        <v>25</v>
      </c>
      <c r="AG23" s="6" t="s">
        <v>26</v>
      </c>
      <c r="AH23" s="6" t="s">
        <v>27</v>
      </c>
      <c r="AI23" t="s">
        <v>28</v>
      </c>
    </row>
    <row r="24" spans="3:38">
      <c r="C24">
        <v>133</v>
      </c>
      <c r="D24">
        <v>2</v>
      </c>
      <c r="E24">
        <v>1</v>
      </c>
      <c r="F24" s="6" t="s">
        <v>69</v>
      </c>
      <c r="G24">
        <v>60</v>
      </c>
      <c r="H24">
        <v>55</v>
      </c>
      <c r="I24">
        <v>0.97</v>
      </c>
      <c r="J24">
        <v>0.03</v>
      </c>
      <c r="K24">
        <v>0</v>
      </c>
      <c r="L24">
        <v>0</v>
      </c>
      <c r="M24">
        <v>0</v>
      </c>
      <c r="N24">
        <v>0.84</v>
      </c>
      <c r="O24">
        <v>0.09</v>
      </c>
      <c r="P24">
        <v>0.04</v>
      </c>
      <c r="Q24">
        <v>0.04</v>
      </c>
      <c r="R24">
        <v>0</v>
      </c>
      <c r="S24">
        <f>I24*$I$22+J24*$J$22+K24*$K$22+L24*$L$22+M24*$M$22</f>
        <v>0.03</v>
      </c>
      <c r="T24">
        <f>N24*$I$22+O24*$J$22+P24*$K$22+Q24*$L$22+R24*$M$22</f>
        <v>0.28999999999999998</v>
      </c>
      <c r="V24" t="s">
        <v>65</v>
      </c>
      <c r="W24">
        <f>AVERAGE(T24:T28)</f>
        <v>0.73599999999999999</v>
      </c>
      <c r="X24">
        <f>STDEV(T24:T27)</f>
        <v>0.43228077295510936</v>
      </c>
      <c r="Y24">
        <f>COUNTA(T24:T28)</f>
        <v>5</v>
      </c>
      <c r="Z24">
        <f>SQRT((((Y25-1)*X25^2)+((Y24-1)*X24^2))/(Y25+Y24-2))</f>
        <v>0.34825158530388162</v>
      </c>
      <c r="AA24">
        <f>(W25-W24)/Z24</f>
        <v>-1.0911651691934581</v>
      </c>
      <c r="AB24">
        <f>1-(3/(4*(Y24+Y25-2)-1))</f>
        <v>0.90322580645161288</v>
      </c>
      <c r="AC24">
        <f>((Y24+Y25)/(Y24*Y25))+(AA24^2/(2*(Y24+Y25)))</f>
        <v>0.45953207132304941</v>
      </c>
      <c r="AD24">
        <f>AB24*AA24</f>
        <v>-0.98556853991667182</v>
      </c>
      <c r="AE24">
        <f>AC24*(AB24^2)</f>
        <v>0.37489401031974057</v>
      </c>
      <c r="AG24" s="7">
        <f>LN(W25/W24)</f>
        <v>-0.72629938787684567</v>
      </c>
      <c r="AH24" s="7">
        <f>(((X25^2)/(Y25*W25^2))+((X24^2)/(Y24*W24^2)))</f>
        <v>0.15687929127858946</v>
      </c>
      <c r="AI24">
        <f>(Y24*Y25)/(Y24+Y25)</f>
        <v>2.5</v>
      </c>
    </row>
    <row r="25" spans="3:38">
      <c r="E25">
        <v>2</v>
      </c>
      <c r="F25" s="6" t="s">
        <v>69</v>
      </c>
      <c r="G25">
        <v>58</v>
      </c>
      <c r="H25">
        <v>51</v>
      </c>
      <c r="I25">
        <v>0.91</v>
      </c>
      <c r="J25">
        <v>0.03</v>
      </c>
      <c r="K25">
        <v>0.05</v>
      </c>
      <c r="L25">
        <v>0</v>
      </c>
      <c r="M25">
        <v>0</v>
      </c>
      <c r="N25">
        <v>0.59</v>
      </c>
      <c r="O25">
        <v>0.16</v>
      </c>
      <c r="P25">
        <v>0.24</v>
      </c>
      <c r="Q25">
        <v>0.02</v>
      </c>
      <c r="R25">
        <v>0</v>
      </c>
      <c r="S25">
        <f t="shared" ref="S25:S28" si="3">I25*$I$22+J25*$J$22+K25*$K$22+L25*$L$22+M25*$M$22</f>
        <v>0.13</v>
      </c>
      <c r="T25">
        <f t="shared" ref="T25:T28" si="4">N25*$I$22+O25*$J$22+P25*$K$22+Q25*$L$22+R25*$M$22</f>
        <v>0.7</v>
      </c>
      <c r="V25" t="s">
        <v>64</v>
      </c>
      <c r="W25">
        <f>AVERAGE(S24:S28)</f>
        <v>0.35600000000000004</v>
      </c>
      <c r="X25">
        <f>STDEV(S24:S27)</f>
        <v>0.23599081903045863</v>
      </c>
      <c r="Y25">
        <f>COUNTA(S24:S28)</f>
        <v>5</v>
      </c>
    </row>
    <row r="26" spans="3:38">
      <c r="E26">
        <v>3</v>
      </c>
      <c r="F26" s="6" t="s">
        <v>69</v>
      </c>
      <c r="G26">
        <v>58</v>
      </c>
      <c r="H26">
        <v>54</v>
      </c>
      <c r="I26">
        <v>0.71</v>
      </c>
      <c r="J26">
        <v>0.12</v>
      </c>
      <c r="K26">
        <v>0.1</v>
      </c>
      <c r="L26">
        <v>7.0000000000000007E-2</v>
      </c>
      <c r="M26">
        <v>0</v>
      </c>
      <c r="N26">
        <v>0.31</v>
      </c>
      <c r="O26">
        <v>0.17</v>
      </c>
      <c r="P26">
        <v>0.39</v>
      </c>
      <c r="Q26">
        <v>0.13</v>
      </c>
      <c r="R26">
        <v>0</v>
      </c>
      <c r="S26">
        <f t="shared" si="3"/>
        <v>0.53</v>
      </c>
      <c r="T26">
        <f t="shared" si="4"/>
        <v>1.34</v>
      </c>
    </row>
    <row r="27" spans="3:38">
      <c r="E27">
        <v>4</v>
      </c>
      <c r="F27" s="6" t="s">
        <v>69</v>
      </c>
      <c r="G27">
        <v>58</v>
      </c>
      <c r="H27">
        <v>60</v>
      </c>
      <c r="I27">
        <v>0.81</v>
      </c>
      <c r="J27">
        <v>0.03</v>
      </c>
      <c r="K27">
        <v>0.09</v>
      </c>
      <c r="L27">
        <v>7.0000000000000007E-2</v>
      </c>
      <c r="M27">
        <v>0</v>
      </c>
      <c r="N27">
        <v>0.92</v>
      </c>
      <c r="O27">
        <v>0.08</v>
      </c>
      <c r="P27">
        <v>0.23</v>
      </c>
      <c r="Q27">
        <v>7.0000000000000007E-2</v>
      </c>
      <c r="R27">
        <v>0</v>
      </c>
      <c r="S27">
        <f t="shared" si="3"/>
        <v>0.42000000000000004</v>
      </c>
      <c r="T27">
        <f t="shared" si="4"/>
        <v>0.75</v>
      </c>
    </row>
    <row r="28" spans="3:38">
      <c r="E28">
        <v>5</v>
      </c>
      <c r="F28" s="6" t="s">
        <v>69</v>
      </c>
      <c r="G28">
        <v>30</v>
      </c>
      <c r="H28">
        <v>31</v>
      </c>
      <c r="I28">
        <v>0.6</v>
      </c>
      <c r="J28">
        <v>0.2</v>
      </c>
      <c r="K28">
        <v>0.13</v>
      </c>
      <c r="L28">
        <v>7.0000000000000007E-2</v>
      </c>
      <c r="M28">
        <v>0</v>
      </c>
      <c r="N28">
        <v>0.61</v>
      </c>
      <c r="O28">
        <v>0.19</v>
      </c>
      <c r="P28">
        <v>0.16</v>
      </c>
      <c r="Q28">
        <v>0.03</v>
      </c>
      <c r="R28">
        <v>0</v>
      </c>
      <c r="S28">
        <f t="shared" si="3"/>
        <v>0.67</v>
      </c>
      <c r="T28">
        <f t="shared" si="4"/>
        <v>0.6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B34"/>
  <sheetViews>
    <sheetView workbookViewId="0">
      <selection activeCell="F38" sqref="F38"/>
    </sheetView>
  </sheetViews>
  <sheetFormatPr defaultColWidth="11" defaultRowHeight="15.6"/>
  <sheetData>
    <row r="1" spans="1:28">
      <c r="A1" t="s">
        <v>586</v>
      </c>
    </row>
    <row r="4" spans="1:28">
      <c r="A4" s="5" t="s">
        <v>6</v>
      </c>
      <c r="B4" s="5" t="s">
        <v>587</v>
      </c>
      <c r="C4" t="s">
        <v>15</v>
      </c>
      <c r="D4" t="s">
        <v>16</v>
      </c>
      <c r="E4" t="s">
        <v>8</v>
      </c>
      <c r="F4" t="s">
        <v>588</v>
      </c>
      <c r="G4" t="s">
        <v>589</v>
      </c>
      <c r="H4" t="s">
        <v>13</v>
      </c>
      <c r="I4" t="s">
        <v>10</v>
      </c>
      <c r="J4" t="s">
        <v>590</v>
      </c>
      <c r="K4" t="s">
        <v>13</v>
      </c>
      <c r="L4" s="6" t="s">
        <v>20</v>
      </c>
      <c r="M4" s="6" t="s">
        <v>21</v>
      </c>
      <c r="N4" s="6" t="s">
        <v>22</v>
      </c>
      <c r="O4" s="6" t="s">
        <v>23</v>
      </c>
      <c r="P4" s="6"/>
      <c r="Q4" s="6" t="s">
        <v>24</v>
      </c>
      <c r="R4" s="6" t="s">
        <v>25</v>
      </c>
      <c r="T4" s="6" t="s">
        <v>26</v>
      </c>
      <c r="U4" s="6" t="s">
        <v>27</v>
      </c>
      <c r="V4" s="6" t="s">
        <v>28</v>
      </c>
      <c r="W4" s="5" t="s">
        <v>274</v>
      </c>
      <c r="X4" s="5" t="s">
        <v>275</v>
      </c>
    </row>
    <row r="5" spans="1:28">
      <c r="C5">
        <v>78</v>
      </c>
      <c r="D5">
        <v>1</v>
      </c>
      <c r="E5" t="s">
        <v>216</v>
      </c>
      <c r="F5" t="s">
        <v>591</v>
      </c>
      <c r="G5">
        <v>16</v>
      </c>
      <c r="H5">
        <v>50</v>
      </c>
      <c r="I5">
        <f>AVERAGE(G5:G9)</f>
        <v>59</v>
      </c>
      <c r="J5">
        <f>STDEV(G5:G9)</f>
        <v>43.255057507764334</v>
      </c>
      <c r="K5">
        <f>COUNTA(G5:G9)</f>
        <v>5</v>
      </c>
      <c r="L5">
        <f>SQRT((((K10-1)*J10^2)+((K5-1)*J5^2))/(K9+K5-2))</f>
        <v>51.532082779134349</v>
      </c>
      <c r="M5">
        <f>(I10-I5)/L5</f>
        <v>-9.0558471829441087E-2</v>
      </c>
      <c r="N5">
        <f>1-(3/(4*(K5+K10-2)-1))</f>
        <v>0.86956521739130432</v>
      </c>
      <c r="O5">
        <f>((K5+K10)/(K5*K10))+(M5^2/(2*(K5+K10)))</f>
        <v>0.53384588563458857</v>
      </c>
      <c r="Q5">
        <f>N5*M5</f>
        <v>-7.874649724299225E-2</v>
      </c>
      <c r="R5">
        <f>O5*(N5^2)</f>
        <v>0.40366418573503859</v>
      </c>
      <c r="T5">
        <f>LN(I10/I5)</f>
        <v>-8.2399531767066742E-2</v>
      </c>
      <c r="U5">
        <f>L5*((1/(K10*I10^2))+(1/(K5*I5^2)))</f>
        <v>8.7794333510443218E-3</v>
      </c>
      <c r="V5">
        <f>(K5*K10)/(K5+K10)</f>
        <v>1.875</v>
      </c>
      <c r="W5">
        <v>78</v>
      </c>
      <c r="X5">
        <v>1</v>
      </c>
    </row>
    <row r="6" spans="1:28">
      <c r="E6" t="s">
        <v>216</v>
      </c>
      <c r="F6" t="s">
        <v>592</v>
      </c>
      <c r="G6">
        <v>100</v>
      </c>
      <c r="H6">
        <v>50</v>
      </c>
    </row>
    <row r="7" spans="1:28">
      <c r="E7" t="s">
        <v>216</v>
      </c>
      <c r="F7" t="s">
        <v>592</v>
      </c>
      <c r="G7">
        <v>100</v>
      </c>
      <c r="H7">
        <v>50</v>
      </c>
    </row>
    <row r="8" spans="1:28">
      <c r="E8" t="s">
        <v>216</v>
      </c>
      <c r="F8" t="s">
        <v>591</v>
      </c>
      <c r="G8">
        <v>12</v>
      </c>
      <c r="H8">
        <v>50</v>
      </c>
    </row>
    <row r="9" spans="1:28">
      <c r="E9" t="s">
        <v>216</v>
      </c>
      <c r="F9" t="s">
        <v>593</v>
      </c>
      <c r="G9">
        <v>67</v>
      </c>
      <c r="H9">
        <v>115</v>
      </c>
    </row>
    <row r="10" spans="1:28">
      <c r="E10" t="s">
        <v>35</v>
      </c>
      <c r="F10" t="s">
        <v>594</v>
      </c>
      <c r="G10">
        <v>67</v>
      </c>
      <c r="H10">
        <v>70</v>
      </c>
      <c r="I10">
        <f>AVERAGE(G10:G12)</f>
        <v>54.333333333333336</v>
      </c>
      <c r="J10">
        <f>STDEV(G10:G12)</f>
        <v>15.534906930308049</v>
      </c>
      <c r="K10">
        <f>COUNTA(H10:H12)</f>
        <v>3</v>
      </c>
    </row>
    <row r="11" spans="1:28">
      <c r="E11" t="s">
        <v>35</v>
      </c>
      <c r="F11" t="s">
        <v>594</v>
      </c>
      <c r="G11">
        <v>59</v>
      </c>
      <c r="H11">
        <v>155</v>
      </c>
    </row>
    <row r="12" spans="1:28">
      <c r="E12" t="s">
        <v>35</v>
      </c>
      <c r="F12" t="s">
        <v>595</v>
      </c>
      <c r="G12">
        <v>37</v>
      </c>
      <c r="H12">
        <v>150</v>
      </c>
    </row>
    <row r="16" spans="1:28">
      <c r="A16" s="5" t="s">
        <v>6</v>
      </c>
      <c r="B16" s="5" t="s">
        <v>596</v>
      </c>
      <c r="C16" t="s">
        <v>15</v>
      </c>
      <c r="D16" t="s">
        <v>16</v>
      </c>
      <c r="E16" t="s">
        <v>49</v>
      </c>
      <c r="F16" t="s">
        <v>588</v>
      </c>
      <c r="G16" t="s">
        <v>597</v>
      </c>
      <c r="H16" t="s">
        <v>9</v>
      </c>
      <c r="I16" t="s">
        <v>77</v>
      </c>
      <c r="J16" t="s">
        <v>11</v>
      </c>
      <c r="K16" t="s">
        <v>12</v>
      </c>
      <c r="L16" t="s">
        <v>13</v>
      </c>
      <c r="M16" t="s">
        <v>14</v>
      </c>
      <c r="N16" t="s">
        <v>10</v>
      </c>
      <c r="O16" t="s">
        <v>183</v>
      </c>
      <c r="P16" t="s">
        <v>13</v>
      </c>
      <c r="Q16" s="6" t="s">
        <v>20</v>
      </c>
      <c r="R16" s="6" t="s">
        <v>21</v>
      </c>
      <c r="S16" s="6" t="s">
        <v>22</v>
      </c>
      <c r="T16" s="6" t="s">
        <v>23</v>
      </c>
      <c r="U16" s="6" t="s">
        <v>24</v>
      </c>
      <c r="V16" s="6" t="s">
        <v>25</v>
      </c>
      <c r="X16" s="6" t="s">
        <v>26</v>
      </c>
      <c r="Y16" s="6" t="s">
        <v>27</v>
      </c>
      <c r="Z16" s="6" t="s">
        <v>28</v>
      </c>
      <c r="AA16" s="5" t="s">
        <v>274</v>
      </c>
      <c r="AB16" s="5" t="s">
        <v>275</v>
      </c>
    </row>
    <row r="17" spans="3:28">
      <c r="C17">
        <v>79</v>
      </c>
      <c r="D17">
        <v>1</v>
      </c>
      <c r="E17" t="s">
        <v>216</v>
      </c>
      <c r="F17" t="s">
        <v>591</v>
      </c>
      <c r="G17">
        <v>2010</v>
      </c>
      <c r="H17" t="s">
        <v>598</v>
      </c>
      <c r="I17">
        <v>6.7396061269146504E-2</v>
      </c>
      <c r="J17">
        <v>7.96498905908095E-2</v>
      </c>
      <c r="K17">
        <f t="shared" ref="K17:K34" si="0">J17-I17</f>
        <v>1.2253829321662996E-2</v>
      </c>
      <c r="L17">
        <v>3</v>
      </c>
      <c r="M17">
        <f t="shared" ref="M17:M34" si="1">K17*SQRT(L17)</f>
        <v>2.1224254972397577E-2</v>
      </c>
      <c r="N17">
        <f>AVERAGE(I17,I18,I19)</f>
        <v>0.38497447118891287</v>
      </c>
      <c r="O17">
        <f>SQRT(M17^2+M18^2+M19^2)/3</f>
        <v>3.9903418170112399E-2</v>
      </c>
      <c r="P17">
        <f>SUM(L17:L19)</f>
        <v>9</v>
      </c>
      <c r="Q17">
        <f>SQRT((((P20-1)*O20^2)+((P17-1)*O17^2))/(P20+P17-2))</f>
        <v>5.9151968569350996E-2</v>
      </c>
      <c r="R17">
        <f>(N20-N17)/Q17</f>
        <v>1.0530553852786266</v>
      </c>
      <c r="S17">
        <f>1-(3/(4*(P17+P20-2)-1))</f>
        <v>0.95238095238095233</v>
      </c>
      <c r="T17">
        <f>((P17+P20)/(P17*P20))+(R17^2/(2*(P17+P20)))</f>
        <v>0.253025712346231</v>
      </c>
      <c r="U17">
        <f>S17*R17</f>
        <v>1.002909890741549</v>
      </c>
      <c r="V17">
        <f>T17*(S17^2)</f>
        <v>0.22950177990587844</v>
      </c>
      <c r="X17">
        <f>LN(N20/N17)</f>
        <v>0.14997372292843569</v>
      </c>
      <c r="Y17">
        <f>(((O17^2)/(P17*N17^2))+((O20^2)/(P20*N20^2)))</f>
        <v>4.1961906986969638E-3</v>
      </c>
      <c r="Z17">
        <f>(P17*P20)/(P17+P20)</f>
        <v>4.5</v>
      </c>
      <c r="AA17">
        <v>79</v>
      </c>
      <c r="AB17">
        <v>1</v>
      </c>
    </row>
    <row r="18" spans="3:28">
      <c r="E18" t="s">
        <v>216</v>
      </c>
      <c r="F18" t="s">
        <v>593</v>
      </c>
      <c r="G18">
        <v>2010</v>
      </c>
      <c r="H18" t="s">
        <v>598</v>
      </c>
      <c r="I18">
        <v>0.54223194748358805</v>
      </c>
      <c r="J18">
        <v>0.58205689277899297</v>
      </c>
      <c r="K18">
        <f t="shared" si="0"/>
        <v>3.9824945295404923E-2</v>
      </c>
      <c r="L18">
        <v>3</v>
      </c>
      <c r="M18">
        <f t="shared" si="1"/>
        <v>6.8978828660292452E-2</v>
      </c>
    </row>
    <row r="19" spans="3:28">
      <c r="E19" t="s">
        <v>216</v>
      </c>
      <c r="F19" t="s">
        <v>592</v>
      </c>
      <c r="G19">
        <v>2010</v>
      </c>
      <c r="H19" t="s">
        <v>598</v>
      </c>
      <c r="I19">
        <v>0.54529540481400396</v>
      </c>
      <c r="J19">
        <v>0.60043763676148798</v>
      </c>
      <c r="K19">
        <f t="shared" si="0"/>
        <v>5.5142231947484022E-2</v>
      </c>
      <c r="L19">
        <v>3</v>
      </c>
      <c r="M19">
        <f t="shared" si="1"/>
        <v>9.5509147375790041E-2</v>
      </c>
    </row>
    <row r="20" spans="3:28">
      <c r="E20" t="s">
        <v>35</v>
      </c>
      <c r="F20" t="s">
        <v>599</v>
      </c>
      <c r="G20">
        <v>2010</v>
      </c>
      <c r="H20" t="s">
        <v>598</v>
      </c>
      <c r="I20">
        <v>0.44726477024069999</v>
      </c>
      <c r="J20">
        <v>0.47177242888402598</v>
      </c>
      <c r="K20">
        <f t="shared" si="0"/>
        <v>2.4507658643325991E-2</v>
      </c>
      <c r="L20">
        <v>9</v>
      </c>
      <c r="M20">
        <f t="shared" si="1"/>
        <v>7.3522975929977974E-2</v>
      </c>
      <c r="N20">
        <f>I20</f>
        <v>0.44726477024069999</v>
      </c>
      <c r="O20">
        <f>M20</f>
        <v>7.3522975929977974E-2</v>
      </c>
      <c r="P20">
        <f>L20</f>
        <v>9</v>
      </c>
    </row>
    <row r="21" spans="3:28">
      <c r="C21">
        <v>80</v>
      </c>
      <c r="D21">
        <v>1</v>
      </c>
      <c r="E21" t="s">
        <v>216</v>
      </c>
      <c r="F21" t="s">
        <v>591</v>
      </c>
      <c r="G21">
        <v>2012</v>
      </c>
      <c r="H21" t="s">
        <v>598</v>
      </c>
      <c r="I21">
        <v>7.0671378091872794E-2</v>
      </c>
      <c r="J21">
        <v>8.48056537102473E-2</v>
      </c>
      <c r="K21">
        <f t="shared" si="0"/>
        <v>1.4134275618374506E-2</v>
      </c>
      <c r="L21">
        <v>3</v>
      </c>
      <c r="M21">
        <f t="shared" si="1"/>
        <v>2.4481283499206655E-2</v>
      </c>
      <c r="N21">
        <f>AVERAGE(I21,I22,I23,I24)</f>
        <v>0.63604240282685498</v>
      </c>
      <c r="O21">
        <f>SQRT(M21^2+M22^2+M23^2+M24^2)/4</f>
        <v>2.3900617064432122E-2</v>
      </c>
      <c r="P21">
        <f>SUM(L21:L24)</f>
        <v>12</v>
      </c>
      <c r="Q21">
        <f>SQRT((((P25-1)*O25^2)+((P21-1)*O21^2))/(P25+P21-2))</f>
        <v>3.4360699529925723E-2</v>
      </c>
      <c r="R21">
        <f>(N25-N21)/Q21</f>
        <v>-2.159587785220721</v>
      </c>
      <c r="S21">
        <f>1-(3/(4*(P21+P25-2)-1))</f>
        <v>0.94117647058823528</v>
      </c>
      <c r="T21">
        <f>((P21+P25)/(P21*P25))+(R21^2/(2*(P21+P25)))</f>
        <v>0.57212731340248468</v>
      </c>
      <c r="U21">
        <f>S21*R21</f>
        <v>-2.0325532096195023</v>
      </c>
      <c r="V21">
        <f>T21*(S21^2)</f>
        <v>0.50679789699320443</v>
      </c>
      <c r="X21">
        <f>LN(N25/N21)</f>
        <v>-0.12405264866997977</v>
      </c>
      <c r="Y21">
        <f>(((O21^2)/(P21*N21^2))+((O25^2)/(P25*N25^2)))</f>
        <v>4.9038728304963289E-3</v>
      </c>
      <c r="Z21">
        <f>(P21*P25)/(P21+P25)</f>
        <v>2.4</v>
      </c>
      <c r="AA21">
        <v>80</v>
      </c>
      <c r="AB21">
        <v>1</v>
      </c>
    </row>
    <row r="22" spans="3:28">
      <c r="E22" t="s">
        <v>216</v>
      </c>
      <c r="F22" t="s">
        <v>593</v>
      </c>
      <c r="G22">
        <v>2012</v>
      </c>
      <c r="H22" t="s">
        <v>598</v>
      </c>
      <c r="I22">
        <v>0.84098939929328598</v>
      </c>
      <c r="J22">
        <v>0.86925795053003496</v>
      </c>
      <c r="K22">
        <f t="shared" si="0"/>
        <v>2.8268551236748984E-2</v>
      </c>
      <c r="L22">
        <v>3</v>
      </c>
      <c r="M22">
        <f t="shared" si="1"/>
        <v>4.8962566998413261E-2</v>
      </c>
    </row>
    <row r="23" spans="3:28">
      <c r="E23" t="s">
        <v>216</v>
      </c>
      <c r="F23" t="s">
        <v>592</v>
      </c>
      <c r="G23">
        <v>2012</v>
      </c>
      <c r="H23" t="s">
        <v>598</v>
      </c>
      <c r="I23">
        <v>0.77031802120141302</v>
      </c>
      <c r="J23">
        <v>0.805653710247349</v>
      </c>
      <c r="K23">
        <f t="shared" si="0"/>
        <v>3.5335689045935981E-2</v>
      </c>
      <c r="L23">
        <v>3</v>
      </c>
      <c r="M23">
        <f t="shared" si="1"/>
        <v>6.1203208748016144E-2</v>
      </c>
    </row>
    <row r="24" spans="3:28">
      <c r="E24" t="s">
        <v>216</v>
      </c>
      <c r="F24" t="s">
        <v>600</v>
      </c>
      <c r="G24">
        <v>2012</v>
      </c>
      <c r="H24" t="s">
        <v>598</v>
      </c>
      <c r="I24">
        <v>0.86219081272084797</v>
      </c>
      <c r="J24">
        <v>0.89045936395759695</v>
      </c>
      <c r="K24">
        <f t="shared" si="0"/>
        <v>2.8268551236748984E-2</v>
      </c>
      <c r="L24">
        <v>3</v>
      </c>
      <c r="M24">
        <f t="shared" si="1"/>
        <v>4.8962566998413261E-2</v>
      </c>
    </row>
    <row r="25" spans="3:28">
      <c r="E25" t="s">
        <v>35</v>
      </c>
      <c r="F25" t="s">
        <v>599</v>
      </c>
      <c r="G25">
        <v>2012</v>
      </c>
      <c r="H25" t="s">
        <v>598</v>
      </c>
      <c r="I25">
        <v>0.56183745583038802</v>
      </c>
      <c r="J25">
        <v>0.600706713780918</v>
      </c>
      <c r="K25">
        <f t="shared" si="0"/>
        <v>3.8869257950529978E-2</v>
      </c>
      <c r="L25">
        <v>3</v>
      </c>
      <c r="M25">
        <f t="shared" si="1"/>
        <v>6.7323529622818457E-2</v>
      </c>
      <c r="N25">
        <f>I25</f>
        <v>0.56183745583038802</v>
      </c>
      <c r="O25">
        <f>M25</f>
        <v>6.7323529622818457E-2</v>
      </c>
      <c r="P25">
        <f>L25</f>
        <v>3</v>
      </c>
    </row>
    <row r="26" spans="3:28">
      <c r="C26">
        <v>79</v>
      </c>
      <c r="D26">
        <v>2</v>
      </c>
      <c r="E26" t="s">
        <v>216</v>
      </c>
      <c r="F26" t="s">
        <v>591</v>
      </c>
      <c r="G26">
        <v>2010</v>
      </c>
      <c r="H26" t="s">
        <v>601</v>
      </c>
      <c r="I26">
        <v>4.54545454545454E-3</v>
      </c>
      <c r="J26">
        <v>5.2272727272727202E-3</v>
      </c>
      <c r="K26">
        <f t="shared" si="0"/>
        <v>6.8181818181818014E-4</v>
      </c>
      <c r="L26">
        <v>3</v>
      </c>
      <c r="M26">
        <f t="shared" si="1"/>
        <v>1.1809437324333224E-3</v>
      </c>
      <c r="N26">
        <f>AVERAGE(I26,I27,I28)</f>
        <v>1.2424242424242379E-2</v>
      </c>
      <c r="O26">
        <f>SQRT(M26^2+M27^2+M28^2)/3</f>
        <v>2.0974042727132012E-3</v>
      </c>
      <c r="P26">
        <f>SUM(L26:L28)</f>
        <v>9</v>
      </c>
      <c r="Q26">
        <f>SQRT((((P29-1)*O29^2)+((P26-1)*O26^2))/(P29+P26-2))</f>
        <v>2.2465346745770523E-3</v>
      </c>
      <c r="R26">
        <f>(N29-N26)/Q26</f>
        <v>-1.180268963359892</v>
      </c>
      <c r="S26">
        <f>1-(3/(4*(P26+P29-2)-1))</f>
        <v>0.95238095238095233</v>
      </c>
      <c r="T26">
        <f>((P26+P29)/(P26*P29))+(R26^2/(2*(P26+P29)))</f>
        <v>0.26091763405196206</v>
      </c>
      <c r="U26">
        <f>S26*R26</f>
        <v>-1.1240656793903732</v>
      </c>
      <c r="V26">
        <f>T26*(S26^2)</f>
        <v>0.23665998553465944</v>
      </c>
      <c r="X26">
        <f>LN(N29/N26)</f>
        <v>-0.24005402346252303</v>
      </c>
      <c r="Y26">
        <f>(((O26^2)/(P26*N26^2))+((O29^2)/(P29*N29^2)))</f>
        <v>9.7917207579980171E-3</v>
      </c>
      <c r="Z26">
        <f>(P26*P29)/(P26+P29)</f>
        <v>4.5</v>
      </c>
      <c r="AA26">
        <v>79</v>
      </c>
      <c r="AB26">
        <v>2</v>
      </c>
    </row>
    <row r="27" spans="3:28">
      <c r="E27" t="s">
        <v>216</v>
      </c>
      <c r="F27" t="s">
        <v>593</v>
      </c>
      <c r="G27">
        <v>2010</v>
      </c>
      <c r="H27" t="s">
        <v>601</v>
      </c>
      <c r="I27">
        <v>1.44318181818181E-2</v>
      </c>
      <c r="J27">
        <v>1.6590909090909E-2</v>
      </c>
      <c r="K27">
        <f t="shared" si="0"/>
        <v>2.1590909090909004E-3</v>
      </c>
      <c r="L27">
        <v>3</v>
      </c>
      <c r="M27">
        <f t="shared" si="1"/>
        <v>3.7396551527055155E-3</v>
      </c>
    </row>
    <row r="28" spans="3:28">
      <c r="E28" t="s">
        <v>216</v>
      </c>
      <c r="F28" t="s">
        <v>592</v>
      </c>
      <c r="G28">
        <v>2010</v>
      </c>
      <c r="H28" t="s">
        <v>601</v>
      </c>
      <c r="I28">
        <v>1.82954545454545E-2</v>
      </c>
      <c r="J28">
        <v>2.1136363636363599E-2</v>
      </c>
      <c r="K28">
        <f t="shared" si="0"/>
        <v>2.8409090909090988E-3</v>
      </c>
      <c r="L28">
        <v>3</v>
      </c>
      <c r="M28">
        <f t="shared" si="1"/>
        <v>4.9205988851388693E-3</v>
      </c>
    </row>
    <row r="29" spans="3:28">
      <c r="E29" t="s">
        <v>35</v>
      </c>
      <c r="F29" t="s">
        <v>599</v>
      </c>
      <c r="G29">
        <v>2010</v>
      </c>
      <c r="H29" t="s">
        <v>601</v>
      </c>
      <c r="I29">
        <v>9.7727272727272697E-3</v>
      </c>
      <c r="J29">
        <v>1.0568181818181799E-2</v>
      </c>
      <c r="K29">
        <f t="shared" si="0"/>
        <v>7.9545454545452976E-4</v>
      </c>
      <c r="L29">
        <v>9</v>
      </c>
      <c r="M29">
        <f t="shared" si="1"/>
        <v>2.3863636363635893E-3</v>
      </c>
      <c r="N29">
        <f>I29</f>
        <v>9.7727272727272697E-3</v>
      </c>
      <c r="O29">
        <f>M29</f>
        <v>2.3863636363635893E-3</v>
      </c>
      <c r="P29">
        <f>L29</f>
        <v>9</v>
      </c>
    </row>
    <row r="30" spans="3:28">
      <c r="C30">
        <v>80</v>
      </c>
      <c r="D30">
        <v>2</v>
      </c>
      <c r="E30" t="s">
        <v>216</v>
      </c>
      <c r="F30" t="s">
        <v>591</v>
      </c>
      <c r="G30">
        <v>2012</v>
      </c>
      <c r="H30" t="s">
        <v>601</v>
      </c>
      <c r="I30">
        <v>6.1643835616438297E-2</v>
      </c>
      <c r="J30">
        <v>7.3059360730593603E-2</v>
      </c>
      <c r="K30">
        <f t="shared" si="0"/>
        <v>1.1415525114155306E-2</v>
      </c>
      <c r="L30">
        <v>3</v>
      </c>
      <c r="M30">
        <f t="shared" si="1"/>
        <v>1.9772269492795497E-2</v>
      </c>
      <c r="N30">
        <f>AVERAGE(I30,I31,I32,I33)</f>
        <v>0.16381278538812757</v>
      </c>
      <c r="O30">
        <f>SQRT(M30^2+M31^2+M32^2+M33^2)/4</f>
        <v>1.7518275403222323E-2</v>
      </c>
      <c r="P30">
        <f>SUM(L30:L33)</f>
        <v>12</v>
      </c>
      <c r="Q30">
        <f>SQRT((((P34-1)*O34^2)+((P30-1)*O30^2))/(P34+P30-2))</f>
        <v>1.9430912834263653E-2</v>
      </c>
      <c r="R30">
        <f>(N34-N30)/Q30</f>
        <v>-1.1456113339847704</v>
      </c>
      <c r="S30">
        <f>1-(3/(4*(P30+P34-2)-1))</f>
        <v>0.94117647058823528</v>
      </c>
      <c r="T30">
        <f>((P30+P34)/(P30*P34))+(R30^2/(2*(P30+P34)))</f>
        <v>0.46041417761847886</v>
      </c>
      <c r="U30">
        <f>S30*R30</f>
        <v>-1.0782224319856664</v>
      </c>
      <c r="V30">
        <f>T30*(S30^2)</f>
        <v>0.40784093242328923</v>
      </c>
      <c r="X30">
        <f>LN(N34/N30)</f>
        <v>-0.14605346959463802</v>
      </c>
      <c r="Y30">
        <f>(((O30^2)/(P30*N30^2))+((O34^2)/(P34*N34^2)))</f>
        <v>1.3700166842669564E-2</v>
      </c>
      <c r="Z30">
        <f>(P30*P34)/(P30+P34)</f>
        <v>2.4</v>
      </c>
      <c r="AA30">
        <v>80</v>
      </c>
      <c r="AB30">
        <v>2</v>
      </c>
    </row>
    <row r="31" spans="3:28">
      <c r="E31" t="s">
        <v>216</v>
      </c>
      <c r="F31" t="s">
        <v>593</v>
      </c>
      <c r="G31">
        <v>2012</v>
      </c>
      <c r="H31" t="s">
        <v>601</v>
      </c>
      <c r="I31">
        <v>0.20091324200913199</v>
      </c>
      <c r="J31">
        <v>0.221461187214611</v>
      </c>
      <c r="K31">
        <f t="shared" si="0"/>
        <v>2.0547945205479007E-2</v>
      </c>
      <c r="L31">
        <v>3</v>
      </c>
      <c r="M31">
        <f t="shared" si="1"/>
        <v>3.5590085087030952E-2</v>
      </c>
    </row>
    <row r="32" spans="3:28">
      <c r="E32" t="s">
        <v>216</v>
      </c>
      <c r="F32" t="s">
        <v>592</v>
      </c>
      <c r="G32">
        <v>2012</v>
      </c>
      <c r="H32" t="s">
        <v>601</v>
      </c>
      <c r="I32">
        <v>0.210045662100456</v>
      </c>
      <c r="J32">
        <v>0.23744292237442899</v>
      </c>
      <c r="K32">
        <f t="shared" si="0"/>
        <v>2.739726027397299E-2</v>
      </c>
      <c r="L32">
        <v>3</v>
      </c>
      <c r="M32">
        <f t="shared" si="1"/>
        <v>4.7453446782709637E-2</v>
      </c>
    </row>
    <row r="33" spans="5:16">
      <c r="E33" t="s">
        <v>216</v>
      </c>
      <c r="F33" t="s">
        <v>600</v>
      </c>
      <c r="G33">
        <v>2012</v>
      </c>
      <c r="H33" t="s">
        <v>601</v>
      </c>
      <c r="I33">
        <v>0.18264840182648401</v>
      </c>
      <c r="J33">
        <v>0.20091324200913199</v>
      </c>
      <c r="K33">
        <f t="shared" si="0"/>
        <v>1.8264840182647984E-2</v>
      </c>
      <c r="L33">
        <v>3</v>
      </c>
      <c r="M33">
        <f t="shared" si="1"/>
        <v>3.1635631188471923E-2</v>
      </c>
    </row>
    <row r="34" spans="5:16">
      <c r="E34" t="s">
        <v>35</v>
      </c>
      <c r="F34" t="s">
        <v>599</v>
      </c>
      <c r="G34">
        <v>2012</v>
      </c>
      <c r="H34" t="s">
        <v>601</v>
      </c>
      <c r="I34">
        <v>0.141552511415525</v>
      </c>
      <c r="J34">
        <v>0.15753424657534201</v>
      </c>
      <c r="K34">
        <f t="shared" si="0"/>
        <v>1.5981735159817018E-2</v>
      </c>
      <c r="L34">
        <v>3</v>
      </c>
      <c r="M34">
        <f t="shared" si="1"/>
        <v>2.7681177289912984E-2</v>
      </c>
      <c r="N34">
        <f>I34</f>
        <v>0.141552511415525</v>
      </c>
      <c r="O34">
        <f>M34</f>
        <v>2.7681177289912984E-2</v>
      </c>
      <c r="P34">
        <f>L34</f>
        <v>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49"/>
  <sheetViews>
    <sheetView workbookViewId="0">
      <selection activeCell="J20" sqref="J20"/>
    </sheetView>
  </sheetViews>
  <sheetFormatPr defaultColWidth="11" defaultRowHeight="15.6"/>
  <sheetData>
    <row r="1" spans="1:39">
      <c r="A1" t="s">
        <v>602</v>
      </c>
    </row>
    <row r="2" spans="1:39">
      <c r="AI2" s="11" t="s">
        <v>100</v>
      </c>
      <c r="AJ2" s="12"/>
      <c r="AK2" s="12"/>
    </row>
    <row r="3" spans="1:39">
      <c r="A3" s="5" t="s">
        <v>6</v>
      </c>
      <c r="B3" s="5" t="s">
        <v>74</v>
      </c>
      <c r="C3" t="s">
        <v>15</v>
      </c>
      <c r="D3" t="s">
        <v>16</v>
      </c>
      <c r="E3" t="s">
        <v>49</v>
      </c>
      <c r="F3" t="s">
        <v>558</v>
      </c>
      <c r="G3" t="s">
        <v>378</v>
      </c>
      <c r="H3" t="s">
        <v>221</v>
      </c>
      <c r="I3" t="s">
        <v>603</v>
      </c>
      <c r="J3" s="5" t="s">
        <v>604</v>
      </c>
      <c r="K3" t="s">
        <v>76</v>
      </c>
      <c r="L3" t="s">
        <v>12</v>
      </c>
      <c r="M3" t="s">
        <v>13</v>
      </c>
      <c r="N3" t="s">
        <v>14</v>
      </c>
      <c r="O3" t="s">
        <v>605</v>
      </c>
      <c r="P3" t="s">
        <v>606</v>
      </c>
      <c r="Q3" t="s">
        <v>76</v>
      </c>
      <c r="R3" t="s">
        <v>12</v>
      </c>
      <c r="S3" t="s">
        <v>13</v>
      </c>
      <c r="T3" t="s">
        <v>14</v>
      </c>
      <c r="U3" t="s">
        <v>10</v>
      </c>
      <c r="V3" t="s">
        <v>607</v>
      </c>
      <c r="W3" t="s">
        <v>13</v>
      </c>
      <c r="X3" t="s">
        <v>569</v>
      </c>
      <c r="Y3" s="6" t="s">
        <v>20</v>
      </c>
      <c r="Z3" s="6" t="s">
        <v>21</v>
      </c>
      <c r="AA3" s="6" t="s">
        <v>22</v>
      </c>
      <c r="AB3" s="6" t="s">
        <v>23</v>
      </c>
      <c r="AC3" s="6" t="s">
        <v>24</v>
      </c>
      <c r="AD3" s="6" t="s">
        <v>25</v>
      </c>
      <c r="AF3" s="6" t="s">
        <v>26</v>
      </c>
      <c r="AG3" s="6" t="s">
        <v>27</v>
      </c>
      <c r="AH3" t="s">
        <v>28</v>
      </c>
      <c r="AI3" s="14" t="s">
        <v>23</v>
      </c>
      <c r="AJ3" s="14" t="s">
        <v>25</v>
      </c>
      <c r="AK3" s="14" t="s">
        <v>105</v>
      </c>
      <c r="AL3" s="5" t="s">
        <v>274</v>
      </c>
      <c r="AM3" s="5" t="s">
        <v>275</v>
      </c>
    </row>
    <row r="4" spans="1:39">
      <c r="E4" t="s">
        <v>32</v>
      </c>
      <c r="G4" t="s">
        <v>608</v>
      </c>
      <c r="H4" t="s">
        <v>609</v>
      </c>
      <c r="I4" t="s">
        <v>610</v>
      </c>
      <c r="J4">
        <v>0</v>
      </c>
      <c r="K4">
        <v>0</v>
      </c>
      <c r="L4">
        <f t="shared" ref="L4:L12" si="0">K4-J4</f>
        <v>0</v>
      </c>
      <c r="M4">
        <v>3</v>
      </c>
      <c r="N4">
        <f t="shared" ref="N4:N12" si="1">L4*SQRT(M4)</f>
        <v>0</v>
      </c>
      <c r="O4" t="s">
        <v>611</v>
      </c>
      <c r="P4">
        <v>53.3333333333333</v>
      </c>
      <c r="Q4">
        <v>62.456140350877199</v>
      </c>
      <c r="R4">
        <f t="shared" ref="R4:R12" si="2">Q4-P4</f>
        <v>9.1228070175438987</v>
      </c>
      <c r="S4">
        <v>3</v>
      </c>
      <c r="T4">
        <f t="shared" ref="T4:T12" si="3">R4*SQRT(S4)</f>
        <v>15.80116526203193</v>
      </c>
      <c r="U4">
        <f>AVERAGE(J4,P4)</f>
        <v>26.66666666666665</v>
      </c>
      <c r="V4">
        <f>SQRT(N4^2+T4^2)/2</f>
        <v>7.9005826310159648</v>
      </c>
      <c r="W4">
        <v>6</v>
      </c>
      <c r="X4">
        <v>12</v>
      </c>
      <c r="AI4" s="12"/>
      <c r="AJ4" s="12"/>
      <c r="AK4" s="12"/>
    </row>
    <row r="5" spans="1:39">
      <c r="C5">
        <v>70</v>
      </c>
      <c r="D5">
        <v>1</v>
      </c>
      <c r="E5" t="s">
        <v>34</v>
      </c>
      <c r="F5" s="33" t="s">
        <v>612</v>
      </c>
      <c r="G5" t="s">
        <v>608</v>
      </c>
      <c r="H5" t="s">
        <v>609</v>
      </c>
      <c r="I5" t="s">
        <v>610</v>
      </c>
      <c r="J5">
        <v>14.736842105263101</v>
      </c>
      <c r="K5">
        <v>16.842105263157901</v>
      </c>
      <c r="L5">
        <f t="shared" si="0"/>
        <v>2.1052631578948002</v>
      </c>
      <c r="M5">
        <v>3</v>
      </c>
      <c r="N5">
        <f t="shared" si="1"/>
        <v>3.6464227527766933</v>
      </c>
      <c r="O5" t="s">
        <v>611</v>
      </c>
      <c r="R5">
        <f t="shared" si="2"/>
        <v>0</v>
      </c>
      <c r="S5">
        <v>3</v>
      </c>
      <c r="T5">
        <f t="shared" si="3"/>
        <v>0</v>
      </c>
      <c r="U5">
        <f>J5</f>
        <v>14.736842105263101</v>
      </c>
      <c r="V5">
        <f>N5</f>
        <v>3.6464227527766933</v>
      </c>
      <c r="W5">
        <v>3</v>
      </c>
      <c r="Y5">
        <f>SQRT((((W5-1)*V5^2)+((W4-1)*V4^2))/(W5+W4-2))</f>
        <v>6.955869333894432</v>
      </c>
      <c r="Z5">
        <f>(U5-U4)/Y5</f>
        <v>-1.7150731258380776</v>
      </c>
      <c r="AA5">
        <f>1-(3/(4*(W4+W5-2)-1))</f>
        <v>0.88888888888888884</v>
      </c>
      <c r="AB5">
        <f>((W4+W5)/(W4*W5))+(Z5^2/(2*(W4+W5)))</f>
        <v>0.66341532372066636</v>
      </c>
      <c r="AC5">
        <f>AA5*Z5</f>
        <v>-1.5245094451894021</v>
      </c>
      <c r="AD5">
        <f>AB5*(AA5^2)</f>
        <v>0.5241800088657117</v>
      </c>
      <c r="AF5">
        <f>LN(U5/U4)</f>
        <v>-0.59306372200296609</v>
      </c>
      <c r="AG5">
        <f>(((V5^2)/(W5*U5^2))+((V4^2)/(W4*U4^2)))</f>
        <v>3.5037664650349201E-2</v>
      </c>
      <c r="AH5">
        <f>(W4*W5)/(W4+W5)</f>
        <v>2</v>
      </c>
      <c r="AI5" s="12">
        <f>((W4+W5)/(W4*W5))+(Z5^2/(2*(X4)))</f>
        <v>0.62256149279049977</v>
      </c>
      <c r="AJ5" s="12">
        <f>AI5*(AA5^2)</f>
        <v>0.49190043874804917</v>
      </c>
      <c r="AK5" s="12">
        <f>(1/W4)+(AC5*AC6)/(2*X4)</f>
        <v>0.35464769264599488</v>
      </c>
      <c r="AL5">
        <v>70</v>
      </c>
      <c r="AM5">
        <v>1</v>
      </c>
    </row>
    <row r="6" spans="1:39">
      <c r="C6">
        <v>71</v>
      </c>
      <c r="D6">
        <v>1</v>
      </c>
      <c r="E6" t="s">
        <v>34</v>
      </c>
      <c r="F6" s="33" t="s">
        <v>613</v>
      </c>
      <c r="G6" t="s">
        <v>608</v>
      </c>
      <c r="H6" t="s">
        <v>609</v>
      </c>
      <c r="I6" t="s">
        <v>610</v>
      </c>
      <c r="J6">
        <v>3.5087719298245701</v>
      </c>
      <c r="K6">
        <v>5.6140350877192997</v>
      </c>
      <c r="L6">
        <f t="shared" si="0"/>
        <v>2.1052631578947296</v>
      </c>
      <c r="M6">
        <v>3</v>
      </c>
      <c r="N6">
        <f t="shared" si="1"/>
        <v>3.6464227527765711</v>
      </c>
      <c r="O6" t="s">
        <v>611</v>
      </c>
      <c r="R6">
        <f t="shared" si="2"/>
        <v>0</v>
      </c>
      <c r="S6">
        <v>3</v>
      </c>
      <c r="T6">
        <f t="shared" si="3"/>
        <v>0</v>
      </c>
      <c r="U6">
        <f>J6</f>
        <v>3.5087719298245701</v>
      </c>
      <c r="V6">
        <f>N6</f>
        <v>3.6464227527765711</v>
      </c>
      <c r="W6">
        <v>3</v>
      </c>
      <c r="Y6">
        <f>SQRT((((W6-1)*V6^2)+((W4-1)*V4^2))/(W6+W4-2))</f>
        <v>6.9558693338944142</v>
      </c>
      <c r="Z6">
        <f>(U6-U4)/Y6</f>
        <v>-3.3292595972150854</v>
      </c>
      <c r="AA6">
        <f>1-(3/(4*(W4+W6-2)-1))</f>
        <v>0.88888888888888884</v>
      </c>
      <c r="AB6">
        <f>((W4+W6)/(W4*W6))+(Z6^2/(2*(W4+W6)))</f>
        <v>1.1157760814249307</v>
      </c>
      <c r="AC6">
        <f>AA6*Z6</f>
        <v>-2.9593418641911868</v>
      </c>
      <c r="AD6">
        <f>AB6*(AA6^2)</f>
        <v>0.88160085445920444</v>
      </c>
      <c r="AF6">
        <f>LN(U6/U4)</f>
        <v>-2.0281482472922825</v>
      </c>
      <c r="AG6">
        <f>(((V6^2)/(W6*U6^2))+((V4^2)/(W4*U4^2)))</f>
        <v>0.37462950138503748</v>
      </c>
      <c r="AH6">
        <f>(W4*W6)/(W4+W6)</f>
        <v>2</v>
      </c>
      <c r="AI6" s="12">
        <f>((W4+W6)/(W4*W6))+(Z6^2/(2*(X4)))</f>
        <v>0.96183206106869812</v>
      </c>
      <c r="AJ6" s="12">
        <f>AI6*(AA6^2)</f>
        <v>0.75996607294316887</v>
      </c>
      <c r="AK6" s="12">
        <f>(1/W4)+(AC6*AC5)/(2*X4)</f>
        <v>0.35464769264599488</v>
      </c>
      <c r="AL6">
        <v>70</v>
      </c>
      <c r="AM6">
        <v>2</v>
      </c>
    </row>
    <row r="7" spans="1:39">
      <c r="E7" t="s">
        <v>32</v>
      </c>
      <c r="G7" t="s">
        <v>608</v>
      </c>
      <c r="H7" t="s">
        <v>614</v>
      </c>
      <c r="I7" t="s">
        <v>610</v>
      </c>
      <c r="J7">
        <v>0</v>
      </c>
      <c r="K7">
        <v>0</v>
      </c>
      <c r="L7">
        <f t="shared" si="0"/>
        <v>0</v>
      </c>
      <c r="M7">
        <v>3</v>
      </c>
      <c r="N7">
        <f t="shared" si="1"/>
        <v>0</v>
      </c>
      <c r="O7" t="s">
        <v>611</v>
      </c>
      <c r="P7">
        <v>75.789473684210506</v>
      </c>
      <c r="Q7">
        <v>83.508771929824505</v>
      </c>
      <c r="R7">
        <f t="shared" si="2"/>
        <v>7.7192982456139987</v>
      </c>
      <c r="S7">
        <v>3</v>
      </c>
      <c r="T7">
        <f t="shared" si="3"/>
        <v>13.370216760180744</v>
      </c>
      <c r="U7">
        <f>AVERAGE(J7,P7)</f>
        <v>37.894736842105253</v>
      </c>
      <c r="V7">
        <f>SQRT(N7^2+T7^2)/2</f>
        <v>6.6851083800903721</v>
      </c>
      <c r="W7">
        <v>6</v>
      </c>
      <c r="X7">
        <v>12</v>
      </c>
      <c r="AI7" s="12"/>
      <c r="AJ7" s="12"/>
      <c r="AK7" s="12"/>
    </row>
    <row r="8" spans="1:39">
      <c r="C8">
        <v>70</v>
      </c>
      <c r="D8">
        <v>2</v>
      </c>
      <c r="E8" t="s">
        <v>34</v>
      </c>
      <c r="F8" s="33" t="s">
        <v>612</v>
      </c>
      <c r="G8" t="s">
        <v>608</v>
      </c>
      <c r="H8" t="s">
        <v>614</v>
      </c>
      <c r="I8" t="s">
        <v>610</v>
      </c>
      <c r="J8">
        <v>26.6666666666666</v>
      </c>
      <c r="K8">
        <v>30.175438596491201</v>
      </c>
      <c r="L8">
        <f t="shared" si="0"/>
        <v>3.5087719298246007</v>
      </c>
      <c r="M8">
        <v>3</v>
      </c>
      <c r="N8">
        <f t="shared" si="1"/>
        <v>6.0773712546277077</v>
      </c>
      <c r="O8" t="s">
        <v>611</v>
      </c>
      <c r="R8">
        <f t="shared" si="2"/>
        <v>0</v>
      </c>
      <c r="S8">
        <v>3</v>
      </c>
      <c r="T8">
        <f t="shared" si="3"/>
        <v>0</v>
      </c>
      <c r="U8">
        <f>J8</f>
        <v>26.6666666666666</v>
      </c>
      <c r="V8">
        <f>N8</f>
        <v>6.0773712546277077</v>
      </c>
      <c r="W8">
        <v>3</v>
      </c>
      <c r="Y8">
        <f>SQRT((((W8-1)*V8^2)+((W7-1)*V7^2))/(W8+W7-2))</f>
        <v>6.5172546038619981</v>
      </c>
      <c r="Z8">
        <f>(U8-U7)/Y8</f>
        <v>-1.7228220865861397</v>
      </c>
      <c r="AA8">
        <f>1-(3/(4*(W7+W8-2)-1))</f>
        <v>0.88888888888888884</v>
      </c>
      <c r="AB8">
        <f>((W7+W8)/(W7*W8))+(Z8^2/(2*(W7+W8)))</f>
        <v>0.66489533011272339</v>
      </c>
      <c r="AC8">
        <f>AA8*Z8</f>
        <v>-1.5313974102987908</v>
      </c>
      <c r="AD8">
        <f>AB8*(AA8^2)</f>
        <v>0.5253493966322752</v>
      </c>
      <c r="AF8">
        <f>LN(U8/U7)</f>
        <v>-0.3513978868378908</v>
      </c>
      <c r="AG8">
        <f>(((V8^2)/(W8*U8^2))+((V7^2)/(W7*U7^2)))</f>
        <v>2.2499919253407937E-2</v>
      </c>
      <c r="AH8">
        <f>(W7*W8)/(W7+W8)</f>
        <v>2</v>
      </c>
      <c r="AI8" s="12">
        <f>((W7+W8)/(W7*W8))+(Z8^2/(2*(X7)))</f>
        <v>0.62367149758454254</v>
      </c>
      <c r="AJ8" s="12">
        <f>AI8*(AA8^2)</f>
        <v>0.49277747957297185</v>
      </c>
      <c r="AK8" s="12">
        <f>(1/W7)+(AC8*AC9)/(2*X7)</f>
        <v>0.42759985253025246</v>
      </c>
      <c r="AL8">
        <v>70</v>
      </c>
      <c r="AM8">
        <v>3</v>
      </c>
    </row>
    <row r="9" spans="1:39">
      <c r="C9">
        <v>71</v>
      </c>
      <c r="D9">
        <v>2</v>
      </c>
      <c r="E9" t="s">
        <v>34</v>
      </c>
      <c r="F9" s="33" t="s">
        <v>613</v>
      </c>
      <c r="G9" t="s">
        <v>608</v>
      </c>
      <c r="H9" t="s">
        <v>614</v>
      </c>
      <c r="I9" t="s">
        <v>610</v>
      </c>
      <c r="J9">
        <v>6.3157894736842097</v>
      </c>
      <c r="K9">
        <v>10.5263157894736</v>
      </c>
      <c r="L9">
        <f t="shared" si="0"/>
        <v>4.21052631578939</v>
      </c>
      <c r="M9">
        <v>3</v>
      </c>
      <c r="N9">
        <f t="shared" si="1"/>
        <v>7.2928455055530224</v>
      </c>
      <c r="O9" t="s">
        <v>611</v>
      </c>
      <c r="R9">
        <f t="shared" si="2"/>
        <v>0</v>
      </c>
      <c r="S9">
        <v>3</v>
      </c>
      <c r="T9">
        <f t="shared" si="3"/>
        <v>0</v>
      </c>
      <c r="U9">
        <f>J9</f>
        <v>6.3157894736842097</v>
      </c>
      <c r="V9">
        <f>N9</f>
        <v>7.2928455055530224</v>
      </c>
      <c r="W9">
        <v>3</v>
      </c>
      <c r="Y9">
        <f>SQRT((((W9-1)*V9^2)+((W7-1)*V7^2))/(W9+W7-2))</f>
        <v>6.8642402701402165</v>
      </c>
      <c r="Z9">
        <f>(U9-U7)/Y9</f>
        <v>-4.6005014576472538</v>
      </c>
      <c r="AA9">
        <f>1-(3/(4*(W7+W9-2)-1))</f>
        <v>0.88888888888888884</v>
      </c>
      <c r="AB9">
        <f>((W7+W9)/(W7*W9))+(Z9^2/(2*(W7+W9)))</f>
        <v>1.675811870100806</v>
      </c>
      <c r="AC9">
        <f>AA9*Z9</f>
        <v>-4.0893346290197812</v>
      </c>
      <c r="AD9">
        <f>AB9*(AA9^2)</f>
        <v>1.3240982677339701</v>
      </c>
      <c r="AF9">
        <f>LN(U9/U7)</f>
        <v>-1.791759469228055</v>
      </c>
      <c r="AG9">
        <f>(((V9^2)/(W9*U9^2))+((V7^2)/(W7*U7^2)))</f>
        <v>0.44963134430725255</v>
      </c>
      <c r="AH9">
        <f>(W7*W9)/(W7+W9)</f>
        <v>2</v>
      </c>
      <c r="AI9" s="12">
        <f>((W7+W9)/(W7*W9))+(Z9^2/(2*(X7)))</f>
        <v>1.3818589025756043</v>
      </c>
      <c r="AJ9" s="12">
        <f>AI9*(AA9^2)</f>
        <v>1.0918391328992427</v>
      </c>
      <c r="AK9" s="12">
        <f>(1/W7)+(AC9*AC8)/(2*X7)</f>
        <v>0.42759985253025246</v>
      </c>
      <c r="AL9">
        <v>70</v>
      </c>
      <c r="AM9">
        <v>4</v>
      </c>
    </row>
    <row r="10" spans="1:39">
      <c r="E10" t="s">
        <v>32</v>
      </c>
      <c r="G10" t="s">
        <v>608</v>
      </c>
      <c r="H10" t="s">
        <v>615</v>
      </c>
      <c r="I10" t="s">
        <v>610</v>
      </c>
      <c r="J10">
        <v>0</v>
      </c>
      <c r="K10">
        <v>0</v>
      </c>
      <c r="L10">
        <f t="shared" si="0"/>
        <v>0</v>
      </c>
      <c r="M10">
        <v>3</v>
      </c>
      <c r="N10">
        <f t="shared" si="1"/>
        <v>0</v>
      </c>
      <c r="O10" t="s">
        <v>611</v>
      </c>
      <c r="P10">
        <v>77.894736842105203</v>
      </c>
      <c r="Q10">
        <v>80.701754385964904</v>
      </c>
      <c r="R10">
        <f t="shared" si="2"/>
        <v>2.8070175438597005</v>
      </c>
      <c r="S10">
        <v>3</v>
      </c>
      <c r="T10">
        <f t="shared" si="3"/>
        <v>4.8618970037022002</v>
      </c>
      <c r="U10">
        <f>AVERAGE(J10,P10)</f>
        <v>38.947368421052602</v>
      </c>
      <c r="V10">
        <f>SQRT(N10^2+T10^2)/2</f>
        <v>2.4309485018511001</v>
      </c>
      <c r="W10">
        <v>6</v>
      </c>
      <c r="X10">
        <v>12</v>
      </c>
      <c r="AI10" s="12"/>
      <c r="AJ10" s="12"/>
      <c r="AK10" s="12"/>
    </row>
    <row r="11" spans="1:39">
      <c r="C11">
        <v>70</v>
      </c>
      <c r="D11">
        <v>3</v>
      </c>
      <c r="E11" t="s">
        <v>34</v>
      </c>
      <c r="F11" s="33" t="s">
        <v>612</v>
      </c>
      <c r="G11" t="s">
        <v>608</v>
      </c>
      <c r="H11" t="s">
        <v>615</v>
      </c>
      <c r="I11" t="s">
        <v>610</v>
      </c>
      <c r="J11">
        <v>30.175438596491201</v>
      </c>
      <c r="K11">
        <v>32.280701754385902</v>
      </c>
      <c r="L11">
        <f t="shared" si="0"/>
        <v>2.1052631578947008</v>
      </c>
      <c r="M11">
        <v>3</v>
      </c>
      <c r="N11">
        <f t="shared" si="1"/>
        <v>3.6464227527765209</v>
      </c>
      <c r="O11" t="s">
        <v>611</v>
      </c>
      <c r="R11">
        <f t="shared" si="2"/>
        <v>0</v>
      </c>
      <c r="S11">
        <v>3</v>
      </c>
      <c r="T11">
        <f t="shared" si="3"/>
        <v>0</v>
      </c>
      <c r="U11">
        <f>J11</f>
        <v>30.175438596491201</v>
      </c>
      <c r="V11">
        <f>N11</f>
        <v>3.6464227527765209</v>
      </c>
      <c r="W11">
        <v>3</v>
      </c>
      <c r="Y11">
        <f>SQRT((((W11-1)*V11^2)+((W10-1)*V10^2))/(W11+W10-2))</f>
        <v>2.8319693016191589</v>
      </c>
      <c r="Z11">
        <f>(U11-U10)/Y11</f>
        <v>-3.0974664236459448</v>
      </c>
      <c r="AA11">
        <f>1-(3/(4*(W10+W11-2)-1))</f>
        <v>0.88888888888888884</v>
      </c>
      <c r="AB11">
        <f>((W10+W11)/(W10*W11))+(Z11^2/(2*(W10+W11)))</f>
        <v>1.0330165692007778</v>
      </c>
      <c r="AC11">
        <f>AA11*Z11</f>
        <v>-2.753303487685284</v>
      </c>
      <c r="AD11">
        <f>AB11*(AA11^2)</f>
        <v>0.81621062257839228</v>
      </c>
      <c r="AF11">
        <f>LN(U11/U10)</f>
        <v>-0.25518290505882657</v>
      </c>
      <c r="AG11">
        <f>(((V11^2)/(W11*U11^2))+((V10^2)/(W10*U10^2)))</f>
        <v>5.5167938903484893E-3</v>
      </c>
      <c r="AH11">
        <f>(W10*W11)/(W10+W11)</f>
        <v>2</v>
      </c>
      <c r="AI11" s="12">
        <f>((W10+W11)/(W10*W11))+(Z11^2/(2*(X10)))</f>
        <v>0.89976242690058328</v>
      </c>
      <c r="AJ11" s="12">
        <f>AI11*(AA11^2)</f>
        <v>0.71092339903255963</v>
      </c>
      <c r="AK11" s="12">
        <f>(1/W10)+(AC11*AC12)/(2*X10)</f>
        <v>1.1063170570490359</v>
      </c>
      <c r="AL11">
        <v>70</v>
      </c>
      <c r="AM11">
        <v>5</v>
      </c>
    </row>
    <row r="12" spans="1:39">
      <c r="C12">
        <v>71</v>
      </c>
      <c r="D12">
        <v>3</v>
      </c>
      <c r="E12" t="s">
        <v>34</v>
      </c>
      <c r="F12" s="33" t="s">
        <v>613</v>
      </c>
      <c r="G12" t="s">
        <v>608</v>
      </c>
      <c r="H12" t="s">
        <v>615</v>
      </c>
      <c r="I12" t="s">
        <v>610</v>
      </c>
      <c r="J12">
        <v>8.4210526315789593</v>
      </c>
      <c r="K12">
        <v>11.228070175438599</v>
      </c>
      <c r="L12">
        <f t="shared" si="0"/>
        <v>2.8070175438596401</v>
      </c>
      <c r="M12">
        <v>3</v>
      </c>
      <c r="N12">
        <f t="shared" si="1"/>
        <v>4.8618970037020954</v>
      </c>
      <c r="O12" t="s">
        <v>611</v>
      </c>
      <c r="R12">
        <f t="shared" si="2"/>
        <v>0</v>
      </c>
      <c r="S12">
        <v>3</v>
      </c>
      <c r="T12">
        <f t="shared" si="3"/>
        <v>0</v>
      </c>
      <c r="U12">
        <f>J12</f>
        <v>8.4210526315789593</v>
      </c>
      <c r="V12">
        <f>N12</f>
        <v>4.8618970037020954</v>
      </c>
      <c r="W12">
        <v>3</v>
      </c>
      <c r="Y12">
        <f>SQRT((((W12-1)*V12^2)+((W10-1)*V10^2))/(W12+W10-2))</f>
        <v>3.3128243893450402</v>
      </c>
      <c r="Z12">
        <f>(U12-U10)/Y12</f>
        <v>-9.2145891848824579</v>
      </c>
      <c r="AA12">
        <f>1-(3/(4*(W10+W12-2)-1))</f>
        <v>0.88888888888888884</v>
      </c>
      <c r="AB12">
        <f>((W10+W12)/(W10*W12))+(Z12^2/(2*(W10+W12)))</f>
        <v>5.2171474358973757</v>
      </c>
      <c r="AC12">
        <f>AA12*Z12</f>
        <v>-8.19074594211774</v>
      </c>
      <c r="AD12">
        <f>AB12*(AA12^2)</f>
        <v>4.1221905666349636</v>
      </c>
      <c r="AF12">
        <f>LN(U12/U10)</f>
        <v>-1.5314763709643864</v>
      </c>
      <c r="AG12">
        <f>(((V12^2)/(W12*U12^2))+((V10^2)/(W10*U10^2)))</f>
        <v>0.11176040905770532</v>
      </c>
      <c r="AH12">
        <f>(W10*W12)/(W10+W12)</f>
        <v>2</v>
      </c>
      <c r="AI12" s="12">
        <f>((W10+W12)/(W10*W12))+(Z12^2/(2*(X10)))</f>
        <v>4.0378605769230322</v>
      </c>
      <c r="AJ12" s="12">
        <f>AI12*(AA12^2)</f>
        <v>3.1904083570749884</v>
      </c>
      <c r="AK12" s="12">
        <f>(1/W10)+(AC12*AC11)/(2*X10)</f>
        <v>1.1063170570490359</v>
      </c>
      <c r="AL12">
        <v>70</v>
      </c>
      <c r="AM12">
        <v>6</v>
      </c>
    </row>
    <row r="14" spans="1:39">
      <c r="E14" t="s">
        <v>32</v>
      </c>
      <c r="G14" t="s">
        <v>616</v>
      </c>
      <c r="H14" t="s">
        <v>609</v>
      </c>
      <c r="I14" t="s">
        <v>610</v>
      </c>
      <c r="J14">
        <v>0</v>
      </c>
      <c r="K14">
        <v>0</v>
      </c>
      <c r="L14">
        <f t="shared" ref="L14:L25" si="4">K14-J14</f>
        <v>0</v>
      </c>
      <c r="M14">
        <v>3</v>
      </c>
      <c r="N14">
        <f t="shared" ref="N14:N25" si="5">L14*SQRT(M14)</f>
        <v>0</v>
      </c>
      <c r="O14" t="s">
        <v>611</v>
      </c>
      <c r="P14">
        <v>25.2631578947368</v>
      </c>
      <c r="Q14">
        <v>30.175438596491201</v>
      </c>
      <c r="R14">
        <f t="shared" ref="R14:R25" si="6">Q14-P14</f>
        <v>4.9122807017544012</v>
      </c>
      <c r="S14">
        <v>3</v>
      </c>
      <c r="T14">
        <f t="shared" ref="T14:T25" si="7">R14*SQRT(S14)</f>
        <v>8.5083197564787216</v>
      </c>
      <c r="U14">
        <f>AVERAGE(J14,P14)</f>
        <v>12.6315789473684</v>
      </c>
      <c r="V14">
        <f>SQRT(N14^2+T14^2)/2</f>
        <v>4.2541598782393608</v>
      </c>
      <c r="W14">
        <v>6</v>
      </c>
      <c r="X14">
        <v>12</v>
      </c>
      <c r="AI14" s="12"/>
      <c r="AJ14" s="12"/>
      <c r="AK14" s="12"/>
    </row>
    <row r="15" spans="1:39">
      <c r="C15">
        <v>70</v>
      </c>
      <c r="D15">
        <v>4</v>
      </c>
      <c r="E15" t="s">
        <v>34</v>
      </c>
      <c r="F15" s="33" t="s">
        <v>612</v>
      </c>
      <c r="G15" t="s">
        <v>616</v>
      </c>
      <c r="H15" t="s">
        <v>609</v>
      </c>
      <c r="I15" t="s">
        <v>610</v>
      </c>
      <c r="J15">
        <v>5.6140350877193201</v>
      </c>
      <c r="K15">
        <v>12.6315789473684</v>
      </c>
      <c r="L15">
        <f t="shared" si="4"/>
        <v>7.0175438596490798</v>
      </c>
      <c r="M15">
        <v>3</v>
      </c>
      <c r="N15">
        <f t="shared" si="5"/>
        <v>12.154742509255204</v>
      </c>
      <c r="O15" t="s">
        <v>611</v>
      </c>
      <c r="R15">
        <f t="shared" si="6"/>
        <v>0</v>
      </c>
      <c r="S15">
        <v>3</v>
      </c>
      <c r="T15">
        <f t="shared" si="7"/>
        <v>0</v>
      </c>
      <c r="U15">
        <f>J15</f>
        <v>5.6140350877193201</v>
      </c>
      <c r="V15">
        <f>N15</f>
        <v>12.154742509255204</v>
      </c>
      <c r="W15">
        <v>3</v>
      </c>
      <c r="Y15">
        <f>SQRT((((W15-1)*V15^2)+((W14-1)*V14^2))/(W15+W14-2))</f>
        <v>7.425486153211005</v>
      </c>
      <c r="Z15">
        <f>(U15-U14)/Y15</f>
        <v>-0.94506187404503894</v>
      </c>
      <c r="AA15">
        <f>1-(3/(4*(W14+W15-2)-1))</f>
        <v>0.88888888888888884</v>
      </c>
      <c r="AB15">
        <f>((W14+W15)/(W14*W15))+(Z15^2/(2*(W14+W15)))</f>
        <v>0.54961899698741778</v>
      </c>
      <c r="AC15">
        <f>AA15*Z15</f>
        <v>-0.84005499915114568</v>
      </c>
      <c r="AD15">
        <f>AB15*(AA15^2)</f>
        <v>0.43426686181721896</v>
      </c>
      <c r="AF15">
        <f>LN(U15/U14)</f>
        <v>-0.81093021621632322</v>
      </c>
      <c r="AG15">
        <f>(((V15^2)/(W15*U15^2))+((V14^2)/(W14*U14^2)))</f>
        <v>1.5814043209876227</v>
      </c>
      <c r="AH15">
        <f>(W14*W15)/(W14+W15)</f>
        <v>2</v>
      </c>
      <c r="AI15" s="12">
        <f>((W14+W15)/(W14*W15))+(Z15^2/(2*(X14)))</f>
        <v>0.53721424774056337</v>
      </c>
      <c r="AJ15" s="12">
        <f>AI15*(AA15^2)</f>
        <v>0.42446557846167965</v>
      </c>
      <c r="AK15" s="12">
        <f>(1/W14)+(AC15*AC16)/(2*X14)</f>
        <v>0.25804483384295068</v>
      </c>
      <c r="AL15">
        <v>70</v>
      </c>
      <c r="AM15">
        <v>7</v>
      </c>
    </row>
    <row r="16" spans="1:39">
      <c r="C16">
        <v>71</v>
      </c>
      <c r="D16">
        <v>4</v>
      </c>
      <c r="E16" t="s">
        <v>34</v>
      </c>
      <c r="F16" s="33" t="s">
        <v>613</v>
      </c>
      <c r="G16" t="s">
        <v>616</v>
      </c>
      <c r="H16" t="s">
        <v>609</v>
      </c>
      <c r="I16" t="s">
        <v>610</v>
      </c>
      <c r="J16">
        <v>1.4035087719298101</v>
      </c>
      <c r="K16">
        <v>2.8070175438596299</v>
      </c>
      <c r="L16">
        <f t="shared" si="4"/>
        <v>1.4035087719298198</v>
      </c>
      <c r="M16">
        <v>3</v>
      </c>
      <c r="N16">
        <f t="shared" si="5"/>
        <v>2.4309485018510477</v>
      </c>
      <c r="O16" t="s">
        <v>611</v>
      </c>
      <c r="R16">
        <f t="shared" si="6"/>
        <v>0</v>
      </c>
      <c r="S16">
        <v>3</v>
      </c>
      <c r="T16">
        <f t="shared" si="7"/>
        <v>0</v>
      </c>
      <c r="U16">
        <f>J16</f>
        <v>1.4035087719298101</v>
      </c>
      <c r="V16">
        <f>N16</f>
        <v>2.4309485018510477</v>
      </c>
      <c r="W16">
        <v>3</v>
      </c>
      <c r="Y16">
        <f>SQRT((((W16-1)*V16^2)+((W14-1)*V14^2))/(W16+W14-2))</f>
        <v>3.823020544494915</v>
      </c>
      <c r="Z16">
        <f>(U16-U14)/Y16</f>
        <v>-2.9369630753375944</v>
      </c>
      <c r="AA16">
        <f>1-(3/(4*(W14+W16-2)-1))</f>
        <v>0.88888888888888884</v>
      </c>
      <c r="AB16">
        <f>((W14+W16)/(W14*W16))+(Z16^2/(2*(W14+W16)))</f>
        <v>0.97920845032758108</v>
      </c>
      <c r="AC16">
        <f>AA16*Z16</f>
        <v>-2.6106338447445281</v>
      </c>
      <c r="AD16">
        <f>AB16*(AA16^2)</f>
        <v>0.77369556569092823</v>
      </c>
      <c r="AF16">
        <f>LN(U16/U14)</f>
        <v>-2.197224577336228</v>
      </c>
      <c r="AG16">
        <f>(((V16^2)/(W16*U16^2))+((V14^2)/(W14*U14^2)))</f>
        <v>1.0189043209876685</v>
      </c>
      <c r="AH16">
        <f>(W14*W16)/(W14+W16)</f>
        <v>2</v>
      </c>
      <c r="AI16" s="12">
        <f>((W14+W16)/(W14*W16))+(Z16^2/(2*(X14)))</f>
        <v>0.85940633774568576</v>
      </c>
      <c r="AJ16" s="12">
        <f>AI16*(AA16^2)</f>
        <v>0.67903710636696157</v>
      </c>
      <c r="AK16" s="12">
        <f>(1/W14)+(AC16*AC15)/(2*X14)</f>
        <v>0.25804483384295068</v>
      </c>
      <c r="AL16">
        <v>70</v>
      </c>
      <c r="AM16">
        <v>8</v>
      </c>
    </row>
    <row r="17" spans="1:39">
      <c r="E17" t="s">
        <v>32</v>
      </c>
      <c r="G17" t="s">
        <v>616</v>
      </c>
      <c r="H17" t="s">
        <v>614</v>
      </c>
      <c r="I17" t="s">
        <v>610</v>
      </c>
      <c r="J17">
        <v>0</v>
      </c>
      <c r="K17">
        <v>0</v>
      </c>
      <c r="L17">
        <f t="shared" si="4"/>
        <v>0</v>
      </c>
      <c r="M17">
        <v>3</v>
      </c>
      <c r="N17">
        <f t="shared" si="5"/>
        <v>0</v>
      </c>
      <c r="O17" t="s">
        <v>611</v>
      </c>
      <c r="P17">
        <v>61.052631578947299</v>
      </c>
      <c r="Q17">
        <v>65.263157894736807</v>
      </c>
      <c r="R17">
        <f t="shared" si="6"/>
        <v>4.2105263157895081</v>
      </c>
      <c r="S17">
        <v>3</v>
      </c>
      <c r="T17">
        <f t="shared" si="7"/>
        <v>7.2928455055532266</v>
      </c>
      <c r="U17">
        <f>AVERAGE(J17,P17)</f>
        <v>30.526315789473649</v>
      </c>
      <c r="V17">
        <f>SQRT(N17^2+T17^2)/2</f>
        <v>3.6464227527766133</v>
      </c>
      <c r="W17">
        <v>6</v>
      </c>
      <c r="X17">
        <v>12</v>
      </c>
      <c r="AI17" s="12"/>
      <c r="AJ17" s="12"/>
      <c r="AK17" s="12"/>
    </row>
    <row r="18" spans="1:39">
      <c r="C18">
        <v>70</v>
      </c>
      <c r="D18">
        <v>5</v>
      </c>
      <c r="E18" t="s">
        <v>34</v>
      </c>
      <c r="F18" s="33" t="s">
        <v>612</v>
      </c>
      <c r="G18" t="s">
        <v>616</v>
      </c>
      <c r="H18" t="s">
        <v>614</v>
      </c>
      <c r="I18" t="s">
        <v>610</v>
      </c>
      <c r="J18">
        <v>9.1228070175438702</v>
      </c>
      <c r="K18">
        <v>12.6315789473684</v>
      </c>
      <c r="L18">
        <f t="shared" si="4"/>
        <v>3.5087719298245297</v>
      </c>
      <c r="M18">
        <v>3</v>
      </c>
      <c r="N18">
        <f t="shared" si="5"/>
        <v>6.0773712546275842</v>
      </c>
      <c r="O18" t="s">
        <v>611</v>
      </c>
      <c r="R18">
        <f t="shared" si="6"/>
        <v>0</v>
      </c>
      <c r="S18">
        <v>3</v>
      </c>
      <c r="T18">
        <f t="shared" si="7"/>
        <v>0</v>
      </c>
      <c r="U18">
        <f>J18</f>
        <v>9.1228070175438702</v>
      </c>
      <c r="V18">
        <f>N18</f>
        <v>6.0773712546275842</v>
      </c>
      <c r="W18">
        <v>3</v>
      </c>
      <c r="Y18">
        <f>SQRT((((W18-1)*V18^2)+((W17-1)*V17^2))/(W18+W17-2))</f>
        <v>4.4777366283964453</v>
      </c>
      <c r="Z18">
        <f>(U18-U17)/Y18</f>
        <v>-4.7799838508132053</v>
      </c>
      <c r="AA18">
        <f>1-(3/(4*(W17+W18-2)-1))</f>
        <v>0.88888888888888884</v>
      </c>
      <c r="AB18">
        <f>((W17+W18)/(W17*W18))+(Z18^2/(2*(W17+W18)))</f>
        <v>1.7693469785575022</v>
      </c>
      <c r="AC18">
        <f>AA18*Z18</f>
        <v>-4.2488745340561822</v>
      </c>
      <c r="AD18">
        <f>AB18*(AA18^2)</f>
        <v>1.3980025509590139</v>
      </c>
      <c r="AF18">
        <f>LN(U18/U17)</f>
        <v>-1.2078115806330993</v>
      </c>
      <c r="AG18">
        <f>(((V18^2)/(W18*U18^2))+((V17^2)/(W17*U17^2)))</f>
        <v>0.15030711536702274</v>
      </c>
      <c r="AH18">
        <f>(W17*W18)/(W17+W18)</f>
        <v>2</v>
      </c>
      <c r="AI18" s="12">
        <f>((W17+W18)/(W17*W18))+(Z18^2/(2*(X17)))</f>
        <v>1.4520102339181267</v>
      </c>
      <c r="AJ18" s="12">
        <f>AI18*(AA18^2)</f>
        <v>1.147267345318026</v>
      </c>
      <c r="AK18" s="12">
        <f>(1/W17)+(AC18*AC19)/(2*X17)</f>
        <v>0.93336531849898341</v>
      </c>
      <c r="AL18">
        <v>70</v>
      </c>
      <c r="AM18">
        <v>9</v>
      </c>
    </row>
    <row r="19" spans="1:39">
      <c r="C19">
        <v>71</v>
      </c>
      <c r="D19">
        <v>5</v>
      </c>
      <c r="E19" t="s">
        <v>34</v>
      </c>
      <c r="F19" s="33" t="s">
        <v>613</v>
      </c>
      <c r="G19" t="s">
        <v>616</v>
      </c>
      <c r="H19" t="s">
        <v>614</v>
      </c>
      <c r="I19" t="s">
        <v>610</v>
      </c>
      <c r="J19">
        <v>6.3157894736842302</v>
      </c>
      <c r="K19">
        <v>10.5263157894736</v>
      </c>
      <c r="L19">
        <f t="shared" si="4"/>
        <v>4.2105263157893695</v>
      </c>
      <c r="M19">
        <v>3</v>
      </c>
      <c r="N19">
        <f t="shared" si="5"/>
        <v>7.2928455055529868</v>
      </c>
      <c r="O19" t="s">
        <v>611</v>
      </c>
      <c r="R19">
        <f t="shared" si="6"/>
        <v>0</v>
      </c>
      <c r="S19">
        <v>3</v>
      </c>
      <c r="T19">
        <f t="shared" si="7"/>
        <v>0</v>
      </c>
      <c r="U19">
        <f>J19</f>
        <v>6.3157894736842302</v>
      </c>
      <c r="V19">
        <f>N19</f>
        <v>7.2928455055529868</v>
      </c>
      <c r="W19">
        <v>3</v>
      </c>
      <c r="Y19">
        <f>SQRT((((W19-1)*V19^2)+((W17-1)*V17^2))/(W19+W17-2))</f>
        <v>4.9692365840174757</v>
      </c>
      <c r="Z19">
        <f>(U19-U17)/Y19</f>
        <v>-4.8720816379839071</v>
      </c>
      <c r="AA19">
        <f>1-(3/(4*(W17+W19-2)-1))</f>
        <v>0.88888888888888884</v>
      </c>
      <c r="AB19">
        <f>((W17+W19)/(W17*W19))+(Z19^2/(2*(W17+W19)))</f>
        <v>1.8187321937322194</v>
      </c>
      <c r="AC19">
        <f>AA19*Z19</f>
        <v>-4.3307392337634729</v>
      </c>
      <c r="AD19">
        <f>AB19*(AA19^2)</f>
        <v>1.4370229678871855</v>
      </c>
      <c r="AF19">
        <f>LN(U19/U17)</f>
        <v>-1.5755363607584147</v>
      </c>
      <c r="AG19">
        <f>(((V19^2)/(W19*U19^2))+((V17^2)/(W17*U17^2)))</f>
        <v>0.44682256572860513</v>
      </c>
      <c r="AH19">
        <f>(W17*W19)/(W17+W19)</f>
        <v>2</v>
      </c>
      <c r="AI19" s="12">
        <f>((W17+W19)/(W17*W19))+(Z19^2/(2*(X17)))</f>
        <v>1.4890491452991648</v>
      </c>
      <c r="AJ19" s="12">
        <f>AI19*(AA19^2)</f>
        <v>1.1765326580141549</v>
      </c>
      <c r="AK19" s="12">
        <f>(1/W17)+(AC19*AC18)/(2*X17)</f>
        <v>0.93336531849898341</v>
      </c>
      <c r="AL19">
        <v>70</v>
      </c>
      <c r="AM19">
        <v>10</v>
      </c>
    </row>
    <row r="20" spans="1:39">
      <c r="E20" t="s">
        <v>32</v>
      </c>
      <c r="G20" t="s">
        <v>616</v>
      </c>
      <c r="H20" t="s">
        <v>615</v>
      </c>
      <c r="I20" t="s">
        <v>610</v>
      </c>
      <c r="J20">
        <v>0</v>
      </c>
      <c r="K20">
        <v>0</v>
      </c>
      <c r="L20">
        <f t="shared" si="4"/>
        <v>0</v>
      </c>
      <c r="M20">
        <v>3</v>
      </c>
      <c r="N20">
        <f t="shared" si="5"/>
        <v>0</v>
      </c>
      <c r="O20" t="s">
        <v>611</v>
      </c>
      <c r="P20">
        <v>71.578947368420998</v>
      </c>
      <c r="Q20">
        <v>74.385964912280699</v>
      </c>
      <c r="R20">
        <f t="shared" si="6"/>
        <v>2.8070175438597005</v>
      </c>
      <c r="S20">
        <v>3</v>
      </c>
      <c r="T20">
        <f t="shared" si="7"/>
        <v>4.8618970037022002</v>
      </c>
      <c r="U20">
        <f>AVERAGE(J20,P20)</f>
        <v>35.789473684210499</v>
      </c>
      <c r="V20">
        <f>SQRT(N20^2+T20^2)/2</f>
        <v>2.4309485018511001</v>
      </c>
      <c r="W20">
        <v>6</v>
      </c>
      <c r="X20">
        <v>12</v>
      </c>
      <c r="AI20" s="12"/>
      <c r="AJ20" s="12"/>
      <c r="AK20" s="12"/>
    </row>
    <row r="21" spans="1:39">
      <c r="C21">
        <v>70</v>
      </c>
      <c r="D21">
        <v>6</v>
      </c>
      <c r="E21" t="s">
        <v>34</v>
      </c>
      <c r="F21" s="33" t="s">
        <v>612</v>
      </c>
      <c r="G21" t="s">
        <v>616</v>
      </c>
      <c r="H21" t="s">
        <v>615</v>
      </c>
      <c r="I21" t="s">
        <v>610</v>
      </c>
      <c r="J21">
        <v>14.736842105263101</v>
      </c>
      <c r="K21">
        <v>16.842105263157801</v>
      </c>
      <c r="L21">
        <f t="shared" si="4"/>
        <v>2.1052631578947008</v>
      </c>
      <c r="M21">
        <v>3</v>
      </c>
      <c r="N21">
        <f t="shared" si="5"/>
        <v>3.6464227527765209</v>
      </c>
      <c r="O21" t="s">
        <v>611</v>
      </c>
      <c r="R21">
        <f t="shared" si="6"/>
        <v>0</v>
      </c>
      <c r="S21">
        <v>3</v>
      </c>
      <c r="T21">
        <f t="shared" si="7"/>
        <v>0</v>
      </c>
      <c r="U21">
        <f>J21</f>
        <v>14.736842105263101</v>
      </c>
      <c r="V21">
        <f>N21</f>
        <v>3.6464227527765209</v>
      </c>
      <c r="W21">
        <v>3</v>
      </c>
      <c r="Y21">
        <f>SQRT((((W21-1)*V21^2)+((W20-1)*V20^2))/(W21+W20-2))</f>
        <v>2.8319693016191589</v>
      </c>
      <c r="Z21">
        <f>(U21-U20)/Y21</f>
        <v>-7.4339194167502809</v>
      </c>
      <c r="AA21">
        <f>1-(3/(4*(W20+W21-2)-1))</f>
        <v>0.88888888888888884</v>
      </c>
      <c r="AB21">
        <f>((W20+W21)/(W20*W21))+(Z21^2/(2*(W20+W21)))</f>
        <v>3.570175438596491</v>
      </c>
      <c r="AC21">
        <f>AA21*Z21</f>
        <v>-6.6079283704446938</v>
      </c>
      <c r="AD21">
        <f>AB21*(AA21^2)</f>
        <v>2.8208793588910543</v>
      </c>
      <c r="AF21">
        <f>LN(U21/U20)</f>
        <v>-0.88730319500090593</v>
      </c>
      <c r="AG21">
        <f>(((V21^2)/(W21*U21^2))+((V20^2)/(W20*U20^2)))</f>
        <v>2.1177098290295997E-2</v>
      </c>
      <c r="AH21">
        <f>(W20*W21)/(W20+W21)</f>
        <v>2</v>
      </c>
      <c r="AI21" s="12">
        <f>((W20+W21)/(W20*W21))+(Z21^2/(2*(X20)))</f>
        <v>2.8026315789473681</v>
      </c>
      <c r="AJ21" s="12">
        <f>AI21*(AA21^2)</f>
        <v>2.2144249512670564</v>
      </c>
      <c r="AK21" s="12">
        <f>(1/W20)+(AC21*AC22)/(2*X20)</f>
        <v>2.2403778730278021</v>
      </c>
      <c r="AL21">
        <v>70</v>
      </c>
      <c r="AM21">
        <v>11</v>
      </c>
    </row>
    <row r="22" spans="1:39">
      <c r="C22">
        <v>71</v>
      </c>
      <c r="D22">
        <v>6</v>
      </c>
      <c r="E22" t="s">
        <v>34</v>
      </c>
      <c r="F22" s="33" t="s">
        <v>613</v>
      </c>
      <c r="G22" t="s">
        <v>616</v>
      </c>
      <c r="H22" t="s">
        <v>615</v>
      </c>
      <c r="I22" t="s">
        <v>610</v>
      </c>
      <c r="J22">
        <v>7.7192982456140502</v>
      </c>
      <c r="K22">
        <v>10.5263157894736</v>
      </c>
      <c r="L22">
        <f t="shared" si="4"/>
        <v>2.8070175438595495</v>
      </c>
      <c r="M22">
        <v>3</v>
      </c>
      <c r="N22">
        <f t="shared" si="5"/>
        <v>4.8618970037019391</v>
      </c>
      <c r="O22" t="s">
        <v>611</v>
      </c>
      <c r="R22">
        <f t="shared" si="6"/>
        <v>0</v>
      </c>
      <c r="S22">
        <v>3</v>
      </c>
      <c r="T22">
        <f t="shared" si="7"/>
        <v>0</v>
      </c>
      <c r="U22">
        <f>J22</f>
        <v>7.7192982456140502</v>
      </c>
      <c r="V22">
        <f>N22</f>
        <v>4.8618970037019391</v>
      </c>
      <c r="W22">
        <v>3</v>
      </c>
      <c r="Y22">
        <f>SQRT((((W22-1)*V22^2)+((W20-1)*V20^2))/(W22+W20-2))</f>
        <v>3.3128243893449745</v>
      </c>
      <c r="Z22">
        <f>(U22-U20)/Y22</f>
        <v>-8.473185457363348</v>
      </c>
      <c r="AA22">
        <f>1-(3/(4*(W20+W22-2)-1))</f>
        <v>0.88888888888888884</v>
      </c>
      <c r="AB22">
        <f>((W20+W22)/(W20*W22))+(Z22^2/(2*(W20+W22)))</f>
        <v>4.4886039886040958</v>
      </c>
      <c r="AC22">
        <f>AA22*Z22</f>
        <v>-7.5317204065451975</v>
      </c>
      <c r="AD22">
        <f>AB22*(AA22^2)</f>
        <v>3.5465512996378039</v>
      </c>
      <c r="AF22">
        <f>LN(U22/U20)</f>
        <v>-1.5339303599259524</v>
      </c>
      <c r="AG22">
        <f>(((V22^2)/(W22*U22^2))+((V20^2)/(W20*U20^2)))</f>
        <v>0.13300033998365821</v>
      </c>
      <c r="AH22">
        <f>(W20*W22)/(W20+W22)</f>
        <v>2</v>
      </c>
      <c r="AI22" s="12">
        <f>((W20+W22)/(W20*W22))+(Z22^2/(2*(X20)))</f>
        <v>3.4914529914530719</v>
      </c>
      <c r="AJ22" s="12">
        <f>AI22*(AA22^2)</f>
        <v>2.7586789068271185</v>
      </c>
      <c r="AK22" s="12">
        <f>(1/W20)+(AC22*AC21)/(2*X20)</f>
        <v>2.2403778730278021</v>
      </c>
      <c r="AL22">
        <v>70</v>
      </c>
      <c r="AM22">
        <v>12</v>
      </c>
    </row>
    <row r="23" spans="1:39">
      <c r="E23" t="s">
        <v>32</v>
      </c>
      <c r="G23" t="s">
        <v>616</v>
      </c>
      <c r="H23" t="s">
        <v>617</v>
      </c>
      <c r="I23" t="s">
        <v>610</v>
      </c>
      <c r="J23">
        <v>0</v>
      </c>
      <c r="K23">
        <v>0</v>
      </c>
      <c r="L23">
        <f t="shared" si="4"/>
        <v>0</v>
      </c>
      <c r="M23">
        <v>3</v>
      </c>
      <c r="N23">
        <f t="shared" si="5"/>
        <v>0</v>
      </c>
      <c r="O23" t="s">
        <v>611</v>
      </c>
      <c r="P23">
        <v>87.719298245613999</v>
      </c>
      <c r="Q23">
        <v>90.877192982456094</v>
      </c>
      <c r="R23">
        <f t="shared" si="6"/>
        <v>3.1578947368420955</v>
      </c>
      <c r="S23">
        <v>3</v>
      </c>
      <c r="T23">
        <f t="shared" si="7"/>
        <v>5.4696341291648585</v>
      </c>
      <c r="U23">
        <f>AVERAGE(J23,P23)</f>
        <v>43.859649122806999</v>
      </c>
      <c r="V23">
        <f>SQRT(N23^2+T23^2)/2</f>
        <v>2.7348170645824292</v>
      </c>
      <c r="W23">
        <v>6</v>
      </c>
      <c r="X23">
        <v>12</v>
      </c>
      <c r="AI23" s="12"/>
      <c r="AJ23" s="12"/>
      <c r="AK23" s="12"/>
    </row>
    <row r="24" spans="1:39">
      <c r="C24">
        <v>70</v>
      </c>
      <c r="D24">
        <v>7</v>
      </c>
      <c r="E24" t="s">
        <v>34</v>
      </c>
      <c r="F24" s="33" t="s">
        <v>612</v>
      </c>
      <c r="G24" t="s">
        <v>616</v>
      </c>
      <c r="H24" t="s">
        <v>617</v>
      </c>
      <c r="I24" t="s">
        <v>610</v>
      </c>
      <c r="J24">
        <v>23.859649122806999</v>
      </c>
      <c r="K24">
        <v>24.5614035087719</v>
      </c>
      <c r="L24">
        <f t="shared" si="4"/>
        <v>0.70175438596490025</v>
      </c>
      <c r="M24">
        <v>3</v>
      </c>
      <c r="N24">
        <f t="shared" si="5"/>
        <v>1.215474250925507</v>
      </c>
      <c r="O24" t="s">
        <v>611</v>
      </c>
      <c r="R24">
        <f t="shared" si="6"/>
        <v>0</v>
      </c>
      <c r="S24">
        <v>3</v>
      </c>
      <c r="T24">
        <f t="shared" si="7"/>
        <v>0</v>
      </c>
      <c r="U24">
        <f>J24</f>
        <v>23.859649122806999</v>
      </c>
      <c r="V24">
        <f>N24</f>
        <v>1.215474250925507</v>
      </c>
      <c r="W24">
        <v>3</v>
      </c>
      <c r="Y24">
        <f>SQRT((((W24-1)*V24^2)+((W23-1)*V23^2))/(W24+W23-2))</f>
        <v>2.4009187882077301</v>
      </c>
      <c r="Z24">
        <f>(U24-U23)/Y24</f>
        <v>-8.330144317346889</v>
      </c>
      <c r="AA24">
        <f>1-(3/(4*(W23+W24-2)-1))</f>
        <v>0.88888888888888884</v>
      </c>
      <c r="AB24">
        <f>((W23+W24)/(W23*W24))+(Z24^2/(2*(W23+W24)))</f>
        <v>4.3550724637681473</v>
      </c>
      <c r="AC24">
        <f>AA24*Z24</f>
        <v>-7.4045727265305672</v>
      </c>
      <c r="AD24">
        <f>AB24*(AA24^2)</f>
        <v>3.4410449096439679</v>
      </c>
      <c r="AF24">
        <f>LN(U24/U23)</f>
        <v>-0.60880603212619477</v>
      </c>
      <c r="AG24">
        <f>(((V24^2)/(W24*U24^2))+((V23^2)/(W23*U23^2)))</f>
        <v>1.5130519031141547E-3</v>
      </c>
      <c r="AH24">
        <f>(W23*W24)/(W23+W24)</f>
        <v>2</v>
      </c>
      <c r="AI24" s="12">
        <f>((W23+W24)/(W23*W24))+(Z24^2/(2*(X23)))</f>
        <v>3.3913043478261109</v>
      </c>
      <c r="AJ24" s="12">
        <f>AI24*(AA24^2)</f>
        <v>2.6795491143317416</v>
      </c>
      <c r="AK24" s="12">
        <f>(1/W23)+(AC24*AC25)/(2*X23)</f>
        <v>2.7397444080991891</v>
      </c>
      <c r="AL24">
        <v>70</v>
      </c>
      <c r="AM24">
        <v>13</v>
      </c>
    </row>
    <row r="25" spans="1:39">
      <c r="C25">
        <v>71</v>
      </c>
      <c r="D25">
        <v>7</v>
      </c>
      <c r="E25" t="s">
        <v>34</v>
      </c>
      <c r="F25" s="33" t="s">
        <v>613</v>
      </c>
      <c r="G25" t="s">
        <v>616</v>
      </c>
      <c r="H25" t="s">
        <v>617</v>
      </c>
      <c r="I25" t="s">
        <v>610</v>
      </c>
      <c r="J25">
        <v>11.228070175438599</v>
      </c>
      <c r="K25">
        <v>14.0350877192982</v>
      </c>
      <c r="L25">
        <f t="shared" si="4"/>
        <v>2.807017543859601</v>
      </c>
      <c r="M25">
        <v>3</v>
      </c>
      <c r="N25">
        <f t="shared" si="5"/>
        <v>4.8618970037020279</v>
      </c>
      <c r="O25" t="s">
        <v>611</v>
      </c>
      <c r="R25">
        <f t="shared" si="6"/>
        <v>0</v>
      </c>
      <c r="S25">
        <v>3</v>
      </c>
      <c r="T25">
        <f t="shared" si="7"/>
        <v>0</v>
      </c>
      <c r="U25">
        <f>J25</f>
        <v>11.228070175438599</v>
      </c>
      <c r="V25">
        <f>N25</f>
        <v>4.8618970037020279</v>
      </c>
      <c r="W25">
        <v>3</v>
      </c>
      <c r="Y25">
        <f>SQRT((((W25-1)*V25^2)+((W23-1)*V23^2))/(W25+W23-2))</f>
        <v>3.4779346669471565</v>
      </c>
      <c r="Z25">
        <f>(U25-U23)/Y25</f>
        <v>-9.3824588648790161</v>
      </c>
      <c r="AA25">
        <f>1-(3/(4*(W23+W25-2)-1))</f>
        <v>0.88888888888888884</v>
      </c>
      <c r="AB25">
        <f>((W23+W25)/(W23*W25))+(Z25^2/(2*(W23+W25)))</f>
        <v>5.3905852417303803</v>
      </c>
      <c r="AC25">
        <f>AA25*Z25</f>
        <v>-8.3399634354480146</v>
      </c>
      <c r="AD25">
        <f>AB25*(AA25^2)</f>
        <v>4.2592278453178309</v>
      </c>
      <c r="AF25">
        <f>LN(U25/U23)</f>
        <v>-1.3625778345025739</v>
      </c>
      <c r="AG25">
        <f>(((V25^2)/(W25*U25^2))+((V23^2)/(W23*U23^2)))</f>
        <v>6.3147999999997817E-2</v>
      </c>
      <c r="AH25">
        <f>(W23*W25)/(W23+W25)</f>
        <v>2</v>
      </c>
      <c r="AI25" s="12">
        <f>((W23+W25)/(W23*W25))+(Z25^2/(2*(X23)))</f>
        <v>4.167938931297785</v>
      </c>
      <c r="AJ25" s="12">
        <f>AI25*(AA25^2)</f>
        <v>3.2931863160871386</v>
      </c>
      <c r="AK25" s="12">
        <f>(1/W23)+(AC25*AC24)/(2*X23)</f>
        <v>2.7397444080991891</v>
      </c>
      <c r="AL25">
        <v>70</v>
      </c>
      <c r="AM25">
        <v>14</v>
      </c>
    </row>
    <row r="27" spans="1:39">
      <c r="A27" s="5" t="s">
        <v>6</v>
      </c>
      <c r="B27" s="5" t="s">
        <v>74</v>
      </c>
      <c r="C27" t="s">
        <v>15</v>
      </c>
      <c r="D27" t="s">
        <v>16</v>
      </c>
      <c r="E27" t="s">
        <v>49</v>
      </c>
      <c r="F27" t="s">
        <v>558</v>
      </c>
      <c r="G27" t="s">
        <v>378</v>
      </c>
      <c r="H27" t="s">
        <v>221</v>
      </c>
      <c r="I27" t="s">
        <v>603</v>
      </c>
      <c r="J27" s="5" t="s">
        <v>618</v>
      </c>
      <c r="K27" t="s">
        <v>76</v>
      </c>
      <c r="L27" t="s">
        <v>12</v>
      </c>
      <c r="M27" t="s">
        <v>13</v>
      </c>
      <c r="N27" t="s">
        <v>14</v>
      </c>
      <c r="O27" t="s">
        <v>605</v>
      </c>
      <c r="P27" t="s">
        <v>618</v>
      </c>
      <c r="Q27" t="s">
        <v>76</v>
      </c>
      <c r="R27" t="s">
        <v>12</v>
      </c>
      <c r="S27" t="s">
        <v>13</v>
      </c>
      <c r="T27" t="s">
        <v>14</v>
      </c>
      <c r="U27" t="s">
        <v>10</v>
      </c>
      <c r="V27" t="s">
        <v>607</v>
      </c>
      <c r="W27" t="s">
        <v>13</v>
      </c>
      <c r="X27" t="s">
        <v>569</v>
      </c>
      <c r="Y27" s="6" t="s">
        <v>20</v>
      </c>
      <c r="Z27" s="6" t="s">
        <v>21</v>
      </c>
      <c r="AA27" s="6" t="s">
        <v>22</v>
      </c>
      <c r="AB27" s="6" t="s">
        <v>23</v>
      </c>
      <c r="AC27" s="6" t="s">
        <v>24</v>
      </c>
      <c r="AD27" s="6" t="s">
        <v>25</v>
      </c>
      <c r="AF27" s="6" t="s">
        <v>26</v>
      </c>
      <c r="AG27" s="6" t="s">
        <v>27</v>
      </c>
      <c r="AH27" t="s">
        <v>28</v>
      </c>
      <c r="AI27" s="14" t="s">
        <v>23</v>
      </c>
      <c r="AJ27" s="14" t="s">
        <v>25</v>
      </c>
      <c r="AK27" s="14" t="s">
        <v>105</v>
      </c>
    </row>
    <row r="28" spans="1:39">
      <c r="E28" t="s">
        <v>32</v>
      </c>
      <c r="G28" t="s">
        <v>608</v>
      </c>
      <c r="H28" t="s">
        <v>609</v>
      </c>
      <c r="I28" t="s">
        <v>610</v>
      </c>
      <c r="J28">
        <v>0</v>
      </c>
      <c r="K28">
        <v>0</v>
      </c>
      <c r="L28">
        <f t="shared" ref="L28:L36" si="8">K28-J28</f>
        <v>0</v>
      </c>
      <c r="M28">
        <v>3</v>
      </c>
      <c r="N28">
        <f t="shared" ref="N28:N36" si="9">L28*SQRT(M28)</f>
        <v>0</v>
      </c>
      <c r="O28" t="s">
        <v>611</v>
      </c>
      <c r="P28">
        <v>32.6666666666666</v>
      </c>
      <c r="Q28">
        <v>39.057000000000002</v>
      </c>
      <c r="R28">
        <f t="shared" ref="R28:R36" si="10">Q28-P28</f>
        <v>6.3903333333334018</v>
      </c>
      <c r="S28">
        <v>3</v>
      </c>
      <c r="T28">
        <f t="shared" ref="T28:T36" si="11">R28*SQRT(S28)</f>
        <v>11.068382010634433</v>
      </c>
      <c r="U28">
        <f>AVERAGE(J28,P28)</f>
        <v>16.3333333333333</v>
      </c>
      <c r="V28">
        <f>SQRT(N28^2+T28^2)/2</f>
        <v>5.5341910053172167</v>
      </c>
      <c r="W28">
        <v>6</v>
      </c>
      <c r="X28">
        <v>12</v>
      </c>
      <c r="AI28" s="12"/>
      <c r="AJ28" s="12"/>
      <c r="AK28" s="12"/>
    </row>
    <row r="29" spans="1:39">
      <c r="C29">
        <v>70</v>
      </c>
      <c r="D29">
        <v>8</v>
      </c>
      <c r="E29" t="s">
        <v>34</v>
      </c>
      <c r="F29" s="33" t="s">
        <v>612</v>
      </c>
      <c r="G29" t="s">
        <v>608</v>
      </c>
      <c r="H29" t="s">
        <v>609</v>
      </c>
      <c r="I29" t="s">
        <v>610</v>
      </c>
      <c r="J29">
        <v>8.0808080808080902</v>
      </c>
      <c r="K29">
        <v>10.7744107744107</v>
      </c>
      <c r="L29">
        <f t="shared" si="8"/>
        <v>2.6936026936026103</v>
      </c>
      <c r="M29">
        <v>3</v>
      </c>
      <c r="N29">
        <f t="shared" si="9"/>
        <v>4.6654567207241042</v>
      </c>
      <c r="O29" t="s">
        <v>611</v>
      </c>
      <c r="R29">
        <f t="shared" si="10"/>
        <v>0</v>
      </c>
      <c r="S29">
        <v>3</v>
      </c>
      <c r="T29">
        <f t="shared" si="11"/>
        <v>0</v>
      </c>
      <c r="U29">
        <f>J29</f>
        <v>8.0808080808080902</v>
      </c>
      <c r="V29">
        <f>N29</f>
        <v>4.6654567207241042</v>
      </c>
      <c r="W29">
        <v>3</v>
      </c>
      <c r="Y29">
        <f>SQRT((((W29-1)*V29^2)+((W28-1)*V28^2))/(W29+W28-2))</f>
        <v>5.3005299363442271</v>
      </c>
      <c r="Z29">
        <f>(U29-U28)/Y29</f>
        <v>-1.5569245625687329</v>
      </c>
      <c r="AA29">
        <f>1-(3/(4*(W28+W29-2)-1))</f>
        <v>0.88888888888888884</v>
      </c>
      <c r="AB29">
        <f>((W28+W29)/(W28*W29))+(Z29^2/(2*(W28+W29)))</f>
        <v>0.63466744964054667</v>
      </c>
      <c r="AC29">
        <f>AA29*Z29</f>
        <v>-1.3839329445055404</v>
      </c>
      <c r="AD29">
        <f>AB29*(AA29^2)</f>
        <v>0.50146563922216025</v>
      </c>
      <c r="AF29">
        <f>LN(U29/U28)</f>
        <v>-0.70371613190917637</v>
      </c>
      <c r="AG29">
        <f>(((V29^2)/(W29*U29^2))+((V28^2)/(W28*U28^2)))</f>
        <v>0.13024518238349098</v>
      </c>
      <c r="AH29">
        <f>(W28*W29)/(W28+W29)</f>
        <v>2</v>
      </c>
      <c r="AI29" s="12">
        <f>((W28+W29)/(W28*W29))+(Z29^2/(2*(X28)))</f>
        <v>0.60100058723041005</v>
      </c>
      <c r="AJ29" s="12">
        <f>AI29*(AA29^2)</f>
        <v>0.4748646615153857</v>
      </c>
      <c r="AK29" s="12">
        <f>(1/W28)+(AC29*AC30)/(2*X28)</f>
        <v>0.31573402163312408</v>
      </c>
      <c r="AL29">
        <v>70</v>
      </c>
      <c r="AM29">
        <v>15</v>
      </c>
    </row>
    <row r="30" spans="1:39">
      <c r="C30">
        <v>71</v>
      </c>
      <c r="D30">
        <v>8</v>
      </c>
      <c r="E30" t="s">
        <v>34</v>
      </c>
      <c r="F30" s="33" t="s">
        <v>613</v>
      </c>
      <c r="G30" t="s">
        <v>608</v>
      </c>
      <c r="H30" t="s">
        <v>609</v>
      </c>
      <c r="I30" t="s">
        <v>610</v>
      </c>
      <c r="J30">
        <v>1.6835016835016801</v>
      </c>
      <c r="K30">
        <v>3.7037037037037002</v>
      </c>
      <c r="L30">
        <f t="shared" si="8"/>
        <v>2.0202020202020199</v>
      </c>
      <c r="M30">
        <v>3</v>
      </c>
      <c r="N30">
        <f t="shared" si="9"/>
        <v>3.4990925405431859</v>
      </c>
      <c r="O30" t="s">
        <v>611</v>
      </c>
      <c r="R30">
        <f t="shared" si="10"/>
        <v>0</v>
      </c>
      <c r="S30">
        <v>3</v>
      </c>
      <c r="T30">
        <f t="shared" si="11"/>
        <v>0</v>
      </c>
      <c r="U30">
        <f>J30</f>
        <v>1.6835016835016801</v>
      </c>
      <c r="V30">
        <f>N30</f>
        <v>3.4990925405431859</v>
      </c>
      <c r="W30">
        <v>3</v>
      </c>
      <c r="Y30">
        <f>SQRT((((W30-1)*V30^2)+((W28-1)*V28^2))/(W30+W28-2))</f>
        <v>5.0373412435989326</v>
      </c>
      <c r="Z30">
        <f>(U30-U28)/Y30</f>
        <v>-2.9082468193806612</v>
      </c>
      <c r="AA30">
        <f>1-(3/(4*(W28+W30-2)-1))</f>
        <v>0.88888888888888884</v>
      </c>
      <c r="AB30">
        <f>((W28+W30)/(W28*W30))+(Z30^2/(2*(W28+W30)))</f>
        <v>0.96988330902431852</v>
      </c>
      <c r="AC30">
        <f>AA30*Z30</f>
        <v>-2.5851082838939208</v>
      </c>
      <c r="AD30">
        <f>AB30*(AA30^2)</f>
        <v>0.76632755280933806</v>
      </c>
      <c r="AF30">
        <f>LN(U30/U28)</f>
        <v>-2.2723320498230248</v>
      </c>
      <c r="AG30">
        <f>(((V30^2)/(W30*U30^2))+((V28^2)/(W28*U28^2)))</f>
        <v>1.4591340712723926</v>
      </c>
      <c r="AH30">
        <f>(W28*W30)/(W28+W30)</f>
        <v>2</v>
      </c>
      <c r="AI30" s="12">
        <f>((W28+W30)/(W28*W30))+(Z30^2/(2*(X28)))</f>
        <v>0.85241248176823881</v>
      </c>
      <c r="AJ30" s="12">
        <f>AI30*(AA30^2)</f>
        <v>0.67351109670576892</v>
      </c>
      <c r="AK30" s="12">
        <f>(1/W28)+(AC30*AC29)/(2*X28)</f>
        <v>0.31573402163312408</v>
      </c>
      <c r="AL30">
        <v>70</v>
      </c>
      <c r="AM30">
        <v>16</v>
      </c>
    </row>
    <row r="31" spans="1:39">
      <c r="E31" t="s">
        <v>32</v>
      </c>
      <c r="G31" t="s">
        <v>608</v>
      </c>
      <c r="H31" t="s">
        <v>614</v>
      </c>
      <c r="I31" t="s">
        <v>610</v>
      </c>
      <c r="J31">
        <v>0</v>
      </c>
      <c r="K31">
        <v>0</v>
      </c>
      <c r="L31">
        <f t="shared" si="8"/>
        <v>0</v>
      </c>
      <c r="M31">
        <v>3</v>
      </c>
      <c r="N31">
        <f t="shared" si="9"/>
        <v>0</v>
      </c>
      <c r="O31" t="s">
        <v>611</v>
      </c>
      <c r="P31">
        <v>57.912500000000001</v>
      </c>
      <c r="Q31">
        <v>63.972999999999999</v>
      </c>
      <c r="R31">
        <f t="shared" si="10"/>
        <v>6.0604999999999976</v>
      </c>
      <c r="S31">
        <v>3</v>
      </c>
      <c r="T31">
        <f t="shared" si="11"/>
        <v>10.497093919271176</v>
      </c>
      <c r="U31">
        <f>AVERAGE(J31,P31)</f>
        <v>28.956250000000001</v>
      </c>
      <c r="V31">
        <f>SQRT(N31^2+T31^2)/2</f>
        <v>5.248546959635588</v>
      </c>
      <c r="W31">
        <v>6</v>
      </c>
      <c r="X31">
        <v>12</v>
      </c>
      <c r="AI31" s="12"/>
      <c r="AJ31" s="12"/>
      <c r="AK31" s="12"/>
    </row>
    <row r="32" spans="1:39">
      <c r="C32">
        <v>70</v>
      </c>
      <c r="D32">
        <v>9</v>
      </c>
      <c r="E32" t="s">
        <v>34</v>
      </c>
      <c r="F32" s="33" t="s">
        <v>612</v>
      </c>
      <c r="G32" t="s">
        <v>608</v>
      </c>
      <c r="H32" t="s">
        <v>614</v>
      </c>
      <c r="I32" t="s">
        <v>610</v>
      </c>
      <c r="J32">
        <v>13.4680134680134</v>
      </c>
      <c r="K32">
        <v>15.488215488215401</v>
      </c>
      <c r="L32">
        <f t="shared" si="8"/>
        <v>2.0202020202020012</v>
      </c>
      <c r="M32">
        <v>3</v>
      </c>
      <c r="N32">
        <f t="shared" si="9"/>
        <v>3.4990925405431534</v>
      </c>
      <c r="O32" t="s">
        <v>611</v>
      </c>
      <c r="R32">
        <f t="shared" si="10"/>
        <v>0</v>
      </c>
      <c r="S32">
        <v>3</v>
      </c>
      <c r="T32">
        <f t="shared" si="11"/>
        <v>0</v>
      </c>
      <c r="U32">
        <f>J32</f>
        <v>13.4680134680134</v>
      </c>
      <c r="V32">
        <f>N32</f>
        <v>3.4990925405431534</v>
      </c>
      <c r="W32">
        <v>3</v>
      </c>
      <c r="Y32">
        <f>SQRT((((W32-1)*V32^2)+((W31-1)*V31^2))/(W32+W31-2))</f>
        <v>4.8140200479146529</v>
      </c>
      <c r="Z32">
        <f>(U32-U31)/Y32</f>
        <v>-3.2173186604604664</v>
      </c>
      <c r="AA32">
        <f>1-(3/(4*(W31+W32-2)-1))</f>
        <v>0.88888888888888884</v>
      </c>
      <c r="AB32">
        <f>((W31+W32)/(W31*W32))+(Z32^2/(2*(W31+W32)))</f>
        <v>1.0750632979415071</v>
      </c>
      <c r="AC32">
        <f>AA32*Z32</f>
        <v>-2.8598388092981923</v>
      </c>
      <c r="AD32">
        <f>AB32*(AA32^2)</f>
        <v>0.84943272923773394</v>
      </c>
      <c r="AF32">
        <f>LN(U32/U31)</f>
        <v>-0.76546856888349846</v>
      </c>
      <c r="AG32">
        <f>(((V32^2)/(W32*U32^2))+((V31^2)/(W31*U31^2)))</f>
        <v>2.7975733321828969E-2</v>
      </c>
      <c r="AH32">
        <f>(W31*W32)/(W31+W32)</f>
        <v>2</v>
      </c>
      <c r="AI32" s="12">
        <f>((W31+W32)/(W31*W32))+(Z32^2/(2*(X31)))</f>
        <v>0.93129747345613034</v>
      </c>
      <c r="AJ32" s="12">
        <f>AI32*(AA32^2)</f>
        <v>0.73583997902706588</v>
      </c>
      <c r="AK32" s="12">
        <f>(1/W31)+(AC32*AC33)/(2*X31)</f>
        <v>0.71487487497961943</v>
      </c>
      <c r="AL32">
        <v>70</v>
      </c>
      <c r="AM32">
        <v>17</v>
      </c>
    </row>
    <row r="33" spans="3:39">
      <c r="C33">
        <v>71</v>
      </c>
      <c r="D33">
        <v>9</v>
      </c>
      <c r="E33" t="s">
        <v>34</v>
      </c>
      <c r="F33" s="33" t="s">
        <v>613</v>
      </c>
      <c r="G33" t="s">
        <v>608</v>
      </c>
      <c r="H33" t="s">
        <v>614</v>
      </c>
      <c r="I33" t="s">
        <v>610</v>
      </c>
      <c r="J33">
        <v>4.04040404040403</v>
      </c>
      <c r="K33">
        <v>6.0606060606060499</v>
      </c>
      <c r="L33">
        <f t="shared" si="8"/>
        <v>2.0202020202020199</v>
      </c>
      <c r="M33">
        <v>3</v>
      </c>
      <c r="N33">
        <f t="shared" si="9"/>
        <v>3.4990925405431859</v>
      </c>
      <c r="O33" t="s">
        <v>611</v>
      </c>
      <c r="R33">
        <f t="shared" si="10"/>
        <v>0</v>
      </c>
      <c r="S33">
        <v>3</v>
      </c>
      <c r="T33">
        <f t="shared" si="11"/>
        <v>0</v>
      </c>
      <c r="U33">
        <f>J33</f>
        <v>4.04040404040403</v>
      </c>
      <c r="V33">
        <f>N33</f>
        <v>3.4990925405431859</v>
      </c>
      <c r="W33">
        <v>3</v>
      </c>
      <c r="Y33">
        <f>SQRT((((W33-1)*V33^2)+((W31-1)*V31^2))/(W33+W31-2))</f>
        <v>4.8140200479146591</v>
      </c>
      <c r="Z33">
        <f>(U33-U31)/Y33</f>
        <v>-5.1756838799184139</v>
      </c>
      <c r="AA33">
        <f>1-(3/(4*(W31+W33-2)-1))</f>
        <v>0.88888888888888884</v>
      </c>
      <c r="AB33">
        <f>((W31+W33)/(W31*W33))+(Z33^2/(2*(W31+W33)))</f>
        <v>1.9882057569359626</v>
      </c>
      <c r="AC33">
        <f>AA33*Z33</f>
        <v>-4.6006078932608121</v>
      </c>
      <c r="AD33">
        <f>AB33*(AA33^2)</f>
        <v>1.5709280054802666</v>
      </c>
      <c r="AF33">
        <f>LN(U33/U31)</f>
        <v>-1.969441373209432</v>
      </c>
      <c r="AG33">
        <f>(((V33^2)/(W33*U33^2))+((V31^2)/(W31*U31^2)))</f>
        <v>0.25547573332183038</v>
      </c>
      <c r="AH33">
        <f>(W31*W33)/(W31+W33)</f>
        <v>2</v>
      </c>
      <c r="AI33" s="12">
        <f>((W31+W33)/(W31*W33))+(Z33^2/(2*(X31)))</f>
        <v>1.6161543177019719</v>
      </c>
      <c r="AJ33" s="12">
        <f>AI33*(AA33^2)</f>
        <v>1.2769614362089654</v>
      </c>
      <c r="AK33" s="12">
        <f>(1/W31)+(AC33*AC32)/(2*X31)</f>
        <v>0.71487487497961943</v>
      </c>
      <c r="AL33">
        <v>70</v>
      </c>
      <c r="AM33">
        <v>18</v>
      </c>
    </row>
    <row r="34" spans="3:39">
      <c r="E34" t="s">
        <v>32</v>
      </c>
      <c r="G34" t="s">
        <v>608</v>
      </c>
      <c r="H34" t="s">
        <v>615</v>
      </c>
      <c r="I34" t="s">
        <v>610</v>
      </c>
      <c r="J34">
        <v>0</v>
      </c>
      <c r="K34">
        <v>0</v>
      </c>
      <c r="L34">
        <f t="shared" si="8"/>
        <v>0</v>
      </c>
      <c r="M34">
        <v>3</v>
      </c>
      <c r="N34">
        <f t="shared" si="9"/>
        <v>0</v>
      </c>
      <c r="O34" t="s">
        <v>611</v>
      </c>
      <c r="P34">
        <v>67.003</v>
      </c>
      <c r="Q34">
        <v>74.411000000000001</v>
      </c>
      <c r="R34">
        <f t="shared" si="10"/>
        <v>7.4080000000000013</v>
      </c>
      <c r="S34">
        <v>3</v>
      </c>
      <c r="T34">
        <f t="shared" si="11"/>
        <v>12.831032382470244</v>
      </c>
      <c r="U34">
        <f>AVERAGE(J34,P34)</f>
        <v>33.5015</v>
      </c>
      <c r="V34">
        <f>SQRT(N34^2+T34^2)/2</f>
        <v>6.4155161912351222</v>
      </c>
      <c r="W34">
        <v>6</v>
      </c>
      <c r="X34">
        <v>12</v>
      </c>
      <c r="AI34" s="12"/>
      <c r="AJ34" s="12"/>
      <c r="AK34" s="12"/>
    </row>
    <row r="35" spans="3:39">
      <c r="C35">
        <v>70</v>
      </c>
      <c r="D35">
        <v>10</v>
      </c>
      <c r="E35" t="s">
        <v>34</v>
      </c>
      <c r="F35" s="33" t="s">
        <v>612</v>
      </c>
      <c r="G35" t="s">
        <v>608</v>
      </c>
      <c r="H35" t="s">
        <v>615</v>
      </c>
      <c r="I35" t="s">
        <v>610</v>
      </c>
      <c r="J35">
        <v>18.855218855218801</v>
      </c>
      <c r="K35">
        <v>20.538720538720501</v>
      </c>
      <c r="L35">
        <f t="shared" si="8"/>
        <v>1.6835016835016994</v>
      </c>
      <c r="M35">
        <v>3</v>
      </c>
      <c r="N35">
        <f t="shared" si="9"/>
        <v>2.9159104504526825</v>
      </c>
      <c r="O35" t="s">
        <v>611</v>
      </c>
      <c r="R35">
        <f t="shared" si="10"/>
        <v>0</v>
      </c>
      <c r="S35">
        <v>3</v>
      </c>
      <c r="T35">
        <f t="shared" si="11"/>
        <v>0</v>
      </c>
      <c r="U35">
        <f>J35</f>
        <v>18.855218855218801</v>
      </c>
      <c r="V35">
        <f>N35</f>
        <v>2.9159104504526825</v>
      </c>
      <c r="W35">
        <v>3</v>
      </c>
      <c r="Y35">
        <f>SQRT((((W35-1)*V35^2)+((W34-1)*V34^2))/(W35+W34-2))</f>
        <v>5.6416728460134484</v>
      </c>
      <c r="Z35">
        <f>(U35-U34)/Y35</f>
        <v>-2.5960883490666493</v>
      </c>
      <c r="AA35">
        <f>1-(3/(4*(W34+W35-2)-1))</f>
        <v>0.88888888888888884</v>
      </c>
      <c r="AB35">
        <f>((W34+W35)/(W34*W35))+(Z35^2/(2*(W34+W35)))</f>
        <v>0.87442637311997784</v>
      </c>
      <c r="AC35">
        <f>AA35*Z35</f>
        <v>-2.3076340880592436</v>
      </c>
      <c r="AD35">
        <f>AB35*(AA35^2)</f>
        <v>0.69090478863800719</v>
      </c>
      <c r="AF35">
        <f>LN(U35/U34)</f>
        <v>-0.57480047602746509</v>
      </c>
      <c r="AG35">
        <f>(((V35^2)/(W35*U35^2))+((V34^2)/(W34*U34^2)))</f>
        <v>1.4083940317139325E-2</v>
      </c>
      <c r="AH35">
        <f>(W34*W35)/(W34+W35)</f>
        <v>2</v>
      </c>
      <c r="AI35" s="12">
        <f>((W34+W35)/(W34*W35))+(Z35^2/(2*(X34)))</f>
        <v>0.78081977983998341</v>
      </c>
      <c r="AJ35" s="12">
        <f>AI35*(AA35^2)</f>
        <v>0.61694402357727085</v>
      </c>
      <c r="AK35" s="12">
        <f>(1/W34)+(AC35*AC36)/(2*X34)</f>
        <v>0.59855602359617832</v>
      </c>
      <c r="AL35">
        <v>70</v>
      </c>
      <c r="AM35">
        <v>19</v>
      </c>
    </row>
    <row r="36" spans="3:39">
      <c r="C36">
        <v>71</v>
      </c>
      <c r="D36">
        <v>10</v>
      </c>
      <c r="E36" t="s">
        <v>34</v>
      </c>
      <c r="F36" s="33" t="s">
        <v>613</v>
      </c>
      <c r="G36" t="s">
        <v>608</v>
      </c>
      <c r="H36" t="s">
        <v>615</v>
      </c>
      <c r="I36" t="s">
        <v>610</v>
      </c>
      <c r="J36">
        <v>5.3872053872053902</v>
      </c>
      <c r="K36">
        <v>6.73400673400673</v>
      </c>
      <c r="L36">
        <f t="shared" si="8"/>
        <v>1.3468013468013398</v>
      </c>
      <c r="M36">
        <v>3</v>
      </c>
      <c r="N36">
        <f t="shared" si="9"/>
        <v>2.3327283603621121</v>
      </c>
      <c r="O36" t="s">
        <v>611</v>
      </c>
      <c r="R36">
        <f t="shared" si="10"/>
        <v>0</v>
      </c>
      <c r="S36">
        <v>3</v>
      </c>
      <c r="T36">
        <f t="shared" si="11"/>
        <v>0</v>
      </c>
      <c r="U36">
        <f>J36</f>
        <v>5.3872053872053902</v>
      </c>
      <c r="V36">
        <f>N36</f>
        <v>2.3327283603621121</v>
      </c>
      <c r="W36">
        <v>3</v>
      </c>
      <c r="Y36">
        <f>SQRT((((W36-1)*V36^2)+((W34-1)*V34^2))/(W36+W34-2))</f>
        <v>5.5636252724598227</v>
      </c>
      <c r="Z36">
        <f>(U36-U34)/Y36</f>
        <v>-5.053232961601771</v>
      </c>
      <c r="AA36">
        <f>1-(3/(4*(W34+W36-2)-1))</f>
        <v>0.88888888888888884</v>
      </c>
      <c r="AB36">
        <f>((W34+W36)/(W34*W36))+(Z36^2/(2*(W34+W36)))</f>
        <v>1.9186201869010335</v>
      </c>
      <c r="AC36">
        <f>AA36*Z36</f>
        <v>-4.4917626325349076</v>
      </c>
      <c r="AD36">
        <f>AB36*(AA36^2)</f>
        <v>1.5159468143415573</v>
      </c>
      <c r="AF36">
        <f>LN(U36/U34)</f>
        <v>-1.8275634445228297</v>
      </c>
      <c r="AG36">
        <f>(((V36^2)/(W36*U36^2))+((V34^2)/(W34*U34^2)))</f>
        <v>6.8612001541628206E-2</v>
      </c>
      <c r="AH36">
        <f>(W34*W36)/(W34+W36)</f>
        <v>2</v>
      </c>
      <c r="AI36" s="12">
        <f>((W34+W36)/(W34*W36))+(Z36^2/(2*(X34)))</f>
        <v>1.5639651401757753</v>
      </c>
      <c r="AJ36" s="12">
        <f>AI36*(AA36^2)</f>
        <v>1.2357255428549334</v>
      </c>
      <c r="AK36" s="12">
        <f>(1/W34)+(AC36*AC35)/(2*X34)</f>
        <v>0.59855602359617832</v>
      </c>
      <c r="AL36">
        <v>70</v>
      </c>
      <c r="AM36">
        <v>20</v>
      </c>
    </row>
    <row r="38" spans="3:39">
      <c r="C38">
        <v>70</v>
      </c>
      <c r="D38">
        <v>11</v>
      </c>
      <c r="E38" t="s">
        <v>32</v>
      </c>
      <c r="G38" t="s">
        <v>616</v>
      </c>
      <c r="H38" t="s">
        <v>609</v>
      </c>
      <c r="I38" t="s">
        <v>610</v>
      </c>
      <c r="J38">
        <v>0</v>
      </c>
      <c r="K38">
        <v>0</v>
      </c>
      <c r="L38">
        <f t="shared" ref="L38:L49" si="12">K38-J38</f>
        <v>0</v>
      </c>
      <c r="M38">
        <v>3</v>
      </c>
      <c r="N38">
        <f t="shared" ref="N38:N49" si="13">L38*SQRT(M38)</f>
        <v>0</v>
      </c>
      <c r="O38" t="s">
        <v>611</v>
      </c>
      <c r="P38">
        <v>14.6788990825687</v>
      </c>
      <c r="Q38">
        <v>16.055045871559599</v>
      </c>
      <c r="R38">
        <f t="shared" ref="R38:R49" si="14">Q38-P38</f>
        <v>1.3761467889908996</v>
      </c>
      <c r="S38">
        <v>3</v>
      </c>
      <c r="T38">
        <f t="shared" ref="T38:T49" si="15">R38*SQRT(S38)</f>
        <v>2.383556157205005</v>
      </c>
      <c r="U38">
        <f>AVERAGE(J38,P38)</f>
        <v>7.3394495412843499</v>
      </c>
      <c r="V38">
        <f>SQRT(N38^2+T38^2)/2</f>
        <v>1.1917780786025025</v>
      </c>
      <c r="W38">
        <v>6</v>
      </c>
      <c r="X38">
        <v>12</v>
      </c>
      <c r="AI38" s="12"/>
      <c r="AJ38" s="12"/>
      <c r="AK38" s="12"/>
    </row>
    <row r="39" spans="3:39">
      <c r="C39">
        <v>71</v>
      </c>
      <c r="D39">
        <v>11</v>
      </c>
      <c r="E39" t="s">
        <v>34</v>
      </c>
      <c r="F39" s="33" t="s">
        <v>612</v>
      </c>
      <c r="G39" t="s">
        <v>616</v>
      </c>
      <c r="H39" t="s">
        <v>609</v>
      </c>
      <c r="I39" t="s">
        <v>610</v>
      </c>
      <c r="J39">
        <v>1.8348623853210799</v>
      </c>
      <c r="K39">
        <v>4.5871559633027399</v>
      </c>
      <c r="L39">
        <f t="shared" si="12"/>
        <v>2.7522935779816597</v>
      </c>
      <c r="M39">
        <v>3</v>
      </c>
      <c r="N39">
        <f t="shared" si="13"/>
        <v>4.7671123144097685</v>
      </c>
      <c r="O39" t="s">
        <v>611</v>
      </c>
      <c r="R39">
        <f t="shared" si="14"/>
        <v>0</v>
      </c>
      <c r="S39">
        <v>3</v>
      </c>
      <c r="T39">
        <f t="shared" si="15"/>
        <v>0</v>
      </c>
      <c r="U39">
        <f>J39</f>
        <v>1.8348623853210799</v>
      </c>
      <c r="V39">
        <f>N39</f>
        <v>4.7671123144097685</v>
      </c>
      <c r="W39">
        <v>3</v>
      </c>
      <c r="Y39">
        <f>SQRT((((W39-1)*V39^2)+((W38-1)*V38^2))/(W39+W38-2))</f>
        <v>2.7399790035582878</v>
      </c>
      <c r="Z39">
        <f>(U39-U38)/Y39</f>
        <v>-2.0089888093356589</v>
      </c>
      <c r="AA39">
        <f>1-(3/(4*(W38+W39-2)-1))</f>
        <v>0.88888888888888884</v>
      </c>
      <c r="AB39">
        <f>((W38+W39)/(W38*W39))+(Z39^2/(2*(W38+W39)))</f>
        <v>0.72422422422421717</v>
      </c>
      <c r="AC39">
        <f>AA39*Z39</f>
        <v>-1.7857678305205855</v>
      </c>
      <c r="AD39">
        <f>AB39*(AA39^2)</f>
        <v>0.57222654753518387</v>
      </c>
      <c r="AF39">
        <f>LN(U39/U38)</f>
        <v>-1.3862943611198948</v>
      </c>
      <c r="AG39">
        <f>(((V39^2)/(W39*U39^2))+((V38^2)/(W38*U38^2)))</f>
        <v>2.2543945312500657</v>
      </c>
      <c r="AH39">
        <f>(W38*W39)/(W38+W39)</f>
        <v>2</v>
      </c>
      <c r="AI39" s="12">
        <f>((W38+W39)/(W38*W39))+(Z39^2/(2*(X38)))</f>
        <v>0.66816816816816282</v>
      </c>
      <c r="AJ39" s="12">
        <f>AI39*(AA39^2)</f>
        <v>0.5279353427501533</v>
      </c>
      <c r="AK39" s="12">
        <f>(1/W38)+(AC39*AC40)/(2*X38)</f>
        <v>0.59860752122757555</v>
      </c>
      <c r="AL39">
        <v>70</v>
      </c>
      <c r="AM39">
        <v>21</v>
      </c>
    </row>
    <row r="40" spans="3:39">
      <c r="E40" t="s">
        <v>34</v>
      </c>
      <c r="F40" s="33" t="s">
        <v>613</v>
      </c>
      <c r="G40" t="s">
        <v>616</v>
      </c>
      <c r="H40" t="s">
        <v>609</v>
      </c>
      <c r="I40" t="s">
        <v>610</v>
      </c>
      <c r="J40">
        <v>0.1</v>
      </c>
      <c r="K40">
        <v>0.6</v>
      </c>
      <c r="L40">
        <f t="shared" si="12"/>
        <v>0.5</v>
      </c>
      <c r="M40">
        <v>3</v>
      </c>
      <c r="N40">
        <f t="shared" si="13"/>
        <v>0.8660254037844386</v>
      </c>
      <c r="O40" t="s">
        <v>611</v>
      </c>
      <c r="R40">
        <f t="shared" si="14"/>
        <v>0</v>
      </c>
      <c r="S40">
        <v>3</v>
      </c>
      <c r="T40">
        <f t="shared" si="15"/>
        <v>0</v>
      </c>
      <c r="U40">
        <f>J40</f>
        <v>0.1</v>
      </c>
      <c r="V40">
        <f>N40</f>
        <v>0.8660254037844386</v>
      </c>
      <c r="W40">
        <v>3</v>
      </c>
      <c r="Y40">
        <f>SQRT((((W40-1)*V40^2)+((W38-1)*V38^2))/(W40+W38-2))</f>
        <v>1.1085173459038082</v>
      </c>
      <c r="Z40">
        <f>(U40-U38)/Y40</f>
        <v>-6.5307498958275705</v>
      </c>
      <c r="AA40">
        <f>1-(3/(4*(W38+W40-2)-1))</f>
        <v>0.88888888888888884</v>
      </c>
      <c r="AB40">
        <f>((W38+W40)/(W38*W40))+(Z40^2/(2*(W38+W40)))</f>
        <v>2.86948301121399</v>
      </c>
      <c r="AC40">
        <f>AA40*Z40</f>
        <v>-5.8051110185133954</v>
      </c>
      <c r="AD40">
        <f>AB40*(AA40^2)</f>
        <v>2.2672458360209302</v>
      </c>
      <c r="AF40">
        <f>LN(U40/U38)</f>
        <v>-4.2958489384328216</v>
      </c>
      <c r="AG40">
        <f>(((V40^2)/(W40*U40^2))+((V38^2)/(W38*U38^2)))</f>
        <v>25.004394531249993</v>
      </c>
      <c r="AH40">
        <f>(W38*W40)/(W38+W40)</f>
        <v>2</v>
      </c>
      <c r="AI40" s="12">
        <f>((W38+W40)/(W38*W40))+(Z40^2/(2*(X38)))</f>
        <v>2.2771122584104928</v>
      </c>
      <c r="AJ40" s="12">
        <f>AI40*(AA40^2)</f>
        <v>1.7991998091144634</v>
      </c>
      <c r="AK40" s="12">
        <f>(1/W38)+(AC40*AC39)/(2*X38)</f>
        <v>0.59860752122757555</v>
      </c>
      <c r="AL40">
        <v>70</v>
      </c>
      <c r="AM40">
        <v>22</v>
      </c>
    </row>
    <row r="41" spans="3:39">
      <c r="C41">
        <v>70</v>
      </c>
      <c r="D41">
        <v>12</v>
      </c>
      <c r="E41" t="s">
        <v>32</v>
      </c>
      <c r="G41" t="s">
        <v>616</v>
      </c>
      <c r="H41" t="s">
        <v>614</v>
      </c>
      <c r="I41" t="s">
        <v>610</v>
      </c>
      <c r="J41">
        <v>0</v>
      </c>
      <c r="K41">
        <v>0</v>
      </c>
      <c r="L41">
        <f t="shared" si="12"/>
        <v>0</v>
      </c>
      <c r="M41">
        <v>3</v>
      </c>
      <c r="N41">
        <f t="shared" si="13"/>
        <v>0</v>
      </c>
      <c r="O41" t="s">
        <v>611</v>
      </c>
      <c r="P41">
        <v>46.788990825688003</v>
      </c>
      <c r="Q41">
        <v>50.458715596330201</v>
      </c>
      <c r="R41">
        <f t="shared" si="14"/>
        <v>3.6697247706421976</v>
      </c>
      <c r="S41">
        <v>3</v>
      </c>
      <c r="T41">
        <f t="shared" si="15"/>
        <v>6.3561497525463313</v>
      </c>
      <c r="U41">
        <f>AVERAGE(J41,P41)</f>
        <v>23.394495412844002</v>
      </c>
      <c r="V41">
        <f>SQRT(N41^2+T41^2)/2</f>
        <v>3.1780748762731656</v>
      </c>
      <c r="W41">
        <v>6</v>
      </c>
      <c r="X41">
        <v>12</v>
      </c>
      <c r="AI41" s="12"/>
      <c r="AJ41" s="12"/>
      <c r="AK41" s="12"/>
    </row>
    <row r="42" spans="3:39">
      <c r="C42">
        <v>71</v>
      </c>
      <c r="D42">
        <v>12</v>
      </c>
      <c r="E42" t="s">
        <v>34</v>
      </c>
      <c r="F42" s="33" t="s">
        <v>612</v>
      </c>
      <c r="G42" t="s">
        <v>616</v>
      </c>
      <c r="H42" t="s">
        <v>614</v>
      </c>
      <c r="I42" t="s">
        <v>610</v>
      </c>
      <c r="J42">
        <v>5.5045871559633097</v>
      </c>
      <c r="K42">
        <v>7.3394495412843899</v>
      </c>
      <c r="L42">
        <f t="shared" si="12"/>
        <v>1.8348623853210801</v>
      </c>
      <c r="M42">
        <v>3</v>
      </c>
      <c r="N42">
        <f t="shared" si="13"/>
        <v>3.1780748762731332</v>
      </c>
      <c r="O42" t="s">
        <v>611</v>
      </c>
      <c r="R42">
        <f t="shared" si="14"/>
        <v>0</v>
      </c>
      <c r="S42">
        <v>3</v>
      </c>
      <c r="T42">
        <f t="shared" si="15"/>
        <v>0</v>
      </c>
      <c r="U42">
        <f>J42</f>
        <v>5.5045871559633097</v>
      </c>
      <c r="V42">
        <f>N42</f>
        <v>3.1780748762731332</v>
      </c>
      <c r="W42">
        <v>3</v>
      </c>
      <c r="Y42">
        <f>SQRT((((W42-1)*V42^2)+((W41-1)*V41^2))/(W42+W41-2))</f>
        <v>3.1780748762731563</v>
      </c>
      <c r="Z42">
        <f>(U42-U41)/Y42</f>
        <v>-5.6291651245988605</v>
      </c>
      <c r="AA42">
        <f>1-(3/(4*(W41+W42-2)-1))</f>
        <v>0.88888888888888884</v>
      </c>
      <c r="AB42">
        <f>((W41+W42)/(W41*W42))+(Z42^2/(2*(W41+W42)))</f>
        <v>2.2604166666666723</v>
      </c>
      <c r="AC42">
        <f>AA42*Z42</f>
        <v>-5.0037023329767649</v>
      </c>
      <c r="AD42">
        <f>AB42*(AA42^2)</f>
        <v>1.7860082304526792</v>
      </c>
      <c r="AF42">
        <f>LN(U42/U41)</f>
        <v>-1.4469189829363227</v>
      </c>
      <c r="AG42">
        <f>(((V42^2)/(W42*U42^2))+((V41^2)/(W41*U41^2)))</f>
        <v>0.11418685121106986</v>
      </c>
      <c r="AH42">
        <f>(W41*W42)/(W41+W42)</f>
        <v>2</v>
      </c>
      <c r="AI42" s="12">
        <f>((W41+W42)/(W41*W42))+(Z42^2/(2*(X41)))</f>
        <v>1.8203125000000044</v>
      </c>
      <c r="AJ42" s="12">
        <f>AI42*(AA42^2)</f>
        <v>1.4382716049382751</v>
      </c>
      <c r="AK42" s="12">
        <f>(1/W41)+(AC42*AC43)/(2*X41)</f>
        <v>1.2839335651109911</v>
      </c>
      <c r="AL42">
        <v>70</v>
      </c>
      <c r="AM42">
        <v>23</v>
      </c>
    </row>
    <row r="43" spans="3:39">
      <c r="E43" t="s">
        <v>34</v>
      </c>
      <c r="F43" s="33" t="s">
        <v>613</v>
      </c>
      <c r="G43" t="s">
        <v>616</v>
      </c>
      <c r="H43" t="s">
        <v>614</v>
      </c>
      <c r="I43" t="s">
        <v>610</v>
      </c>
      <c r="J43">
        <v>2.75229357798165</v>
      </c>
      <c r="K43">
        <v>5.0458715596330199</v>
      </c>
      <c r="L43">
        <f t="shared" si="12"/>
        <v>2.2935779816513699</v>
      </c>
      <c r="M43">
        <v>3</v>
      </c>
      <c r="N43">
        <f t="shared" si="13"/>
        <v>3.9725935953414506</v>
      </c>
      <c r="O43" t="s">
        <v>611</v>
      </c>
      <c r="R43">
        <f t="shared" si="14"/>
        <v>0</v>
      </c>
      <c r="S43">
        <v>3</v>
      </c>
      <c r="T43">
        <f t="shared" si="15"/>
        <v>0</v>
      </c>
      <c r="U43">
        <f>J43</f>
        <v>2.75229357798165</v>
      </c>
      <c r="V43">
        <f>N43</f>
        <v>3.9725935953414506</v>
      </c>
      <c r="W43">
        <v>3</v>
      </c>
      <c r="Y43">
        <f>SQRT((((W43-1)*V43^2)+((W41-1)*V41^2))/(W43+W41-2))</f>
        <v>3.4239450793219155</v>
      </c>
      <c r="Z43">
        <f>(U43-U41)/Y43</f>
        <v>-6.0287771435137536</v>
      </c>
      <c r="AA43">
        <f>1-(3/(4*(W41+W43-2)-1))</f>
        <v>0.88888888888888884</v>
      </c>
      <c r="AB43">
        <f>((W41+W43)/(W41*W43))+(Z43^2/(2*(W41+W43)))</f>
        <v>2.5192307692307696</v>
      </c>
      <c r="AC43">
        <f>AA43*Z43</f>
        <v>-5.3589130164566692</v>
      </c>
      <c r="AD43">
        <f>AB43*(AA43^2)</f>
        <v>1.9905033238366574</v>
      </c>
      <c r="AF43">
        <f>LN(U43/U41)</f>
        <v>-2.1400661634962699</v>
      </c>
      <c r="AG43">
        <f>(((V43^2)/(W43*U43^2))+((V41^2)/(W41*U41^2)))</f>
        <v>0.6975201845444029</v>
      </c>
      <c r="AH43">
        <f>(W41*W43)/(W41+W43)</f>
        <v>2</v>
      </c>
      <c r="AI43" s="12">
        <f>((W41+W43)/(W41*W43))+(Z43^2/(2*(X41)))</f>
        <v>2.0144230769230775</v>
      </c>
      <c r="AJ43" s="12">
        <f>AI43*(AA43^2)</f>
        <v>1.5916429249762587</v>
      </c>
      <c r="AK43" s="12">
        <f>(1/W41)+(AC43*AC42)/(2*X41)</f>
        <v>1.2839335651109911</v>
      </c>
      <c r="AL43">
        <v>70</v>
      </c>
      <c r="AM43">
        <v>24</v>
      </c>
    </row>
    <row r="44" spans="3:39">
      <c r="C44">
        <v>70</v>
      </c>
      <c r="D44">
        <v>13</v>
      </c>
      <c r="E44" t="s">
        <v>32</v>
      </c>
      <c r="G44" t="s">
        <v>616</v>
      </c>
      <c r="H44" t="s">
        <v>615</v>
      </c>
      <c r="I44" t="s">
        <v>610</v>
      </c>
      <c r="J44">
        <v>0</v>
      </c>
      <c r="K44">
        <v>0</v>
      </c>
      <c r="L44">
        <f t="shared" si="12"/>
        <v>0</v>
      </c>
      <c r="M44">
        <v>3</v>
      </c>
      <c r="N44">
        <f t="shared" si="13"/>
        <v>0</v>
      </c>
      <c r="O44" t="s">
        <v>611</v>
      </c>
      <c r="P44">
        <v>51.834862385321003</v>
      </c>
      <c r="Q44">
        <v>54.128440366972399</v>
      </c>
      <c r="R44">
        <f t="shared" si="14"/>
        <v>2.2935779816513957</v>
      </c>
      <c r="S44">
        <v>3</v>
      </c>
      <c r="T44">
        <f t="shared" si="15"/>
        <v>3.9725935953414955</v>
      </c>
      <c r="U44">
        <f>AVERAGE(J44,P44)</f>
        <v>25.917431192660501</v>
      </c>
      <c r="V44">
        <f>SQRT(N44^2+T44^2)/2</f>
        <v>1.9862967976707477</v>
      </c>
      <c r="W44">
        <v>6</v>
      </c>
      <c r="X44">
        <v>12</v>
      </c>
      <c r="AI44" s="12"/>
      <c r="AJ44" s="12"/>
      <c r="AK44" s="12"/>
    </row>
    <row r="45" spans="3:39">
      <c r="C45">
        <v>71</v>
      </c>
      <c r="D45">
        <v>13</v>
      </c>
      <c r="E45" t="s">
        <v>34</v>
      </c>
      <c r="F45" s="33" t="s">
        <v>612</v>
      </c>
      <c r="G45" t="s">
        <v>616</v>
      </c>
      <c r="H45" t="s">
        <v>615</v>
      </c>
      <c r="I45" t="s">
        <v>610</v>
      </c>
      <c r="J45">
        <v>10.550458715596299</v>
      </c>
      <c r="K45">
        <v>12.8440366972477</v>
      </c>
      <c r="L45">
        <f t="shared" si="12"/>
        <v>2.293577981651401</v>
      </c>
      <c r="M45">
        <v>3</v>
      </c>
      <c r="N45">
        <f t="shared" si="13"/>
        <v>3.9725935953415044</v>
      </c>
      <c r="O45" t="s">
        <v>611</v>
      </c>
      <c r="R45">
        <f t="shared" si="14"/>
        <v>0</v>
      </c>
      <c r="S45">
        <v>3</v>
      </c>
      <c r="T45">
        <f t="shared" si="15"/>
        <v>0</v>
      </c>
      <c r="U45">
        <f>J45</f>
        <v>10.550458715596299</v>
      </c>
      <c r="V45">
        <f>N45</f>
        <v>3.9725935953415044</v>
      </c>
      <c r="W45">
        <v>3</v>
      </c>
      <c r="Y45">
        <f>SQRT((((W45-1)*V45^2)+((W44-1)*V44^2))/(W45+W44-2))</f>
        <v>2.7068662584958174</v>
      </c>
      <c r="Z45">
        <f>(U45-U44)/Y45</f>
        <v>-5.6770342564333038</v>
      </c>
      <c r="AA45">
        <f>1-(3/(4*(W44+W45-2)-1))</f>
        <v>0.88888888888888884</v>
      </c>
      <c r="AB45">
        <f>((W44+W45)/(W44*W45))+(Z45^2/(2*(W44+W45)))</f>
        <v>2.2904843304842908</v>
      </c>
      <c r="AC45">
        <f>AA45*Z45</f>
        <v>-5.0462526723851591</v>
      </c>
      <c r="AD45">
        <f>AB45*(AA45^2)</f>
        <v>1.8097653969258594</v>
      </c>
      <c r="AF45">
        <f>LN(U45/U44)</f>
        <v>-0.89874642222324663</v>
      </c>
      <c r="AG45">
        <f>(((V45^2)/(W45*U45^2))+((V44^2)/(W44*U44^2)))</f>
        <v>4.8237912560267708E-2</v>
      </c>
      <c r="AH45">
        <f>(W44*W45)/(W44+W45)</f>
        <v>2</v>
      </c>
      <c r="AI45" s="12">
        <f>((W44+W45)/(W44*W45))+(Z45^2/(2*(X44)))</f>
        <v>1.8428632478632181</v>
      </c>
      <c r="AJ45" s="12">
        <f>AI45*(AA45^2)</f>
        <v>1.4560894797931598</v>
      </c>
      <c r="AK45" s="12">
        <f>(1/W44)+(AC45*AC46)/(2*X44)</f>
        <v>1.6394365305476206</v>
      </c>
      <c r="AL45">
        <v>70</v>
      </c>
      <c r="AM45">
        <v>25</v>
      </c>
    </row>
    <row r="46" spans="3:39">
      <c r="E46" t="s">
        <v>34</v>
      </c>
      <c r="F46" s="33" t="s">
        <v>613</v>
      </c>
      <c r="G46" t="s">
        <v>616</v>
      </c>
      <c r="H46" t="s">
        <v>615</v>
      </c>
      <c r="I46" t="s">
        <v>610</v>
      </c>
      <c r="J46">
        <v>4.5871559633027399</v>
      </c>
      <c r="K46">
        <v>6.8807339449541098</v>
      </c>
      <c r="L46">
        <f t="shared" si="12"/>
        <v>2.2935779816513699</v>
      </c>
      <c r="M46">
        <v>3</v>
      </c>
      <c r="N46">
        <f t="shared" si="13"/>
        <v>3.9725935953414506</v>
      </c>
      <c r="O46" t="s">
        <v>611</v>
      </c>
      <c r="R46">
        <f t="shared" si="14"/>
        <v>0</v>
      </c>
      <c r="S46">
        <v>3</v>
      </c>
      <c r="T46">
        <f t="shared" si="15"/>
        <v>0</v>
      </c>
      <c r="U46">
        <f>J46</f>
        <v>4.5871559633027399</v>
      </c>
      <c r="V46">
        <f>N46</f>
        <v>3.9725935953414506</v>
      </c>
      <c r="W46">
        <v>3</v>
      </c>
      <c r="Y46">
        <f>SQRT((((W46-1)*V46^2)+((W44-1)*V44^2))/(W46+W44-2))</f>
        <v>2.7068662584957948</v>
      </c>
      <c r="Z46">
        <f>(U46-U44)/Y46</f>
        <v>-7.8800624753477813</v>
      </c>
      <c r="AA46">
        <f>1-(3/(4*(W44+W46-2)-1))</f>
        <v>0.88888888888888884</v>
      </c>
      <c r="AB46">
        <f>((W44+W46)/(W44*W46))+(Z46^2/(2*(W44+W46)))</f>
        <v>3.9497435897435671</v>
      </c>
      <c r="AC46">
        <f>AA46*Z46</f>
        <v>-7.0044999780869164</v>
      </c>
      <c r="AD46">
        <f>AB46*(AA46^2)</f>
        <v>3.1207850585628183</v>
      </c>
      <c r="AF46">
        <f>LN(U46/U44)</f>
        <v>-1.7316555451583504</v>
      </c>
      <c r="AG46">
        <f>(((V46^2)/(W46*U46^2))+((V44^2)/(W44*U44^2)))</f>
        <v>0.25097893335421723</v>
      </c>
      <c r="AH46">
        <f>(W44*W46)/(W44+W46)</f>
        <v>2</v>
      </c>
      <c r="AI46" s="12">
        <f>((W44+W46)/(W44*W46))+(Z46^2/(2*(X44)))</f>
        <v>3.0873076923076752</v>
      </c>
      <c r="AJ46" s="12">
        <f>AI46*(AA46^2)</f>
        <v>2.4393542260208791</v>
      </c>
      <c r="AK46" s="12">
        <f>(1/W44)+(AC46*AC45)/(2*X44)</f>
        <v>1.6394365305476206</v>
      </c>
      <c r="AL46">
        <v>70</v>
      </c>
      <c r="AM46">
        <v>26</v>
      </c>
    </row>
    <row r="47" spans="3:39">
      <c r="C47">
        <v>70</v>
      </c>
      <c r="D47">
        <v>14</v>
      </c>
      <c r="E47" t="s">
        <v>32</v>
      </c>
      <c r="G47" t="s">
        <v>616</v>
      </c>
      <c r="H47" t="s">
        <v>617</v>
      </c>
      <c r="I47" t="s">
        <v>610</v>
      </c>
      <c r="J47">
        <v>0</v>
      </c>
      <c r="K47">
        <v>0</v>
      </c>
      <c r="L47">
        <f t="shared" si="12"/>
        <v>0</v>
      </c>
      <c r="M47">
        <v>3</v>
      </c>
      <c r="N47">
        <f t="shared" si="13"/>
        <v>0</v>
      </c>
      <c r="O47" t="s">
        <v>611</v>
      </c>
      <c r="P47">
        <v>64.678899082568805</v>
      </c>
      <c r="Q47">
        <v>66.972477064220101</v>
      </c>
      <c r="R47">
        <f t="shared" si="14"/>
        <v>2.2935779816512962</v>
      </c>
      <c r="S47">
        <v>3</v>
      </c>
      <c r="T47">
        <f t="shared" si="15"/>
        <v>3.9725935953413232</v>
      </c>
      <c r="U47">
        <f>AVERAGE(J47,P47)</f>
        <v>32.339449541284402</v>
      </c>
      <c r="V47">
        <f>SQRT(N47^2+T47^2)/2</f>
        <v>1.9862967976706616</v>
      </c>
      <c r="W47">
        <v>6</v>
      </c>
      <c r="X47">
        <v>12</v>
      </c>
      <c r="AI47" s="12"/>
      <c r="AJ47" s="12"/>
      <c r="AK47" s="12"/>
    </row>
    <row r="48" spans="3:39">
      <c r="C48">
        <v>71</v>
      </c>
      <c r="D48">
        <v>14</v>
      </c>
      <c r="E48" t="s">
        <v>34</v>
      </c>
      <c r="F48" s="33" t="s">
        <v>612</v>
      </c>
      <c r="G48" t="s">
        <v>616</v>
      </c>
      <c r="H48" t="s">
        <v>617</v>
      </c>
      <c r="I48" t="s">
        <v>610</v>
      </c>
      <c r="J48">
        <v>18.348623853210999</v>
      </c>
      <c r="K48">
        <v>22.477064220183401</v>
      </c>
      <c r="L48">
        <f t="shared" si="12"/>
        <v>4.1284403669724021</v>
      </c>
      <c r="M48">
        <v>3</v>
      </c>
      <c r="N48">
        <f t="shared" si="13"/>
        <v>7.1506684716145008</v>
      </c>
      <c r="O48" t="s">
        <v>611</v>
      </c>
      <c r="R48">
        <f t="shared" si="14"/>
        <v>0</v>
      </c>
      <c r="S48">
        <v>3</v>
      </c>
      <c r="T48">
        <f t="shared" si="15"/>
        <v>0</v>
      </c>
      <c r="U48">
        <f>J48</f>
        <v>18.348623853210999</v>
      </c>
      <c r="V48">
        <f>N48</f>
        <v>7.1506684716145008</v>
      </c>
      <c r="W48">
        <v>3</v>
      </c>
      <c r="Y48">
        <f>SQRT((((W48-1)*V48^2)+((W47-1)*V47^2))/(W48+W47-2))</f>
        <v>4.1745999641380003</v>
      </c>
      <c r="Z48">
        <f>(U48-U47)/Y48</f>
        <v>-3.3514170958323963</v>
      </c>
      <c r="AA48">
        <f>1-(3/(4*(W47+W48-2)-1))</f>
        <v>0.88888888888888884</v>
      </c>
      <c r="AB48">
        <f>((W47+W48)/(W47*W48))+(Z48^2/(2*(W47+W48)))</f>
        <v>1.1239998083465363</v>
      </c>
      <c r="AC48">
        <f>AA48*Z48</f>
        <v>-2.9790374185176853</v>
      </c>
      <c r="AD48">
        <f>AB48*(AA48^2)</f>
        <v>0.88809861400220147</v>
      </c>
      <c r="AF48">
        <f>LN(U48/U47)</f>
        <v>-0.56673325570428723</v>
      </c>
      <c r="AG48">
        <f>(((V48^2)/(W48*U48^2))+((V47^2)/(W47*U47^2)))</f>
        <v>5.1253741009001742E-2</v>
      </c>
      <c r="AH48">
        <f>(W47*W48)/(W47+W48)</f>
        <v>2</v>
      </c>
      <c r="AI48" s="12">
        <f>((W47+W48)/(W47*W48))+(Z48^2/(2*(X47)))</f>
        <v>0.96799985625990215</v>
      </c>
      <c r="AJ48" s="12">
        <f>AI48*(AA48^2)</f>
        <v>0.76483939260041645</v>
      </c>
      <c r="AK48" s="12">
        <f>(1/W47)+(AC48*AC49)/(2*X47)</f>
        <v>1.6597145609149393</v>
      </c>
      <c r="AL48">
        <v>70</v>
      </c>
      <c r="AM48">
        <v>27</v>
      </c>
    </row>
    <row r="49" spans="5:39">
      <c r="E49" t="s">
        <v>34</v>
      </c>
      <c r="F49" s="33" t="s">
        <v>613</v>
      </c>
      <c r="G49" t="s">
        <v>616</v>
      </c>
      <c r="H49" t="s">
        <v>617</v>
      </c>
      <c r="I49" t="s">
        <v>610</v>
      </c>
      <c r="J49">
        <v>6.8807339449541098</v>
      </c>
      <c r="K49">
        <v>7.7981651376146797</v>
      </c>
      <c r="L49">
        <f t="shared" si="12"/>
        <v>0.91743119266056983</v>
      </c>
      <c r="M49">
        <v>3</v>
      </c>
      <c r="N49">
        <f t="shared" si="13"/>
        <v>1.5890374381366181</v>
      </c>
      <c r="O49" t="s">
        <v>611</v>
      </c>
      <c r="R49">
        <f t="shared" si="14"/>
        <v>0</v>
      </c>
      <c r="S49">
        <v>3</v>
      </c>
      <c r="T49">
        <f t="shared" si="15"/>
        <v>0</v>
      </c>
      <c r="U49">
        <f>J49</f>
        <v>6.8807339449541098</v>
      </c>
      <c r="V49">
        <f>N49</f>
        <v>1.5890374381366181</v>
      </c>
      <c r="W49">
        <v>3</v>
      </c>
      <c r="Y49">
        <f>SQRT((((W49-1)*V49^2)+((W47-1)*V47^2))/(W49+W47-2))</f>
        <v>1.8813731611999025</v>
      </c>
      <c r="Z49">
        <f>(U49-U47)/Y49</f>
        <v>-13.531986169130439</v>
      </c>
      <c r="AA49">
        <f>1-(3/(4*(W47+W49-2)-1))</f>
        <v>0.88888888888888884</v>
      </c>
      <c r="AB49">
        <f>((W47+W49)/(W47*W49))+(Z49^2/(2*(W47+W49)))</f>
        <v>10.673036093418752</v>
      </c>
      <c r="AC49">
        <f>AA49*Z49</f>
        <v>-12.028432150338167</v>
      </c>
      <c r="AD49">
        <f>AB49*(AA49^2)</f>
        <v>8.4330161725777781</v>
      </c>
      <c r="AF49">
        <f>LN(U49/U47)</f>
        <v>-1.5475625087160154</v>
      </c>
      <c r="AG49">
        <f>(((V49^2)/(W49*U49^2))+((V47^2)/(W47*U47^2)))</f>
        <v>1.840651878678215E-2</v>
      </c>
      <c r="AH49">
        <f>(W47*W49)/(W47+W49)</f>
        <v>2</v>
      </c>
      <c r="AI49" s="12">
        <f>((W47+W49)/(W47*W49))+(Z49^2/(2*(X47)))</f>
        <v>8.1297770700640619</v>
      </c>
      <c r="AJ49" s="12">
        <f>AI49*(AA49^2)</f>
        <v>6.4235275615320981</v>
      </c>
      <c r="AK49" s="12">
        <f>(1/W47)+(AC49*AC48)/(2*X47)</f>
        <v>1.6597145609149393</v>
      </c>
      <c r="AL49">
        <v>70</v>
      </c>
      <c r="AM49">
        <v>28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T215"/>
  <sheetViews>
    <sheetView workbookViewId="0">
      <selection activeCell="K17" sqref="K17"/>
    </sheetView>
  </sheetViews>
  <sheetFormatPr defaultColWidth="11" defaultRowHeight="15.6"/>
  <sheetData>
    <row r="1" spans="1:46">
      <c r="A1" t="s">
        <v>619</v>
      </c>
      <c r="AH1" s="11" t="s">
        <v>100</v>
      </c>
      <c r="AI1" s="12"/>
      <c r="AJ1" s="12">
        <v>100</v>
      </c>
      <c r="AK1" s="12">
        <v>101</v>
      </c>
      <c r="AL1" s="12">
        <v>102</v>
      </c>
      <c r="AM1" s="12">
        <v>103</v>
      </c>
      <c r="AN1" s="12">
        <v>104</v>
      </c>
      <c r="AO1" s="12">
        <v>105</v>
      </c>
      <c r="AP1" s="12">
        <v>106</v>
      </c>
      <c r="AQ1" s="12">
        <v>107</v>
      </c>
    </row>
    <row r="2" spans="1:46">
      <c r="P2" t="s">
        <v>15</v>
      </c>
      <c r="Q2" t="s">
        <v>16</v>
      </c>
      <c r="R2" s="5" t="s">
        <v>568</v>
      </c>
      <c r="S2" s="5" t="s">
        <v>49</v>
      </c>
      <c r="T2" s="5" t="s">
        <v>10</v>
      </c>
      <c r="U2" s="5" t="s">
        <v>14</v>
      </c>
      <c r="V2" s="5" t="s">
        <v>13</v>
      </c>
      <c r="W2" s="5" t="s">
        <v>569</v>
      </c>
      <c r="X2" s="6" t="s">
        <v>20</v>
      </c>
      <c r="Y2" s="6" t="s">
        <v>21</v>
      </c>
      <c r="Z2" s="6" t="s">
        <v>22</v>
      </c>
      <c r="AA2" s="6" t="s">
        <v>23</v>
      </c>
      <c r="AB2" s="6" t="s">
        <v>24</v>
      </c>
      <c r="AC2" s="6" t="s">
        <v>25</v>
      </c>
      <c r="AE2" s="6" t="s">
        <v>26</v>
      </c>
      <c r="AF2" s="6" t="s">
        <v>27</v>
      </c>
      <c r="AG2" t="s">
        <v>28</v>
      </c>
      <c r="AH2" s="14" t="s">
        <v>23</v>
      </c>
      <c r="AI2" s="14" t="s">
        <v>25</v>
      </c>
      <c r="AJ2" s="14" t="s">
        <v>105</v>
      </c>
      <c r="AK2" s="12"/>
      <c r="AL2" s="12"/>
      <c r="AM2" s="12"/>
      <c r="AN2" s="12"/>
      <c r="AO2" s="12"/>
      <c r="AP2" s="12"/>
      <c r="AQ2" s="12"/>
      <c r="AS2" s="5" t="s">
        <v>274</v>
      </c>
      <c r="AT2" s="5" t="s">
        <v>275</v>
      </c>
    </row>
    <row r="3" spans="1:46">
      <c r="A3" s="5" t="s">
        <v>60</v>
      </c>
      <c r="B3" s="5" t="s">
        <v>545</v>
      </c>
      <c r="C3" s="5" t="s">
        <v>597</v>
      </c>
      <c r="D3" s="5" t="s">
        <v>620</v>
      </c>
      <c r="E3" s="5" t="s">
        <v>9</v>
      </c>
      <c r="F3" s="5" t="s">
        <v>221</v>
      </c>
      <c r="G3" s="5" t="s">
        <v>621</v>
      </c>
      <c r="H3" s="5" t="s">
        <v>588</v>
      </c>
      <c r="I3" s="5" t="s">
        <v>560</v>
      </c>
      <c r="J3" s="5" t="s">
        <v>558</v>
      </c>
      <c r="K3" s="5" t="s">
        <v>77</v>
      </c>
      <c r="L3" s="5" t="s">
        <v>12</v>
      </c>
      <c r="M3" s="5" t="s">
        <v>13</v>
      </c>
      <c r="N3" s="5" t="s">
        <v>14</v>
      </c>
      <c r="P3">
        <v>103</v>
      </c>
      <c r="Q3">
        <v>1</v>
      </c>
      <c r="R3" t="s">
        <v>622</v>
      </c>
      <c r="S3" t="s">
        <v>32</v>
      </c>
      <c r="T3">
        <f>AVERAGE(K4,K6)</f>
        <v>7.0999999999999994E-2</v>
      </c>
      <c r="U3">
        <f>SQRT(N6^2+N4^2)/2</f>
        <v>6.0621778264910702E-3</v>
      </c>
      <c r="V3">
        <f>SUM(M4:M5)</f>
        <v>6</v>
      </c>
      <c r="W3">
        <f>SUM(M4:M15)</f>
        <v>36</v>
      </c>
      <c r="X3">
        <f>SQRT((((V4-1)*U4^2)+((V3-1)*U3^2))/(V4+V3-2))</f>
        <v>9.0059504138731983E-3</v>
      </c>
      <c r="Y3">
        <f>(T4-T3)/X3</f>
        <v>-0.88830158199365716</v>
      </c>
      <c r="Z3">
        <f>1-(3/(4*(V3+V4-2)-1))</f>
        <v>0.88888888888888884</v>
      </c>
      <c r="AA3">
        <f>((V3+V4)/(V3*V4))+(Y3^2/(2*(V3+V4)))</f>
        <v>0.54383776114291305</v>
      </c>
      <c r="AB3">
        <f>Z3*Y3</f>
        <v>-0.78960140621658415</v>
      </c>
      <c r="AC3">
        <f>AA3*(Z3^2)</f>
        <v>0.42969897176723992</v>
      </c>
      <c r="AE3">
        <f>LN(T4/T3)</f>
        <v>-0.11954515064978269</v>
      </c>
      <c r="AF3">
        <f>(((U3^2)/(V3*T3^2))+((U4^2)/(V4*T4^2)))</f>
        <v>1.7340005204988532E-2</v>
      </c>
      <c r="AG3">
        <f>(V3*V4)/(V3+V4)</f>
        <v>2</v>
      </c>
      <c r="AH3" s="12">
        <f>((V4+V3)/(V4*V3))+(Y3^2/(2*W3))</f>
        <v>0.51095944028572826</v>
      </c>
      <c r="AI3" s="12">
        <f>AH3*(Z3^2)</f>
        <v>0.40372103923810626</v>
      </c>
      <c r="AJ3" s="12"/>
      <c r="AK3" s="12">
        <f>(1/V3)+(AB3*AB5)/(2*W3)</f>
        <v>0.18219604112583623</v>
      </c>
      <c r="AL3" s="12">
        <f>(1/V3/2)+(AB3*AB7)/(2*W3)</f>
        <v>0.1003133891267151</v>
      </c>
      <c r="AM3" s="12">
        <f>(1/V3/2)+(AB3*AB9)/(2*W3)</f>
        <v>9.6152001476927457E-2</v>
      </c>
      <c r="AN3" s="12">
        <f>(1/V3/2)+(AB3*AB11)/(2*W3)</f>
        <v>7.4963292364730122E-2</v>
      </c>
      <c r="AO3" s="12">
        <f>(1/V3/2)+(AB3*AB13)/(2*W3)</f>
        <v>7.5538762546078428E-2</v>
      </c>
      <c r="AP3" s="12">
        <f>(1/V3/2)+(AB3*AB15)/(2*W3)</f>
        <v>8.778250673468356E-2</v>
      </c>
      <c r="AQ3" s="12">
        <f>(1/V3/2)+(AB3*AB17)/(2*W3)</f>
        <v>9.966214449842152E-2</v>
      </c>
      <c r="AS3">
        <v>103</v>
      </c>
      <c r="AT3">
        <v>1</v>
      </c>
    </row>
    <row r="4" spans="1:46">
      <c r="C4">
        <v>2007</v>
      </c>
      <c r="D4" t="s">
        <v>623</v>
      </c>
      <c r="E4" t="s">
        <v>624</v>
      </c>
      <c r="F4" t="s">
        <v>625</v>
      </c>
      <c r="G4" t="s">
        <v>13</v>
      </c>
      <c r="H4" t="s">
        <v>626</v>
      </c>
      <c r="K4">
        <v>0.14199999999999999</v>
      </c>
      <c r="L4">
        <v>7.0000000000000001E-3</v>
      </c>
      <c r="M4">
        <v>3</v>
      </c>
      <c r="N4">
        <f t="shared" ref="N4:N15" si="0">L4*SQRT(M4)</f>
        <v>1.212435565298214E-2</v>
      </c>
      <c r="R4" t="s">
        <v>622</v>
      </c>
      <c r="S4" t="s">
        <v>627</v>
      </c>
      <c r="T4">
        <f>K8</f>
        <v>6.3E-2</v>
      </c>
      <c r="U4">
        <f>N8</f>
        <v>1.3856406460551017E-2</v>
      </c>
      <c r="V4">
        <f>M8</f>
        <v>3</v>
      </c>
      <c r="AH4" s="12"/>
      <c r="AI4" s="12"/>
      <c r="AJ4" s="12"/>
      <c r="AK4" s="12"/>
      <c r="AL4" s="12"/>
      <c r="AM4" s="12"/>
      <c r="AN4" s="12"/>
      <c r="AO4" s="12"/>
      <c r="AP4" s="12"/>
      <c r="AQ4" s="12"/>
    </row>
    <row r="5" spans="1:46">
      <c r="C5">
        <v>2007</v>
      </c>
      <c r="D5" t="s">
        <v>623</v>
      </c>
      <c r="E5" t="s">
        <v>624</v>
      </c>
      <c r="F5" t="s">
        <v>625</v>
      </c>
      <c r="G5" t="s">
        <v>13</v>
      </c>
      <c r="H5" t="s">
        <v>628</v>
      </c>
      <c r="K5">
        <v>6.9000000000000006E-2</v>
      </c>
      <c r="L5">
        <v>1.6E-2</v>
      </c>
      <c r="M5">
        <v>3</v>
      </c>
      <c r="N5">
        <f t="shared" si="0"/>
        <v>2.7712812921102035E-2</v>
      </c>
      <c r="P5">
        <v>104</v>
      </c>
      <c r="Q5">
        <v>1</v>
      </c>
      <c r="R5" t="s">
        <v>622</v>
      </c>
      <c r="S5" t="s">
        <v>32</v>
      </c>
      <c r="T5">
        <v>7.0999999999999994E-2</v>
      </c>
      <c r="U5">
        <v>6.0621778264910702E-3</v>
      </c>
      <c r="V5">
        <v>6</v>
      </c>
      <c r="W5">
        <v>36</v>
      </c>
      <c r="X5">
        <f>SQRT((((V6-1)*U6^2)+((V5-1)*U5^2))/(V6+V5-2))</f>
        <v>6.9049671562268445E-3</v>
      </c>
      <c r="Y5">
        <f>(T6-T5)/X5</f>
        <v>-1.5930560929721851</v>
      </c>
      <c r="Z5">
        <f>1-(3/(4*(V5+V6-2)-1))</f>
        <v>0.88888888888888884</v>
      </c>
      <c r="AA5">
        <f>((V5+V6)/(V5*V6))+(Y5^2/(2*(V5+V6)))</f>
        <v>0.64099042863087796</v>
      </c>
      <c r="AB5">
        <f>Z5*Y5</f>
        <v>-1.41604986041972</v>
      </c>
      <c r="AC5">
        <f>AA5*(Z5^2)</f>
        <v>0.50646157323921215</v>
      </c>
      <c r="AE5">
        <f>LN(T6/T5)</f>
        <v>-0.16833531481921463</v>
      </c>
      <c r="AF5">
        <f>(((U5^2)/(V5*T5^2))+((U6^2)/(V6*T6^2)))</f>
        <v>8.1594811435120908E-3</v>
      </c>
      <c r="AG5">
        <f>(V5*V6)/(V5+V6)</f>
        <v>2</v>
      </c>
      <c r="AH5" s="12">
        <f>((V6+V5)/(V6*V5))+(Y5^2/(2*W5))</f>
        <v>0.53524760715771946</v>
      </c>
      <c r="AI5" s="12">
        <f>AH5*(Z5^2)</f>
        <v>0.42291168960609932</v>
      </c>
      <c r="AJ5" s="12">
        <f>(1/V5)+(AB5*AB3)/(2*W5)</f>
        <v>0.18219604112583623</v>
      </c>
      <c r="AK5" s="12"/>
      <c r="AL5" s="12">
        <f>(1/V5/2)+(AB5*AB7)/(2*W5)</f>
        <v>0.11378490731335988</v>
      </c>
      <c r="AM5" s="12">
        <f>(1/V5/2)+(AB5*AB9)/(2*W5)</f>
        <v>0.10632198696615651</v>
      </c>
      <c r="AN5" s="12">
        <f>(1/V5/2)+(AB5*AB11)/(2*W5)</f>
        <v>6.832272766320252E-2</v>
      </c>
      <c r="AO5" s="12">
        <f>(1/V5/2)+(AB5*AB13)/(2*W5)</f>
        <v>6.9354760361673262E-2</v>
      </c>
      <c r="AP5" s="12">
        <f>(1/V5/2)+(AB5*AB15)/(2*W5)</f>
        <v>9.1312360883642682E-2</v>
      </c>
      <c r="AQ5" s="12">
        <f>(1/V5/2)+(AB5*AB17)/(2*W5)</f>
        <v>0.11261698276594431</v>
      </c>
      <c r="AS5">
        <v>103</v>
      </c>
      <c r="AT5">
        <v>2</v>
      </c>
    </row>
    <row r="6" spans="1:46">
      <c r="C6">
        <v>2007</v>
      </c>
      <c r="D6" t="s">
        <v>623</v>
      </c>
      <c r="E6" t="s">
        <v>624</v>
      </c>
      <c r="F6" t="s">
        <v>625</v>
      </c>
      <c r="G6" t="s">
        <v>13</v>
      </c>
      <c r="H6" t="s">
        <v>629</v>
      </c>
      <c r="K6">
        <v>0</v>
      </c>
      <c r="M6">
        <v>3</v>
      </c>
      <c r="N6">
        <f t="shared" si="0"/>
        <v>0</v>
      </c>
      <c r="R6" t="s">
        <v>622</v>
      </c>
      <c r="S6" t="s">
        <v>630</v>
      </c>
      <c r="T6">
        <f>K9</f>
        <v>0.06</v>
      </c>
      <c r="U6">
        <f>N9</f>
        <v>8.6602540378443865E-3</v>
      </c>
      <c r="V6">
        <f>M9</f>
        <v>3</v>
      </c>
    </row>
    <row r="7" spans="1:46">
      <c r="C7">
        <v>2007</v>
      </c>
      <c r="D7" t="s">
        <v>623</v>
      </c>
      <c r="E7" t="s">
        <v>624</v>
      </c>
      <c r="F7" t="s">
        <v>625</v>
      </c>
      <c r="G7" t="s">
        <v>13</v>
      </c>
      <c r="H7" t="s">
        <v>631</v>
      </c>
      <c r="K7">
        <v>0.13500000000000001</v>
      </c>
      <c r="L7">
        <v>3.4000000000000002E-2</v>
      </c>
      <c r="M7">
        <v>3</v>
      </c>
      <c r="N7">
        <f t="shared" si="0"/>
        <v>5.8889727457341827E-2</v>
      </c>
      <c r="P7">
        <v>105</v>
      </c>
      <c r="Q7">
        <v>1</v>
      </c>
      <c r="R7" t="s">
        <v>632</v>
      </c>
      <c r="S7" t="s">
        <v>32</v>
      </c>
      <c r="T7">
        <f>AVERAGE(K4,K5)</f>
        <v>0.1055</v>
      </c>
      <c r="U7">
        <f>SQRT(N5^2+N4^2)/2</f>
        <v>1.5124483462254174E-2</v>
      </c>
      <c r="V7">
        <f>SUM(M8:M9)</f>
        <v>6</v>
      </c>
      <c r="W7">
        <f>SUM(M4:M15)</f>
        <v>36</v>
      </c>
      <c r="X7">
        <f>SQRT((((V8-1)*U8^2)+((V7-1)*U7^2))/(V8+V7-2))</f>
        <v>1.6935803156963903E-2</v>
      </c>
      <c r="Y7">
        <f>(T8-T7)/X7</f>
        <v>-1.7418719222577745</v>
      </c>
      <c r="Z7">
        <f>1-(3/(4*(V7+V8-2)-1))</f>
        <v>0.88888888888888884</v>
      </c>
      <c r="AA7">
        <f>((V7+V8)/(V7*V8))+(Y7^2/(2*(V7+V8)))</f>
        <v>0.66856209964166635</v>
      </c>
      <c r="AB7">
        <f>Z7*Y7</f>
        <v>-1.5483305975624662</v>
      </c>
      <c r="AC7">
        <f>AA7*(Z7^2)</f>
        <v>0.52824659724773637</v>
      </c>
      <c r="AE7">
        <f>LN(T8/T7)</f>
        <v>-0.32797761262979008</v>
      </c>
      <c r="AF7">
        <f>(((U7^2)/(V7*T7^2))+((U8^2)/(V8*T8^2)))</f>
        <v>2.8356097757347039E-2</v>
      </c>
      <c r="AG7">
        <f>(V7*V8)/(V7+V8)</f>
        <v>2</v>
      </c>
      <c r="AH7" s="12">
        <f>((V8+V7)/(V8*V7))+(Y7^2/(2*W7))</f>
        <v>0.54214052491041653</v>
      </c>
      <c r="AI7" s="12">
        <f>AH7*(Z7^2)</f>
        <v>0.42835794560823032</v>
      </c>
      <c r="AJ7" s="12">
        <f>(1/V7/2)+(AB7*AB3)/(2*W7)</f>
        <v>0.1003133891267151</v>
      </c>
      <c r="AK7" s="12">
        <f>(1/V7/2)+(AB7*AB5)/(2*W7)</f>
        <v>0.11378490731335988</v>
      </c>
      <c r="AL7" s="12"/>
      <c r="AM7" s="12">
        <f>(1/V7)+(AB7*AB9)/(2*W7)</f>
        <v>0.19180281251248846</v>
      </c>
      <c r="AN7" s="12">
        <f>(1/V7/2)+(AB7*AB11)/(2*W7)</f>
        <v>6.6920507276403821E-2</v>
      </c>
      <c r="AO7" s="12">
        <f>(1/V7/2)+(AB7*AB13)/(2*W7)</f>
        <v>6.8048947629664819E-2</v>
      </c>
      <c r="AP7" s="12">
        <f>(1/V7/2)+(AB7*AB15)/(2*W7)</f>
        <v>9.2057724218323825E-2</v>
      </c>
      <c r="AQ7" s="12">
        <f>(1/V7/2)+(AB7*AB17)/(2*W7)</f>
        <v>0.11535252396505673</v>
      </c>
      <c r="AS7">
        <v>103</v>
      </c>
      <c r="AT7">
        <v>3</v>
      </c>
    </row>
    <row r="8" spans="1:46">
      <c r="C8">
        <v>2007</v>
      </c>
      <c r="D8" t="s">
        <v>623</v>
      </c>
      <c r="E8" t="s">
        <v>624</v>
      </c>
      <c r="F8" t="s">
        <v>625</v>
      </c>
      <c r="G8" t="s">
        <v>163</v>
      </c>
      <c r="H8" t="s">
        <v>626</v>
      </c>
      <c r="I8" t="s">
        <v>629</v>
      </c>
      <c r="J8" s="34" t="s">
        <v>612</v>
      </c>
      <c r="K8">
        <v>6.3E-2</v>
      </c>
      <c r="L8">
        <v>8.0000000000000002E-3</v>
      </c>
      <c r="M8">
        <v>3</v>
      </c>
      <c r="N8">
        <f t="shared" si="0"/>
        <v>1.3856406460551017E-2</v>
      </c>
      <c r="R8" t="s">
        <v>632</v>
      </c>
      <c r="S8" t="s">
        <v>627</v>
      </c>
      <c r="T8">
        <f>K10</f>
        <v>7.5999999999999998E-2</v>
      </c>
      <c r="U8">
        <f>N10</f>
        <v>2.0784609690826527E-2</v>
      </c>
      <c r="V8">
        <f>M10</f>
        <v>3</v>
      </c>
    </row>
    <row r="9" spans="1:46">
      <c r="C9">
        <v>2007</v>
      </c>
      <c r="D9" t="s">
        <v>623</v>
      </c>
      <c r="E9" t="s">
        <v>624</v>
      </c>
      <c r="F9" t="s">
        <v>625</v>
      </c>
      <c r="G9" t="s">
        <v>163</v>
      </c>
      <c r="H9" t="s">
        <v>626</v>
      </c>
      <c r="I9" t="s">
        <v>629</v>
      </c>
      <c r="J9" s="34" t="s">
        <v>633</v>
      </c>
      <c r="K9">
        <v>0.06</v>
      </c>
      <c r="L9">
        <v>5.0000000000000001E-3</v>
      </c>
      <c r="M9">
        <v>3</v>
      </c>
      <c r="N9">
        <f t="shared" si="0"/>
        <v>8.6602540378443865E-3</v>
      </c>
      <c r="P9">
        <v>106</v>
      </c>
      <c r="Q9">
        <v>1</v>
      </c>
      <c r="R9" t="s">
        <v>632</v>
      </c>
      <c r="S9" t="s">
        <v>32</v>
      </c>
      <c r="T9">
        <v>0.1055</v>
      </c>
      <c r="U9">
        <v>1.5124483462254174E-2</v>
      </c>
      <c r="V9">
        <v>6</v>
      </c>
      <c r="W9">
        <v>36</v>
      </c>
      <c r="X9">
        <f>SQRT((((V10-1)*U10^2)+((V9-1)*U9^2))/(V10+V9-2))</f>
        <v>1.3308160761620776E-2</v>
      </c>
      <c r="Y9">
        <f>(T10-T9)/X9</f>
        <v>-1.3149826120577093</v>
      </c>
      <c r="Z9">
        <f>1-(3/(4*(V9+V10-2)-1))</f>
        <v>0.88888888888888884</v>
      </c>
      <c r="AA9">
        <f>((V9+V10)/(V9*V10))+(Y9^2/(2*(V9+V10)))</f>
        <v>0.5960655150007842</v>
      </c>
      <c r="AB9">
        <f>Z9*Y9</f>
        <v>-1.168873432940186</v>
      </c>
      <c r="AC9">
        <f>AA9*(Z9^2)</f>
        <v>0.4709653451858048</v>
      </c>
      <c r="AE9">
        <f>LN(T10/T9)</f>
        <v>-0.18137413843791478</v>
      </c>
      <c r="AF9">
        <f>(((U9^2)/(V9*T9^2))+((U10^2)/(V10*T10^2)))</f>
        <v>5.4914655373887074E-3</v>
      </c>
      <c r="AG9">
        <f>(V9*V10)/(V9+V10)</f>
        <v>2</v>
      </c>
      <c r="AH9" s="12">
        <f>((V10+V9)/(V10*V9))+(Y9^2/(2*W9))</f>
        <v>0.52401637875019602</v>
      </c>
      <c r="AI9" s="12">
        <f>AH9*(Z9^2)</f>
        <v>0.41403763259274745</v>
      </c>
      <c r="AJ9" s="12">
        <f>(1/V9/2)+(AB9*AB3)/(2*W9)</f>
        <v>9.6152001476927457E-2</v>
      </c>
      <c r="AK9" s="12">
        <f>(1/V9/2)+(AB9*AB5)/(2*W9)</f>
        <v>0.10632198696615651</v>
      </c>
      <c r="AL9" s="12">
        <f>(1/V9)+(AB9*AB7)/(2*W9)</f>
        <v>0.19180281251248846</v>
      </c>
      <c r="AM9" s="12"/>
      <c r="AN9" s="12">
        <f>(1/V9/2)+(AB9*AB11)/(2*W9)</f>
        <v>7.0942881082621839E-2</v>
      </c>
      <c r="AO9" s="12">
        <f>(1/V9/2)+(AB9*AB13)/(2*W9)</f>
        <v>7.1794768884659022E-2</v>
      </c>
      <c r="AP9" s="12">
        <f>(1/V9/2)+(AB9*AB15)/(2*W9)</f>
        <v>8.9919593877499496E-2</v>
      </c>
      <c r="AQ9" s="12">
        <f>(1/V9/2)+(AB9*AB17)/(2*W9)</f>
        <v>0.10750541992297319</v>
      </c>
      <c r="AS9">
        <v>103</v>
      </c>
      <c r="AT9">
        <v>4</v>
      </c>
    </row>
    <row r="10" spans="1:46">
      <c r="C10">
        <v>2007</v>
      </c>
      <c r="D10" t="s">
        <v>623</v>
      </c>
      <c r="E10" t="s">
        <v>624</v>
      </c>
      <c r="F10" t="s">
        <v>625</v>
      </c>
      <c r="G10" t="s">
        <v>163</v>
      </c>
      <c r="H10" t="s">
        <v>626</v>
      </c>
      <c r="I10" t="s">
        <v>628</v>
      </c>
      <c r="J10" s="34" t="s">
        <v>612</v>
      </c>
      <c r="K10">
        <v>7.5999999999999998E-2</v>
      </c>
      <c r="L10">
        <v>1.2E-2</v>
      </c>
      <c r="M10">
        <v>3</v>
      </c>
      <c r="N10">
        <f t="shared" si="0"/>
        <v>2.0784609690826527E-2</v>
      </c>
      <c r="R10" t="s">
        <v>632</v>
      </c>
      <c r="S10" t="s">
        <v>630</v>
      </c>
      <c r="T10">
        <f>K11</f>
        <v>8.7999999999999995E-2</v>
      </c>
      <c r="U10">
        <f>N11</f>
        <v>6.9282032302755087E-3</v>
      </c>
      <c r="V10">
        <f>M11</f>
        <v>3</v>
      </c>
    </row>
    <row r="11" spans="1:46">
      <c r="C11">
        <v>2007</v>
      </c>
      <c r="D11" t="s">
        <v>623</v>
      </c>
      <c r="E11" t="s">
        <v>624</v>
      </c>
      <c r="F11" t="s">
        <v>625</v>
      </c>
      <c r="G11" t="s">
        <v>163</v>
      </c>
      <c r="H11" t="s">
        <v>626</v>
      </c>
      <c r="I11" t="s">
        <v>628</v>
      </c>
      <c r="J11" s="34" t="s">
        <v>633</v>
      </c>
      <c r="K11">
        <v>8.7999999999999995E-2</v>
      </c>
      <c r="L11">
        <v>4.0000000000000001E-3</v>
      </c>
      <c r="M11">
        <v>3</v>
      </c>
      <c r="N11">
        <f t="shared" si="0"/>
        <v>6.9282032302755087E-3</v>
      </c>
      <c r="P11">
        <v>107</v>
      </c>
      <c r="Q11">
        <v>1</v>
      </c>
      <c r="R11" t="s">
        <v>634</v>
      </c>
      <c r="S11" t="s">
        <v>32</v>
      </c>
      <c r="T11">
        <f>AVERAGE(K6,K7)</f>
        <v>6.7500000000000004E-2</v>
      </c>
      <c r="U11">
        <f>SQRT(N7^2+N6^2)/2</f>
        <v>2.9444863728670913E-2</v>
      </c>
      <c r="V11">
        <f>SUM(M6:M7)</f>
        <v>6</v>
      </c>
      <c r="W11">
        <f>SUM(M4:M15)</f>
        <v>36</v>
      </c>
      <c r="X11">
        <f>SQRT((((V12-1)*U12^2)+((V11-1)*U11^2))/(V12+V11-2))</f>
        <v>2.5039968051097827E-2</v>
      </c>
      <c r="Y11">
        <f>(T12-T11)/X11</f>
        <v>0.85862729361818679</v>
      </c>
      <c r="Z11">
        <f>1-(3/(4*(V11+V12-2)-1))</f>
        <v>0.88888888888888884</v>
      </c>
      <c r="AA11">
        <f>((V11+V12)/(V11*V12))+(Y11^2/(2*(V11+V12)))</f>
        <v>0.54095782385256064</v>
      </c>
      <c r="AB11">
        <f>Z11*Y11</f>
        <v>0.7632242609939438</v>
      </c>
      <c r="AC11">
        <f>AA11*(Z11^2)</f>
        <v>0.42742346576004786</v>
      </c>
      <c r="AE11">
        <f>LN(T12/T11)</f>
        <v>0.27650877185365563</v>
      </c>
      <c r="AF11">
        <f>(((U11^2)/(V11*T11^2))+((U12^2)/(V12*T12^2)))</f>
        <v>3.285089781482399E-2</v>
      </c>
      <c r="AG11">
        <f>(V11*V12)/(V11+V12)</f>
        <v>2</v>
      </c>
      <c r="AH11" s="12">
        <f>((V12+V11)/(V12*V11))+(Y11^2/(2*W11))</f>
        <v>0.51023945596314013</v>
      </c>
      <c r="AI11" s="12">
        <f>AH11*(Z11^2)</f>
        <v>0.40315216273630822</v>
      </c>
      <c r="AJ11" s="12">
        <f>(1/V11/2)+(AB11*AB3)/(2*W11)</f>
        <v>7.4963292364730122E-2</v>
      </c>
      <c r="AK11" s="12">
        <f>(1/V11/2)+(AB11*AB5)/(2*W11)</f>
        <v>6.832272766320252E-2</v>
      </c>
      <c r="AL11" s="12">
        <f>(1/V11/2)+(AB11*AB7)/(2*W11)</f>
        <v>6.6920507276403821E-2</v>
      </c>
      <c r="AM11" s="12">
        <f>(1/V11/2)+(AB11*AB9)/(2*W11)</f>
        <v>7.0942881082621839E-2</v>
      </c>
      <c r="AN11" s="12"/>
      <c r="AO11" s="12">
        <f>(1/V11)+(AB11*AB13)/(2*W11)</f>
        <v>0.17420085477984718</v>
      </c>
      <c r="AP11" s="12">
        <f>(1/V11/2)+(AB11*AB15)/(2*W11)</f>
        <v>7.9032787444553568E-2</v>
      </c>
      <c r="AQ11" s="12">
        <f>(1/V11/2)+(AB11*AB17)/(2*W11)</f>
        <v>6.754999665704875E-2</v>
      </c>
      <c r="AS11">
        <v>103</v>
      </c>
      <c r="AT11">
        <v>5</v>
      </c>
    </row>
    <row r="12" spans="1:46">
      <c r="C12">
        <v>2007</v>
      </c>
      <c r="D12" t="s">
        <v>623</v>
      </c>
      <c r="E12" t="s">
        <v>624</v>
      </c>
      <c r="F12" t="s">
        <v>625</v>
      </c>
      <c r="G12" t="s">
        <v>163</v>
      </c>
      <c r="H12" t="s">
        <v>631</v>
      </c>
      <c r="I12" t="s">
        <v>629</v>
      </c>
      <c r="J12" t="s">
        <v>612</v>
      </c>
      <c r="K12">
        <v>8.8999999999999996E-2</v>
      </c>
      <c r="L12">
        <v>3.0000000000000001E-3</v>
      </c>
      <c r="M12">
        <v>3</v>
      </c>
      <c r="N12">
        <f t="shared" si="0"/>
        <v>5.1961524227066317E-3</v>
      </c>
      <c r="R12" t="s">
        <v>634</v>
      </c>
      <c r="S12" t="s">
        <v>627</v>
      </c>
      <c r="T12">
        <f>K12</f>
        <v>8.8999999999999996E-2</v>
      </c>
      <c r="U12">
        <f>N12</f>
        <v>5.1961524227066317E-3</v>
      </c>
      <c r="V12">
        <f>M12</f>
        <v>3</v>
      </c>
    </row>
    <row r="13" spans="1:46">
      <c r="C13">
        <v>2007</v>
      </c>
      <c r="D13" t="s">
        <v>623</v>
      </c>
      <c r="E13" t="s">
        <v>624</v>
      </c>
      <c r="F13" t="s">
        <v>625</v>
      </c>
      <c r="G13" t="s">
        <v>163</v>
      </c>
      <c r="H13" t="s">
        <v>631</v>
      </c>
      <c r="I13" t="s">
        <v>629</v>
      </c>
      <c r="J13" t="s">
        <v>633</v>
      </c>
      <c r="K13">
        <v>8.8999999999999996E-2</v>
      </c>
      <c r="L13">
        <v>1.0999999999999999E-2</v>
      </c>
      <c r="M13">
        <v>3</v>
      </c>
      <c r="N13">
        <f t="shared" si="0"/>
        <v>1.9052558883257648E-2</v>
      </c>
      <c r="P13">
        <v>108</v>
      </c>
      <c r="Q13">
        <v>1</v>
      </c>
      <c r="R13" t="s">
        <v>634</v>
      </c>
      <c r="S13" t="s">
        <v>32</v>
      </c>
      <c r="T13">
        <v>6.7500000000000004E-2</v>
      </c>
      <c r="U13">
        <v>2.9444863728670913E-2</v>
      </c>
      <c r="V13">
        <v>6</v>
      </c>
      <c r="W13">
        <v>36</v>
      </c>
      <c r="X13">
        <f>SQRT((((V14-1)*U14^2)+((V13-1)*U13^2))/(V14+V13-2))</f>
        <v>2.6888659319497504E-2</v>
      </c>
      <c r="Y13">
        <f>(T14-T13)/X13</f>
        <v>0.7995936035535216</v>
      </c>
      <c r="Z13">
        <f>1-(3/(4*(V13+V14-2)-1))</f>
        <v>0.88888888888888884</v>
      </c>
      <c r="AA13">
        <f>((V13+V14)/(V13*V14))+(Y13^2/(2*(V13+V14)))</f>
        <v>0.53551944060242818</v>
      </c>
      <c r="AB13">
        <f>Z13*Y13</f>
        <v>0.71074986982535249</v>
      </c>
      <c r="AC13">
        <f>AA13*(Z13^2)</f>
        <v>0.4231264715871037</v>
      </c>
      <c r="AE13">
        <f>LN(T14/T13)</f>
        <v>0.27650877185365563</v>
      </c>
      <c r="AF13">
        <f>(((U13^2)/(V13*T13^2))+((U14^2)/(V14*T14^2)))</f>
        <v>4.6990526649567071E-2</v>
      </c>
      <c r="AG13">
        <f>(V13*V14)/(V13+V14)</f>
        <v>2</v>
      </c>
      <c r="AH13" s="12">
        <f>((V14+V13)/(V14*V13))+(Y13^2/(2*W13))</f>
        <v>0.50887986015060704</v>
      </c>
      <c r="AI13" s="12">
        <f>AH13*(Z13^2)</f>
        <v>0.40207791419307221</v>
      </c>
      <c r="AJ13" s="12">
        <f>(1/V13/2)+(AB13*AB3)/(2*W13)</f>
        <v>7.5538762546078428E-2</v>
      </c>
      <c r="AK13" s="12">
        <f>(1/V13/2)+(AB13*AB5)/(2*W13)</f>
        <v>6.9354760361673262E-2</v>
      </c>
      <c r="AL13" s="12">
        <f>(1/V13/2)+(AB13*AB7)/(2*W13)</f>
        <v>6.8048947629664819E-2</v>
      </c>
      <c r="AM13" s="12">
        <f>(1/V13/2)+(AB13*AB9)/(2*W13)</f>
        <v>7.1794768884659022E-2</v>
      </c>
      <c r="AN13" s="12">
        <f>(1/V13)+(AB13*AB11)/(2*W13)</f>
        <v>0.17420085477984718</v>
      </c>
      <c r="AO13" s="12"/>
      <c r="AP13" s="12">
        <f>(1/V13/2)+(AB13*AB15)/(2*W13)</f>
        <v>7.9328465318986463E-2</v>
      </c>
      <c r="AQ13" s="12">
        <f>(1/V13/2)+(AB13*AB17)/(2*W13)</f>
        <v>6.8635157369338395E-2</v>
      </c>
      <c r="AS13">
        <v>103</v>
      </c>
      <c r="AT13">
        <v>6</v>
      </c>
    </row>
    <row r="14" spans="1:46">
      <c r="C14">
        <v>2007</v>
      </c>
      <c r="D14" t="s">
        <v>623</v>
      </c>
      <c r="E14" t="s">
        <v>624</v>
      </c>
      <c r="F14" t="s">
        <v>625</v>
      </c>
      <c r="G14" t="s">
        <v>163</v>
      </c>
      <c r="H14" t="s">
        <v>631</v>
      </c>
      <c r="I14" t="s">
        <v>628</v>
      </c>
      <c r="J14" t="s">
        <v>612</v>
      </c>
      <c r="K14">
        <v>8.8999999999999996E-2</v>
      </c>
      <c r="L14">
        <v>8.0000000000000002E-3</v>
      </c>
      <c r="M14">
        <v>3</v>
      </c>
      <c r="N14">
        <f t="shared" si="0"/>
        <v>1.3856406460551017E-2</v>
      </c>
      <c r="R14" t="s">
        <v>634</v>
      </c>
      <c r="S14" t="s">
        <v>630</v>
      </c>
      <c r="T14">
        <f>K13</f>
        <v>8.8999999999999996E-2</v>
      </c>
      <c r="U14">
        <f>N13</f>
        <v>1.9052558883257648E-2</v>
      </c>
      <c r="V14">
        <f>M13</f>
        <v>3</v>
      </c>
    </row>
    <row r="15" spans="1:46">
      <c r="C15">
        <v>2007</v>
      </c>
      <c r="D15" t="s">
        <v>623</v>
      </c>
      <c r="E15" t="s">
        <v>624</v>
      </c>
      <c r="F15" t="s">
        <v>625</v>
      </c>
      <c r="G15" t="s">
        <v>163</v>
      </c>
      <c r="H15" t="s">
        <v>631</v>
      </c>
      <c r="I15" t="s">
        <v>628</v>
      </c>
      <c r="J15" t="s">
        <v>633</v>
      </c>
      <c r="K15">
        <v>5.5E-2</v>
      </c>
      <c r="L15">
        <v>6.0000000000000001E-3</v>
      </c>
      <c r="M15">
        <v>3</v>
      </c>
      <c r="N15">
        <f t="shared" si="0"/>
        <v>1.0392304845413263E-2</v>
      </c>
      <c r="P15">
        <v>109</v>
      </c>
      <c r="Q15">
        <v>1</v>
      </c>
      <c r="R15" t="s">
        <v>635</v>
      </c>
      <c r="S15" t="s">
        <v>32</v>
      </c>
      <c r="T15">
        <f>AVERAGE(K5,K7)</f>
        <v>0.10200000000000001</v>
      </c>
      <c r="U15">
        <f>SQRT(N7^2+N5^2)/2</f>
        <v>3.2542280190545961E-2</v>
      </c>
      <c r="V15">
        <f>SUM(M6:M7)</f>
        <v>6</v>
      </c>
      <c r="W15">
        <f>SUM(M4:M15)</f>
        <v>36</v>
      </c>
      <c r="X15">
        <f>SQRT((((V16-1)*U16^2)+((V15-1)*U15^2))/(V16+V15-2))</f>
        <v>2.8483077682822731E-2</v>
      </c>
      <c r="Y15">
        <f>(T16-T15)/X15</f>
        <v>-0.45641135219877982</v>
      </c>
      <c r="Z15">
        <f>1-(3/(4*(V15+V16-2)-1))</f>
        <v>0.88888888888888884</v>
      </c>
      <c r="AA15">
        <f>((V15+V16)/(V15*V16))+(Y15^2/(2*(V15+V16)))</f>
        <v>0.51157285124532881</v>
      </c>
      <c r="AB15">
        <f>Z15*Y15</f>
        <v>-0.40569897973224872</v>
      </c>
      <c r="AC15">
        <f>AA15*(Z15^2)</f>
        <v>0.40420570962593877</v>
      </c>
      <c r="AE15">
        <f>LN(T16/T15)</f>
        <v>-0.13633644355213137</v>
      </c>
      <c r="AF15">
        <f>(((U15^2)/(V15*T15^2))+((U16^2)/(V16*T16^2)))</f>
        <v>2.5044416894417922E-2</v>
      </c>
      <c r="AG15">
        <f>(V15*V16)/(V15+V16)</f>
        <v>2</v>
      </c>
      <c r="AH15" s="12">
        <f>((V16+V15)/(V16*V15))+(Y15^2/(2*W15))</f>
        <v>0.50289321281133226</v>
      </c>
      <c r="AI15" s="12">
        <f>AH15*(Z15^2)</f>
        <v>0.39734772370278104</v>
      </c>
      <c r="AJ15" s="12">
        <f>(1/V15/2)+(AB15*AB3)/(2*W15)</f>
        <v>8.778250673468356E-2</v>
      </c>
      <c r="AK15" s="12">
        <f>(1/V15/2)+(AB15*AB5)/(2*W15)</f>
        <v>9.1312360883642682E-2</v>
      </c>
      <c r="AL15" s="12">
        <f>(1/V15/2)+(AB15*AB7)/(2*W15)</f>
        <v>9.2057724218323825E-2</v>
      </c>
      <c r="AM15" s="12">
        <f>(1/V15/2)+(AB15*AB9)/(2*W15)</f>
        <v>8.9919593877499496E-2</v>
      </c>
      <c r="AN15" s="12">
        <f>(1/V15/2)+(AB15*AB11)/(2*W15)</f>
        <v>7.9032787444553568E-2</v>
      </c>
      <c r="AO15" s="12">
        <f>(1/V15/2)+(AB15*AB13)/(2*W15)</f>
        <v>7.9328465318986463E-2</v>
      </c>
      <c r="AP15" s="12"/>
      <c r="AQ15" s="12">
        <f>(1/V15)+(AB15*AB17)/(2*W15)</f>
        <v>0.17505644659583225</v>
      </c>
      <c r="AS15">
        <v>103</v>
      </c>
      <c r="AT15">
        <v>7</v>
      </c>
    </row>
    <row r="16" spans="1:46">
      <c r="R16" t="s">
        <v>635</v>
      </c>
      <c r="S16" t="s">
        <v>627</v>
      </c>
      <c r="T16">
        <f>K14</f>
        <v>8.8999999999999996E-2</v>
      </c>
      <c r="U16">
        <f>N14</f>
        <v>1.3856406460551017E-2</v>
      </c>
      <c r="V16">
        <f>M14</f>
        <v>3</v>
      </c>
    </row>
    <row r="17" spans="3:46">
      <c r="P17">
        <v>110</v>
      </c>
      <c r="Q17">
        <v>1</v>
      </c>
      <c r="R17" t="s">
        <v>635</v>
      </c>
      <c r="S17" t="s">
        <v>32</v>
      </c>
      <c r="T17">
        <v>0.10200000000000001</v>
      </c>
      <c r="U17">
        <v>3.2542280190545961E-2</v>
      </c>
      <c r="V17">
        <v>6</v>
      </c>
      <c r="W17">
        <v>36</v>
      </c>
      <c r="X17">
        <f>SQRT((((V18-1)*U18^2)+((V17-1)*U17^2))/(V18+V17-2))</f>
        <v>2.8058612123298514E-2</v>
      </c>
      <c r="Y17">
        <f>(T18-T17)/X17</f>
        <v>-1.6750650314943225</v>
      </c>
      <c r="Z17">
        <f>1-(3/(4*(V17+V18-2)-1))</f>
        <v>0.88888888888888884</v>
      </c>
      <c r="AA17">
        <f>((V17+V18)/(V17*V18))+(Y17^2/(2*(V17+V18)))</f>
        <v>0.65588015887417084</v>
      </c>
      <c r="AB17">
        <f>Z17*Y17</f>
        <v>-1.4889466946616199</v>
      </c>
      <c r="AC17">
        <f>AA17*(Z17^2)</f>
        <v>0.51822629836971523</v>
      </c>
      <c r="AE17">
        <f>LN(T18/T17)</f>
        <v>-0.61763962805180017</v>
      </c>
      <c r="AF17">
        <f>(((U17^2)/(V17*T17^2))+((U18^2)/(V18*T18^2)))</f>
        <v>2.8865455435131433E-2</v>
      </c>
      <c r="AG17">
        <f>(V17*V18)/(V17+V18)</f>
        <v>2</v>
      </c>
      <c r="AH17" s="12">
        <f>((V18+V17)/(V18*V17))+(Y17^2/(2*W17))</f>
        <v>0.53897003971854274</v>
      </c>
      <c r="AI17" s="12">
        <f>AH17*(Z17^2)</f>
        <v>0.42585287088872509</v>
      </c>
      <c r="AJ17" s="12">
        <f>(1/V17/2)+(AB17*AB3)/(2*W17)</f>
        <v>9.966214449842152E-2</v>
      </c>
      <c r="AK17" s="12">
        <f>(1/V17/2)+(AB17*AB5)/(2*W17)</f>
        <v>0.11261698276594431</v>
      </c>
      <c r="AL17" s="12">
        <f>(1/V17/2)+(AB17*AB7)/(2*W17)</f>
        <v>0.11535252396505673</v>
      </c>
      <c r="AM17" s="12">
        <f>(1/V17/2)+(AB17*AB9)/(2*W17)</f>
        <v>0.10750541992297319</v>
      </c>
      <c r="AN17" s="12">
        <f>(1/V17/2)+(AB17*AB11)/(2*W17)</f>
        <v>6.754999665704875E-2</v>
      </c>
      <c r="AO17" s="12">
        <f>(1/V17/2)+(AB17*AB13)/(2*W17)</f>
        <v>6.8635157369338395E-2</v>
      </c>
      <c r="AP17" s="12">
        <f>(1/V17)+(AB17*AB15)/(2*W17)</f>
        <v>0.17505644659583225</v>
      </c>
      <c r="AQ17" s="12"/>
      <c r="AS17">
        <v>103</v>
      </c>
      <c r="AT17">
        <v>8</v>
      </c>
    </row>
    <row r="18" spans="3:46">
      <c r="R18" t="s">
        <v>635</v>
      </c>
      <c r="S18" t="s">
        <v>630</v>
      </c>
      <c r="T18">
        <f>K15</f>
        <v>5.5E-2</v>
      </c>
      <c r="U18">
        <f>N15</f>
        <v>1.0392304845413263E-2</v>
      </c>
      <c r="V18">
        <f>M15</f>
        <v>3</v>
      </c>
    </row>
    <row r="19" spans="3:46">
      <c r="AH19" s="11" t="s">
        <v>100</v>
      </c>
      <c r="AI19" s="12"/>
      <c r="AJ19" s="12">
        <v>108</v>
      </c>
      <c r="AK19" s="12">
        <v>109</v>
      </c>
      <c r="AL19" s="12">
        <v>110</v>
      </c>
      <c r="AM19" s="12">
        <v>111</v>
      </c>
    </row>
    <row r="20" spans="3:46">
      <c r="P20" t="s">
        <v>15</v>
      </c>
      <c r="Q20" t="s">
        <v>16</v>
      </c>
      <c r="R20" s="5" t="s">
        <v>568</v>
      </c>
      <c r="S20" s="5" t="s">
        <v>49</v>
      </c>
      <c r="T20" s="5" t="s">
        <v>10</v>
      </c>
      <c r="U20" s="5" t="s">
        <v>14</v>
      </c>
      <c r="V20" s="5" t="s">
        <v>13</v>
      </c>
      <c r="W20" s="5" t="s">
        <v>569</v>
      </c>
      <c r="X20" s="6" t="s">
        <v>20</v>
      </c>
      <c r="Y20" s="6" t="s">
        <v>21</v>
      </c>
      <c r="Z20" s="6" t="s">
        <v>22</v>
      </c>
      <c r="AA20" s="6" t="s">
        <v>23</v>
      </c>
      <c r="AB20" s="6" t="s">
        <v>24</v>
      </c>
      <c r="AC20" s="6" t="s">
        <v>25</v>
      </c>
      <c r="AE20" s="6" t="s">
        <v>26</v>
      </c>
      <c r="AF20" s="6" t="s">
        <v>27</v>
      </c>
      <c r="AG20" t="s">
        <v>28</v>
      </c>
      <c r="AH20" s="14" t="s">
        <v>23</v>
      </c>
      <c r="AI20" s="14" t="s">
        <v>25</v>
      </c>
      <c r="AJ20" s="14" t="s">
        <v>105</v>
      </c>
      <c r="AK20" s="12"/>
      <c r="AL20" s="12"/>
      <c r="AM20" s="12"/>
    </row>
    <row r="21" spans="3:46">
      <c r="C21">
        <v>2008</v>
      </c>
      <c r="D21" t="s">
        <v>623</v>
      </c>
      <c r="E21" t="s">
        <v>624</v>
      </c>
      <c r="F21" t="s">
        <v>625</v>
      </c>
      <c r="G21" t="s">
        <v>13</v>
      </c>
      <c r="H21" t="s">
        <v>626</v>
      </c>
      <c r="K21">
        <v>0.26200000000000001</v>
      </c>
      <c r="L21">
        <v>8.0000000000000002E-3</v>
      </c>
      <c r="M21">
        <v>3</v>
      </c>
      <c r="N21">
        <f t="shared" ref="N21:N27" si="1">L21*SQRT(M21)</f>
        <v>1.3856406460551017E-2</v>
      </c>
      <c r="P21">
        <v>111</v>
      </c>
      <c r="Q21">
        <v>1</v>
      </c>
      <c r="R21" t="s">
        <v>636</v>
      </c>
      <c r="S21" t="s">
        <v>32</v>
      </c>
      <c r="T21">
        <f>AVERAGE(K21,K22)</f>
        <v>0.2465</v>
      </c>
      <c r="U21">
        <f>SQRT(N22^2+N21^2)/2</f>
        <v>7.1414284285428497E-3</v>
      </c>
      <c r="V21">
        <f>SUM(M21:M22)</f>
        <v>6</v>
      </c>
      <c r="W21">
        <f>SUM(M21:M27)</f>
        <v>21</v>
      </c>
      <c r="X21">
        <f>SQRT((((V22-1)*U22^2)+((V21-1)*U21^2))/(V22+V21-2))</f>
        <v>6.6440091167048482E-3</v>
      </c>
      <c r="Y21">
        <f>(T22-T21)/X21</f>
        <v>-0.37627883347033969</v>
      </c>
      <c r="Z21">
        <f>1-(3/(4*(V21+V22-2)-1))</f>
        <v>0.88888888888888884</v>
      </c>
      <c r="AA21">
        <f>((V21+V22)/(V21*V22))+(Y21^2/(2*(V21+V22)))</f>
        <v>0.50786587558432217</v>
      </c>
      <c r="AB21">
        <f>Z21*Y21</f>
        <v>-0.3344700741958575</v>
      </c>
      <c r="AC21">
        <f>AA21*(Z21^2)</f>
        <v>0.40127674120242735</v>
      </c>
      <c r="AE21">
        <f>LN(T22/T21)</f>
        <v>-1.0193768189542944E-2</v>
      </c>
      <c r="AF21">
        <f>(((U21^2)/(V21*T21^2))+((U22^2)/(V22*T22^2)))</f>
        <v>2.9105852788551814E-4</v>
      </c>
      <c r="AG21">
        <f>(V21*V22)/(V21+V22)</f>
        <v>2</v>
      </c>
      <c r="AH21" s="12">
        <f>((V22+V21)/(V22*V21))+(Y21^2/(2*W21))</f>
        <v>0.50337108953613807</v>
      </c>
      <c r="AI21" s="12">
        <f>AH21*(Z21^2)</f>
        <v>0.39772530531250411</v>
      </c>
      <c r="AJ21" s="12"/>
      <c r="AK21" s="12">
        <f>(1/V21)+(AB21*AB23)/(2*W21)</f>
        <v>0.17182674902230338</v>
      </c>
      <c r="AL21" s="12">
        <f>(1/V21/2)+(AB21*AB25)/(2*W21)</f>
        <v>7.4060840795165866E-2</v>
      </c>
      <c r="AM21" s="12">
        <f>(1/V21/2)+(AB21*AB27)/(2*W21)</f>
        <v>9.1150154963852731E-2</v>
      </c>
      <c r="AS21">
        <v>111</v>
      </c>
      <c r="AT21">
        <v>1</v>
      </c>
    </row>
    <row r="22" spans="3:46">
      <c r="C22">
        <v>2008</v>
      </c>
      <c r="D22" t="s">
        <v>623</v>
      </c>
      <c r="E22" t="s">
        <v>624</v>
      </c>
      <c r="F22" t="s">
        <v>625</v>
      </c>
      <c r="G22" t="s">
        <v>13</v>
      </c>
      <c r="H22" t="s">
        <v>637</v>
      </c>
      <c r="K22">
        <v>0.23100000000000001</v>
      </c>
      <c r="L22">
        <v>2E-3</v>
      </c>
      <c r="M22">
        <v>3</v>
      </c>
      <c r="N22">
        <f t="shared" si="1"/>
        <v>3.4641016151377543E-3</v>
      </c>
      <c r="R22" t="s">
        <v>636</v>
      </c>
      <c r="S22" t="s">
        <v>627</v>
      </c>
      <c r="T22">
        <f>K24</f>
        <v>0.24399999999999999</v>
      </c>
      <c r="U22">
        <f>N24</f>
        <v>5.1961524227066317E-3</v>
      </c>
      <c r="V22">
        <f>M24</f>
        <v>3</v>
      </c>
      <c r="AH22" s="12"/>
      <c r="AI22" s="12"/>
      <c r="AJ22" s="12"/>
      <c r="AK22" s="12"/>
      <c r="AL22" s="12"/>
      <c r="AM22" s="12"/>
    </row>
    <row r="23" spans="3:46">
      <c r="C23">
        <v>2008</v>
      </c>
      <c r="D23" t="s">
        <v>623</v>
      </c>
      <c r="E23" t="s">
        <v>624</v>
      </c>
      <c r="F23" t="s">
        <v>625</v>
      </c>
      <c r="G23" t="s">
        <v>13</v>
      </c>
      <c r="H23" t="s">
        <v>638</v>
      </c>
      <c r="K23">
        <v>0.25800000000000001</v>
      </c>
      <c r="L23">
        <v>7.0000000000000001E-3</v>
      </c>
      <c r="M23">
        <v>3</v>
      </c>
      <c r="N23">
        <f t="shared" si="1"/>
        <v>1.212435565298214E-2</v>
      </c>
      <c r="P23">
        <v>112</v>
      </c>
      <c r="Q23">
        <v>1</v>
      </c>
      <c r="R23" t="s">
        <v>636</v>
      </c>
      <c r="S23" t="s">
        <v>32</v>
      </c>
      <c r="T23">
        <v>0.2465</v>
      </c>
      <c r="U23">
        <v>7.1414284285428497E-3</v>
      </c>
      <c r="V23">
        <v>6</v>
      </c>
      <c r="W23">
        <v>21</v>
      </c>
      <c r="X23">
        <f>SQRT((((V24-1)*U24^2)+((V23-1)*U23^2))/(V24+V23-2))</f>
        <v>1.0288690045731907E-2</v>
      </c>
      <c r="Y23">
        <f>(T24-T23)/X23</f>
        <v>-0.72895577247088494</v>
      </c>
      <c r="Z23">
        <f>1-(3/(4*(V23+V24-2)-1))</f>
        <v>0.88888888888888884</v>
      </c>
      <c r="AA23">
        <f>((V23+V24)/(V23*V24))+(Y23^2/(2*(V23+V24)))</f>
        <v>0.52952091767881249</v>
      </c>
      <c r="AB23">
        <f>Z23*Y23</f>
        <v>-0.64796068664078654</v>
      </c>
      <c r="AC23">
        <f>AA23*(Z23^2)</f>
        <v>0.4183868979190617</v>
      </c>
      <c r="AE23">
        <f>LN(T24/T23)</f>
        <v>-3.0898441551234175E-2</v>
      </c>
      <c r="AF23">
        <f>(((U23^2)/(V23*T23^2))+((U24^2)/(V24*T24^2)))</f>
        <v>1.557931888523495E-3</v>
      </c>
      <c r="AG23">
        <f>(V23*V24)/(V23+V24)</f>
        <v>2</v>
      </c>
      <c r="AH23" s="12">
        <f>((V24+V23)/(V24*V23))+(Y23^2/(2*W23))</f>
        <v>0.51265182186234826</v>
      </c>
      <c r="AI23" s="12">
        <f>AH23*(Z23^2)</f>
        <v>0.40505822961963317</v>
      </c>
      <c r="AJ23" s="12">
        <f>(1/V23)+(AB23*AB21)/(2*W23)</f>
        <v>0.17182674902230338</v>
      </c>
      <c r="AK23" s="12"/>
      <c r="AL23" s="12">
        <f>(1/V23/2)+(AB23*AB25)/(2*W23)</f>
        <v>6.536996053728375E-2</v>
      </c>
      <c r="AM23" s="12">
        <f>(1/V23/2)+(AB23*AB27)/(2*W23)</f>
        <v>9.847667051600148E-2</v>
      </c>
      <c r="AS23">
        <v>111</v>
      </c>
      <c r="AT23">
        <v>2</v>
      </c>
    </row>
    <row r="24" spans="3:46">
      <c r="C24">
        <v>2008</v>
      </c>
      <c r="D24" t="s">
        <v>623</v>
      </c>
      <c r="E24" t="s">
        <v>624</v>
      </c>
      <c r="F24" t="s">
        <v>625</v>
      </c>
      <c r="G24" t="s">
        <v>163</v>
      </c>
      <c r="H24" t="s">
        <v>626</v>
      </c>
      <c r="I24" t="s">
        <v>637</v>
      </c>
      <c r="J24" t="s">
        <v>612</v>
      </c>
      <c r="K24">
        <v>0.24399999999999999</v>
      </c>
      <c r="L24">
        <v>3.0000000000000001E-3</v>
      </c>
      <c r="M24">
        <v>3</v>
      </c>
      <c r="N24">
        <f t="shared" si="1"/>
        <v>5.1961524227066317E-3</v>
      </c>
      <c r="R24" t="s">
        <v>636</v>
      </c>
      <c r="S24" t="s">
        <v>639</v>
      </c>
      <c r="T24">
        <f>K25</f>
        <v>0.23899999999999999</v>
      </c>
      <c r="U24">
        <f>N25</f>
        <v>1.5588457268119894E-2</v>
      </c>
      <c r="V24">
        <f>M25</f>
        <v>3</v>
      </c>
    </row>
    <row r="25" spans="3:46">
      <c r="C25">
        <v>2008</v>
      </c>
      <c r="D25" t="s">
        <v>623</v>
      </c>
      <c r="E25" t="s">
        <v>624</v>
      </c>
      <c r="F25" t="s">
        <v>625</v>
      </c>
      <c r="G25" t="s">
        <v>163</v>
      </c>
      <c r="H25" t="s">
        <v>626</v>
      </c>
      <c r="I25" t="s">
        <v>637</v>
      </c>
      <c r="J25" t="s">
        <v>640</v>
      </c>
      <c r="K25">
        <v>0.23899999999999999</v>
      </c>
      <c r="L25">
        <v>8.9999999999999993E-3</v>
      </c>
      <c r="M25">
        <v>3</v>
      </c>
      <c r="N25">
        <f t="shared" si="1"/>
        <v>1.5588457268119894E-2</v>
      </c>
      <c r="P25">
        <v>113</v>
      </c>
      <c r="Q25">
        <v>1</v>
      </c>
      <c r="R25" t="s">
        <v>641</v>
      </c>
      <c r="S25" t="s">
        <v>32</v>
      </c>
      <c r="T25">
        <f>AVERAGE(K23,K22)</f>
        <v>0.2445</v>
      </c>
      <c r="U25">
        <f>SQRT(N22^2+N23^2)/2</f>
        <v>6.3047601064592455E-3</v>
      </c>
      <c r="V25">
        <f>SUM(M22:M23)</f>
        <v>6</v>
      </c>
      <c r="W25">
        <v>21</v>
      </c>
      <c r="X25">
        <f>SQRT((((V26-1)*U26^2)+((V25-1)*U25^2))/(V26+V25-2))</f>
        <v>6.4890016841685945E-3</v>
      </c>
      <c r="Y25">
        <f>(T26-T25)/X25</f>
        <v>1.3099087369229236</v>
      </c>
      <c r="Z25">
        <f>1-(3/(4*(V25+V26-2)-1))</f>
        <v>0.88888888888888884</v>
      </c>
      <c r="AA25">
        <f>((V25+V26)/(V25*V26))+(Y25^2/(2*(V25+V26)))</f>
        <v>0.59532560550372271</v>
      </c>
      <c r="AB25">
        <f>Z25*Y25</f>
        <v>1.1643633217092655</v>
      </c>
      <c r="AC25">
        <f>AA25*(Z25^2)</f>
        <v>0.47038072533627473</v>
      </c>
      <c r="AE25">
        <f>LN(T26/T25)</f>
        <v>3.4174179812593471E-2</v>
      </c>
      <c r="AF25">
        <f>(((U25^2)/(V25*T25^2))+((U26^2)/(V26*T26^2)))</f>
        <v>3.6078740296483918E-4</v>
      </c>
      <c r="AG25">
        <f>(V25*V26)/(V25+V26)</f>
        <v>2</v>
      </c>
      <c r="AH25" s="12">
        <f>((V26+V25)/(V26*V25))+(Y25^2/(2*W25))</f>
        <v>0.54085383093016692</v>
      </c>
      <c r="AI25" s="12">
        <f>AH25*(Z25^2)</f>
        <v>0.42734129851272445</v>
      </c>
      <c r="AJ25" s="12">
        <f>(1/V25/2)+(AB25*AB21)/(2*W25)</f>
        <v>7.4060840795165866E-2</v>
      </c>
      <c r="AK25" s="12">
        <f>(1/V25/2)+(AB25*AB23)/(2*W25)</f>
        <v>6.536996053728375E-2</v>
      </c>
      <c r="AL25" s="12"/>
      <c r="AM25" s="12">
        <f>(1/V25)+(AB25*AB27)/(2*W25)</f>
        <v>0.13945460465842038</v>
      </c>
      <c r="AS25">
        <v>111</v>
      </c>
      <c r="AT25">
        <v>3</v>
      </c>
    </row>
    <row r="26" spans="3:46">
      <c r="C26">
        <v>2008</v>
      </c>
      <c r="D26" t="s">
        <v>623</v>
      </c>
      <c r="E26" t="s">
        <v>624</v>
      </c>
      <c r="F26" t="s">
        <v>625</v>
      </c>
      <c r="G26" t="s">
        <v>163</v>
      </c>
      <c r="H26" t="s">
        <v>638</v>
      </c>
      <c r="I26" t="s">
        <v>637</v>
      </c>
      <c r="J26" t="s">
        <v>612</v>
      </c>
      <c r="K26">
        <v>0.253</v>
      </c>
      <c r="L26">
        <v>4.0000000000000001E-3</v>
      </c>
      <c r="M26">
        <v>3</v>
      </c>
      <c r="N26">
        <f t="shared" si="1"/>
        <v>6.9282032302755087E-3</v>
      </c>
      <c r="R26" t="s">
        <v>641</v>
      </c>
      <c r="S26" t="s">
        <v>627</v>
      </c>
      <c r="T26">
        <f>K26</f>
        <v>0.253</v>
      </c>
      <c r="U26">
        <f>N26</f>
        <v>6.9282032302755087E-3</v>
      </c>
      <c r="V26">
        <f>M26</f>
        <v>3</v>
      </c>
    </row>
    <row r="27" spans="3:46">
      <c r="C27">
        <v>2008</v>
      </c>
      <c r="D27" t="s">
        <v>623</v>
      </c>
      <c r="E27" t="s">
        <v>624</v>
      </c>
      <c r="F27" t="s">
        <v>625</v>
      </c>
      <c r="G27" t="s">
        <v>163</v>
      </c>
      <c r="H27" t="s">
        <v>638</v>
      </c>
      <c r="I27" t="s">
        <v>637</v>
      </c>
      <c r="J27" t="s">
        <v>640</v>
      </c>
      <c r="K27">
        <v>0.23599999999999999</v>
      </c>
      <c r="L27">
        <v>6.0000000000000001E-3</v>
      </c>
      <c r="M27">
        <v>3</v>
      </c>
      <c r="N27">
        <f t="shared" si="1"/>
        <v>1.0392304845413263E-2</v>
      </c>
      <c r="P27">
        <v>114</v>
      </c>
      <c r="Q27">
        <v>1</v>
      </c>
      <c r="R27" t="s">
        <v>641</v>
      </c>
      <c r="S27" t="s">
        <v>32</v>
      </c>
      <c r="T27">
        <v>0.2445</v>
      </c>
      <c r="U27">
        <v>6.3047601064592455E-3</v>
      </c>
      <c r="V27">
        <v>6</v>
      </c>
      <c r="W27">
        <v>21</v>
      </c>
      <c r="X27">
        <f>SQRT((((V28-1)*U28^2)+((V27-1)*U27^2))/(V28+V27-2))</f>
        <v>7.6974021591703261E-3</v>
      </c>
      <c r="Y27">
        <f>(T28-T27)/X27</f>
        <v>-1.1042686641847734</v>
      </c>
      <c r="Z27">
        <f>1-(3/(4*(V27+V28-2)-1))</f>
        <v>0.88888888888888884</v>
      </c>
      <c r="AA27">
        <f>((V27+V28)/(V27*V28))+(Y27^2/(2*(V27+V28)))</f>
        <v>0.56774496015002351</v>
      </c>
      <c r="AB27">
        <f>Z27*Y27</f>
        <v>-0.9815721459420208</v>
      </c>
      <c r="AC27">
        <f>AA27*(Z27^2)</f>
        <v>0.44858861048890747</v>
      </c>
      <c r="AE27">
        <f>LN(T28/T27)</f>
        <v>-3.5383503889316707E-2</v>
      </c>
      <c r="AF27">
        <f>(((U27^2)/(V27*T27^2))+((U28^2)/(V28*T28^2)))</f>
        <v>7.5718854105709323E-4</v>
      </c>
      <c r="AG27">
        <f>(V27*V28)/(V27+V28)</f>
        <v>2</v>
      </c>
      <c r="AH27" s="12">
        <f>((V28+V27)/(V28*V27))+(Y27^2/(2*W27))</f>
        <v>0.52903355435001009</v>
      </c>
      <c r="AI27" s="12">
        <f>AH27*(Z27^2)</f>
        <v>0.41800182072099562</v>
      </c>
      <c r="AJ27" s="12">
        <f>(1/V27/2)+(AB27*AB21)/(2*W27)</f>
        <v>9.1150154963852731E-2</v>
      </c>
      <c r="AK27" s="12">
        <f>(1/V27/2)+(AB27*AB23)/(2*W27)</f>
        <v>9.847667051600148E-2</v>
      </c>
      <c r="AL27" s="12">
        <f>(1/V27)+(AB27*AB25)/(2*W27)</f>
        <v>0.13945460465842038</v>
      </c>
      <c r="AM27" s="12"/>
      <c r="AS27">
        <v>111</v>
      </c>
      <c r="AT27">
        <v>4</v>
      </c>
    </row>
    <row r="28" spans="3:46">
      <c r="R28" t="s">
        <v>641</v>
      </c>
      <c r="S28" t="s">
        <v>639</v>
      </c>
      <c r="T28">
        <f>K27</f>
        <v>0.23599999999999999</v>
      </c>
      <c r="U28">
        <f>N27</f>
        <v>1.0392304845413263E-2</v>
      </c>
      <c r="V28">
        <f>M27</f>
        <v>3</v>
      </c>
    </row>
    <row r="30" spans="3:46">
      <c r="AH30" s="11" t="s">
        <v>100</v>
      </c>
      <c r="AI30" s="12"/>
      <c r="AJ30" s="12">
        <v>112</v>
      </c>
      <c r="AK30" s="12">
        <v>113</v>
      </c>
      <c r="AL30" s="12">
        <v>114</v>
      </c>
      <c r="AM30" s="12">
        <v>115</v>
      </c>
      <c r="AN30" s="12">
        <v>116</v>
      </c>
      <c r="AO30" s="12">
        <v>117</v>
      </c>
    </row>
    <row r="31" spans="3:46">
      <c r="P31" t="s">
        <v>15</v>
      </c>
      <c r="Q31" t="s">
        <v>16</v>
      </c>
      <c r="R31" s="5" t="s">
        <v>568</v>
      </c>
      <c r="S31" s="5" t="s">
        <v>49</v>
      </c>
      <c r="T31" s="5" t="s">
        <v>10</v>
      </c>
      <c r="U31" s="5" t="s">
        <v>14</v>
      </c>
      <c r="V31" s="5" t="s">
        <v>13</v>
      </c>
      <c r="W31" s="5" t="s">
        <v>569</v>
      </c>
      <c r="X31" s="6" t="s">
        <v>20</v>
      </c>
      <c r="Y31" s="6" t="s">
        <v>21</v>
      </c>
      <c r="Z31" s="6" t="s">
        <v>22</v>
      </c>
      <c r="AA31" s="6" t="s">
        <v>23</v>
      </c>
      <c r="AB31" s="6" t="s">
        <v>24</v>
      </c>
      <c r="AC31" s="6" t="s">
        <v>25</v>
      </c>
      <c r="AE31" s="6" t="s">
        <v>26</v>
      </c>
      <c r="AF31" s="6" t="s">
        <v>27</v>
      </c>
      <c r="AG31" t="s">
        <v>28</v>
      </c>
      <c r="AH31" s="14" t="s">
        <v>23</v>
      </c>
      <c r="AI31" s="14" t="s">
        <v>25</v>
      </c>
      <c r="AJ31" s="14" t="s">
        <v>105</v>
      </c>
      <c r="AK31" s="12"/>
      <c r="AL31" s="12"/>
      <c r="AM31" s="12"/>
    </row>
    <row r="32" spans="3:46">
      <c r="C32">
        <v>2009</v>
      </c>
      <c r="D32" t="s">
        <v>623</v>
      </c>
      <c r="E32" t="s">
        <v>624</v>
      </c>
      <c r="F32" t="s">
        <v>625</v>
      </c>
      <c r="G32" t="s">
        <v>13</v>
      </c>
      <c r="H32" t="s">
        <v>626</v>
      </c>
      <c r="K32">
        <v>0.30199999999999999</v>
      </c>
      <c r="L32">
        <v>2.3E-2</v>
      </c>
      <c r="M32">
        <v>3</v>
      </c>
      <c r="N32">
        <f t="shared" ref="N32:N40" si="2">L32*SQRT(M32)</f>
        <v>3.9837168574084175E-2</v>
      </c>
      <c r="P32">
        <v>115</v>
      </c>
      <c r="Q32">
        <v>1</v>
      </c>
      <c r="R32" t="s">
        <v>636</v>
      </c>
      <c r="S32" t="s">
        <v>32</v>
      </c>
      <c r="T32">
        <f>AVERAGE(K32,K33)</f>
        <v>0.1905</v>
      </c>
      <c r="U32">
        <f>SQRT(N33^2+N32^2)/2</f>
        <v>2.1389249636207436E-2</v>
      </c>
      <c r="V32">
        <f>SUM(M32:M33)</f>
        <v>6</v>
      </c>
      <c r="W32">
        <f>SUM(M32:M40)</f>
        <v>27</v>
      </c>
      <c r="X32">
        <f>SQRT((((V33-1)*U33^2)+((V32-1)*U32^2))/(V33+V32-2))</f>
        <v>3.5499496978327535E-2</v>
      </c>
      <c r="Y32">
        <f>(T33-T32)/X32</f>
        <v>1.6479106742192511</v>
      </c>
      <c r="Z32">
        <f>1-(3/(4*(V32+V33-2)-1))</f>
        <v>0.88888888888888884</v>
      </c>
      <c r="AA32">
        <f>((V32+V33)/(V32*V33))+(Y32^2/(2*(V32+V33)))</f>
        <v>0.65086719945587479</v>
      </c>
      <c r="AB32">
        <f>Z32*Y32</f>
        <v>1.4648094881948899</v>
      </c>
      <c r="AC32">
        <f>AA32*(Z32^2)</f>
        <v>0.51426544154538256</v>
      </c>
      <c r="AE32">
        <f>LN(T33/T32)</f>
        <v>0.26780070189795191</v>
      </c>
      <c r="AF32">
        <f>(((U32^2)/(V32*T32^2))+((U33^2)/(V33*T33^2)))</f>
        <v>1.9665348148296014E-2</v>
      </c>
      <c r="AG32">
        <f>(V32*V33)/(V32+V33)</f>
        <v>2</v>
      </c>
      <c r="AH32" s="12">
        <f>((V33+V32)/(V33*V32))+(Y32^2/(2*W32))</f>
        <v>0.55028906648529163</v>
      </c>
      <c r="AI32" s="12">
        <f>AH32*(Z32^2)</f>
        <v>0.43479629944516868</v>
      </c>
      <c r="AJ32" s="12"/>
      <c r="AK32" s="12">
        <f>(1/V32)+(AB32*AB34)/(2*W32)</f>
        <v>-1.7633527394933374E-2</v>
      </c>
      <c r="AL32" s="12">
        <f>(1/V32)+(AB32*AB36)/(2*W32)</f>
        <v>0.14856852308514165</v>
      </c>
      <c r="AM32" s="12">
        <f>(1/V32/2)+(AB32*AB38)/(2*W32)</f>
        <v>0.15918356348991525</v>
      </c>
      <c r="AN32" s="12">
        <f>(1/V32/2)+(AB32*AB40)/(2*W32)</f>
        <v>6.2617062762833978E-2</v>
      </c>
      <c r="AO32" s="12">
        <f>(1/V32/2)+(AB32*AB42)/(2*W32)</f>
        <v>5.0853427760152191E-2</v>
      </c>
      <c r="AS32">
        <v>115</v>
      </c>
      <c r="AT32">
        <v>1</v>
      </c>
    </row>
    <row r="33" spans="1:46">
      <c r="C33">
        <v>2009</v>
      </c>
      <c r="D33" t="s">
        <v>623</v>
      </c>
      <c r="E33" t="s">
        <v>624</v>
      </c>
      <c r="F33" t="s">
        <v>625</v>
      </c>
      <c r="G33" t="s">
        <v>13</v>
      </c>
      <c r="H33" t="s">
        <v>637</v>
      </c>
      <c r="K33">
        <v>7.9000000000000001E-2</v>
      </c>
      <c r="L33">
        <v>8.9999999999999993E-3</v>
      </c>
      <c r="M33">
        <v>3</v>
      </c>
      <c r="N33">
        <f t="shared" si="2"/>
        <v>1.5588457268119894E-2</v>
      </c>
      <c r="R33" t="s">
        <v>636</v>
      </c>
      <c r="S33" t="s">
        <v>627</v>
      </c>
      <c r="T33">
        <f>K35</f>
        <v>0.249</v>
      </c>
      <c r="U33">
        <f>N35</f>
        <v>5.7157676649772948E-2</v>
      </c>
      <c r="V33">
        <f>M35</f>
        <v>3</v>
      </c>
      <c r="AH33" s="12"/>
      <c r="AI33" s="12"/>
      <c r="AJ33" s="12"/>
      <c r="AK33" s="12"/>
      <c r="AL33" s="12"/>
      <c r="AM33" s="12"/>
      <c r="AN33" s="12"/>
      <c r="AO33" s="12"/>
    </row>
    <row r="34" spans="1:46">
      <c r="C34">
        <v>2009</v>
      </c>
      <c r="D34" t="s">
        <v>623</v>
      </c>
      <c r="E34" t="s">
        <v>624</v>
      </c>
      <c r="F34" t="s">
        <v>625</v>
      </c>
      <c r="G34" t="s">
        <v>13</v>
      </c>
      <c r="H34" t="s">
        <v>638</v>
      </c>
      <c r="K34">
        <v>0.34</v>
      </c>
      <c r="L34">
        <v>3.6999999999999998E-2</v>
      </c>
      <c r="M34">
        <v>3</v>
      </c>
      <c r="N34">
        <f t="shared" si="2"/>
        <v>6.4085879880048449E-2</v>
      </c>
      <c r="P34">
        <v>116</v>
      </c>
      <c r="Q34">
        <v>1</v>
      </c>
      <c r="R34" t="s">
        <v>636</v>
      </c>
      <c r="S34" t="s">
        <v>32</v>
      </c>
      <c r="T34">
        <v>0.1905</v>
      </c>
      <c r="U34">
        <v>2.1389249636207436E-2</v>
      </c>
      <c r="V34">
        <v>6</v>
      </c>
      <c r="W34">
        <v>27</v>
      </c>
      <c r="X34">
        <f>SQRT((((V35-1)*U35^2)+((V34-1)*U34^2))/(V35+V34-2))</f>
        <v>2.793231615377224E-2</v>
      </c>
      <c r="Y34">
        <f>(T35-T34)/X34</f>
        <v>-7.6434764243912143</v>
      </c>
      <c r="Z34">
        <f>1-(3/(4*(V34+V35-2)-1))</f>
        <v>0.88888888888888884</v>
      </c>
      <c r="AA34">
        <f>((V34+V35)/(V34*V35))+(Y34^2/(2*(V34+V35)))</f>
        <v>3.7457073250124613</v>
      </c>
      <c r="AB34">
        <f>Z34*Y34</f>
        <v>-6.7942012661255236</v>
      </c>
      <c r="AC34">
        <f>AA34*(Z34^2)</f>
        <v>2.9595712197629322</v>
      </c>
      <c r="AE34" t="e">
        <f>LN(T35/T34)</f>
        <v>#NUM!</v>
      </c>
      <c r="AF34">
        <f>(((U34^2)/(V34*T34^2))+((U35^2)/(V35*T35^2)))</f>
        <v>1.0021011153133417</v>
      </c>
      <c r="AG34">
        <f>(V34*V35)/(V34+V35)</f>
        <v>2</v>
      </c>
      <c r="AH34" s="12">
        <f>((V35+V34)/(V35*V34))+(Y34^2/(2*W34))</f>
        <v>1.5819024416708205</v>
      </c>
      <c r="AI34" s="12">
        <f>AH34*(Z34^2)</f>
        <v>1.2498982255176854</v>
      </c>
      <c r="AJ34" s="12">
        <f>(1/V34)+(AB34*AB32)/(2*W34)</f>
        <v>-1.7633527394933374E-2</v>
      </c>
      <c r="AK34" s="12"/>
      <c r="AL34" s="12">
        <f>(1/V34)+(AB34*AB36)/(2*W34)</f>
        <v>0.25061098231118606</v>
      </c>
      <c r="AM34" s="12">
        <f>(1/V34/2)+(AB34*AB38)/(2*W34)</f>
        <v>-0.268481516255623</v>
      </c>
      <c r="AN34" s="12">
        <f>(1/V34/2)+(AB34*AB40)/(2*W34)</f>
        <v>0.17942126345244724</v>
      </c>
      <c r="AO34" s="12">
        <f>(1/V34/2)+(AB34*AB42)/(2*W34)</f>
        <v>0.23398433426375903</v>
      </c>
      <c r="AS34">
        <v>115</v>
      </c>
      <c r="AT34">
        <v>2</v>
      </c>
    </row>
    <row r="35" spans="1:46">
      <c r="C35">
        <v>2009</v>
      </c>
      <c r="D35" t="s">
        <v>623</v>
      </c>
      <c r="E35" t="s">
        <v>624</v>
      </c>
      <c r="F35" t="s">
        <v>625</v>
      </c>
      <c r="G35" t="s">
        <v>163</v>
      </c>
      <c r="H35" t="s">
        <v>626</v>
      </c>
      <c r="I35" t="s">
        <v>637</v>
      </c>
      <c r="J35" t="s">
        <v>612</v>
      </c>
      <c r="K35">
        <v>0.249</v>
      </c>
      <c r="L35">
        <v>3.3000000000000002E-2</v>
      </c>
      <c r="M35">
        <v>3</v>
      </c>
      <c r="N35">
        <f t="shared" si="2"/>
        <v>5.7157676649772948E-2</v>
      </c>
      <c r="R35" t="s">
        <v>636</v>
      </c>
      <c r="S35" t="s">
        <v>642</v>
      </c>
      <c r="T35">
        <f>K36</f>
        <v>-2.3E-2</v>
      </c>
      <c r="U35">
        <f>N36</f>
        <v>3.9837168574084175E-2</v>
      </c>
      <c r="V35">
        <f>M37</f>
        <v>3</v>
      </c>
    </row>
    <row r="36" spans="1:46">
      <c r="C36">
        <v>2009</v>
      </c>
      <c r="D36" t="s">
        <v>623</v>
      </c>
      <c r="E36" t="s">
        <v>624</v>
      </c>
      <c r="F36">
        <v>1</v>
      </c>
      <c r="G36" t="s">
        <v>163</v>
      </c>
      <c r="H36" t="s">
        <v>626</v>
      </c>
      <c r="I36" t="s">
        <v>637</v>
      </c>
      <c r="J36" t="s">
        <v>643</v>
      </c>
      <c r="K36">
        <v>-2.3E-2</v>
      </c>
      <c r="L36">
        <v>2.3E-2</v>
      </c>
      <c r="M36">
        <v>3</v>
      </c>
      <c r="N36">
        <f t="shared" si="2"/>
        <v>3.9837168574084175E-2</v>
      </c>
      <c r="P36">
        <v>117</v>
      </c>
      <c r="Q36">
        <v>1</v>
      </c>
      <c r="R36" t="s">
        <v>636</v>
      </c>
      <c r="S36" t="s">
        <v>32</v>
      </c>
      <c r="T36">
        <v>0.1905</v>
      </c>
      <c r="U36">
        <v>2.1389249636207436E-2</v>
      </c>
      <c r="V36">
        <v>6</v>
      </c>
      <c r="W36">
        <v>27</v>
      </c>
      <c r="X36">
        <f>SQRT((((V37-1)*U37^2)+((V36-1)*U36^2))/(V37+V36-2))</f>
        <v>2.8644371174805006E-2</v>
      </c>
      <c r="Y36">
        <f>(T37-T36)/X36</f>
        <v>-0.75058376631116086</v>
      </c>
      <c r="Z36">
        <f>1-(3/(4*(V36+V37-2)-1))</f>
        <v>0.88888888888888884</v>
      </c>
      <c r="AA36">
        <f>((V36+V37)/(V36*V37))+(Y36^2/(2*(V36+V37)))</f>
        <v>0.53129866612499155</v>
      </c>
      <c r="AB36">
        <f>Z36*Y36</f>
        <v>-0.66718557005436518</v>
      </c>
      <c r="AC36">
        <f>AA36*(Z36^2)</f>
        <v>0.41979153866665997</v>
      </c>
      <c r="AE36">
        <f>LN(T37/T36)</f>
        <v>-0.11975347964368216</v>
      </c>
      <c r="AF36">
        <f>(((U36^2)/(V36*T36^2))+((U37^2)/(V37*T37^2)))</f>
        <v>2.2268476400138418E-2</v>
      </c>
      <c r="AG36">
        <f>(V36*V37)/(V36+V37)</f>
        <v>2</v>
      </c>
      <c r="AH36" s="12">
        <f>((V37+V36)/(V37*V36))+(Y36^2/(2*W36))</f>
        <v>0.51043288870833048</v>
      </c>
      <c r="AI36" s="12">
        <f>AH36*(Z36^2)</f>
        <v>0.40330499848559442</v>
      </c>
      <c r="AJ36" s="12">
        <f>(1/V36)+(AB36*AB32)/(2*W36)</f>
        <v>0.14856852308514165</v>
      </c>
      <c r="AK36" s="12">
        <f>(1/V36)+(AB36*AB34)/(2*W36)</f>
        <v>0.25061098231118606</v>
      </c>
      <c r="AL36" s="12"/>
      <c r="AM36" s="12">
        <f>(1/V36/2)+(AB36*AB38)/(2*W36)</f>
        <v>4.8785373715638077E-2</v>
      </c>
      <c r="AN36" s="12">
        <f>(1/V36/2)+(AB36*AB40)/(2*W36)</f>
        <v>9.2769097438747256E-2</v>
      </c>
      <c r="AO36" s="12">
        <f>(1/V36/2)+(AB36*AB42)/(2*W36)</f>
        <v>9.812715088421449E-2</v>
      </c>
      <c r="AS36">
        <v>115</v>
      </c>
      <c r="AT36">
        <v>3</v>
      </c>
    </row>
    <row r="37" spans="1:46">
      <c r="C37">
        <v>2009</v>
      </c>
      <c r="D37" t="s">
        <v>623</v>
      </c>
      <c r="E37" t="s">
        <v>624</v>
      </c>
      <c r="F37" t="s">
        <v>625</v>
      </c>
      <c r="G37" t="s">
        <v>163</v>
      </c>
      <c r="H37" t="s">
        <v>626</v>
      </c>
      <c r="I37" t="s">
        <v>637</v>
      </c>
      <c r="J37" t="s">
        <v>640</v>
      </c>
      <c r="K37">
        <v>0.16900000000000001</v>
      </c>
      <c r="L37">
        <v>2.4E-2</v>
      </c>
      <c r="M37">
        <v>3</v>
      </c>
      <c r="N37">
        <f t="shared" si="2"/>
        <v>4.1569219381653054E-2</v>
      </c>
      <c r="R37" t="s">
        <v>636</v>
      </c>
      <c r="S37" t="s">
        <v>639</v>
      </c>
      <c r="T37">
        <f>K37</f>
        <v>0.16900000000000001</v>
      </c>
      <c r="U37">
        <f>N37</f>
        <v>4.1569219381653054E-2</v>
      </c>
      <c r="V37">
        <f>M37</f>
        <v>3</v>
      </c>
    </row>
    <row r="38" spans="1:46">
      <c r="C38">
        <v>2009</v>
      </c>
      <c r="D38" t="s">
        <v>623</v>
      </c>
      <c r="E38" t="s">
        <v>624</v>
      </c>
      <c r="F38" t="s">
        <v>625</v>
      </c>
      <c r="G38" t="s">
        <v>163</v>
      </c>
      <c r="H38" t="s">
        <v>638</v>
      </c>
      <c r="I38" t="s">
        <v>637</v>
      </c>
      <c r="J38" t="s">
        <v>612</v>
      </c>
      <c r="K38">
        <v>0.30499999999999999</v>
      </c>
      <c r="L38">
        <v>1.2999999999999999E-2</v>
      </c>
      <c r="M38">
        <v>3</v>
      </c>
      <c r="N38">
        <f t="shared" si="2"/>
        <v>2.2516660498395402E-2</v>
      </c>
      <c r="P38">
        <v>118</v>
      </c>
      <c r="Q38">
        <v>1</v>
      </c>
      <c r="R38" t="s">
        <v>641</v>
      </c>
      <c r="S38" t="s">
        <v>32</v>
      </c>
      <c r="T38">
        <f>AVERAGE(K34,K33)</f>
        <v>0.20950000000000002</v>
      </c>
      <c r="U38">
        <f>SQRT(N33^2+N34^2)/2</f>
        <v>3.2977264895682291E-2</v>
      </c>
      <c r="V38">
        <f>SUM(M33:M34)</f>
        <v>6</v>
      </c>
      <c r="W38">
        <v>27</v>
      </c>
      <c r="X38">
        <f>SQRT((((V39-1)*U39^2)+((V38-1)*U38^2))/(V39+V38-2))</f>
        <v>3.0358571394959559E-2</v>
      </c>
      <c r="Y38">
        <f>(T39-T38)/X38</f>
        <v>3.1457343218678551</v>
      </c>
      <c r="Z38">
        <f>1-(3/(4*(V38+V39-2)-1))</f>
        <v>0.88888888888888884</v>
      </c>
      <c r="AA38">
        <f>((V38+V39)/(V38*V39))+(Y38^2/(2*(V38+V39)))</f>
        <v>1.0497580235431898</v>
      </c>
      <c r="AB38">
        <f>Z38*Y38</f>
        <v>2.7962082861047599</v>
      </c>
      <c r="AC38">
        <f>AA38*(Z38^2)</f>
        <v>0.82943843835511288</v>
      </c>
      <c r="AE38">
        <f>LN(T39/T38)</f>
        <v>0.37558803724521905</v>
      </c>
      <c r="AF38">
        <f>(((U38^2)/(V38*T38^2))+((U39^2)/(V39*T39^2)))</f>
        <v>5.9463347015638549E-3</v>
      </c>
      <c r="AG38">
        <f>(V38*V39)/(V38+V39)</f>
        <v>2</v>
      </c>
      <c r="AH38" s="12">
        <f>((V39+V38)/(V39*V38))+(Y38^2/(2*W38))</f>
        <v>0.68325267451439653</v>
      </c>
      <c r="AI38" s="12">
        <f>AH38*(Z38^2)</f>
        <v>0.53985396504841199</v>
      </c>
      <c r="AJ38" s="12">
        <f>(1/V38/2)+(AB38*AB32)/(2*W38)</f>
        <v>0.15918356348991525</v>
      </c>
      <c r="AK38" s="12">
        <f>(1/V38/2)+(AB38*AB34)/(2*W38)</f>
        <v>-0.268481516255623</v>
      </c>
      <c r="AL38" s="12">
        <f>(1/V38/2)+(AB38*AB36)/(2*W38)</f>
        <v>4.8785373715638077E-2</v>
      </c>
      <c r="AM38" s="12"/>
      <c r="AN38" s="12">
        <f>(1/V38)+(AB38*AB40)/(2*W38)</f>
        <v>0.12712090464555706</v>
      </c>
      <c r="AO38" s="12">
        <f>(1/V38)+(AB38*AB42)/(2*W38)</f>
        <v>0.10466503312485431</v>
      </c>
      <c r="AS38">
        <v>115</v>
      </c>
      <c r="AT38">
        <v>4</v>
      </c>
    </row>
    <row r="39" spans="1:46">
      <c r="C39">
        <v>2009</v>
      </c>
      <c r="D39" t="s">
        <v>623</v>
      </c>
      <c r="E39" t="s">
        <v>624</v>
      </c>
      <c r="F39" t="s">
        <v>625</v>
      </c>
      <c r="G39" t="s">
        <v>163</v>
      </c>
      <c r="H39" t="s">
        <v>638</v>
      </c>
      <c r="I39" t="s">
        <v>637</v>
      </c>
      <c r="J39" t="s">
        <v>643</v>
      </c>
      <c r="K39">
        <v>0.182</v>
      </c>
      <c r="L39">
        <v>1.7000000000000001E-2</v>
      </c>
      <c r="M39">
        <v>3</v>
      </c>
      <c r="N39">
        <f t="shared" si="2"/>
        <v>2.9444863728670913E-2</v>
      </c>
      <c r="R39" t="s">
        <v>641</v>
      </c>
      <c r="S39" t="s">
        <v>627</v>
      </c>
      <c r="T39">
        <f>K38</f>
        <v>0.30499999999999999</v>
      </c>
      <c r="U39">
        <f>N38</f>
        <v>2.2516660498395402E-2</v>
      </c>
      <c r="V39">
        <f>M38</f>
        <v>3</v>
      </c>
    </row>
    <row r="40" spans="1:46">
      <c r="C40">
        <v>2009</v>
      </c>
      <c r="D40" t="s">
        <v>623</v>
      </c>
      <c r="E40" t="s">
        <v>624</v>
      </c>
      <c r="F40" t="s">
        <v>625</v>
      </c>
      <c r="G40" t="s">
        <v>163</v>
      </c>
      <c r="H40" t="s">
        <v>638</v>
      </c>
      <c r="I40" t="s">
        <v>637</v>
      </c>
      <c r="J40" t="s">
        <v>640</v>
      </c>
      <c r="K40">
        <v>0.16300000000000001</v>
      </c>
      <c r="L40">
        <v>2.1999999999999999E-2</v>
      </c>
      <c r="M40">
        <v>3</v>
      </c>
      <c r="N40">
        <f t="shared" si="2"/>
        <v>3.8105117766515297E-2</v>
      </c>
      <c r="P40">
        <v>119</v>
      </c>
      <c r="Q40">
        <v>1</v>
      </c>
      <c r="R40" t="s">
        <v>641</v>
      </c>
      <c r="S40" t="s">
        <v>32</v>
      </c>
      <c r="T40">
        <v>0.20950000000000002</v>
      </c>
      <c r="U40">
        <v>3.2977264895682291E-2</v>
      </c>
      <c r="V40">
        <v>6</v>
      </c>
      <c r="W40">
        <v>27</v>
      </c>
      <c r="X40">
        <f>SQRT((((V41-1)*U41^2)+((V40-1)*U40^2))/(V41+V40-2))</f>
        <v>3.2007811546558435E-2</v>
      </c>
      <c r="Y40">
        <f>(T41-T40)/X40</f>
        <v>-0.85916526845325347</v>
      </c>
      <c r="Z40">
        <f>1-(3/(4*(V40+V41-2)-1))</f>
        <v>0.88888888888888884</v>
      </c>
      <c r="AA40">
        <f>((V40+V41)/(V40*V41))+(Y40^2/(2*(V40+V41)))</f>
        <v>0.54100916436201951</v>
      </c>
      <c r="AB40">
        <f>Z40*Y40</f>
        <v>-0.7637024608473364</v>
      </c>
      <c r="AC40">
        <f>AA40*(Z40^2)</f>
        <v>0.4274640311008549</v>
      </c>
      <c r="AE40">
        <f>LN(T41/T40)</f>
        <v>-0.14071705228539713</v>
      </c>
      <c r="AF40">
        <f>(((U40^2)/(V40*T40^2))+((U41^2)/(V41*T41^2)))</f>
        <v>1.2854410456812324E-2</v>
      </c>
      <c r="AG40">
        <f>(V40*V41)/(V40+V41)</f>
        <v>2</v>
      </c>
      <c r="AH40" s="12">
        <f>((V41+V40)/(V41*V40))+(Y40^2/(2*W40))</f>
        <v>0.51366972145400647</v>
      </c>
      <c r="AI40" s="12">
        <f>AH40*(Z40^2)</f>
        <v>0.40586249596365942</v>
      </c>
      <c r="AJ40" s="12">
        <f>(1/V40/2)+(AB40*AB32)/(2*W40)</f>
        <v>6.2617062762833978E-2</v>
      </c>
      <c r="AK40" s="12">
        <f>(1/V40/2)+(AB40*AB34)/(2*W40)</f>
        <v>0.17942126345244724</v>
      </c>
      <c r="AL40" s="12">
        <f>(1/V40/2)+(AB40*AB36)/(2*W40)</f>
        <v>9.2769097438747256E-2</v>
      </c>
      <c r="AM40" s="12">
        <f>(1/V40)+(AB40*AB38)/(2*W40)</f>
        <v>0.12712090464555706</v>
      </c>
      <c r="AN40" s="12"/>
      <c r="AO40" s="12">
        <f>(1/V40)+(AB40*AB42)/(2*W40)</f>
        <v>0.18360059835828557</v>
      </c>
      <c r="AS40">
        <v>115</v>
      </c>
      <c r="AT40">
        <v>5</v>
      </c>
    </row>
    <row r="41" spans="1:46">
      <c r="R41" t="s">
        <v>641</v>
      </c>
      <c r="S41" t="s">
        <v>642</v>
      </c>
      <c r="T41">
        <f>K39</f>
        <v>0.182</v>
      </c>
      <c r="U41">
        <f>N39</f>
        <v>2.9444863728670913E-2</v>
      </c>
      <c r="V41">
        <v>3</v>
      </c>
    </row>
    <row r="42" spans="1:46">
      <c r="P42">
        <v>120</v>
      </c>
      <c r="Q42">
        <v>1</v>
      </c>
      <c r="R42" t="s">
        <v>641</v>
      </c>
      <c r="S42" t="s">
        <v>32</v>
      </c>
      <c r="T42">
        <v>0.20950000000000002</v>
      </c>
      <c r="U42">
        <v>3.2977264895682291E-2</v>
      </c>
      <c r="V42">
        <v>6</v>
      </c>
      <c r="W42">
        <v>27</v>
      </c>
      <c r="X42">
        <f>SQRT((((V43-1)*U43^2)+((V42-1)*U42^2))/(V43+V42-2))</f>
        <v>3.4520180433231469E-2</v>
      </c>
      <c r="Y42">
        <f>(T43-T42)/X42</f>
        <v>-1.347038150334694</v>
      </c>
      <c r="Z42">
        <f>1-(3/(4*(V42+V43-2)-1))</f>
        <v>0.88888888888888884</v>
      </c>
      <c r="AA42">
        <f>((V42+V43)/(V42*V43))+(Y42^2/(2*(V42+V43)))</f>
        <v>0.60080620991428413</v>
      </c>
      <c r="AB42">
        <f>Z42*Y42</f>
        <v>-1.1973672447419501</v>
      </c>
      <c r="AC42">
        <f>AA42*(Z42^2)</f>
        <v>0.4747110794384467</v>
      </c>
      <c r="AE42">
        <f>LN(T43/T42)</f>
        <v>-0.25097353855543014</v>
      </c>
      <c r="AF42">
        <f>(((U42^2)/(V42*T42^2))+((U43^2)/(V43*T43^2)))</f>
        <v>2.234633749734492E-2</v>
      </c>
      <c r="AG42">
        <f>(V42*V43)/(V42+V43)</f>
        <v>2</v>
      </c>
      <c r="AH42" s="12">
        <f>((V43+V42)/(V43*V42))+(Y42^2/(2*W42))</f>
        <v>0.53360206997142801</v>
      </c>
      <c r="AI42" s="12">
        <f>AH42*(Z42^2)</f>
        <v>0.42161151207619002</v>
      </c>
      <c r="AJ42" s="12">
        <f>(1/V42/2)+(AB42*AB32)/(2*W42)</f>
        <v>5.0853427760152191E-2</v>
      </c>
      <c r="AK42" s="12">
        <f>(1/V42/2)+(AB42*AB34)/(2*W42)</f>
        <v>0.23398433426375903</v>
      </c>
      <c r="AL42" s="12">
        <f>(1/V42/2)+(AB42*AB36)/(2*W42)</f>
        <v>9.812715088421449E-2</v>
      </c>
      <c r="AM42" s="12">
        <f>(1/V42)+(AB42*AB38)/(2*W42)</f>
        <v>0.10466503312485431</v>
      </c>
      <c r="AN42" s="12">
        <f>(1/V42)+(AB42*AB40)/(2*W42)</f>
        <v>0.18360059835828557</v>
      </c>
      <c r="AO42" s="12"/>
      <c r="AS42">
        <v>115</v>
      </c>
      <c r="AT42">
        <v>6</v>
      </c>
    </row>
    <row r="43" spans="1:46">
      <c r="R43" t="s">
        <v>641</v>
      </c>
      <c r="S43" t="s">
        <v>639</v>
      </c>
      <c r="T43">
        <f>K40</f>
        <v>0.16300000000000001</v>
      </c>
      <c r="U43">
        <f>N40</f>
        <v>3.8105117766515297E-2</v>
      </c>
      <c r="V43">
        <f>M40</f>
        <v>3</v>
      </c>
    </row>
    <row r="47" spans="1:46">
      <c r="Q47" t="s">
        <v>15</v>
      </c>
      <c r="R47" t="s">
        <v>16</v>
      </c>
      <c r="S47" s="5" t="s">
        <v>568</v>
      </c>
      <c r="T47" s="5" t="s">
        <v>49</v>
      </c>
      <c r="U47" s="5" t="s">
        <v>10</v>
      </c>
      <c r="V47" s="5" t="s">
        <v>14</v>
      </c>
      <c r="W47" s="5" t="s">
        <v>13</v>
      </c>
      <c r="X47" s="5" t="s">
        <v>569</v>
      </c>
      <c r="Y47" s="6" t="s">
        <v>20</v>
      </c>
      <c r="Z47" s="6" t="s">
        <v>21</v>
      </c>
      <c r="AA47" s="6" t="s">
        <v>22</v>
      </c>
      <c r="AB47" s="6" t="s">
        <v>23</v>
      </c>
      <c r="AC47" s="6" t="s">
        <v>24</v>
      </c>
      <c r="AD47" s="6" t="s">
        <v>25</v>
      </c>
      <c r="AF47" s="6" t="s">
        <v>26</v>
      </c>
      <c r="AG47" s="6" t="s">
        <v>27</v>
      </c>
      <c r="AH47" t="s">
        <v>28</v>
      </c>
      <c r="AI47" s="14" t="s">
        <v>23</v>
      </c>
      <c r="AJ47" s="14" t="s">
        <v>25</v>
      </c>
      <c r="AK47" s="14" t="s">
        <v>105</v>
      </c>
      <c r="AL47" s="12"/>
      <c r="AM47" s="12"/>
      <c r="AN47" s="12"/>
      <c r="AO47" s="12"/>
      <c r="AP47" s="12"/>
      <c r="AQ47" s="12"/>
      <c r="AR47" s="12"/>
    </row>
    <row r="48" spans="1:46">
      <c r="A48" s="5" t="s">
        <v>60</v>
      </c>
      <c r="B48" s="5" t="s">
        <v>74</v>
      </c>
      <c r="C48" s="5" t="s">
        <v>597</v>
      </c>
      <c r="D48" s="5" t="s">
        <v>620</v>
      </c>
      <c r="E48" s="5" t="s">
        <v>9</v>
      </c>
      <c r="F48" s="5" t="s">
        <v>221</v>
      </c>
      <c r="G48" s="5" t="s">
        <v>621</v>
      </c>
      <c r="H48" s="5" t="s">
        <v>588</v>
      </c>
      <c r="I48" s="5" t="s">
        <v>560</v>
      </c>
      <c r="J48" s="5" t="s">
        <v>558</v>
      </c>
      <c r="K48" s="5" t="s">
        <v>77</v>
      </c>
      <c r="L48" s="5" t="s">
        <v>11</v>
      </c>
      <c r="M48" s="5" t="s">
        <v>12</v>
      </c>
      <c r="N48" s="5" t="s">
        <v>13</v>
      </c>
      <c r="O48" s="5" t="s">
        <v>14</v>
      </c>
      <c r="Q48">
        <v>103</v>
      </c>
      <c r="R48">
        <v>2</v>
      </c>
      <c r="S48" t="s">
        <v>622</v>
      </c>
      <c r="T48" t="s">
        <v>32</v>
      </c>
      <c r="U48">
        <f>AVERAGE(K49,K51)</f>
        <v>8.5805084745762503</v>
      </c>
      <c r="V48">
        <f>SQRT(O51^2+O49^2)/2</f>
        <v>1.1008797505734691</v>
      </c>
      <c r="W48">
        <f>SUM(N49:N50)</f>
        <v>6</v>
      </c>
      <c r="X48">
        <f>SUM(N49:N60)</f>
        <v>36</v>
      </c>
      <c r="Y48">
        <f>SQRT((((W49-1)*V49^2)+((W48-1)*V48^2))/(W49+W48-2))</f>
        <v>1.0097353097828481</v>
      </c>
      <c r="Z48">
        <f>(U49-U48)/Y48</f>
        <v>0.10491086363279856</v>
      </c>
      <c r="AA48">
        <f>1-(3/(4*(W48+W49-2)-1))</f>
        <v>0.88888888888888884</v>
      </c>
      <c r="AB48">
        <f>((W48+W49)/(W48*W49))+(Z48^2/(2*(W48+W49)))</f>
        <v>0.50061146051712113</v>
      </c>
      <c r="AC48">
        <f>AA48*Z48</f>
        <v>9.3254101006932044E-2</v>
      </c>
      <c r="AD48">
        <f>AB48*(AA48^2)</f>
        <v>0.39554485769254011</v>
      </c>
      <c r="AF48">
        <f>LN(U49/U48)</f>
        <v>1.2270092591816596E-2</v>
      </c>
      <c r="AG48">
        <f>(((V48^2)/(W48*U48^2))+((V49^2)/(W49*U49^2)))</f>
        <v>5.1230202154477038E-3</v>
      </c>
      <c r="AH48">
        <f>(W48*W49)/(W48+W49)</f>
        <v>2</v>
      </c>
      <c r="AI48" s="12">
        <f>((W49+W48)/(W49*W48))+(Z48^2/(2*X48))</f>
        <v>0.50015286512928026</v>
      </c>
      <c r="AJ48" s="12">
        <f>AI48*(AA48^2)</f>
        <v>0.39518251071943128</v>
      </c>
      <c r="AK48" s="12"/>
      <c r="AL48" s="12">
        <f>(1/W48)+(AC48*AC50)/(2*X48)</f>
        <v>0.16419312067186662</v>
      </c>
      <c r="AM48" s="12">
        <f>(1/W48/2)+(AC48*AC52)/(2*X48)</f>
        <v>8.2982039788019199E-2</v>
      </c>
      <c r="AN48" s="12">
        <f>(1/W48/2)+(AC48*AC54)/(2*X48)</f>
        <v>8.1101326810879323E-2</v>
      </c>
      <c r="AO48" s="12">
        <f>(1/W48/2)+(AC48*AC56)/(2*X48)</f>
        <v>8.1893161226024636E-2</v>
      </c>
      <c r="AP48" s="12">
        <f>(1/W48/2)+(AC48*AC58)/(2*X48)</f>
        <v>8.0627757448076307E-2</v>
      </c>
      <c r="AQ48" s="12">
        <f>(1/W48/2)+(AC48*AC60)/(2*X48)</f>
        <v>8.180768688110393E-2</v>
      </c>
      <c r="AR48" s="12">
        <f>(1/W48/2)+(AC48*AC62)/(2*X48)</f>
        <v>7.9633456429859084E-2</v>
      </c>
      <c r="AS48">
        <v>103</v>
      </c>
      <c r="AT48">
        <v>9</v>
      </c>
    </row>
    <row r="49" spans="3:46">
      <c r="C49">
        <v>2007</v>
      </c>
      <c r="D49" t="s">
        <v>623</v>
      </c>
      <c r="E49" t="s">
        <v>644</v>
      </c>
      <c r="F49" t="s">
        <v>625</v>
      </c>
      <c r="G49" t="s">
        <v>13</v>
      </c>
      <c r="H49" t="s">
        <v>626</v>
      </c>
      <c r="K49">
        <v>17.161016949152501</v>
      </c>
      <c r="L49">
        <v>18.432203389830502</v>
      </c>
      <c r="M49">
        <f t="shared" ref="M49:M60" si="3">L49-K49</f>
        <v>1.2711864406780009</v>
      </c>
      <c r="N49">
        <v>3</v>
      </c>
      <c r="O49">
        <f t="shared" ref="O49:O60" si="4">M49*SQRT(N49)</f>
        <v>2.2017595011469382</v>
      </c>
      <c r="S49" t="s">
        <v>622</v>
      </c>
      <c r="T49" t="s">
        <v>627</v>
      </c>
      <c r="U49">
        <f>K53</f>
        <v>8.6864406779661003</v>
      </c>
      <c r="V49">
        <f>O53</f>
        <v>0.73391983371562242</v>
      </c>
      <c r="W49">
        <f>N53</f>
        <v>3</v>
      </c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3:46">
      <c r="C50">
        <v>2007</v>
      </c>
      <c r="D50" t="s">
        <v>623</v>
      </c>
      <c r="E50" t="s">
        <v>644</v>
      </c>
      <c r="F50" t="s">
        <v>625</v>
      </c>
      <c r="G50" t="s">
        <v>13</v>
      </c>
      <c r="H50" t="s">
        <v>628</v>
      </c>
      <c r="K50">
        <v>2.9661016949152499</v>
      </c>
      <c r="L50">
        <v>3.8135593220339001</v>
      </c>
      <c r="M50">
        <f t="shared" si="3"/>
        <v>0.84745762711865025</v>
      </c>
      <c r="N50">
        <v>3</v>
      </c>
      <c r="O50">
        <f t="shared" si="4"/>
        <v>1.4678396674312626</v>
      </c>
      <c r="Q50">
        <v>104</v>
      </c>
      <c r="R50">
        <v>2</v>
      </c>
      <c r="S50" t="s">
        <v>622</v>
      </c>
      <c r="T50" t="s">
        <v>32</v>
      </c>
      <c r="U50">
        <v>8.5805084745762503</v>
      </c>
      <c r="V50">
        <v>1.1008797505734691</v>
      </c>
      <c r="W50">
        <v>6</v>
      </c>
      <c r="X50">
        <v>36</v>
      </c>
      <c r="Y50">
        <f>SQRT((((W51-1)*V51^2)+((W50-1)*V50^2))/(W51+W50-2))</f>
        <v>1.8242848869152244</v>
      </c>
      <c r="Z50">
        <f>(U51-U50)/Y50</f>
        <v>-2.1485084668170318</v>
      </c>
      <c r="AA50">
        <f>1-(3/(4*(W50+W51-2)-1))</f>
        <v>0.88888888888888884</v>
      </c>
      <c r="AB50">
        <f>((W50+W51)/(W50*W51))+(Z50^2/(2*(W50+W51)))</f>
        <v>0.75644936844358179</v>
      </c>
      <c r="AC50">
        <f>AA50*Z50</f>
        <v>-1.9097853038373616</v>
      </c>
      <c r="AD50">
        <f>AB50*(AA50^2)</f>
        <v>0.59768838988134854</v>
      </c>
      <c r="AF50">
        <f>LN(U51/U50)</f>
        <v>-0.61025952075417578</v>
      </c>
      <c r="AG50">
        <f>(((V50^2)/(W50*U50^2))+((V51^2)/(W51*U51^2)))</f>
        <v>0.13497488918364395</v>
      </c>
      <c r="AH50">
        <f>(W50*W51)/(W50+W51)</f>
        <v>2</v>
      </c>
      <c r="AI50" s="12">
        <f>((W51+W50)/(W51*W50))+(Z50^2/(2*X50))</f>
        <v>0.56411234211089545</v>
      </c>
      <c r="AJ50" s="12">
        <f>AI50*(AA50^2)</f>
        <v>0.44571839376663341</v>
      </c>
      <c r="AK50" s="12">
        <f>(1/W50)+(AC50*AC48)/(2*X50)</f>
        <v>0.16419312067186662</v>
      </c>
      <c r="AL50" s="12"/>
      <c r="AM50" s="12">
        <f>(1/W50/2)+(AC50*AC52)/(2*X50)</f>
        <v>9.0527604072418263E-2</v>
      </c>
      <c r="AN50" s="12">
        <f>(1/W50/2)+(AC50*AC54)/(2*X50)</f>
        <v>0.12904342231199323</v>
      </c>
      <c r="AO50" s="12">
        <f>(1/W50/2)+(AC50*AC56)/(2*X50)</f>
        <v>0.11282715179103484</v>
      </c>
      <c r="AP50" s="12">
        <f>(1/W50/2)+(AC50*AC58)/(2*X50)</f>
        <v>0.13874182484510625</v>
      </c>
      <c r="AQ50" s="12">
        <f>(1/W50/2)+(AC50*AC60)/(2*X50)</f>
        <v>0.11457761258602521</v>
      </c>
      <c r="AR50" s="12">
        <f>(1/W50/2)+(AC50*AC62)/(2*X50)</f>
        <v>0.15910448398479005</v>
      </c>
      <c r="AS50">
        <v>103</v>
      </c>
      <c r="AT50">
        <v>10</v>
      </c>
    </row>
    <row r="51" spans="3:46">
      <c r="C51">
        <v>2007</v>
      </c>
      <c r="D51" t="s">
        <v>623</v>
      </c>
      <c r="E51" t="s">
        <v>644</v>
      </c>
      <c r="F51" t="s">
        <v>625</v>
      </c>
      <c r="G51" t="s">
        <v>13</v>
      </c>
      <c r="H51" t="s">
        <v>629</v>
      </c>
      <c r="K51">
        <v>0</v>
      </c>
      <c r="L51">
        <v>0</v>
      </c>
      <c r="M51">
        <f t="shared" si="3"/>
        <v>0</v>
      </c>
      <c r="N51">
        <v>3</v>
      </c>
      <c r="O51">
        <f t="shared" si="4"/>
        <v>0</v>
      </c>
      <c r="S51" t="s">
        <v>622</v>
      </c>
      <c r="T51" t="s">
        <v>630</v>
      </c>
      <c r="U51">
        <f>K54</f>
        <v>4.6610169491525397</v>
      </c>
      <c r="V51">
        <f>O54</f>
        <v>2.9356793348625065</v>
      </c>
      <c r="W51">
        <f>N54</f>
        <v>3</v>
      </c>
    </row>
    <row r="52" spans="3:46">
      <c r="C52">
        <v>2007</v>
      </c>
      <c r="D52" t="s">
        <v>623</v>
      </c>
      <c r="E52" t="s">
        <v>644</v>
      </c>
      <c r="F52" t="s">
        <v>625</v>
      </c>
      <c r="G52" t="s">
        <v>13</v>
      </c>
      <c r="H52" t="s">
        <v>631</v>
      </c>
      <c r="K52">
        <v>17.4731182795698</v>
      </c>
      <c r="L52">
        <v>19.086021505376301</v>
      </c>
      <c r="M52">
        <f t="shared" si="3"/>
        <v>1.6129032258065017</v>
      </c>
      <c r="N52">
        <v>3</v>
      </c>
      <c r="O52">
        <f t="shared" si="4"/>
        <v>2.7936303347885985</v>
      </c>
      <c r="Q52">
        <v>105</v>
      </c>
      <c r="R52">
        <v>2</v>
      </c>
      <c r="S52" t="s">
        <v>632</v>
      </c>
      <c r="T52" t="s">
        <v>32</v>
      </c>
      <c r="U52">
        <f>AVERAGE(K49,K50)</f>
        <v>10.063559322033875</v>
      </c>
      <c r="V52">
        <f>SQRT(O50^2+O49^2)/2</f>
        <v>1.3230927962708752</v>
      </c>
      <c r="W52">
        <f>SUM(N53:N54)</f>
        <v>6</v>
      </c>
      <c r="X52">
        <f>SUM(N49:N60)</f>
        <v>36</v>
      </c>
      <c r="Y52">
        <f>SQRT((((W53-1)*V53^2)+((W52-1)*V52^2))/(W53+W52-2))</f>
        <v>2.4301819813735555</v>
      </c>
      <c r="Z52">
        <f>(U53-U52)/Y52</f>
        <v>-0.30513164421936834</v>
      </c>
      <c r="AA52">
        <f>1-(3/(4*(W52+W53-2)-1))</f>
        <v>0.88888888888888884</v>
      </c>
      <c r="AB52">
        <f>((W52+W53)/(W52*W53))+(Z52^2/(2*(W52+W53)))</f>
        <v>0.50517251779466754</v>
      </c>
      <c r="AC52">
        <f>AA52*Z52</f>
        <v>-0.27122812819499409</v>
      </c>
      <c r="AD52">
        <f>AB52*(AA52^2)</f>
        <v>0.39914865603529287</v>
      </c>
      <c r="AF52">
        <f>LN(U53/U52)</f>
        <v>-7.6540077122332573E-2</v>
      </c>
      <c r="AG52">
        <f>(((V52^2)/(W52*U52^2))+((V53^2)/(W53*U53^2)))</f>
        <v>6.5380886426590276E-2</v>
      </c>
      <c r="AH52">
        <f>(W52*W53)/(W52+W53)</f>
        <v>2</v>
      </c>
      <c r="AI52" s="12">
        <f>((W53+W52)/(W53*W52))+(Z52^2/(2*X52))</f>
        <v>0.50129312944866689</v>
      </c>
      <c r="AJ52" s="12">
        <f>AI52*(AA52^2)</f>
        <v>0.39608346030511948</v>
      </c>
      <c r="AK52" s="12">
        <f>(1/W52/2)+(AC52*AC48)/(2*X52)</f>
        <v>8.2982039788019199E-2</v>
      </c>
      <c r="AL52" s="12">
        <f>(1/W52/2)+(AC52*AC50)/(2*X52)</f>
        <v>9.0527604072418263E-2</v>
      </c>
      <c r="AM52" s="12"/>
      <c r="AN52" s="12">
        <f>(1/W52)+(AC52*AC54)/(2*X52)</f>
        <v>0.17315842354027822</v>
      </c>
      <c r="AO52" s="12">
        <f>(1/W52/2)+(AC52*AC56)/(2*X52)</f>
        <v>8.7522051906846129E-2</v>
      </c>
      <c r="AP52" s="12">
        <f>(1/W52/2)+(AC52*AC58)/(2*X52)</f>
        <v>9.1202459464239091E-2</v>
      </c>
      <c r="AQ52" s="12">
        <f>(1/W52/2)+(AC52*AC60)/(2*X52)</f>
        <v>8.777065273331075E-2</v>
      </c>
      <c r="AR52" s="12">
        <f>(1/W52/2)+(AC52*AC62)/(2*X52)</f>
        <v>9.4094368786418831E-2</v>
      </c>
      <c r="AS52">
        <v>103</v>
      </c>
      <c r="AT52">
        <v>11</v>
      </c>
    </row>
    <row r="53" spans="3:46">
      <c r="C53">
        <v>2007</v>
      </c>
      <c r="D53" t="s">
        <v>623</v>
      </c>
      <c r="E53" t="s">
        <v>644</v>
      </c>
      <c r="F53" t="s">
        <v>625</v>
      </c>
      <c r="G53" t="s">
        <v>163</v>
      </c>
      <c r="H53" t="s">
        <v>626</v>
      </c>
      <c r="I53" t="s">
        <v>629</v>
      </c>
      <c r="J53" s="34" t="s">
        <v>612</v>
      </c>
      <c r="K53">
        <v>8.6864406779661003</v>
      </c>
      <c r="L53">
        <v>9.1101694915254203</v>
      </c>
      <c r="M53">
        <f t="shared" si="3"/>
        <v>0.42372881355932002</v>
      </c>
      <c r="N53">
        <v>3</v>
      </c>
      <c r="O53">
        <f t="shared" si="4"/>
        <v>0.73391983371562242</v>
      </c>
      <c r="S53" t="s">
        <v>632</v>
      </c>
      <c r="T53" t="s">
        <v>627</v>
      </c>
      <c r="U53">
        <f>K55</f>
        <v>9.3220338983050794</v>
      </c>
      <c r="V53">
        <f>O55</f>
        <v>4.0365590854358544</v>
      </c>
      <c r="W53">
        <f>N55</f>
        <v>3</v>
      </c>
    </row>
    <row r="54" spans="3:46">
      <c r="C54">
        <v>2007</v>
      </c>
      <c r="D54" t="s">
        <v>623</v>
      </c>
      <c r="E54" t="s">
        <v>644</v>
      </c>
      <c r="F54" t="s">
        <v>625</v>
      </c>
      <c r="G54" t="s">
        <v>163</v>
      </c>
      <c r="H54" t="s">
        <v>626</v>
      </c>
      <c r="I54" t="s">
        <v>629</v>
      </c>
      <c r="J54" s="34" t="s">
        <v>633</v>
      </c>
      <c r="K54">
        <v>4.6610169491525397</v>
      </c>
      <c r="L54">
        <v>6.3559322033898296</v>
      </c>
      <c r="M54">
        <f t="shared" si="3"/>
        <v>1.6949152542372898</v>
      </c>
      <c r="N54">
        <v>3</v>
      </c>
      <c r="O54">
        <f t="shared" si="4"/>
        <v>2.9356793348625065</v>
      </c>
      <c r="Q54">
        <v>106</v>
      </c>
      <c r="R54">
        <v>2</v>
      </c>
      <c r="S54" t="s">
        <v>632</v>
      </c>
      <c r="T54" t="s">
        <v>32</v>
      </c>
      <c r="U54">
        <v>10.063559322033875</v>
      </c>
      <c r="V54">
        <v>1.3230927962708752</v>
      </c>
      <c r="W54">
        <v>6</v>
      </c>
      <c r="X54">
        <v>36</v>
      </c>
      <c r="Y54">
        <f>SQRT((((W55-1)*V55^2)+((W54-1)*V54^2))/(W55+W54-2))</f>
        <v>1.36601502377687</v>
      </c>
      <c r="Z54">
        <f>(U55-U54)/Y54</f>
        <v>-1.9387086076282638</v>
      </c>
      <c r="AA54">
        <f>1-(3/(4*(W54+W55-2)-1))</f>
        <v>0.88888888888888884</v>
      </c>
      <c r="AB54">
        <f>((W54+W55)/(W54*W55))+(Z54^2/(2*(W54+W55)))</f>
        <v>0.70881061473844009</v>
      </c>
      <c r="AC54">
        <f>AA54*Z54</f>
        <v>-1.7232965401140121</v>
      </c>
      <c r="AD54">
        <f>AB54*(AA54^2)</f>
        <v>0.56004789312666869</v>
      </c>
      <c r="AF54">
        <f>LN(U55/U54)</f>
        <v>-0.30538164955118041</v>
      </c>
      <c r="AG54">
        <f>(((V54^2)/(W54*U54^2))+((V55^2)/(W55*U55^2)))</f>
        <v>1.5942110916389075E-2</v>
      </c>
      <c r="AH54">
        <f>(W54*W55)/(W54+W55)</f>
        <v>2</v>
      </c>
      <c r="AI54" s="12">
        <f>((W55+W54)/(W55*W54))+(Z54^2/(2*X54))</f>
        <v>0.55220265368460997</v>
      </c>
      <c r="AJ54" s="12">
        <f>AI54*(AA54^2)</f>
        <v>0.43630826957796343</v>
      </c>
      <c r="AK54" s="12">
        <f>(1/W54/2)+(AC54*AC48)/(2*X54)</f>
        <v>8.1101326810879323E-2</v>
      </c>
      <c r="AL54" s="12">
        <f>(1/W54/2)+(AC54*AC50)/(2*X54)</f>
        <v>0.12904342231199323</v>
      </c>
      <c r="AM54" s="12">
        <f>(1/W54)+(AC54*AC52)/(2*X54)</f>
        <v>0.17315842354027822</v>
      </c>
      <c r="AN54" s="12"/>
      <c r="AO54" s="12">
        <f>(1/W54/2)+(AC54*AC56)/(2*X54)</f>
        <v>0.10994710777215695</v>
      </c>
      <c r="AP54" s="12">
        <f>(1/W54/2)+(AC54*AC58)/(2*X54)</f>
        <v>0.13333123703660033</v>
      </c>
      <c r="AQ54" s="12">
        <f>(1/W54/2)+(AC54*AC60)/(2*X54)</f>
        <v>0.11152663769395021</v>
      </c>
      <c r="AR54" s="12">
        <f>(1/W54/2)+(AC54*AC62)/(2*X54)</f>
        <v>0.15170550139627959</v>
      </c>
      <c r="AS54">
        <v>103</v>
      </c>
      <c r="AT54">
        <v>12</v>
      </c>
    </row>
    <row r="55" spans="3:46">
      <c r="C55">
        <v>2007</v>
      </c>
      <c r="D55" t="s">
        <v>623</v>
      </c>
      <c r="E55" t="s">
        <v>644</v>
      </c>
      <c r="F55" t="s">
        <v>625</v>
      </c>
      <c r="G55" t="s">
        <v>163</v>
      </c>
      <c r="H55" t="s">
        <v>626</v>
      </c>
      <c r="I55" t="s">
        <v>628</v>
      </c>
      <c r="J55" s="34" t="s">
        <v>612</v>
      </c>
      <c r="K55">
        <v>9.3220338983050794</v>
      </c>
      <c r="L55">
        <v>11.6525423728813</v>
      </c>
      <c r="M55">
        <f t="shared" si="3"/>
        <v>2.3305084745762201</v>
      </c>
      <c r="N55">
        <v>3</v>
      </c>
      <c r="O55">
        <f t="shared" si="4"/>
        <v>4.0365590854358544</v>
      </c>
      <c r="S55" t="s">
        <v>632</v>
      </c>
      <c r="T55" t="s">
        <v>630</v>
      </c>
      <c r="U55">
        <f>K56</f>
        <v>7.4152542372881296</v>
      </c>
      <c r="V55">
        <f>O56</f>
        <v>1.4678396674312633</v>
      </c>
      <c r="W55">
        <f>N56</f>
        <v>3</v>
      </c>
    </row>
    <row r="56" spans="3:46">
      <c r="C56">
        <v>2007</v>
      </c>
      <c r="D56" t="s">
        <v>623</v>
      </c>
      <c r="E56" t="s">
        <v>644</v>
      </c>
      <c r="F56" t="s">
        <v>625</v>
      </c>
      <c r="G56" t="s">
        <v>163</v>
      </c>
      <c r="H56" t="s">
        <v>626</v>
      </c>
      <c r="I56" t="s">
        <v>628</v>
      </c>
      <c r="J56" s="34" t="s">
        <v>633</v>
      </c>
      <c r="K56">
        <v>7.4152542372881296</v>
      </c>
      <c r="L56">
        <v>8.2627118644067803</v>
      </c>
      <c r="M56">
        <f t="shared" si="3"/>
        <v>0.84745762711865069</v>
      </c>
      <c r="N56">
        <v>3</v>
      </c>
      <c r="O56">
        <f t="shared" si="4"/>
        <v>1.4678396674312633</v>
      </c>
      <c r="Q56">
        <v>107</v>
      </c>
      <c r="R56">
        <v>2</v>
      </c>
      <c r="S56" t="s">
        <v>634</v>
      </c>
      <c r="T56" t="s">
        <v>32</v>
      </c>
      <c r="U56">
        <f>AVERAGE(K51,K52)</f>
        <v>8.7365591397848998</v>
      </c>
      <c r="V56">
        <f>SQRT(O52^2+O51^2)/2</f>
        <v>1.3968151673942992</v>
      </c>
      <c r="W56">
        <f>SUM(N51:N52)</f>
        <v>6</v>
      </c>
      <c r="X56">
        <f>SUM(N49:N60)</f>
        <v>36</v>
      </c>
      <c r="Y56">
        <f>SQRT((((W57-1)*V57^2)+((W56-1)*V56^2))/(W57+W56-2))</f>
        <v>1.396815167394289</v>
      </c>
      <c r="Z56">
        <f>(U57-U56)/Y56</f>
        <v>-1.2509255832441313</v>
      </c>
      <c r="AA56">
        <f>1-(3/(4*(W56+W57-2)-1))</f>
        <v>0.88888888888888884</v>
      </c>
      <c r="AB56">
        <f>((W56+W57)/(W56*W57))+(Z56^2/(2*(W56+W57)))</f>
        <v>0.58693415637859281</v>
      </c>
      <c r="AC56">
        <f>AA56*Z56</f>
        <v>-1.111933851772561</v>
      </c>
      <c r="AD56">
        <f>AB56*(AA56^2)</f>
        <v>0.46375044454604863</v>
      </c>
      <c r="AF56">
        <f>LN(U57/U56)</f>
        <v>-0.22314355131420541</v>
      </c>
      <c r="AG56">
        <f>(((V56^2)/(W56*U56^2))+((V57^2)/(W57*U57^2)))</f>
        <v>1.7573964497041909E-2</v>
      </c>
      <c r="AH56">
        <f>(W56*W57)/(W56+W57)</f>
        <v>2</v>
      </c>
      <c r="AI56" s="12">
        <f>((W57+W56)/(W57*W56))+(Z56^2/(2*X56))</f>
        <v>0.52173353909464815</v>
      </c>
      <c r="AJ56" s="12">
        <f>AI56*(AA56^2)</f>
        <v>0.41223390743280841</v>
      </c>
      <c r="AK56" s="12">
        <f>(1/W56/2)+(AC56*AC48)/(2*X56)</f>
        <v>8.1893161226024636E-2</v>
      </c>
      <c r="AL56" s="12">
        <f>(1/W56/2)+(AC56*AC50)/(2*X56)</f>
        <v>0.11282715179103484</v>
      </c>
      <c r="AM56" s="12">
        <f>(1/W56/2)+(AC56*AC52)/(2*X56)</f>
        <v>8.7522051906846129E-2</v>
      </c>
      <c r="AN56" s="12">
        <f>(1/W56/2)+(AC56*AC54)/(2*X56)</f>
        <v>0.10994710777215695</v>
      </c>
      <c r="AO56" s="12"/>
      <c r="AP56" s="12">
        <f>(1/W56)+(AC56*AC58)/(2*X56)</f>
        <v>0.1989271397490586</v>
      </c>
      <c r="AQ56" s="12">
        <f>(1/W56/2)+(AC56*AC60)/(2*X56)</f>
        <v>0.10152468275124769</v>
      </c>
      <c r="AR56" s="12">
        <f>(1/W56/2)+(AC56*AC62)/(2*X56)</f>
        <v>0.12744955269465283</v>
      </c>
      <c r="AS56">
        <v>103</v>
      </c>
      <c r="AT56">
        <v>13</v>
      </c>
    </row>
    <row r="57" spans="3:46">
      <c r="C57">
        <v>2007</v>
      </c>
      <c r="D57" t="s">
        <v>623</v>
      </c>
      <c r="E57" t="s">
        <v>644</v>
      </c>
      <c r="F57" t="s">
        <v>625</v>
      </c>
      <c r="G57" t="s">
        <v>163</v>
      </c>
      <c r="H57" t="s">
        <v>631</v>
      </c>
      <c r="I57" t="s">
        <v>629</v>
      </c>
      <c r="J57" t="s">
        <v>612</v>
      </c>
      <c r="K57">
        <v>6.9892473118279499</v>
      </c>
      <c r="L57">
        <v>7.7956989247311803</v>
      </c>
      <c r="M57">
        <f t="shared" si="3"/>
        <v>0.80645161290323042</v>
      </c>
      <c r="N57">
        <v>3</v>
      </c>
      <c r="O57">
        <f t="shared" si="4"/>
        <v>1.3968151673942637</v>
      </c>
      <c r="S57" t="s">
        <v>634</v>
      </c>
      <c r="T57" t="s">
        <v>627</v>
      </c>
      <c r="U57">
        <f>K57</f>
        <v>6.9892473118279499</v>
      </c>
      <c r="V57">
        <f>O57</f>
        <v>1.3968151673942637</v>
      </c>
      <c r="W57">
        <f>N57</f>
        <v>3</v>
      </c>
    </row>
    <row r="58" spans="3:46">
      <c r="C58">
        <v>2007</v>
      </c>
      <c r="D58" t="s">
        <v>623</v>
      </c>
      <c r="E58" t="s">
        <v>644</v>
      </c>
      <c r="F58" t="s">
        <v>625</v>
      </c>
      <c r="G58" t="s">
        <v>163</v>
      </c>
      <c r="H58" t="s">
        <v>631</v>
      </c>
      <c r="I58" t="s">
        <v>629</v>
      </c>
      <c r="J58" t="s">
        <v>633</v>
      </c>
      <c r="K58">
        <v>5.1075268817204202</v>
      </c>
      <c r="L58">
        <v>6.1827956989247301</v>
      </c>
      <c r="M58">
        <f t="shared" si="3"/>
        <v>1.0752688172043099</v>
      </c>
      <c r="N58">
        <v>3</v>
      </c>
      <c r="O58">
        <f t="shared" si="4"/>
        <v>1.8624202231923563</v>
      </c>
      <c r="Q58">
        <v>108</v>
      </c>
      <c r="R58">
        <v>2</v>
      </c>
      <c r="S58" t="s">
        <v>634</v>
      </c>
      <c r="T58" t="s">
        <v>32</v>
      </c>
      <c r="U58">
        <v>8.7365591397848998</v>
      </c>
      <c r="V58">
        <v>1.3968151673942992</v>
      </c>
      <c r="W58">
        <v>6</v>
      </c>
      <c r="X58">
        <v>36</v>
      </c>
      <c r="Y58">
        <f>SQRT((((W59-1)*V59^2)+((W58-1)*V58^2))/(W59+W58-2))</f>
        <v>1.5442372705747722</v>
      </c>
      <c r="Z58">
        <f>(U59-U58)/Y58</f>
        <v>-2.3500483554018463</v>
      </c>
      <c r="AA58">
        <f>1-(3/(4*(W58+W59-2)-1))</f>
        <v>0.88888888888888884</v>
      </c>
      <c r="AB58">
        <f>((W58+W59)/(W58*W59))+(Z58^2/(2*(W58+W59)))</f>
        <v>0.80681818181816234</v>
      </c>
      <c r="AC58">
        <f>AA58*Z58</f>
        <v>-2.0889318714683078</v>
      </c>
      <c r="AD58">
        <f>AB58*(AA58^2)</f>
        <v>0.63748597081928871</v>
      </c>
      <c r="AF58">
        <f>LN(U59/U58)</f>
        <v>-0.53680111016924792</v>
      </c>
      <c r="AG58">
        <f>(((V58^2)/(W58*U58^2))+((V59^2)/(W59*U59^2)))</f>
        <v>4.8581684669476197E-2</v>
      </c>
      <c r="AH58">
        <f>(W58*W59)/(W58+W59)</f>
        <v>2</v>
      </c>
      <c r="AI58" s="12">
        <f>((W59+W58)/(W59*W58))+(Z58^2/(2*X58))</f>
        <v>0.57670454545454053</v>
      </c>
      <c r="AJ58" s="12">
        <f>AI58*(AA58^2)</f>
        <v>0.45566778900111843</v>
      </c>
      <c r="AK58" s="12">
        <f>(1/W58/2)+(AC58*AC48)/(2*X58)</f>
        <v>8.0627757448076307E-2</v>
      </c>
      <c r="AL58" s="12">
        <f>(1/W58/2)+(AC58*AC50)/(2*X58)</f>
        <v>0.13874182484510625</v>
      </c>
      <c r="AM58" s="12">
        <f>(1/W58/2)+(AC58*AC52)/(2*X58)</f>
        <v>9.1202459464239091E-2</v>
      </c>
      <c r="AN58" s="12">
        <f>(1/W58/2)+(AC58*AC54)/(2*X58)</f>
        <v>0.13333123703660033</v>
      </c>
      <c r="AO58" s="12">
        <f>(1/W58)+(AC58*AC56)/(2*X58)</f>
        <v>0.1989271397490586</v>
      </c>
      <c r="AP58" s="12"/>
      <c r="AQ58" s="12">
        <f>(1/W58/2)+(AC58*AC60)/(2*X58)</f>
        <v>0.11750846841310472</v>
      </c>
      <c r="AR58" s="12">
        <f>(1/W58/2)+(AC58*AC62)/(2*X58)</f>
        <v>0.16621216333355299</v>
      </c>
      <c r="AS58">
        <v>103</v>
      </c>
      <c r="AT58">
        <v>14</v>
      </c>
    </row>
    <row r="59" spans="3:46">
      <c r="C59">
        <v>2007</v>
      </c>
      <c r="D59" t="s">
        <v>623</v>
      </c>
      <c r="E59" t="s">
        <v>644</v>
      </c>
      <c r="F59" t="s">
        <v>625</v>
      </c>
      <c r="G59" t="s">
        <v>163</v>
      </c>
      <c r="H59" t="s">
        <v>631</v>
      </c>
      <c r="I59" t="s">
        <v>628</v>
      </c>
      <c r="J59" t="s">
        <v>612</v>
      </c>
      <c r="K59">
        <v>8.3333333333333304</v>
      </c>
      <c r="L59">
        <v>8.8709677419354804</v>
      </c>
      <c r="M59">
        <f t="shared" si="3"/>
        <v>0.53763440860215006</v>
      </c>
      <c r="N59">
        <v>3</v>
      </c>
      <c r="O59">
        <f t="shared" si="4"/>
        <v>0.93121011159616973</v>
      </c>
      <c r="S59" t="s">
        <v>634</v>
      </c>
      <c r="T59" t="s">
        <v>630</v>
      </c>
      <c r="U59">
        <f>K58</f>
        <v>5.1075268817204202</v>
      </c>
      <c r="V59">
        <f>O58</f>
        <v>1.8624202231923563</v>
      </c>
      <c r="W59">
        <f>N58</f>
        <v>3</v>
      </c>
    </row>
    <row r="60" spans="3:46">
      <c r="C60">
        <v>2007</v>
      </c>
      <c r="D60" t="s">
        <v>623</v>
      </c>
      <c r="E60" t="s">
        <v>644</v>
      </c>
      <c r="F60" t="s">
        <v>625</v>
      </c>
      <c r="G60" t="s">
        <v>163</v>
      </c>
      <c r="H60" t="s">
        <v>631</v>
      </c>
      <c r="I60" t="s">
        <v>628</v>
      </c>
      <c r="J60" t="s">
        <v>633</v>
      </c>
      <c r="K60">
        <v>5.6451612903225703</v>
      </c>
      <c r="L60">
        <v>6.1827956989247301</v>
      </c>
      <c r="M60">
        <f t="shared" si="3"/>
        <v>0.53763440860215983</v>
      </c>
      <c r="N60">
        <v>3</v>
      </c>
      <c r="O60">
        <f t="shared" si="4"/>
        <v>0.93121011159618661</v>
      </c>
      <c r="Q60">
        <v>109</v>
      </c>
      <c r="R60">
        <v>2</v>
      </c>
      <c r="S60" t="s">
        <v>635</v>
      </c>
      <c r="T60" t="s">
        <v>32</v>
      </c>
      <c r="U60">
        <f>AVERAGE(K50,K52)</f>
        <v>10.219609987242524</v>
      </c>
      <c r="V60">
        <f>SQRT(O52^2+O50^2)/2</f>
        <v>1.5778881247363339</v>
      </c>
      <c r="W60">
        <f>SUM(N51:N52)</f>
        <v>6</v>
      </c>
      <c r="X60">
        <f>SUM(N49:N60)</f>
        <v>36</v>
      </c>
      <c r="Y60">
        <f>SQRT((((W61-1)*V61^2)+((W60-1)*V60^2))/(W61+W60-2))</f>
        <v>1.4234244028698451</v>
      </c>
      <c r="Z60">
        <f>(U61-U60)/Y60</f>
        <v>-1.3251681298326534</v>
      </c>
      <c r="AA60">
        <f>1-(3/(4*(W60+W61-2)-1))</f>
        <v>0.88888888888888884</v>
      </c>
      <c r="AB60">
        <f>((W60+W61)/(W60*W61))+(Z60^2/(2*(W60+W61)))</f>
        <v>0.59755947624023176</v>
      </c>
      <c r="AC60">
        <f>AA60*Z60</f>
        <v>-1.1779272265179141</v>
      </c>
      <c r="AD60">
        <f>AB60*(AA60^2)</f>
        <v>0.47214575900462752</v>
      </c>
      <c r="AF60">
        <f>LN(U61/U60)</f>
        <v>-0.20404488612933819</v>
      </c>
      <c r="AG60">
        <f>(((V60^2)/(W60*U60^2))+((V61^2)/(W61*U61^2)))</f>
        <v>8.1354585770909687E-3</v>
      </c>
      <c r="AH60">
        <f>(W60*W61)/(W60+W61)</f>
        <v>2</v>
      </c>
      <c r="AI60" s="12">
        <f>((W61+W60)/(W61*W60))+(Z60^2/(2*X60))</f>
        <v>0.52438986906005791</v>
      </c>
      <c r="AJ60" s="12">
        <f>AI60*(AA60^2)</f>
        <v>0.41433273604745313</v>
      </c>
      <c r="AK60" s="12">
        <f>(1/W60/2)+(AC60*AC48)/(2*X60)</f>
        <v>8.180768688110393E-2</v>
      </c>
      <c r="AL60" s="12">
        <f>(1/W60/2)+(AC60*AC50)/(2*X60)</f>
        <v>0.11457761258602521</v>
      </c>
      <c r="AM60" s="12">
        <f>(1/W60/2)+(AC60*AC52)/(2*X60)</f>
        <v>8.777065273331075E-2</v>
      </c>
      <c r="AN60" s="12">
        <f>(1/W60/2)+(AC60*AC54)/(2*X60)</f>
        <v>0.11152663769395021</v>
      </c>
      <c r="AO60" s="12">
        <f>(1/W60/2)+(AC60*AC56)/(2*X60)</f>
        <v>0.10152468275124769</v>
      </c>
      <c r="AP60" s="12">
        <f>(1/W60/2)+(AC60*AC58)/(2*X60)</f>
        <v>0.11750846841310472</v>
      </c>
      <c r="AQ60" s="12"/>
      <c r="AR60" s="12">
        <f>(1/W60)+(AC60*AC62)/(2*X60)</f>
        <v>0.21340118764009974</v>
      </c>
      <c r="AS60">
        <v>103</v>
      </c>
      <c r="AT60">
        <v>15</v>
      </c>
    </row>
    <row r="61" spans="3:46">
      <c r="S61" t="s">
        <v>635</v>
      </c>
      <c r="T61" t="s">
        <v>627</v>
      </c>
      <c r="U61">
        <f>K59</f>
        <v>8.3333333333333304</v>
      </c>
      <c r="V61">
        <f>O59</f>
        <v>0.93121011159616973</v>
      </c>
      <c r="W61">
        <f>N59</f>
        <v>3</v>
      </c>
    </row>
    <row r="62" spans="3:46">
      <c r="Q62">
        <v>110</v>
      </c>
      <c r="R62">
        <v>2</v>
      </c>
      <c r="S62" t="s">
        <v>635</v>
      </c>
      <c r="T62" t="s">
        <v>32</v>
      </c>
      <c r="U62">
        <v>10.219609987242524</v>
      </c>
      <c r="V62">
        <v>1.5778881247363339</v>
      </c>
      <c r="W62">
        <v>6</v>
      </c>
      <c r="X62">
        <v>36</v>
      </c>
      <c r="Y62">
        <f>SQRT((((W63-1)*V63^2)+((W62-1)*V62^2))/(W63+W62-2))</f>
        <v>1.4234244028698482</v>
      </c>
      <c r="Z62">
        <f>(U63-U62)/Y62</f>
        <v>-3.2136927593043536</v>
      </c>
      <c r="AA62">
        <f>1-(3/(4*(W62+W63-2)-1))</f>
        <v>0.88888888888888884</v>
      </c>
      <c r="AB62">
        <f>((W62+W63)/(W62*W63))+(Z62^2/(2*(W62+W63)))</f>
        <v>1.0737678417336238</v>
      </c>
      <c r="AC62">
        <f>AA62*Z62</f>
        <v>-2.8566157860483141</v>
      </c>
      <c r="AD62">
        <f>AB62*(AA62^2)</f>
        <v>0.84840915890064106</v>
      </c>
      <c r="AF62">
        <f>LN(U63/U62)</f>
        <v>-0.59350965289106294</v>
      </c>
      <c r="AG62">
        <f>(((V62^2)/(W62*U62^2))+((V63^2)/(W63*U63^2)))</f>
        <v>1.3043422456364846E-2</v>
      </c>
      <c r="AH62">
        <f>(W62*W63)/(W62+W63)</f>
        <v>2</v>
      </c>
      <c r="AI62" s="12">
        <f>((W63+W62)/(W63*W62))+(Z62^2/(2*X62))</f>
        <v>0.64344196043340596</v>
      </c>
      <c r="AJ62" s="12">
        <f>AI62*(AA62^2)</f>
        <v>0.50839858602145649</v>
      </c>
      <c r="AK62" s="12">
        <f>(1/W62/2)+(AC62*AC48)/(2*X62)</f>
        <v>7.9633456429859084E-2</v>
      </c>
      <c r="AL62" s="12">
        <f>(1/W62/2)+(AC62*AC50)/(2*X62)</f>
        <v>0.15910448398479005</v>
      </c>
      <c r="AM62" s="12">
        <f>(1/W62/2)+(AC62*AC52)/(2*X62)</f>
        <v>9.4094368786418831E-2</v>
      </c>
      <c r="AN62" s="12">
        <f>(1/W62/2)+(AC62*AC54)/(2*X62)</f>
        <v>0.15170550139627959</v>
      </c>
      <c r="AO62" s="12">
        <f>(1/W62/2)+(AC62*AC56)/(2*X62)</f>
        <v>0.12744955269465283</v>
      </c>
      <c r="AP62" s="12">
        <f>(1/W62/2)+(AC62*AC58)/(2*X62)</f>
        <v>0.16621216333355299</v>
      </c>
      <c r="AQ62" s="12">
        <f>(1/W62)+(AC62*AC60)/(2*X62)</f>
        <v>0.21340118764009974</v>
      </c>
      <c r="AR62" s="12"/>
      <c r="AS62">
        <v>103</v>
      </c>
      <c r="AT62">
        <v>16</v>
      </c>
    </row>
    <row r="63" spans="3:46">
      <c r="S63" t="s">
        <v>635</v>
      </c>
      <c r="T63" t="s">
        <v>630</v>
      </c>
      <c r="U63">
        <f>K60</f>
        <v>5.6451612903225703</v>
      </c>
      <c r="V63">
        <f>O60</f>
        <v>0.93121011159618661</v>
      </c>
      <c r="W63">
        <f>N60</f>
        <v>3</v>
      </c>
    </row>
    <row r="64" spans="3:46">
      <c r="AI64" s="11" t="s">
        <v>100</v>
      </c>
      <c r="AJ64" s="12"/>
      <c r="AK64" s="12">
        <v>108</v>
      </c>
      <c r="AL64" s="12">
        <v>109</v>
      </c>
      <c r="AM64" s="12">
        <v>110</v>
      </c>
      <c r="AN64" s="12">
        <v>111</v>
      </c>
    </row>
    <row r="65" spans="3:46">
      <c r="Q65" t="s">
        <v>15</v>
      </c>
      <c r="R65" t="s">
        <v>16</v>
      </c>
      <c r="S65" s="5" t="s">
        <v>568</v>
      </c>
      <c r="T65" s="5" t="s">
        <v>49</v>
      </c>
      <c r="U65" s="5" t="s">
        <v>10</v>
      </c>
      <c r="V65" s="5" t="s">
        <v>14</v>
      </c>
      <c r="W65" s="5" t="s">
        <v>13</v>
      </c>
      <c r="X65" s="5" t="s">
        <v>569</v>
      </c>
      <c r="Y65" s="6" t="s">
        <v>20</v>
      </c>
      <c r="Z65" s="6" t="s">
        <v>21</v>
      </c>
      <c r="AA65" s="6" t="s">
        <v>22</v>
      </c>
      <c r="AB65" s="6" t="s">
        <v>23</v>
      </c>
      <c r="AC65" s="6" t="s">
        <v>24</v>
      </c>
      <c r="AD65" s="6" t="s">
        <v>25</v>
      </c>
      <c r="AF65" s="6" t="s">
        <v>26</v>
      </c>
      <c r="AG65" s="6" t="s">
        <v>27</v>
      </c>
      <c r="AH65" t="s">
        <v>28</v>
      </c>
      <c r="AI65" s="14" t="s">
        <v>23</v>
      </c>
      <c r="AJ65" s="14" t="s">
        <v>25</v>
      </c>
      <c r="AK65" s="14" t="s">
        <v>105</v>
      </c>
      <c r="AL65" s="12"/>
      <c r="AM65" s="12"/>
      <c r="AN65" s="12"/>
    </row>
    <row r="66" spans="3:46">
      <c r="C66">
        <v>2008</v>
      </c>
      <c r="D66" t="s">
        <v>623</v>
      </c>
      <c r="E66" t="s">
        <v>644</v>
      </c>
      <c r="F66" t="s">
        <v>625</v>
      </c>
      <c r="G66" t="s">
        <v>13</v>
      </c>
      <c r="H66" t="s">
        <v>626</v>
      </c>
      <c r="K66">
        <v>7.2916666666666599</v>
      </c>
      <c r="L66">
        <v>8.5416666666666607</v>
      </c>
      <c r="M66">
        <f t="shared" ref="M66:M72" si="5">L66-K66</f>
        <v>1.2500000000000009</v>
      </c>
      <c r="N66">
        <v>3</v>
      </c>
      <c r="O66">
        <f t="shared" ref="O66:O72" si="6">M66*SQRT(N66)</f>
        <v>2.1650635094610982</v>
      </c>
      <c r="Q66">
        <v>111</v>
      </c>
      <c r="R66">
        <v>2</v>
      </c>
      <c r="S66" t="s">
        <v>636</v>
      </c>
      <c r="T66" t="s">
        <v>32</v>
      </c>
      <c r="U66">
        <f>AVERAGE(K66,K67)</f>
        <v>4.1666666666666599</v>
      </c>
      <c r="V66">
        <f>SQRT(O67^2+O66^2)/2</f>
        <v>1.0974639325888274</v>
      </c>
      <c r="W66">
        <f>SUM(N66:N67)</f>
        <v>6</v>
      </c>
      <c r="X66">
        <f>SUM(N66:N72)</f>
        <v>21</v>
      </c>
      <c r="Y66">
        <f>SQRT((((W67-1)*V67^2)+((W66-1)*V66^2))/(W67+W66-2))</f>
        <v>1.0932184082310537</v>
      </c>
      <c r="Z66">
        <f>(U67-U66)/Y66</f>
        <v>-0.38113762403696794</v>
      </c>
      <c r="AA66">
        <f>1-(3/(4*(W66+W67-2)-1))</f>
        <v>0.88888888888888884</v>
      </c>
      <c r="AB66">
        <f>((W66+W67)/(W66*W67))+(Z66^2/(2*(W66+W67)))</f>
        <v>0.50807032713647471</v>
      </c>
      <c r="AC66">
        <f>AA66*Z66</f>
        <v>-0.33878899914397148</v>
      </c>
      <c r="AD66">
        <f>AB66*(AA66^2)</f>
        <v>0.40143828316956026</v>
      </c>
      <c r="AF66">
        <f>LN(U67/U66)</f>
        <v>-0.10536051565782467</v>
      </c>
      <c r="AG66">
        <f>(((V66^2)/(W66*U66^2))+((V67^2)/(W67*U67^2)))</f>
        <v>3.9340277777777821E-2</v>
      </c>
      <c r="AH66">
        <f>(W66*W67)/(W66+W67)</f>
        <v>2</v>
      </c>
      <c r="AI66" s="12">
        <f>((W67+W66)/(W67*W66))+(Z66^2/(2*X66))</f>
        <v>0.50345871162991773</v>
      </c>
      <c r="AJ66" s="12">
        <f>AI66*(AA66^2)</f>
        <v>0.39779453758413252</v>
      </c>
      <c r="AK66" s="12"/>
      <c r="AL66" s="12">
        <f>(1/W66)+(AC66*AC68)/(2*X66)</f>
        <v>0.17770402801091076</v>
      </c>
      <c r="AM66" s="12">
        <f>(1/W66/2)+(AC66*AC70)/(2*X66)</f>
        <v>8.2112608050495001E-2</v>
      </c>
      <c r="AN66" s="12">
        <f>(1/W66/2)+(AC66*AC72)/(2*X66)</f>
        <v>0.11879093610277275</v>
      </c>
      <c r="AS66">
        <v>111</v>
      </c>
      <c r="AT66">
        <v>5</v>
      </c>
    </row>
    <row r="67" spans="3:46">
      <c r="C67">
        <v>2008</v>
      </c>
      <c r="D67" t="s">
        <v>623</v>
      </c>
      <c r="E67" t="s">
        <v>644</v>
      </c>
      <c r="F67" t="s">
        <v>625</v>
      </c>
      <c r="G67" t="s">
        <v>13</v>
      </c>
      <c r="H67" t="s">
        <v>637</v>
      </c>
      <c r="K67">
        <v>1.0416666666666601</v>
      </c>
      <c r="L67">
        <v>1.24999999999999</v>
      </c>
      <c r="M67">
        <f t="shared" si="5"/>
        <v>0.20833333333332993</v>
      </c>
      <c r="N67">
        <v>3</v>
      </c>
      <c r="O67">
        <f t="shared" si="6"/>
        <v>0.3608439182435102</v>
      </c>
      <c r="S67" t="s">
        <v>636</v>
      </c>
      <c r="T67" t="s">
        <v>627</v>
      </c>
      <c r="U67">
        <f>K69</f>
        <v>3.75</v>
      </c>
      <c r="V67">
        <f>O69</f>
        <v>1.0825317547305482</v>
      </c>
      <c r="W67">
        <f>N69</f>
        <v>3</v>
      </c>
      <c r="AI67" s="12"/>
      <c r="AJ67" s="12"/>
      <c r="AK67" s="12"/>
      <c r="AL67" s="12"/>
      <c r="AM67" s="12"/>
      <c r="AN67" s="12"/>
    </row>
    <row r="68" spans="3:46">
      <c r="C68">
        <v>2008</v>
      </c>
      <c r="D68" t="s">
        <v>623</v>
      </c>
      <c r="E68" t="s">
        <v>644</v>
      </c>
      <c r="F68" t="s">
        <v>625</v>
      </c>
      <c r="G68" t="s">
        <v>13</v>
      </c>
      <c r="H68" t="s">
        <v>638</v>
      </c>
      <c r="K68">
        <v>15.2083333333333</v>
      </c>
      <c r="L68">
        <v>16.6666666666666</v>
      </c>
      <c r="M68">
        <f t="shared" si="5"/>
        <v>1.4583333333333002</v>
      </c>
      <c r="N68">
        <v>3</v>
      </c>
      <c r="O68">
        <f t="shared" si="6"/>
        <v>2.525907427704555</v>
      </c>
      <c r="Q68">
        <v>112</v>
      </c>
      <c r="R68">
        <v>2</v>
      </c>
      <c r="S68" t="s">
        <v>636</v>
      </c>
      <c r="T68" t="s">
        <v>32</v>
      </c>
      <c r="U68">
        <v>4.1666666666666599</v>
      </c>
      <c r="V68">
        <v>1.0974639325888274</v>
      </c>
      <c r="W68">
        <v>6</v>
      </c>
      <c r="X68">
        <v>21</v>
      </c>
      <c r="Y68">
        <f>SQRT((((W69-1)*V69^2)+((W68-1)*V68^2))/(W69+W68-2))</f>
        <v>0.9473686929998214</v>
      </c>
      <c r="Z68">
        <f>(U69-U68)/Y68</f>
        <v>-1.5393514099727643</v>
      </c>
      <c r="AA68">
        <f>1-(3/(4*(W68+W69-2)-1))</f>
        <v>0.88888888888888884</v>
      </c>
      <c r="AB68">
        <f>((W68+W69)/(W68*W69))+(Z68^2/(2*(W68+W69)))</f>
        <v>0.63164459796584094</v>
      </c>
      <c r="AC68">
        <f>AA68*Z68</f>
        <v>-1.3683123644202349</v>
      </c>
      <c r="AD68">
        <f>AB68*(AA68^2)</f>
        <v>0.49907721320757797</v>
      </c>
      <c r="AF68">
        <f>LN(U69/U68)</f>
        <v>-0.43078291609245389</v>
      </c>
      <c r="AG68">
        <f>(((V68^2)/(W68*U68^2))+((V69^2)/(W69*U69^2)))</f>
        <v>1.7479659763313476E-2</v>
      </c>
      <c r="AH68">
        <f>(W68*W69)/(W68+W69)</f>
        <v>2</v>
      </c>
      <c r="AI68" s="12">
        <f>((W69+W68)/(W69*W68))+(Z68^2/(2*X68))</f>
        <v>0.5564191134139318</v>
      </c>
      <c r="AJ68" s="12">
        <f>AI68*(AA68^2)</f>
        <v>0.43963979331471154</v>
      </c>
      <c r="AK68" s="12">
        <f>(1/W68)+(AC68*AC66)/(2*X68)</f>
        <v>0.17770402801091076</v>
      </c>
      <c r="AL68" s="12"/>
      <c r="AM68" s="12">
        <f>(1/W68/2)+(AC68*AC70)/(2*X68)</f>
        <v>7.8403027147806212E-2</v>
      </c>
      <c r="AN68" s="12">
        <f>(1/W68/2)+(AC68*AC72)/(2*X68)</f>
        <v>0.22654068777729314</v>
      </c>
      <c r="AS68">
        <v>111</v>
      </c>
      <c r="AT68">
        <v>6</v>
      </c>
    </row>
    <row r="69" spans="3:46">
      <c r="C69">
        <v>2008</v>
      </c>
      <c r="D69" t="s">
        <v>623</v>
      </c>
      <c r="E69" t="s">
        <v>644</v>
      </c>
      <c r="F69" t="s">
        <v>625</v>
      </c>
      <c r="G69" t="s">
        <v>163</v>
      </c>
      <c r="H69" t="s">
        <v>626</v>
      </c>
      <c r="I69" t="s">
        <v>637</v>
      </c>
      <c r="J69" t="s">
        <v>612</v>
      </c>
      <c r="K69">
        <v>3.75</v>
      </c>
      <c r="L69">
        <v>4.375</v>
      </c>
      <c r="M69">
        <f t="shared" si="5"/>
        <v>0.625</v>
      </c>
      <c r="N69">
        <v>3</v>
      </c>
      <c r="O69">
        <f t="shared" si="6"/>
        <v>1.0825317547305482</v>
      </c>
      <c r="S69" t="s">
        <v>636</v>
      </c>
      <c r="T69" t="s">
        <v>639</v>
      </c>
      <c r="U69">
        <f>K70</f>
        <v>2.7083333333333299</v>
      </c>
      <c r="V69">
        <f>O70</f>
        <v>0.3608439182435102</v>
      </c>
      <c r="W69">
        <f>N70</f>
        <v>3</v>
      </c>
    </row>
    <row r="70" spans="3:46">
      <c r="C70">
        <v>2008</v>
      </c>
      <c r="D70" t="s">
        <v>623</v>
      </c>
      <c r="E70" t="s">
        <v>644</v>
      </c>
      <c r="F70" t="s">
        <v>625</v>
      </c>
      <c r="G70" t="s">
        <v>163</v>
      </c>
      <c r="H70" t="s">
        <v>626</v>
      </c>
      <c r="I70" t="s">
        <v>637</v>
      </c>
      <c r="J70" t="s">
        <v>640</v>
      </c>
      <c r="K70">
        <v>2.7083333333333299</v>
      </c>
      <c r="L70">
        <v>2.9166666666666599</v>
      </c>
      <c r="M70">
        <f t="shared" si="5"/>
        <v>0.20833333333332993</v>
      </c>
      <c r="N70">
        <v>3</v>
      </c>
      <c r="O70">
        <f t="shared" si="6"/>
        <v>0.3608439182435102</v>
      </c>
      <c r="Q70">
        <v>113</v>
      </c>
      <c r="R70">
        <v>2</v>
      </c>
      <c r="S70" t="s">
        <v>641</v>
      </c>
      <c r="T70" t="s">
        <v>32</v>
      </c>
      <c r="U70">
        <f>AVERAGE(K68,K67)</f>
        <v>8.1249999999999805</v>
      </c>
      <c r="V70">
        <f>SQRT(O67^2+O68^2)/2</f>
        <v>1.275775907699543</v>
      </c>
      <c r="W70">
        <f>SUM(N67:N68)</f>
        <v>6</v>
      </c>
      <c r="X70">
        <v>21</v>
      </c>
      <c r="Y70">
        <f>SQRT((((W71-1)*V71^2)+((W70-1)*V70^2))/(W71+W70-2))</f>
        <v>1.2236812629656795</v>
      </c>
      <c r="Z70">
        <f>(U71-U70)/Y70</f>
        <v>0.17025130615176629</v>
      </c>
      <c r="AA70">
        <f>1-(3/(4*(W70+W71-2)-1))</f>
        <v>0.88888888888888884</v>
      </c>
      <c r="AB70">
        <f>((W70+W71)/(W70*W71))+(Z70^2/(2*(W70+W71)))</f>
        <v>0.50161030595813239</v>
      </c>
      <c r="AC70">
        <f>AA70*Z70</f>
        <v>0.15133449435712557</v>
      </c>
      <c r="AD70">
        <f>AB70*(AA70^2)</f>
        <v>0.39633406890519102</v>
      </c>
      <c r="AF70">
        <f>LN(U71/U70)</f>
        <v>2.5317807984291951E-2</v>
      </c>
      <c r="AG70">
        <f>(((V70^2)/(W70*U70^2))+((V71^2)/(W71*U71^2)))</f>
        <v>9.7341387245231756E-3</v>
      </c>
      <c r="AH70">
        <f>(W70*W71)/(W70+W71)</f>
        <v>2</v>
      </c>
      <c r="AI70" s="12">
        <f>((W71+W70)/(W71*W70))+(Z70^2/(2*X70))</f>
        <v>0.5006901311249139</v>
      </c>
      <c r="AJ70" s="12">
        <f>AI70*(AA70^2)</f>
        <v>0.39560701718511715</v>
      </c>
      <c r="AK70" s="12">
        <f>(1/W70/2)+(AC70*AC66)/(2*X70)</f>
        <v>8.2112608050495001E-2</v>
      </c>
      <c r="AL70" s="12">
        <f>(1/W70/2)+(AC70*AC68)/(2*X70)</f>
        <v>7.8403027147806212E-2</v>
      </c>
      <c r="AM70" s="12"/>
      <c r="AN70" s="12">
        <f>(1/W70)+(AC70*AC72)/(2*X70)</f>
        <v>0.15082802255547278</v>
      </c>
      <c r="AS70">
        <v>111</v>
      </c>
      <c r="AT70">
        <v>7</v>
      </c>
    </row>
    <row r="71" spans="3:46">
      <c r="C71">
        <v>2008</v>
      </c>
      <c r="D71" t="s">
        <v>623</v>
      </c>
      <c r="E71" t="s">
        <v>644</v>
      </c>
      <c r="F71" t="s">
        <v>625</v>
      </c>
      <c r="G71" t="s">
        <v>163</v>
      </c>
      <c r="H71" t="s">
        <v>638</v>
      </c>
      <c r="I71" t="s">
        <v>637</v>
      </c>
      <c r="J71" t="s">
        <v>612</v>
      </c>
      <c r="K71">
        <v>8.3333333333333304</v>
      </c>
      <c r="L71">
        <v>8.9583333333333304</v>
      </c>
      <c r="M71">
        <f t="shared" si="5"/>
        <v>0.625</v>
      </c>
      <c r="N71">
        <v>3</v>
      </c>
      <c r="O71">
        <f t="shared" si="6"/>
        <v>1.0825317547305482</v>
      </c>
      <c r="S71" t="s">
        <v>641</v>
      </c>
      <c r="T71" t="s">
        <v>627</v>
      </c>
      <c r="U71">
        <f>K71</f>
        <v>8.3333333333333304</v>
      </c>
      <c r="V71">
        <f>O71</f>
        <v>1.0825317547305482</v>
      </c>
      <c r="W71">
        <f>N71</f>
        <v>3</v>
      </c>
    </row>
    <row r="72" spans="3:46">
      <c r="C72">
        <v>2008</v>
      </c>
      <c r="D72" t="s">
        <v>623</v>
      </c>
      <c r="E72" t="s">
        <v>644</v>
      </c>
      <c r="F72" t="s">
        <v>625</v>
      </c>
      <c r="G72" t="s">
        <v>163</v>
      </c>
      <c r="H72" t="s">
        <v>638</v>
      </c>
      <c r="I72" t="s">
        <v>637</v>
      </c>
      <c r="J72" t="s">
        <v>640</v>
      </c>
      <c r="K72">
        <v>2.7083333333333299</v>
      </c>
      <c r="L72">
        <v>2.9166666666666599</v>
      </c>
      <c r="M72">
        <f t="shared" si="5"/>
        <v>0.20833333333332993</v>
      </c>
      <c r="N72">
        <v>3</v>
      </c>
      <c r="O72">
        <f t="shared" si="6"/>
        <v>0.3608439182435102</v>
      </c>
      <c r="Q72">
        <v>114</v>
      </c>
      <c r="R72">
        <v>2</v>
      </c>
      <c r="S72" t="s">
        <v>641</v>
      </c>
      <c r="T72" t="s">
        <v>32</v>
      </c>
      <c r="U72">
        <v>8.1249999999999805</v>
      </c>
      <c r="V72">
        <v>1.275775907699543</v>
      </c>
      <c r="W72">
        <v>6</v>
      </c>
      <c r="X72">
        <v>21</v>
      </c>
      <c r="Y72">
        <f>SQRT((((W73-1)*V73^2)+((W72-1)*V72^2))/(W73+W72-2))</f>
        <v>1.0953432273558055</v>
      </c>
      <c r="Z72">
        <f>(U73-U72)/Y72</f>
        <v>-4.9451774853647121</v>
      </c>
      <c r="AA72">
        <f>1-(3/(4*(W72+W73-2)-1))</f>
        <v>0.88888888888888884</v>
      </c>
      <c r="AB72">
        <f>((W72+W73)/(W72*W73))+(Z72^2/(2*(W72+W73)))</f>
        <v>1.8585989089865587</v>
      </c>
      <c r="AC72">
        <f>AA72*Z72</f>
        <v>-4.3957133203241883</v>
      </c>
      <c r="AD72">
        <f>AB72*(AA72^2)</f>
        <v>1.4685225947548117</v>
      </c>
      <c r="AF72">
        <f>LN(U73/U72)</f>
        <v>-1.0986122886681087</v>
      </c>
      <c r="AG72">
        <f>(((V72^2)/(W72*U72^2))+((V73^2)/(W73*U73^2)))</f>
        <v>1.0026298487836604E-2</v>
      </c>
      <c r="AH72">
        <f>(W72*W73)/(W72+W73)</f>
        <v>2</v>
      </c>
      <c r="AI72" s="12">
        <f>((W73+W72)/(W73*W72))+(Z72^2/(2*X72))</f>
        <v>1.0822566752799538</v>
      </c>
      <c r="AJ72" s="12">
        <f>AI72*(AA72^2)</f>
        <v>0.85511638540638324</v>
      </c>
      <c r="AK72" s="12">
        <f>(1/W72/2)+(AC72*AC66)/(2*X72)</f>
        <v>0.11879093610277275</v>
      </c>
      <c r="AL72" s="12">
        <f>(1/W72/2)+(AC72*AC68)/(2*X72)</f>
        <v>0.22654068777729314</v>
      </c>
      <c r="AM72" s="12">
        <f>(1/W72)+(AC72*AC70)/(2*X72)</f>
        <v>0.15082802255547278</v>
      </c>
      <c r="AN72" s="12"/>
      <c r="AS72">
        <v>111</v>
      </c>
      <c r="AT72">
        <v>8</v>
      </c>
    </row>
    <row r="73" spans="3:46">
      <c r="S73" t="s">
        <v>641</v>
      </c>
      <c r="T73" t="s">
        <v>639</v>
      </c>
      <c r="U73">
        <f>K72</f>
        <v>2.7083333333333299</v>
      </c>
      <c r="V73">
        <f>O72</f>
        <v>0.3608439182435102</v>
      </c>
      <c r="W73">
        <f>N72</f>
        <v>3</v>
      </c>
    </row>
    <row r="75" spans="3:46">
      <c r="AI75" s="11" t="s">
        <v>100</v>
      </c>
      <c r="AJ75" s="12"/>
      <c r="AK75" s="12">
        <v>112</v>
      </c>
      <c r="AL75" s="12">
        <v>113</v>
      </c>
      <c r="AM75" s="12">
        <v>114</v>
      </c>
      <c r="AN75" s="12">
        <v>115</v>
      </c>
      <c r="AO75" s="12">
        <v>116</v>
      </c>
      <c r="AP75" s="12">
        <v>117</v>
      </c>
    </row>
    <row r="76" spans="3:46">
      <c r="Q76" t="s">
        <v>15</v>
      </c>
      <c r="R76" t="s">
        <v>16</v>
      </c>
      <c r="S76" s="5" t="s">
        <v>568</v>
      </c>
      <c r="T76" s="5" t="s">
        <v>49</v>
      </c>
      <c r="U76" s="5" t="s">
        <v>10</v>
      </c>
      <c r="V76" s="5" t="s">
        <v>14</v>
      </c>
      <c r="W76" s="5" t="s">
        <v>13</v>
      </c>
      <c r="X76" s="5" t="s">
        <v>569</v>
      </c>
      <c r="Y76" s="6" t="s">
        <v>20</v>
      </c>
      <c r="Z76" s="6" t="s">
        <v>21</v>
      </c>
      <c r="AA76" s="6" t="s">
        <v>22</v>
      </c>
      <c r="AB76" s="6" t="s">
        <v>23</v>
      </c>
      <c r="AC76" s="6" t="s">
        <v>24</v>
      </c>
      <c r="AD76" s="6" t="s">
        <v>25</v>
      </c>
      <c r="AF76" s="6" t="s">
        <v>26</v>
      </c>
      <c r="AG76" s="6" t="s">
        <v>27</v>
      </c>
      <c r="AH76" t="s">
        <v>28</v>
      </c>
      <c r="AI76" s="14" t="s">
        <v>23</v>
      </c>
      <c r="AJ76" s="14" t="s">
        <v>25</v>
      </c>
      <c r="AK76" s="14" t="s">
        <v>105</v>
      </c>
      <c r="AL76" s="12"/>
      <c r="AM76" s="12"/>
      <c r="AN76" s="12"/>
    </row>
    <row r="77" spans="3:46">
      <c r="C77">
        <v>2009</v>
      </c>
      <c r="D77" t="s">
        <v>623</v>
      </c>
      <c r="E77" t="s">
        <v>644</v>
      </c>
      <c r="F77" t="s">
        <v>625</v>
      </c>
      <c r="G77" t="s">
        <v>13</v>
      </c>
      <c r="H77" t="s">
        <v>626</v>
      </c>
      <c r="K77">
        <v>1.41818181818181</v>
      </c>
      <c r="L77">
        <v>1.8272727272727201</v>
      </c>
      <c r="M77">
        <f t="shared" ref="M77:M85" si="7">L77-K77</f>
        <v>0.40909090909091006</v>
      </c>
      <c r="N77">
        <v>3</v>
      </c>
      <c r="O77">
        <f t="shared" ref="O77:O85" si="8">M77*SQRT(N77)</f>
        <v>0.70856623945999686</v>
      </c>
      <c r="Q77">
        <v>115</v>
      </c>
      <c r="R77">
        <v>2</v>
      </c>
      <c r="S77" t="s">
        <v>636</v>
      </c>
      <c r="T77" t="s">
        <v>32</v>
      </c>
      <c r="U77">
        <f>AVERAGE(K77,K78)</f>
        <v>0.72272727272726855</v>
      </c>
      <c r="V77">
        <f>SQRT(O78^2+O77^2)/2</f>
        <v>0.35506954271704277</v>
      </c>
      <c r="W77">
        <f>SUM(N77:N78)</f>
        <v>6</v>
      </c>
      <c r="X77">
        <f>SUM(N77:N85)</f>
        <v>27</v>
      </c>
      <c r="Y77">
        <f>SQRT((((W78-1)*V78^2)+((W77-1)*V77^2))/(W78+W77-2))</f>
        <v>0.34827115601350106</v>
      </c>
      <c r="Z77">
        <f>(U78-U77)/Y77</f>
        <v>-0.58731666695223306</v>
      </c>
      <c r="AA77">
        <f>1-(3/(4*(W77+W78-2)-1))</f>
        <v>0.88888888888888884</v>
      </c>
      <c r="AB77">
        <f>((W77+W78)/(W77*W78))+(Z77^2/(2*(W77+W78)))</f>
        <v>0.51916338151554886</v>
      </c>
      <c r="AC77">
        <f>AA77*Z77</f>
        <v>-0.52205925951309606</v>
      </c>
      <c r="AD77">
        <f>AB77*(AA77^2)</f>
        <v>0.41020316564191511</v>
      </c>
      <c r="AF77">
        <f>LN(U78/U77)</f>
        <v>-0.3327057538257307</v>
      </c>
      <c r="AG77">
        <f>(((V77^2)/(W77*U77^2))+((V78^2)/(W78*U78^2)))</f>
        <v>0.17596191111080522</v>
      </c>
      <c r="AH77">
        <f>(W77*W78)/(W77+W78)</f>
        <v>2</v>
      </c>
      <c r="AI77" s="12">
        <f>((W78+W77)/(W78*W77))+(Z77^2/(2*X77))</f>
        <v>0.50638779383851629</v>
      </c>
      <c r="AJ77" s="12">
        <f>AI77*(AA77^2)</f>
        <v>0.40010887414401286</v>
      </c>
      <c r="AK77" s="12"/>
      <c r="AL77" s="12">
        <f>(1/W77)+(AC77*AC79)/(2*X77)</f>
        <v>0.17739962864229689</v>
      </c>
      <c r="AM77" s="12">
        <f>(1/W77)+(AC77*AC81)/(2*X77)</f>
        <v>0.18339910518724806</v>
      </c>
      <c r="AN77" s="12">
        <f>(1/W77/2)+(AC77*AC83)/(2*X77)</f>
        <v>8.4605545741295016E-2</v>
      </c>
      <c r="AO77" s="12">
        <f>(1/W77/2)+(AC77*AC85)/(2*X77)</f>
        <v>0.10816225275770319</v>
      </c>
      <c r="AP77" s="12">
        <f>(1/W77/2)+(AC77*AC87)/(2*X77)</f>
        <v>0.11043023010494496</v>
      </c>
      <c r="AS77">
        <v>115</v>
      </c>
      <c r="AT77">
        <v>7</v>
      </c>
    </row>
    <row r="78" spans="3:46">
      <c r="C78">
        <v>2009</v>
      </c>
      <c r="D78" t="s">
        <v>623</v>
      </c>
      <c r="E78" t="s">
        <v>644</v>
      </c>
      <c r="F78" t="s">
        <v>625</v>
      </c>
      <c r="G78" t="s">
        <v>13</v>
      </c>
      <c r="H78" t="s">
        <v>637</v>
      </c>
      <c r="K78">
        <v>2.7272727272727101E-2</v>
      </c>
      <c r="L78">
        <v>5.45454545454548E-2</v>
      </c>
      <c r="M78">
        <f t="shared" si="7"/>
        <v>2.7272727272727698E-2</v>
      </c>
      <c r="N78">
        <v>3</v>
      </c>
      <c r="O78">
        <f t="shared" si="8"/>
        <v>4.723774929733375E-2</v>
      </c>
      <c r="S78" t="s">
        <v>636</v>
      </c>
      <c r="T78" t="s">
        <v>627</v>
      </c>
      <c r="U78">
        <f>K80</f>
        <v>0.51818181818181797</v>
      </c>
      <c r="V78">
        <f>O80</f>
        <v>0.3306642450813313</v>
      </c>
      <c r="W78">
        <f>N80</f>
        <v>3</v>
      </c>
      <c r="AI78" s="12"/>
      <c r="AJ78" s="12"/>
      <c r="AK78" s="12"/>
      <c r="AL78" s="12"/>
      <c r="AM78" s="12"/>
      <c r="AN78" s="12"/>
      <c r="AO78" s="12"/>
      <c r="AP78" s="12"/>
    </row>
    <row r="79" spans="3:46">
      <c r="C79">
        <v>2009</v>
      </c>
      <c r="D79" t="s">
        <v>623</v>
      </c>
      <c r="E79" t="s">
        <v>644</v>
      </c>
      <c r="F79" t="s">
        <v>625</v>
      </c>
      <c r="G79" t="s">
        <v>13</v>
      </c>
      <c r="H79" t="s">
        <v>638</v>
      </c>
      <c r="K79">
        <v>3</v>
      </c>
      <c r="L79">
        <v>3.6071428571428501</v>
      </c>
      <c r="M79">
        <f t="shared" si="7"/>
        <v>0.6071428571428501</v>
      </c>
      <c r="N79">
        <v>3</v>
      </c>
      <c r="O79">
        <f t="shared" si="8"/>
        <v>1.051602276023949</v>
      </c>
      <c r="Q79">
        <v>116</v>
      </c>
      <c r="R79">
        <v>2</v>
      </c>
      <c r="S79" t="s">
        <v>636</v>
      </c>
      <c r="T79" t="s">
        <v>32</v>
      </c>
      <c r="U79">
        <v>0.72272727272726855</v>
      </c>
      <c r="V79">
        <v>0.35506954271704277</v>
      </c>
      <c r="W79">
        <v>6</v>
      </c>
      <c r="X79">
        <v>27</v>
      </c>
      <c r="Y79">
        <f>SQRT((((W80-1)*V80^2)+((W79-1)*V79^2))/(W80+W79-2))</f>
        <v>0.31662886329584561</v>
      </c>
      <c r="Z79">
        <f>(U80-U79)/Y79</f>
        <v>-1.2489529265847261</v>
      </c>
      <c r="AA79">
        <f>1-(3/(4*(W79+W80-2)-1))</f>
        <v>0.88888888888888884</v>
      </c>
      <c r="AB79">
        <f>((W79+W80)/(W79*W80))+(Z79^2/(2*(W79+W80)))</f>
        <v>0.58666018960136401</v>
      </c>
      <c r="AC79">
        <f>AA79*Z79</f>
        <v>-1.1101803791864231</v>
      </c>
      <c r="AD79">
        <f>AB79*(AA79^2)</f>
        <v>0.46353397696897897</v>
      </c>
      <c r="AF79">
        <f>LN(U80/U79)</f>
        <v>-0.79223808320417133</v>
      </c>
      <c r="AG79">
        <f>(((V79^2)/(W79*U79^2))+((V80^2)/(W80*U80^2)))</f>
        <v>0.15133895019975543</v>
      </c>
      <c r="AH79">
        <f>(W79*W80)/(W79+W80)</f>
        <v>2</v>
      </c>
      <c r="AI79" s="12">
        <f>((W80+W79)/(W80*W79))+(Z79^2/(2*X79))</f>
        <v>0.52888672986712137</v>
      </c>
      <c r="AJ79" s="12">
        <f>AI79*(AA79^2)</f>
        <v>0.41788581125303415</v>
      </c>
      <c r="AK79" s="12">
        <f>(1/W79)+(AC79*AC77)/(2*X79)</f>
        <v>0.17739962864229689</v>
      </c>
      <c r="AL79" s="12"/>
      <c r="AM79" s="12">
        <f>(1/W79)+(AC79*AC81)/(2*X79)</f>
        <v>0.20224888190946816</v>
      </c>
      <c r="AN79" s="12">
        <f>(1/W79/2)+(AC79*AC83)/(2*X79)</f>
        <v>8.6038745080639273E-2</v>
      </c>
      <c r="AO79" s="12">
        <f>(1/W79/2)+(AC79*AC85)/(2*X79)</f>
        <v>0.13613304654413716</v>
      </c>
      <c r="AP79" s="12">
        <f>(1/W79/2)+(AC79*AC87)/(2*X79)</f>
        <v>0.1409559931837493</v>
      </c>
      <c r="AS79">
        <v>115</v>
      </c>
      <c r="AT79">
        <v>8</v>
      </c>
    </row>
    <row r="80" spans="3:46">
      <c r="C80">
        <v>2009</v>
      </c>
      <c r="D80" t="s">
        <v>623</v>
      </c>
      <c r="E80" t="s">
        <v>644</v>
      </c>
      <c r="F80" t="s">
        <v>625</v>
      </c>
      <c r="G80" t="s">
        <v>163</v>
      </c>
      <c r="H80" t="s">
        <v>626</v>
      </c>
      <c r="I80" t="s">
        <v>637</v>
      </c>
      <c r="J80" t="s">
        <v>612</v>
      </c>
      <c r="K80">
        <v>0.51818181818181797</v>
      </c>
      <c r="L80">
        <v>0.70909090909090899</v>
      </c>
      <c r="M80">
        <f t="shared" si="7"/>
        <v>0.19090909090909103</v>
      </c>
      <c r="N80">
        <v>3</v>
      </c>
      <c r="O80">
        <f t="shared" si="8"/>
        <v>0.3306642450813313</v>
      </c>
      <c r="S80" t="s">
        <v>636</v>
      </c>
      <c r="T80" t="s">
        <v>642</v>
      </c>
      <c r="U80">
        <f>K81</f>
        <v>0.32727272727272699</v>
      </c>
      <c r="V80">
        <f>O81</f>
        <v>0.18895099718933192</v>
      </c>
      <c r="W80">
        <f>N82</f>
        <v>3</v>
      </c>
    </row>
    <row r="81" spans="1:46">
      <c r="C81">
        <v>2009</v>
      </c>
      <c r="D81" t="s">
        <v>623</v>
      </c>
      <c r="E81" t="s">
        <v>644</v>
      </c>
      <c r="F81" t="s">
        <v>625</v>
      </c>
      <c r="G81" t="s">
        <v>163</v>
      </c>
      <c r="H81" t="s">
        <v>626</v>
      </c>
      <c r="I81" t="s">
        <v>637</v>
      </c>
      <c r="J81" t="s">
        <v>643</v>
      </c>
      <c r="K81">
        <v>0.32727272727272699</v>
      </c>
      <c r="L81">
        <v>0.43636363636363601</v>
      </c>
      <c r="M81">
        <f t="shared" si="7"/>
        <v>0.10909090909090902</v>
      </c>
      <c r="N81">
        <v>3</v>
      </c>
      <c r="O81">
        <f t="shared" si="8"/>
        <v>0.18895099718933192</v>
      </c>
      <c r="Q81">
        <v>117</v>
      </c>
      <c r="R81">
        <v>2</v>
      </c>
      <c r="S81" t="s">
        <v>636</v>
      </c>
      <c r="T81" t="s">
        <v>32</v>
      </c>
      <c r="U81">
        <v>0.72272727272726855</v>
      </c>
      <c r="V81">
        <v>0.35506954271704277</v>
      </c>
      <c r="W81">
        <v>6</v>
      </c>
      <c r="X81">
        <v>27</v>
      </c>
      <c r="Y81">
        <f>SQRT((((W82-1)*V82^2)+((W81-1)*V81^2))/(W82+W81-2))</f>
        <v>0.3011489215710404</v>
      </c>
      <c r="Z81">
        <f>(U82-U81)/Y81</f>
        <v>-1.9470886141802457</v>
      </c>
      <c r="AA81">
        <f>1-(3/(4*(W81+W82-2)-1))</f>
        <v>0.88888888888888884</v>
      </c>
      <c r="AB81">
        <f>((W81+W82)/(W81*W82))+(Z81^2/(2*(W81+W82)))</f>
        <v>0.71061967063724163</v>
      </c>
      <c r="AC81">
        <f>AA81*Z81</f>
        <v>-1.7307454348268849</v>
      </c>
      <c r="AD81">
        <f>AB81*(AA81^2)</f>
        <v>0.56147727062695629</v>
      </c>
      <c r="AF81">
        <f>LN(U82/U81)</f>
        <v>-1.6677068205580732</v>
      </c>
      <c r="AG81">
        <f>(((V81^2)/(W81*U81^2))+((V82^2)/(W82*U82^2)))</f>
        <v>8.0227839088643726E-2</v>
      </c>
      <c r="AH81">
        <f>(W81*W82)/(W81+W82)</f>
        <v>2</v>
      </c>
      <c r="AI81" s="12">
        <f>((W82+W81)/(W82*W81))+(Z81^2/(2*X81))</f>
        <v>0.57020655687908051</v>
      </c>
      <c r="AJ81" s="12">
        <f>AI81*(AA81^2)</f>
        <v>0.4505335758056932</v>
      </c>
      <c r="AK81" s="12">
        <f>(1/W81)+(AC81*AC77)/(2*X81)</f>
        <v>0.18339910518724806</v>
      </c>
      <c r="AL81" s="12">
        <f>(1/W81)+(AC81*AC79)/(2*X81)</f>
        <v>0.20224888190946816</v>
      </c>
      <c r="AM81" s="12"/>
      <c r="AN81" s="12">
        <f>(1/W81/2)+(AC81*AC83)/(2*X81)</f>
        <v>8.7551007432751474E-2</v>
      </c>
      <c r="AO81" s="12">
        <f>(1/W81/2)+(AC81*AC85)/(2*X81)</f>
        <v>0.16564686031778236</v>
      </c>
      <c r="AP81" s="12">
        <f>(1/W81/2)+(AC81*AC87)/(2*X81)</f>
        <v>0.17316572214908182</v>
      </c>
      <c r="AS81">
        <v>115</v>
      </c>
      <c r="AT81">
        <v>9</v>
      </c>
    </row>
    <row r="82" spans="1:46">
      <c r="C82">
        <v>2009</v>
      </c>
      <c r="D82" t="s">
        <v>623</v>
      </c>
      <c r="E82" t="s">
        <v>644</v>
      </c>
      <c r="F82" t="s">
        <v>625</v>
      </c>
      <c r="G82" t="s">
        <v>163</v>
      </c>
      <c r="H82" t="s">
        <v>626</v>
      </c>
      <c r="I82" t="s">
        <v>637</v>
      </c>
      <c r="J82" t="s">
        <v>640</v>
      </c>
      <c r="K82">
        <v>0.13636363636363599</v>
      </c>
      <c r="L82">
        <v>0.163636363636363</v>
      </c>
      <c r="M82">
        <f t="shared" si="7"/>
        <v>2.7272727272727004E-2</v>
      </c>
      <c r="N82">
        <v>3</v>
      </c>
      <c r="O82">
        <f t="shared" si="8"/>
        <v>4.723774929733255E-2</v>
      </c>
      <c r="S82" t="s">
        <v>636</v>
      </c>
      <c r="T82" t="s">
        <v>639</v>
      </c>
      <c r="U82">
        <f>K82</f>
        <v>0.13636363636363599</v>
      </c>
      <c r="V82">
        <f>O82</f>
        <v>4.723774929733255E-2</v>
      </c>
      <c r="W82">
        <f>N82</f>
        <v>3</v>
      </c>
    </row>
    <row r="83" spans="1:46">
      <c r="C83">
        <v>2009</v>
      </c>
      <c r="D83" t="s">
        <v>623</v>
      </c>
      <c r="E83" t="s">
        <v>644</v>
      </c>
      <c r="F83" t="s">
        <v>625</v>
      </c>
      <c r="G83" t="s">
        <v>163</v>
      </c>
      <c r="H83" t="s">
        <v>638</v>
      </c>
      <c r="I83" t="s">
        <v>637</v>
      </c>
      <c r="J83" t="s">
        <v>612</v>
      </c>
      <c r="K83">
        <v>1.4285714285714199</v>
      </c>
      <c r="L83">
        <v>1.8214285714285701</v>
      </c>
      <c r="M83">
        <f t="shared" si="7"/>
        <v>0.39285714285715012</v>
      </c>
      <c r="N83">
        <v>3</v>
      </c>
      <c r="O83">
        <f t="shared" si="8"/>
        <v>0.68044853154492857</v>
      </c>
      <c r="Q83">
        <v>118</v>
      </c>
      <c r="R83">
        <v>2</v>
      </c>
      <c r="S83" t="s">
        <v>641</v>
      </c>
      <c r="T83" t="s">
        <v>32</v>
      </c>
      <c r="U83">
        <f>AVERAGE(K79,K78)</f>
        <v>1.5136363636363634</v>
      </c>
      <c r="V83">
        <f>SQRT(O78^2+O79^2)/2</f>
        <v>0.52633134808251436</v>
      </c>
      <c r="W83">
        <f>SUM(N78:N79)</f>
        <v>6</v>
      </c>
      <c r="X83">
        <v>27</v>
      </c>
      <c r="Y83">
        <f>SQRT((((W84-1)*V84^2)+((W83-1)*V83^2))/(W84+W83-2))</f>
        <v>0.57459847446904599</v>
      </c>
      <c r="Z83">
        <f>(U84-U83)/Y83</f>
        <v>-0.14804239628994353</v>
      </c>
      <c r="AA83">
        <f>1-(3/(4*(W83+W84-2)-1))</f>
        <v>0.88888888888888884</v>
      </c>
      <c r="AB83">
        <f>((W83+W84)/(W83*W84))+(Z83^2/(2*(W83+W84)))</f>
        <v>0.5012175861721816</v>
      </c>
      <c r="AC83">
        <f>AA83*Z83</f>
        <v>-0.13159324114661647</v>
      </c>
      <c r="AD83">
        <f>AB83*(AA83^2)</f>
        <v>0.39602377179036569</v>
      </c>
      <c r="AF83">
        <f>LN(U84/U83)</f>
        <v>-5.7839999689355777E-2</v>
      </c>
      <c r="AG83">
        <f>(((V83^2)/(W83*U83^2))+((V84^2)/(W84*U84^2)))</f>
        <v>9.5777276748161569E-2</v>
      </c>
      <c r="AH83">
        <f>(W83*W84)/(W83+W84)</f>
        <v>2</v>
      </c>
      <c r="AI83" s="12">
        <f>((W84+W83)/(W84*W83))+(Z83^2/(2*X83))</f>
        <v>0.5004058620573939</v>
      </c>
      <c r="AJ83" s="12">
        <f>AI83*(AA83^2)</f>
        <v>0.39538240952682974</v>
      </c>
      <c r="AK83" s="12">
        <f>(1/W83/2)+(AC83*AC77)/(2*X83)</f>
        <v>8.4605545741295016E-2</v>
      </c>
      <c r="AL83" s="12">
        <f>(1/W83/2)+(AC83*AC79)/(2*X83)</f>
        <v>8.6038745080639273E-2</v>
      </c>
      <c r="AM83" s="12">
        <f>(1/W83/2)+(AC83*AC81)/(2*X83)</f>
        <v>8.7551007432751474E-2</v>
      </c>
      <c r="AN83" s="12"/>
      <c r="AO83" s="12">
        <f>(1/W83)+(AC83*AC85)/(2*X83)</f>
        <v>0.17292518602377627</v>
      </c>
      <c r="AP83" s="12">
        <f>(1/W83)+(AC83*AC87)/(2*X83)</f>
        <v>0.17349686535812808</v>
      </c>
      <c r="AS83">
        <v>115</v>
      </c>
      <c r="AT83">
        <v>10</v>
      </c>
    </row>
    <row r="84" spans="1:46">
      <c r="C84">
        <v>2009</v>
      </c>
      <c r="D84" t="s">
        <v>623</v>
      </c>
      <c r="E84" t="s">
        <v>644</v>
      </c>
      <c r="F84" t="s">
        <v>625</v>
      </c>
      <c r="G84" t="s">
        <v>163</v>
      </c>
      <c r="H84" t="s">
        <v>638</v>
      </c>
      <c r="I84" t="s">
        <v>637</v>
      </c>
      <c r="J84" t="s">
        <v>643</v>
      </c>
      <c r="K84">
        <v>0.214285714285713</v>
      </c>
      <c r="L84">
        <v>0.28571428571428498</v>
      </c>
      <c r="M84">
        <f t="shared" si="7"/>
        <v>7.142857142857198E-2</v>
      </c>
      <c r="N84">
        <v>3</v>
      </c>
      <c r="O84">
        <f t="shared" si="8"/>
        <v>0.12371791482634932</v>
      </c>
      <c r="S84" t="s">
        <v>641</v>
      </c>
      <c r="T84" t="s">
        <v>627</v>
      </c>
      <c r="U84">
        <f>K83</f>
        <v>1.4285714285714199</v>
      </c>
      <c r="V84">
        <f>O83</f>
        <v>0.68044853154492857</v>
      </c>
      <c r="W84">
        <f>N83</f>
        <v>3</v>
      </c>
    </row>
    <row r="85" spans="1:46">
      <c r="C85">
        <v>2009</v>
      </c>
      <c r="D85" t="s">
        <v>623</v>
      </c>
      <c r="E85" t="s">
        <v>644</v>
      </c>
      <c r="F85" t="s">
        <v>625</v>
      </c>
      <c r="G85" t="s">
        <v>163</v>
      </c>
      <c r="H85" t="s">
        <v>638</v>
      </c>
      <c r="I85" t="s">
        <v>637</v>
      </c>
      <c r="J85" t="s">
        <v>640</v>
      </c>
      <c r="K85">
        <v>0.107142857142856</v>
      </c>
      <c r="L85">
        <v>0.14285714285714199</v>
      </c>
      <c r="M85">
        <f t="shared" si="7"/>
        <v>3.571428571428599E-2</v>
      </c>
      <c r="N85">
        <v>3</v>
      </c>
      <c r="O85">
        <f t="shared" si="8"/>
        <v>6.185895741317466E-2</v>
      </c>
      <c r="Q85">
        <v>119</v>
      </c>
      <c r="R85">
        <v>2</v>
      </c>
      <c r="S85" t="s">
        <v>641</v>
      </c>
      <c r="T85" t="s">
        <v>32</v>
      </c>
      <c r="U85">
        <v>1.5136363636363634</v>
      </c>
      <c r="V85">
        <v>0.52633134808251436</v>
      </c>
      <c r="W85">
        <v>6</v>
      </c>
      <c r="X85">
        <v>27</v>
      </c>
      <c r="Y85">
        <f>SQRT((((W86-1)*V86^2)+((W85-1)*V85^2))/(W86+W85-2))</f>
        <v>0.44971986276692999</v>
      </c>
      <c r="Z85">
        <f>(U86-U85)/Y85</f>
        <v>-2.889244520702984</v>
      </c>
      <c r="AA85">
        <f>1-(3/(4*(W85+W86-2)-1))</f>
        <v>0.88888888888888884</v>
      </c>
      <c r="AB85">
        <f>((W85+W86)/(W85*W86))+(Z85^2/(2*(W85+W86)))</f>
        <v>0.96376299446734537</v>
      </c>
      <c r="AC85">
        <f>AA85*Z85</f>
        <v>-2.5682173517359854</v>
      </c>
      <c r="AD85">
        <f>AB85*(AA85^2)</f>
        <v>0.76149174871493952</v>
      </c>
      <c r="AF85">
        <f>LN(U86/U85)</f>
        <v>-1.9549599845752372</v>
      </c>
      <c r="AG85">
        <f>(((V85^2)/(W85*U85^2))+((V86^2)/(W86*U86^2)))</f>
        <v>0.13126338785927202</v>
      </c>
      <c r="AH85">
        <f>(W85*W86)/(W85+W86)</f>
        <v>2</v>
      </c>
      <c r="AI85" s="12">
        <f>((W86+W85)/(W86*W85))+(Z85^2/(2*X85))</f>
        <v>0.65458766482244846</v>
      </c>
      <c r="AJ85" s="12">
        <f>AI85*(AA85^2)</f>
        <v>0.51720506850168768</v>
      </c>
      <c r="AK85" s="12">
        <f>(1/W85/2)+(AC85*AC77)/(2*X85)</f>
        <v>0.10816225275770319</v>
      </c>
      <c r="AL85" s="12">
        <f>(1/W85/2)+(AC85*AC79)/(2*X85)</f>
        <v>0.13613304654413716</v>
      </c>
      <c r="AM85" s="12">
        <f>(1/W85/2)+(AC85*AC81)/(2*X85)</f>
        <v>0.16564686031778236</v>
      </c>
      <c r="AN85" s="12">
        <f>(1/W85)+(AC85*AC83)/(2*X85)</f>
        <v>0.17292518602377627</v>
      </c>
      <c r="AO85" s="12"/>
      <c r="AP85" s="12">
        <f>(1/W85)+(AC85*AC87)/(2*X85)</f>
        <v>0.29996709032346824</v>
      </c>
      <c r="AS85">
        <v>115</v>
      </c>
      <c r="AT85">
        <v>11</v>
      </c>
    </row>
    <row r="86" spans="1:46">
      <c r="S86" t="s">
        <v>641</v>
      </c>
      <c r="T86" t="s">
        <v>642</v>
      </c>
      <c r="U86">
        <f>K84</f>
        <v>0.214285714285713</v>
      </c>
      <c r="V86">
        <f>O84</f>
        <v>0.12371791482634932</v>
      </c>
      <c r="W86">
        <v>3</v>
      </c>
    </row>
    <row r="87" spans="1:46">
      <c r="Q87">
        <v>120</v>
      </c>
      <c r="R87">
        <v>2</v>
      </c>
      <c r="S87" t="s">
        <v>641</v>
      </c>
      <c r="T87" t="s">
        <v>32</v>
      </c>
      <c r="U87">
        <v>1.5136363636363634</v>
      </c>
      <c r="V87">
        <v>0.52633134808251436</v>
      </c>
      <c r="W87">
        <v>6</v>
      </c>
      <c r="X87">
        <v>27</v>
      </c>
      <c r="Y87">
        <f>SQRT((((W88-1)*V88^2)+((W87-1)*V87^2))/(W88+W87-2))</f>
        <v>0.44605837239668761</v>
      </c>
      <c r="Z87">
        <f>(U88-U87)/Y87</f>
        <v>-3.1531601994966878</v>
      </c>
      <c r="AA87">
        <f>1-(3/(4*(W87+W88-2)-1))</f>
        <v>0.88888888888888884</v>
      </c>
      <c r="AB87">
        <f>((W87+W88)/(W87*W88))+(Z87^2/(2*(W87+W88)))</f>
        <v>1.052356624649444</v>
      </c>
      <c r="AC87">
        <f>AA87*Z87</f>
        <v>-2.8028090662192779</v>
      </c>
      <c r="AD87">
        <f>AB87*(AA87^2)</f>
        <v>0.83149165404400516</v>
      </c>
      <c r="AF87">
        <f>LN(U88/U87)</f>
        <v>-2.6481071651351868</v>
      </c>
      <c r="AG87">
        <f>(((V87^2)/(W87*U87^2))+((V88^2)/(W88*U88^2)))</f>
        <v>0.13126338785927308</v>
      </c>
      <c r="AH87">
        <f>(W87*W88)/(W87+W88)</f>
        <v>2</v>
      </c>
      <c r="AI87" s="12">
        <f>((W88+W87)/(W88*W87))+(Z87^2/(2*X87))</f>
        <v>0.68411887488314793</v>
      </c>
      <c r="AJ87" s="12">
        <f>AI87*(AA87^2)</f>
        <v>0.54053837027804275</v>
      </c>
      <c r="AK87" s="12">
        <f>(1/W87/2)+(AC87*AC77)/(2*X87)</f>
        <v>0.11043023010494496</v>
      </c>
      <c r="AL87" s="12">
        <f>(1/W87/2)+(AC87*AC79)/(2*X87)</f>
        <v>0.1409559931837493</v>
      </c>
      <c r="AM87" s="12">
        <f>(1/W87/2)+(AC87*AC81)/(2*X87)</f>
        <v>0.17316572214908182</v>
      </c>
      <c r="AN87" s="12">
        <f>(1/W87)+(AC87*AC83)/(2*X87)</f>
        <v>0.17349686535812808</v>
      </c>
      <c r="AO87" s="12">
        <f>(1/W87)+(AC87*AC85)/(2*X87)</f>
        <v>0.29996709032346824</v>
      </c>
      <c r="AP87" s="12"/>
      <c r="AS87">
        <v>115</v>
      </c>
      <c r="AT87">
        <v>12</v>
      </c>
    </row>
    <row r="88" spans="1:46">
      <c r="S88" t="s">
        <v>641</v>
      </c>
      <c r="T88" t="s">
        <v>639</v>
      </c>
      <c r="U88">
        <f>K85</f>
        <v>0.107142857142856</v>
      </c>
      <c r="V88">
        <f>O85</f>
        <v>6.185895741317466E-2</v>
      </c>
      <c r="W88">
        <f>N85</f>
        <v>3</v>
      </c>
    </row>
    <row r="92" spans="1:46">
      <c r="Q92" t="s">
        <v>15</v>
      </c>
      <c r="R92" t="s">
        <v>16</v>
      </c>
      <c r="S92" s="5" t="s">
        <v>568</v>
      </c>
      <c r="T92" s="5" t="s">
        <v>49</v>
      </c>
      <c r="U92" s="5" t="s">
        <v>10</v>
      </c>
      <c r="V92" s="5" t="s">
        <v>14</v>
      </c>
      <c r="W92" s="5" t="s">
        <v>13</v>
      </c>
      <c r="X92" s="5" t="s">
        <v>569</v>
      </c>
      <c r="Y92" s="6" t="s">
        <v>20</v>
      </c>
      <c r="Z92" s="6" t="s">
        <v>21</v>
      </c>
      <c r="AA92" s="6" t="s">
        <v>22</v>
      </c>
      <c r="AB92" s="6" t="s">
        <v>23</v>
      </c>
      <c r="AC92" s="6" t="s">
        <v>24</v>
      </c>
      <c r="AD92" s="6" t="s">
        <v>25</v>
      </c>
      <c r="AF92" s="6" t="s">
        <v>26</v>
      </c>
      <c r="AG92" s="6" t="s">
        <v>27</v>
      </c>
      <c r="AH92" t="s">
        <v>28</v>
      </c>
      <c r="AI92" s="14" t="s">
        <v>23</v>
      </c>
      <c r="AJ92" s="14" t="s">
        <v>25</v>
      </c>
      <c r="AK92" s="14" t="s">
        <v>105</v>
      </c>
      <c r="AL92" s="12"/>
      <c r="AM92" s="12"/>
      <c r="AN92" s="12"/>
      <c r="AO92" s="12"/>
      <c r="AP92" s="12"/>
      <c r="AQ92" s="12"/>
      <c r="AR92" s="12"/>
    </row>
    <row r="93" spans="1:46">
      <c r="A93" s="5" t="s">
        <v>60</v>
      </c>
      <c r="B93" s="5" t="s">
        <v>74</v>
      </c>
      <c r="C93" s="5" t="s">
        <v>597</v>
      </c>
      <c r="D93" s="5" t="s">
        <v>620</v>
      </c>
      <c r="E93" s="5" t="s">
        <v>9</v>
      </c>
      <c r="F93" s="5" t="s">
        <v>221</v>
      </c>
      <c r="G93" s="5" t="s">
        <v>621</v>
      </c>
      <c r="H93" s="5" t="s">
        <v>588</v>
      </c>
      <c r="I93" s="5" t="s">
        <v>560</v>
      </c>
      <c r="J93" s="5" t="s">
        <v>558</v>
      </c>
      <c r="K93" s="5" t="s">
        <v>77</v>
      </c>
      <c r="L93" s="5" t="s">
        <v>11</v>
      </c>
      <c r="M93" s="5" t="s">
        <v>12</v>
      </c>
      <c r="N93" s="5" t="s">
        <v>13</v>
      </c>
      <c r="O93" s="5" t="s">
        <v>14</v>
      </c>
      <c r="Q93">
        <v>103</v>
      </c>
      <c r="R93">
        <v>3</v>
      </c>
      <c r="S93" t="s">
        <v>622</v>
      </c>
      <c r="T93" t="s">
        <v>32</v>
      </c>
      <c r="U93">
        <f>AVERAGE(K94,K96)</f>
        <v>0.41666666666666652</v>
      </c>
      <c r="V93">
        <f>SQRT(O96^2+O94^2)/2</f>
        <v>5.0204371233880815E-2</v>
      </c>
      <c r="W93">
        <f>SUM(N94:N95)</f>
        <v>6</v>
      </c>
      <c r="X93">
        <f>SUM(N94:N105)</f>
        <v>36</v>
      </c>
      <c r="Y93">
        <f>SQRT((((W94-1)*V94^2)+((W93-1)*V93^2))/(W94+W93-2))</f>
        <v>4.6961889118897947E-2</v>
      </c>
      <c r="Z93">
        <f>(U94-U93)/Y93</f>
        <v>-0.54006172486733472</v>
      </c>
      <c r="AA93">
        <f>1-(3/(4*(W93+W94-2)-1))</f>
        <v>0.88888888888888884</v>
      </c>
      <c r="AB93">
        <f>((W93+W94)/(W93*W94))+(Z93^2/(2*(W93+W94)))</f>
        <v>0.5162037037037045</v>
      </c>
      <c r="AC93">
        <f>AA93*Z93</f>
        <v>-0.48005486654874197</v>
      </c>
      <c r="AD93">
        <f>AB93*(AA93^2)</f>
        <v>0.40786465477823564</v>
      </c>
      <c r="AF93">
        <f>LN(U94/U93)</f>
        <v>-6.2800901239032481E-2</v>
      </c>
      <c r="AG93">
        <f>(((V93^2)/(W93*U93^2))+((V94^2)/(W94*U94^2)))</f>
        <v>5.5060794884363041E-3</v>
      </c>
      <c r="AH93">
        <f>(W93*W94)/(W93+W94)</f>
        <v>2</v>
      </c>
      <c r="AI93" s="12">
        <f>((W94+W93)/(W94*W93))+(Z93^2/(2*X93))</f>
        <v>0.50405092592592615</v>
      </c>
      <c r="AJ93" s="12">
        <f>AI93*(AA93^2)</f>
        <v>0.39826245999085519</v>
      </c>
      <c r="AK93" s="12"/>
      <c r="AL93" s="12">
        <f>(1/W93)+(AC93*AC95)/(2*X93)</f>
        <v>0.18591387544636853</v>
      </c>
      <c r="AM93" s="12">
        <f>(1/W93/2)+(AC93*AC97)/(2*X93)</f>
        <v>8.2083234050938536E-2</v>
      </c>
      <c r="AN93" s="12">
        <f>(1/W93/2)+(AC93*AC99)/(2*X93)</f>
        <v>7.5059694021965162E-2</v>
      </c>
      <c r="AO93" s="12">
        <f>(1/W93/2)+(AC93*AC101)/(2*X93)</f>
        <v>7.8607918804077984E-2</v>
      </c>
      <c r="AP93" s="12">
        <f>(1/W93/2)+(AC93*AC103)/(2*X93)</f>
        <v>8.6793292100744129E-2</v>
      </c>
      <c r="AQ93" s="12">
        <f>(1/W93/2)+(AC93*AC105)/(2*X93)</f>
        <v>8.4763271475077062E-2</v>
      </c>
      <c r="AR93" s="12">
        <f>(1/W93/2)+(AC93*AC107)/(2*X93)</f>
        <v>9.3356429939574437E-2</v>
      </c>
      <c r="AS93">
        <v>103</v>
      </c>
      <c r="AT93">
        <v>17</v>
      </c>
    </row>
    <row r="94" spans="1:46">
      <c r="C94">
        <v>2007</v>
      </c>
      <c r="D94" t="s">
        <v>623</v>
      </c>
      <c r="E94" t="s">
        <v>589</v>
      </c>
      <c r="F94" t="s">
        <v>625</v>
      </c>
      <c r="G94" t="s">
        <v>13</v>
      </c>
      <c r="H94" t="s">
        <v>626</v>
      </c>
      <c r="K94">
        <v>0.83333333333333304</v>
      </c>
      <c r="L94">
        <v>0.89130434782608703</v>
      </c>
      <c r="M94">
        <f t="shared" ref="M94:M105" si="9">L94-K94</f>
        <v>5.7971014492753992E-2</v>
      </c>
      <c r="N94">
        <v>3</v>
      </c>
      <c r="O94">
        <f t="shared" ref="O94:O105" si="10">M94*SQRT(N94)</f>
        <v>0.10040874246776163</v>
      </c>
      <c r="S94" t="s">
        <v>622</v>
      </c>
      <c r="T94" t="s">
        <v>627</v>
      </c>
      <c r="U94">
        <f>K98</f>
        <v>0.39130434782608597</v>
      </c>
      <c r="V94">
        <f>O98</f>
        <v>3.7653278425411114E-2</v>
      </c>
      <c r="W94">
        <f>N98</f>
        <v>3</v>
      </c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1:46">
      <c r="C95">
        <v>2007</v>
      </c>
      <c r="D95" t="s">
        <v>623</v>
      </c>
      <c r="E95" t="s">
        <v>589</v>
      </c>
      <c r="F95" t="s">
        <v>625</v>
      </c>
      <c r="G95" t="s">
        <v>13</v>
      </c>
      <c r="H95" t="s">
        <v>628</v>
      </c>
      <c r="K95">
        <v>0.217391304347826</v>
      </c>
      <c r="L95">
        <v>0.24637681159420199</v>
      </c>
      <c r="M95">
        <f t="shared" si="9"/>
        <v>2.8985507246375997E-2</v>
      </c>
      <c r="N95">
        <v>3</v>
      </c>
      <c r="O95">
        <f t="shared" si="10"/>
        <v>5.0204371233879087E-2</v>
      </c>
      <c r="Q95">
        <v>104</v>
      </c>
      <c r="R95">
        <v>3</v>
      </c>
      <c r="S95" t="s">
        <v>622</v>
      </c>
      <c r="T95" t="s">
        <v>32</v>
      </c>
      <c r="U95">
        <v>0.41666666666666652</v>
      </c>
      <c r="V95">
        <v>5.0204371233880815E-2</v>
      </c>
      <c r="W95">
        <v>6</v>
      </c>
      <c r="X95">
        <v>36</v>
      </c>
      <c r="Y95">
        <f>SQRT((((W96-1)*V96^2)+((W95-1)*V95^2))/(W96+W95-2))</f>
        <v>5.0204371233880322E-2</v>
      </c>
      <c r="Z95">
        <f>(U96-U95)/Y95</f>
        <v>-3.2475952641916552</v>
      </c>
      <c r="AA95">
        <f>1-(3/(4*(W95+W96-2)-1))</f>
        <v>0.88888888888888884</v>
      </c>
      <c r="AB95">
        <f>((W95+W96)/(W95*W96))+(Z95^2/(2*(W95+W96)))</f>
        <v>1.0859375000000038</v>
      </c>
      <c r="AC95">
        <f>AA95*Z95</f>
        <v>-2.886751345948138</v>
      </c>
      <c r="AD95">
        <f>AB95*(AA95^2)</f>
        <v>0.85802469135802761</v>
      </c>
      <c r="AF95">
        <f>LN(U96/U95)</f>
        <v>-0.49643688631389099</v>
      </c>
      <c r="AG95">
        <f>(((V95^2)/(W95*U95^2))+((V96^2)/(W96*U96^2)))</f>
        <v>1.5480884225144938E-2</v>
      </c>
      <c r="AH95">
        <f>(W95*W96)/(W95+W96)</f>
        <v>2</v>
      </c>
      <c r="AI95" s="12">
        <f>((W96+W95)/(W96*W95))+(Z95^2/(2*X95))</f>
        <v>0.64648437500000089</v>
      </c>
      <c r="AJ95" s="12">
        <f>AI95*(AA95^2)</f>
        <v>0.51080246913580318</v>
      </c>
      <c r="AK95" s="12">
        <f>(1/W95)+(AC95*AC93)/(2*X95)</f>
        <v>0.18591387544636853</v>
      </c>
      <c r="AL95" s="12"/>
      <c r="AM95" s="12">
        <f>(1/W95/2)+(AC95*AC97)/(2*X95)</f>
        <v>7.5816013881983557E-2</v>
      </c>
      <c r="AN95" s="12">
        <f>(1/W95/2)+(AC95*AC99)/(2*X95)</f>
        <v>3.3580813189770894E-2</v>
      </c>
      <c r="AO95" s="12">
        <f>(1/W95/2)+(AC95*AC101)/(2*X95)</f>
        <v>5.4917629831438483E-2</v>
      </c>
      <c r="AP95" s="12">
        <f>(1/W95/2)+(AC95*AC103)/(2*X95)</f>
        <v>0.1041393730690727</v>
      </c>
      <c r="AQ95" s="12">
        <f>(1/W95/2)+(AC95*AC105)/(2*X95)</f>
        <v>9.1932091814791561E-2</v>
      </c>
      <c r="AR95" s="12">
        <f>(1/W95/2)+(AC95*AC107)/(2*X95)</f>
        <v>0.14360600138615667</v>
      </c>
      <c r="AS95">
        <v>103</v>
      </c>
      <c r="AT95">
        <v>18</v>
      </c>
    </row>
    <row r="96" spans="1:46">
      <c r="C96">
        <v>2007</v>
      </c>
      <c r="D96" t="s">
        <v>623</v>
      </c>
      <c r="E96" t="s">
        <v>589</v>
      </c>
      <c r="F96" t="s">
        <v>625</v>
      </c>
      <c r="G96" t="s">
        <v>13</v>
      </c>
      <c r="H96" t="s">
        <v>629</v>
      </c>
      <c r="K96">
        <v>0</v>
      </c>
      <c r="L96">
        <v>0</v>
      </c>
      <c r="M96">
        <f t="shared" si="9"/>
        <v>0</v>
      </c>
      <c r="N96">
        <v>3</v>
      </c>
      <c r="O96">
        <f t="shared" si="10"/>
        <v>0</v>
      </c>
      <c r="S96" t="s">
        <v>622</v>
      </c>
      <c r="T96" t="s">
        <v>630</v>
      </c>
      <c r="U96">
        <f>K99</f>
        <v>0.25362318840579701</v>
      </c>
      <c r="V96">
        <f>O99</f>
        <v>5.0204371233879087E-2</v>
      </c>
      <c r="W96">
        <f>N99</f>
        <v>3</v>
      </c>
    </row>
    <row r="97" spans="3:46">
      <c r="C97">
        <v>2007</v>
      </c>
      <c r="D97" t="s">
        <v>623</v>
      </c>
      <c r="E97" t="s">
        <v>589</v>
      </c>
      <c r="F97" t="s">
        <v>625</v>
      </c>
      <c r="G97" t="s">
        <v>13</v>
      </c>
      <c r="H97" t="s">
        <v>631</v>
      </c>
      <c r="K97">
        <v>0.75886524822695001</v>
      </c>
      <c r="L97">
        <v>0.86524822695035397</v>
      </c>
      <c r="M97">
        <f t="shared" si="9"/>
        <v>0.10638297872340396</v>
      </c>
      <c r="N97">
        <v>3</v>
      </c>
      <c r="O97">
        <f t="shared" si="10"/>
        <v>0.18426072420945452</v>
      </c>
      <c r="Q97">
        <v>105</v>
      </c>
      <c r="R97">
        <v>3</v>
      </c>
      <c r="S97" t="s">
        <v>632</v>
      </c>
      <c r="T97" t="s">
        <v>32</v>
      </c>
      <c r="U97">
        <f>AVERAGE(K94,K95)</f>
        <v>0.52536231884057949</v>
      </c>
      <c r="V97">
        <f>SQRT(O95^2+O94^2)/2</f>
        <v>5.6130193423295859E-2</v>
      </c>
      <c r="W97">
        <f>SUM(N98:N99)</f>
        <v>6</v>
      </c>
      <c r="X97">
        <f>SUM(N94:N105)</f>
        <v>36</v>
      </c>
      <c r="Y97">
        <f>SQRT((((W98-1)*V98^2)+((W97-1)*V97^2))/(W98+W97-2))</f>
        <v>5.1531587845356462E-2</v>
      </c>
      <c r="Z97">
        <f>(U98-U97)/Y97</f>
        <v>0.21093014346870986</v>
      </c>
      <c r="AA97">
        <f>1-(3/(4*(W97+W98-2)-1))</f>
        <v>0.88888888888888884</v>
      </c>
      <c r="AB97">
        <f>((W97+W98)/(W97*W98))+(Z97^2/(2*(W97+W98)))</f>
        <v>0.5024717514124295</v>
      </c>
      <c r="AC97">
        <f>AA97*Z97</f>
        <v>0.18749346086107543</v>
      </c>
      <c r="AD97">
        <f>AB97*(AA97^2)</f>
        <v>0.3970147171653764</v>
      </c>
      <c r="AF97">
        <f>LN(U98/U97)</f>
        <v>2.0478531343540919E-2</v>
      </c>
      <c r="AG97">
        <f>(((V97^2)/(W97*U97^2))+((V98^2)/(W98*U98^2)))</f>
        <v>3.5460324546675187E-3</v>
      </c>
      <c r="AH97">
        <f>(W97*W98)/(W97+W98)</f>
        <v>2</v>
      </c>
      <c r="AI97" s="12">
        <f>((W98+W97)/(W98*W97))+(Z97^2/(2*X97))</f>
        <v>0.50061793785310738</v>
      </c>
      <c r="AJ97" s="12">
        <f>AI97*(AA97^2)</f>
        <v>0.39554997558764038</v>
      </c>
      <c r="AK97" s="12">
        <f>(1/W97/2)+(AC97*AC93)/(2*X97)</f>
        <v>8.2083234050938536E-2</v>
      </c>
      <c r="AL97" s="12">
        <f>(1/W97/2)+(AC97*AC95)/(2*X97)</f>
        <v>7.5816013881983557E-2</v>
      </c>
      <c r="AM97" s="12"/>
      <c r="AN97" s="12">
        <f>(1/W97)+(AC97*AC99)/(2*X97)</f>
        <v>0.16989807494205211</v>
      </c>
      <c r="AO97" s="12">
        <f>(1/W97/2)+(AC97*AC101)/(2*X97)</f>
        <v>8.5178923047823471E-2</v>
      </c>
      <c r="AP97" s="12">
        <f>(1/W97/2)+(AC97*AC103)/(2*X97)</f>
        <v>8.1981988541430045E-2</v>
      </c>
      <c r="AQ97" s="12">
        <f>(1/W97/2)+(AC97*AC105)/(2*X97)</f>
        <v>8.2774847065002655E-2</v>
      </c>
      <c r="AR97" s="12">
        <f>(1/W97/2)+(AC97*AC107)/(2*X97)</f>
        <v>7.9418645237866986E-2</v>
      </c>
      <c r="AS97">
        <v>103</v>
      </c>
      <c r="AT97">
        <v>19</v>
      </c>
    </row>
    <row r="98" spans="3:46">
      <c r="C98">
        <v>2007</v>
      </c>
      <c r="D98" t="s">
        <v>623</v>
      </c>
      <c r="E98" t="s">
        <v>589</v>
      </c>
      <c r="F98" t="s">
        <v>625</v>
      </c>
      <c r="G98" t="s">
        <v>163</v>
      </c>
      <c r="H98" t="s">
        <v>626</v>
      </c>
      <c r="I98" t="s">
        <v>629</v>
      </c>
      <c r="J98" s="34" t="s">
        <v>612</v>
      </c>
      <c r="K98">
        <v>0.39130434782608597</v>
      </c>
      <c r="L98">
        <v>0.41304347826086901</v>
      </c>
      <c r="M98">
        <f t="shared" si="9"/>
        <v>2.1739130434783038E-2</v>
      </c>
      <c r="N98">
        <v>3</v>
      </c>
      <c r="O98">
        <f t="shared" si="10"/>
        <v>3.7653278425411114E-2</v>
      </c>
      <c r="S98" t="s">
        <v>632</v>
      </c>
      <c r="T98" t="s">
        <v>627</v>
      </c>
      <c r="U98">
        <f>K100</f>
        <v>0.53623188405797095</v>
      </c>
      <c r="V98">
        <f>O100</f>
        <v>3.7653278425409387E-2</v>
      </c>
      <c r="W98">
        <f>N100</f>
        <v>3</v>
      </c>
    </row>
    <row r="99" spans="3:46">
      <c r="C99">
        <v>2007</v>
      </c>
      <c r="D99" t="s">
        <v>623</v>
      </c>
      <c r="E99" t="s">
        <v>589</v>
      </c>
      <c r="F99" t="s">
        <v>625</v>
      </c>
      <c r="G99" t="s">
        <v>163</v>
      </c>
      <c r="H99" t="s">
        <v>626</v>
      </c>
      <c r="I99" t="s">
        <v>629</v>
      </c>
      <c r="J99" s="34" t="s">
        <v>633</v>
      </c>
      <c r="K99">
        <v>0.25362318840579701</v>
      </c>
      <c r="L99">
        <v>0.282608695652173</v>
      </c>
      <c r="M99">
        <f t="shared" si="9"/>
        <v>2.8985507246375997E-2</v>
      </c>
      <c r="N99">
        <v>3</v>
      </c>
      <c r="O99">
        <f t="shared" si="10"/>
        <v>5.0204371233879087E-2</v>
      </c>
      <c r="Q99">
        <v>106</v>
      </c>
      <c r="R99">
        <v>3</v>
      </c>
      <c r="S99" t="s">
        <v>632</v>
      </c>
      <c r="T99" t="s">
        <v>32</v>
      </c>
      <c r="U99">
        <v>0.52536231884057949</v>
      </c>
      <c r="V99">
        <v>5.6130193423295859E-2</v>
      </c>
      <c r="W99">
        <v>6</v>
      </c>
      <c r="X99">
        <v>36</v>
      </c>
      <c r="Y99">
        <f>SQRT((((W100-1)*V100^2)+((W99-1)*V99^2))/(W100+W99-2))</f>
        <v>5.4502884393739966E-2</v>
      </c>
      <c r="Z99">
        <f>(U100-U99)/Y99</f>
        <v>1.3960170616305507</v>
      </c>
      <c r="AA99">
        <f>1-(3/(4*(W99+W100-2)-1))</f>
        <v>0.88888888888888884</v>
      </c>
      <c r="AB99">
        <f>((W99+W100)/(W99*W100))+(Z99^2/(2*(W99+W100)))</f>
        <v>0.60827020202019977</v>
      </c>
      <c r="AC99">
        <f>AA99*Z99</f>
        <v>1.2409040547827117</v>
      </c>
      <c r="AD99">
        <f>AB99*(AA99^2)</f>
        <v>0.48060855468262698</v>
      </c>
      <c r="AF99">
        <f>LN(U100/U99)</f>
        <v>0.13525404593596774</v>
      </c>
      <c r="AG99">
        <f>(((V99^2)/(W99*U99^2))+((V100^2)/(W100*U100^2)))</f>
        <v>4.2250402121357805E-3</v>
      </c>
      <c r="AH99">
        <f>(W99*W100)/(W99+W100)</f>
        <v>2</v>
      </c>
      <c r="AI99" s="12">
        <f>((W100+W99)/(W100*W99))+(Z99^2/(2*X99))</f>
        <v>0.52706755050504994</v>
      </c>
      <c r="AJ99" s="12">
        <f>AI99*(AA99^2)</f>
        <v>0.416448434966953</v>
      </c>
      <c r="AK99" s="12">
        <f>(1/W99/2)+(AC99*AC93)/(2*X99)</f>
        <v>7.5059694021965162E-2</v>
      </c>
      <c r="AL99" s="12">
        <f>(1/W99/2)+(AC99*AC95)/(2*X99)</f>
        <v>3.3580813189770894E-2</v>
      </c>
      <c r="AM99" s="12">
        <f>(1/W99)+(AC99*AC97)/(2*X99)</f>
        <v>0.16989807494205211</v>
      </c>
      <c r="AN99" s="12"/>
      <c r="AO99" s="12">
        <f>(1/W99/2)+(AC99*AC101)/(2*X99)</f>
        <v>9.5548158051263182E-2</v>
      </c>
      <c r="AP99" s="12">
        <f>(1/W99/2)+(AC99*AC103)/(2*X99)</f>
        <v>7.438961218177384E-2</v>
      </c>
      <c r="AQ99" s="12">
        <f>(1/W99/2)+(AC99*AC105)/(2*X99)</f>
        <v>7.9637055757948952E-2</v>
      </c>
      <c r="AR99" s="12">
        <f>(1/W99/2)+(AC99*AC107)/(2*X99)</f>
        <v>5.7424417317999944E-2</v>
      </c>
      <c r="AS99">
        <v>103</v>
      </c>
      <c r="AT99">
        <v>20</v>
      </c>
    </row>
    <row r="100" spans="3:46">
      <c r="C100">
        <v>2007</v>
      </c>
      <c r="D100" t="s">
        <v>623</v>
      </c>
      <c r="E100" t="s">
        <v>589</v>
      </c>
      <c r="F100" t="s">
        <v>625</v>
      </c>
      <c r="G100" t="s">
        <v>163</v>
      </c>
      <c r="H100" t="s">
        <v>626</v>
      </c>
      <c r="I100" t="s">
        <v>628</v>
      </c>
      <c r="J100" s="34" t="s">
        <v>612</v>
      </c>
      <c r="K100">
        <v>0.53623188405797095</v>
      </c>
      <c r="L100">
        <v>0.55797101449275299</v>
      </c>
      <c r="M100">
        <f t="shared" si="9"/>
        <v>2.1739130434782039E-2</v>
      </c>
      <c r="N100">
        <v>3</v>
      </c>
      <c r="O100">
        <f t="shared" si="10"/>
        <v>3.7653278425409387E-2</v>
      </c>
      <c r="S100" t="s">
        <v>632</v>
      </c>
      <c r="T100" t="s">
        <v>630</v>
      </c>
      <c r="U100">
        <f>K101</f>
        <v>0.60144927536231796</v>
      </c>
      <c r="V100">
        <f>O101</f>
        <v>5.0204371233880912E-2</v>
      </c>
      <c r="W100">
        <f>N101</f>
        <v>3</v>
      </c>
    </row>
    <row r="101" spans="3:46">
      <c r="C101">
        <v>2007</v>
      </c>
      <c r="D101" t="s">
        <v>623</v>
      </c>
      <c r="E101" t="s">
        <v>589</v>
      </c>
      <c r="F101" t="s">
        <v>625</v>
      </c>
      <c r="G101" t="s">
        <v>163</v>
      </c>
      <c r="H101" t="s">
        <v>626</v>
      </c>
      <c r="I101" t="s">
        <v>628</v>
      </c>
      <c r="J101" s="34" t="s">
        <v>633</v>
      </c>
      <c r="K101">
        <v>0.60144927536231796</v>
      </c>
      <c r="L101">
        <v>0.63043478260869501</v>
      </c>
      <c r="M101">
        <f t="shared" si="9"/>
        <v>2.8985507246377051E-2</v>
      </c>
      <c r="N101">
        <v>3</v>
      </c>
      <c r="O101">
        <f t="shared" si="10"/>
        <v>5.0204371233880912E-2</v>
      </c>
      <c r="Q101">
        <v>107</v>
      </c>
      <c r="R101">
        <v>3</v>
      </c>
      <c r="S101" t="s">
        <v>634</v>
      </c>
      <c r="T101" t="s">
        <v>32</v>
      </c>
      <c r="U101">
        <f>AVERAGE(K96,K97)</f>
        <v>0.379432624113475</v>
      </c>
      <c r="V101">
        <f>SQRT(O97^2+O96^2)/2</f>
        <v>9.2130362104727262E-2</v>
      </c>
      <c r="W101">
        <f>SUM(N96:N97)</f>
        <v>6</v>
      </c>
      <c r="X101">
        <f>SUM(N94:N105)</f>
        <v>36</v>
      </c>
      <c r="Y101">
        <f>SQRT((((W102-1)*V102^2)+((W101-1)*V101^2))/(W102+W101-2))</f>
        <v>8.4502671315158442E-2</v>
      </c>
      <c r="Z101">
        <f>(U102-U101)/Y101</f>
        <v>0.79732256360913223</v>
      </c>
      <c r="AA101">
        <f>1-(3/(4*(W101+W102-2)-1))</f>
        <v>0.88888888888888884</v>
      </c>
      <c r="AB101">
        <f>((W101+W102)/(W101*W102))+(Z101^2/(2*(W101+W102)))</f>
        <v>0.53531795946890215</v>
      </c>
      <c r="AC101">
        <f>AA101*Z101</f>
        <v>0.70873116765256194</v>
      </c>
      <c r="AD101">
        <f>AB101*(AA101^2)</f>
        <v>0.42296727661740413</v>
      </c>
      <c r="AF101">
        <f>LN(U102/U101)</f>
        <v>0.16345307248957042</v>
      </c>
      <c r="AG101">
        <f>(((V101^2)/(W101*U101^2))+((V102^2)/(W102*U102^2)))</f>
        <v>1.6125001515699153E-2</v>
      </c>
      <c r="AH101">
        <f>(W101*W102)/(W101+W102)</f>
        <v>2</v>
      </c>
      <c r="AI101" s="12">
        <f>((W102+W101)/(W102*W101))+(Z101^2/(2*X101))</f>
        <v>0.50882948986722554</v>
      </c>
      <c r="AJ101" s="12">
        <f>AI101*(AA101^2)</f>
        <v>0.40203811545064733</v>
      </c>
      <c r="AK101" s="12">
        <f>(1/W101/2)+(AC101*AC93)/(2*X101)</f>
        <v>7.8607918804077984E-2</v>
      </c>
      <c r="AL101" s="12">
        <f>(1/W101/2)+(AC101*AC95)/(2*X101)</f>
        <v>5.4917629831438483E-2</v>
      </c>
      <c r="AM101" s="12">
        <f>(1/W101/2)+(AC101*AC97)/(2*X101)</f>
        <v>8.5178923047823471E-2</v>
      </c>
      <c r="AN101" s="12">
        <f>(1/W101/2)+(AC101*AC99)/(2*X101)</f>
        <v>9.5548158051263182E-2</v>
      </c>
      <c r="AO101" s="12"/>
      <c r="AP101" s="12">
        <f>(1/W101)+(AC101*AC103)/(2*X101)</f>
        <v>0.16155854093327657</v>
      </c>
      <c r="AQ101" s="12">
        <f>(1/W101/2)+(AC101*AC105)/(2*X101)</f>
        <v>8.1222237707629319E-2</v>
      </c>
      <c r="AR101" s="12">
        <f>(1/W101/2)+(AC101*AC107)/(2*X101)</f>
        <v>6.853568944669558E-2</v>
      </c>
      <c r="AS101">
        <v>103</v>
      </c>
      <c r="AT101">
        <v>21</v>
      </c>
    </row>
    <row r="102" spans="3:46">
      <c r="C102">
        <v>2007</v>
      </c>
      <c r="D102" t="s">
        <v>623</v>
      </c>
      <c r="E102" t="s">
        <v>589</v>
      </c>
      <c r="F102" t="s">
        <v>625</v>
      </c>
      <c r="G102" t="s">
        <v>163</v>
      </c>
      <c r="H102" t="s">
        <v>631</v>
      </c>
      <c r="I102" t="s">
        <v>629</v>
      </c>
      <c r="J102" t="s">
        <v>612</v>
      </c>
      <c r="K102">
        <v>0.44680851063829702</v>
      </c>
      <c r="L102">
        <v>0.48226950354609899</v>
      </c>
      <c r="M102">
        <f t="shared" si="9"/>
        <v>3.5460992907801969E-2</v>
      </c>
      <c r="N102">
        <v>3</v>
      </c>
      <c r="O102">
        <f t="shared" si="10"/>
        <v>6.142024140315263E-2</v>
      </c>
      <c r="S102" t="s">
        <v>634</v>
      </c>
      <c r="T102" t="s">
        <v>627</v>
      </c>
      <c r="U102">
        <f>K102</f>
        <v>0.44680851063829702</v>
      </c>
      <c r="V102">
        <f>O102</f>
        <v>6.142024140315263E-2</v>
      </c>
      <c r="W102">
        <f>N102</f>
        <v>3</v>
      </c>
    </row>
    <row r="103" spans="3:46">
      <c r="C103">
        <v>2007</v>
      </c>
      <c r="D103" t="s">
        <v>623</v>
      </c>
      <c r="E103" t="s">
        <v>589</v>
      </c>
      <c r="F103" t="s">
        <v>625</v>
      </c>
      <c r="G103" t="s">
        <v>163</v>
      </c>
      <c r="H103" t="s">
        <v>631</v>
      </c>
      <c r="I103" t="s">
        <v>629</v>
      </c>
      <c r="J103" t="s">
        <v>633</v>
      </c>
      <c r="K103">
        <v>0.33333333333333298</v>
      </c>
      <c r="L103">
        <v>0.34751773049645301</v>
      </c>
      <c r="M103">
        <f t="shared" si="9"/>
        <v>1.4184397163120033E-2</v>
      </c>
      <c r="N103">
        <v>3</v>
      </c>
      <c r="O103">
        <f t="shared" si="10"/>
        <v>2.4568096561259745E-2</v>
      </c>
      <c r="Q103">
        <v>108</v>
      </c>
      <c r="R103">
        <v>3</v>
      </c>
      <c r="S103" t="s">
        <v>634</v>
      </c>
      <c r="T103" t="s">
        <v>32</v>
      </c>
      <c r="U103">
        <v>0.379432624113475</v>
      </c>
      <c r="V103">
        <v>9.2130362104727262E-2</v>
      </c>
      <c r="W103">
        <v>6</v>
      </c>
      <c r="X103">
        <v>36</v>
      </c>
      <c r="Y103">
        <f>SQRT((((W104-1)*V104^2)+((W103-1)*V103^2))/(W104+W103-2))</f>
        <v>7.896400703125768E-2</v>
      </c>
      <c r="Z103">
        <f>(U104-U103)/Y103</f>
        <v>-0.58380131041087802</v>
      </c>
      <c r="AA103">
        <f>1-(3/(4*(W103+W104-2)-1))</f>
        <v>0.88888888888888884</v>
      </c>
      <c r="AB103">
        <f>((W103+W104)/(W103*W104))+(Z103^2/(2*(W103+W104)))</f>
        <v>0.51893466500208096</v>
      </c>
      <c r="AC103">
        <f>AA103*Z103</f>
        <v>-0.51893449814300263</v>
      </c>
      <c r="AD103">
        <f>AB103*(AA103^2)</f>
        <v>0.41002245135966886</v>
      </c>
      <c r="AF103">
        <f>LN(U104/U103)</f>
        <v>-0.12953405219190292</v>
      </c>
      <c r="AG103">
        <f>(((V103^2)/(W103*U103^2))+((V104^2)/(W104*U104^2)))</f>
        <v>1.1636959799003739E-2</v>
      </c>
      <c r="AH103">
        <f>(W103*W104)/(W103+W104)</f>
        <v>2</v>
      </c>
      <c r="AI103" s="12">
        <f>((W104+W103)/(W104*W103))+(Z103^2/(2*X103))</f>
        <v>0.5047336662505203</v>
      </c>
      <c r="AJ103" s="12">
        <f>AI103*(AA103^2)</f>
        <v>0.39880190913621355</v>
      </c>
      <c r="AK103" s="12">
        <f>(1/W103/2)+(AC103*AC93)/(2*X103)</f>
        <v>8.6793292100744129E-2</v>
      </c>
      <c r="AL103" s="12">
        <f>(1/W103/2)+(AC103*AC95)/(2*X103)</f>
        <v>0.1041393730690727</v>
      </c>
      <c r="AM103" s="12">
        <f>(1/W103/2)+(AC103*AC97)/(2*X103)</f>
        <v>8.1981988541430045E-2</v>
      </c>
      <c r="AN103" s="12">
        <f>(1/W103/2)+(AC103*AC99)/(2*X103)</f>
        <v>7.438961218177384E-2</v>
      </c>
      <c r="AO103" s="12">
        <f>(1/W103)+(AC103*AC101)/(2*X103)</f>
        <v>0.16155854093327657</v>
      </c>
      <c r="AP103" s="12"/>
      <c r="AQ103" s="12">
        <f>(1/W103/2)+(AC103*AC105)/(2*X103)</f>
        <v>8.4879082129290961E-2</v>
      </c>
      <c r="AR103" s="12">
        <f>(1/W103/2)+(AC103*AC107)/(2*X103)</f>
        <v>9.4168200282172917E-2</v>
      </c>
      <c r="AS103">
        <v>103</v>
      </c>
      <c r="AT103">
        <v>22</v>
      </c>
    </row>
    <row r="104" spans="3:46">
      <c r="C104">
        <v>2007</v>
      </c>
      <c r="D104" t="s">
        <v>623</v>
      </c>
      <c r="E104" t="s">
        <v>589</v>
      </c>
      <c r="F104" t="s">
        <v>625</v>
      </c>
      <c r="G104" t="s">
        <v>163</v>
      </c>
      <c r="H104" t="s">
        <v>631</v>
      </c>
      <c r="I104" t="s">
        <v>628</v>
      </c>
      <c r="J104" t="s">
        <v>612</v>
      </c>
      <c r="K104">
        <v>0.46808510638297801</v>
      </c>
      <c r="L104">
        <v>0.489361702127659</v>
      </c>
      <c r="M104">
        <f t="shared" si="9"/>
        <v>2.1276595744680993E-2</v>
      </c>
      <c r="N104">
        <v>3</v>
      </c>
      <c r="O104">
        <f t="shared" si="10"/>
        <v>3.6852144841891248E-2</v>
      </c>
      <c r="S104" t="s">
        <v>634</v>
      </c>
      <c r="T104" t="s">
        <v>630</v>
      </c>
      <c r="U104">
        <f>K103</f>
        <v>0.33333333333333298</v>
      </c>
      <c r="V104">
        <f>O103</f>
        <v>2.4568096561259745E-2</v>
      </c>
      <c r="W104">
        <f>N103</f>
        <v>3</v>
      </c>
    </row>
    <row r="105" spans="3:46">
      <c r="C105">
        <v>2007</v>
      </c>
      <c r="D105" t="s">
        <v>623</v>
      </c>
      <c r="E105" t="s">
        <v>589</v>
      </c>
      <c r="F105" t="s">
        <v>625</v>
      </c>
      <c r="G105" t="s">
        <v>163</v>
      </c>
      <c r="H105" t="s">
        <v>631</v>
      </c>
      <c r="I105" t="s">
        <v>628</v>
      </c>
      <c r="J105" t="s">
        <v>633</v>
      </c>
      <c r="K105">
        <v>0.30496453900709197</v>
      </c>
      <c r="L105">
        <v>0.38297872340425498</v>
      </c>
      <c r="M105">
        <f t="shared" si="9"/>
        <v>7.8014184397163011E-2</v>
      </c>
      <c r="N105">
        <v>3</v>
      </c>
      <c r="O105">
        <f t="shared" si="10"/>
        <v>0.13512453108693348</v>
      </c>
      <c r="Q105">
        <v>109</v>
      </c>
      <c r="R105">
        <v>3</v>
      </c>
      <c r="S105" t="s">
        <v>635</v>
      </c>
      <c r="T105" t="s">
        <v>32</v>
      </c>
      <c r="U105">
        <f>AVERAGE(K95,K97)</f>
        <v>0.48812827628738797</v>
      </c>
      <c r="V105">
        <f>SQRT(O97^2+O95^2)/2</f>
        <v>9.5488865027789763E-2</v>
      </c>
      <c r="W105">
        <f>SUM(N96:N97)</f>
        <v>6</v>
      </c>
      <c r="X105">
        <f>SUM(N94:N105)</f>
        <v>36</v>
      </c>
      <c r="Y105">
        <f>SQRT((((W106-1)*V106^2)+((W105-1)*V105^2))/(W106+W105-2))</f>
        <v>8.3072066716945669E-2</v>
      </c>
      <c r="Z105">
        <f>(U106-U105)/Y105</f>
        <v>-0.24127448246477062</v>
      </c>
      <c r="AA105">
        <f>1-(3/(4*(W105+W106-2)-1))</f>
        <v>0.88888888888888884</v>
      </c>
      <c r="AB105">
        <f>((W105+W106)/(W105*W106))+(Z105^2/(2*(W105+W106)))</f>
        <v>0.5032340764382579</v>
      </c>
      <c r="AC105">
        <f>AA105*Z105</f>
        <v>-0.21446620663535165</v>
      </c>
      <c r="AD105">
        <f>AB105*(AA105^2)</f>
        <v>0.39761704804998155</v>
      </c>
      <c r="AF105">
        <f>LN(U106/U105)</f>
        <v>-4.1928101925437944E-2</v>
      </c>
      <c r="AG105">
        <f>(((V105^2)/(W105*U105^2))+((V106^2)/(W106*U106^2)))</f>
        <v>8.4441416246171328E-3</v>
      </c>
      <c r="AH105">
        <f>(W105*W106)/(W105+W106)</f>
        <v>2</v>
      </c>
      <c r="AI105" s="12">
        <f>((W106+W105)/(W106*W105))+(Z105^2/(2*X105))</f>
        <v>0.50080851910956448</v>
      </c>
      <c r="AJ105" s="12">
        <f>AI105*(AA105^2)</f>
        <v>0.39570055830879164</v>
      </c>
      <c r="AK105" s="12">
        <f>(1/W105/2)+(AC105*AC93)/(2*X105)</f>
        <v>8.4763271475077062E-2</v>
      </c>
      <c r="AL105" s="12">
        <f>(1/W105/2)+(AC105*AC95)/(2*X105)</f>
        <v>9.1932091814791561E-2</v>
      </c>
      <c r="AM105" s="12">
        <f>(1/W105/2)+(AC105*AC97)/(2*X105)</f>
        <v>8.2774847065002655E-2</v>
      </c>
      <c r="AN105" s="12">
        <f>(1/W105/2)+(AC105*AC99)/(2*X105)</f>
        <v>7.9637055757948952E-2</v>
      </c>
      <c r="AO105" s="12">
        <f>(1/W105/2)+(AC105*AC101)/(2*X105)</f>
        <v>8.1222237707629319E-2</v>
      </c>
      <c r="AP105" s="12">
        <f>(1/W105/2)+(AC105*AC103)/(2*X105)</f>
        <v>8.4879082129290961E-2</v>
      </c>
      <c r="AQ105" s="12"/>
      <c r="AR105" s="12">
        <f>(1/W105)+(AC105*AC107)/(2*X105)</f>
        <v>0.17114452046561765</v>
      </c>
      <c r="AS105">
        <v>103</v>
      </c>
      <c r="AT105">
        <v>23</v>
      </c>
    </row>
    <row r="106" spans="3:46">
      <c r="S106" t="s">
        <v>635</v>
      </c>
      <c r="T106" t="s">
        <v>627</v>
      </c>
      <c r="U106">
        <f>K104</f>
        <v>0.46808510638297801</v>
      </c>
      <c r="V106">
        <f>O104</f>
        <v>3.6852144841891248E-2</v>
      </c>
      <c r="W106">
        <f>N104</f>
        <v>3</v>
      </c>
    </row>
    <row r="107" spans="3:46">
      <c r="Q107">
        <v>110</v>
      </c>
      <c r="R107">
        <v>3</v>
      </c>
      <c r="S107" t="s">
        <v>635</v>
      </c>
      <c r="T107" t="s">
        <v>32</v>
      </c>
      <c r="U107">
        <v>0.48812827628738797</v>
      </c>
      <c r="V107">
        <v>9.5488865027789763E-2</v>
      </c>
      <c r="W107">
        <v>6</v>
      </c>
      <c r="X107">
        <v>36</v>
      </c>
      <c r="Y107">
        <f>SQRT((((W108-1)*V108^2)+((W107-1)*V107^2))/(W108+W107-2))</f>
        <v>0.10830373593635668</v>
      </c>
      <c r="Z107">
        <f>(U108-U107)/Y107</f>
        <v>-1.6912042386786164</v>
      </c>
      <c r="AA107">
        <f>1-(3/(4*(W107+W108-2)-1))</f>
        <v>0.88888888888888884</v>
      </c>
      <c r="AB107">
        <f>((W107+W108)/(W107*W108))+(Z107^2/(2*(W107+W108)))</f>
        <v>0.65889843205136212</v>
      </c>
      <c r="AC107">
        <f>AA107*Z107</f>
        <v>-1.5032926566032145</v>
      </c>
      <c r="AD107">
        <f>AB107*(AA107^2)</f>
        <v>0.52061110680601452</v>
      </c>
      <c r="AF107">
        <f>LN(U108/U107)</f>
        <v>-0.47038272825830024</v>
      </c>
      <c r="AG107">
        <f>(((V107^2)/(W107*U107^2))+((V108^2)/(W108*U108^2)))</f>
        <v>7.181880472148866E-2</v>
      </c>
      <c r="AH107">
        <f>(W107*W108)/(W107+W108)</f>
        <v>2</v>
      </c>
      <c r="AI107" s="12">
        <f>((W108+W107)/(W108*W107))+(Z107^2/(2*X107))</f>
        <v>0.5397246080128405</v>
      </c>
      <c r="AJ107" s="12">
        <f>AI107*(AA107^2)</f>
        <v>0.42644907299779988</v>
      </c>
      <c r="AK107" s="12">
        <f>(1/W107/2)+(AC107*AC93)/(2*X107)</f>
        <v>9.3356429939574437E-2</v>
      </c>
      <c r="AL107" s="12">
        <f>(1/W107/2)+(AC107*AC95)/(2*X107)</f>
        <v>0.14360600138615667</v>
      </c>
      <c r="AM107" s="12">
        <f>(1/W107/2)+(AC107*AC97)/(2*X107)</f>
        <v>7.9418645237866986E-2</v>
      </c>
      <c r="AN107" s="12">
        <f>(1/W107/2)+(AC107*AC99)/(2*X107)</f>
        <v>5.7424417317999944E-2</v>
      </c>
      <c r="AO107" s="12">
        <f>(1/W107/2)+(AC107*AC101)/(2*X107)</f>
        <v>6.853568944669558E-2</v>
      </c>
      <c r="AP107" s="12">
        <f>(1/W107/2)+(AC107*AC103)/(2*X107)</f>
        <v>9.4168200282172917E-2</v>
      </c>
      <c r="AQ107" s="12">
        <f>(1/W107)+(AC107*AC105)/(2*X107)</f>
        <v>0.17114452046561765</v>
      </c>
      <c r="AR107" s="12"/>
      <c r="AS107">
        <v>103</v>
      </c>
      <c r="AT107">
        <v>24</v>
      </c>
    </row>
    <row r="108" spans="3:46">
      <c r="S108" t="s">
        <v>635</v>
      </c>
      <c r="T108" t="s">
        <v>630</v>
      </c>
      <c r="U108">
        <f>K105</f>
        <v>0.30496453900709197</v>
      </c>
      <c r="V108">
        <f>O105</f>
        <v>0.13512453108693348</v>
      </c>
      <c r="W108">
        <f>N105</f>
        <v>3</v>
      </c>
    </row>
    <row r="109" spans="3:46">
      <c r="AI109" s="11" t="s">
        <v>100</v>
      </c>
      <c r="AJ109" s="12"/>
      <c r="AK109" s="12">
        <v>108</v>
      </c>
      <c r="AL109" s="12">
        <v>109</v>
      </c>
      <c r="AM109" s="12">
        <v>110</v>
      </c>
      <c r="AN109" s="12">
        <v>111</v>
      </c>
    </row>
    <row r="110" spans="3:46">
      <c r="Q110" t="s">
        <v>15</v>
      </c>
      <c r="R110" t="s">
        <v>16</v>
      </c>
      <c r="S110" s="5" t="s">
        <v>568</v>
      </c>
      <c r="T110" s="5" t="s">
        <v>49</v>
      </c>
      <c r="U110" s="5" t="s">
        <v>10</v>
      </c>
      <c r="V110" s="5" t="s">
        <v>14</v>
      </c>
      <c r="W110" s="5" t="s">
        <v>13</v>
      </c>
      <c r="X110" s="5" t="s">
        <v>569</v>
      </c>
      <c r="Y110" s="6" t="s">
        <v>20</v>
      </c>
      <c r="Z110" s="6" t="s">
        <v>21</v>
      </c>
      <c r="AA110" s="6" t="s">
        <v>22</v>
      </c>
      <c r="AB110" s="6" t="s">
        <v>23</v>
      </c>
      <c r="AC110" s="6" t="s">
        <v>24</v>
      </c>
      <c r="AD110" s="6" t="s">
        <v>25</v>
      </c>
      <c r="AF110" s="6" t="s">
        <v>26</v>
      </c>
      <c r="AG110" s="6" t="s">
        <v>27</v>
      </c>
      <c r="AH110" t="s">
        <v>28</v>
      </c>
      <c r="AI110" s="14" t="s">
        <v>23</v>
      </c>
      <c r="AJ110" s="14" t="s">
        <v>25</v>
      </c>
      <c r="AK110" s="14" t="s">
        <v>105</v>
      </c>
      <c r="AL110" s="12"/>
      <c r="AM110" s="12"/>
      <c r="AN110" s="12"/>
    </row>
    <row r="111" spans="3:46">
      <c r="C111">
        <v>2008</v>
      </c>
      <c r="D111" t="s">
        <v>623</v>
      </c>
      <c r="E111" t="s">
        <v>589</v>
      </c>
      <c r="F111" t="s">
        <v>625</v>
      </c>
      <c r="G111" t="s">
        <v>13</v>
      </c>
      <c r="H111" t="s">
        <v>626</v>
      </c>
      <c r="K111">
        <v>0.76190476190476097</v>
      </c>
      <c r="L111">
        <v>0.82312925170067996</v>
      </c>
      <c r="M111">
        <f t="shared" ref="M111:M117" si="11">L111-K111</f>
        <v>6.122448979591899E-2</v>
      </c>
      <c r="N111">
        <v>3</v>
      </c>
      <c r="O111">
        <f t="shared" ref="O111:O117" si="12">M111*SQRT(N111)</f>
        <v>0.10604392699401397</v>
      </c>
      <c r="Q111">
        <v>111</v>
      </c>
      <c r="R111">
        <v>3</v>
      </c>
      <c r="S111" t="s">
        <v>636</v>
      </c>
      <c r="T111" t="s">
        <v>32</v>
      </c>
      <c r="U111">
        <f>AVERAGE(K111,K112)</f>
        <v>0.4455782312925165</v>
      </c>
      <c r="V111">
        <f>SQRT(O112^2+O111^2)/2</f>
        <v>5.3348255582851251E-2</v>
      </c>
      <c r="W111">
        <f>SUM(N111:N112)</f>
        <v>6</v>
      </c>
      <c r="X111">
        <f>SUM(N111:N117)</f>
        <v>21</v>
      </c>
      <c r="Y111">
        <f>SQRT((((W112-1)*V112^2)+((W111-1)*V111^2))/(W112+W111-2))</f>
        <v>4.6813963438327104E-2</v>
      </c>
      <c r="Z111">
        <f>(U112-U111)/Y111</f>
        <v>-1.2351684199496789</v>
      </c>
      <c r="AA111">
        <f>1-(3/(4*(W111+W112-2)-1))</f>
        <v>0.88888888888888884</v>
      </c>
      <c r="AB111">
        <f>((W111+W112)/(W111*W112))+(Z111^2/(2*(W111+W112)))</f>
        <v>0.58475783475783261</v>
      </c>
      <c r="AC111">
        <f>AA111*Z111</f>
        <v>-1.0979274843997144</v>
      </c>
      <c r="AD111">
        <f>AB111*(AA111^2)</f>
        <v>0.46203088178396645</v>
      </c>
      <c r="AF111">
        <f>LN(U112/U111)</f>
        <v>-0.13899887480665582</v>
      </c>
      <c r="AG111">
        <f>(((V111^2)/(W111*U111^2))+((V112^2)/(W112*U112^2)))</f>
        <v>3.6202862076643479E-3</v>
      </c>
      <c r="AH111">
        <f>(W111*W112)/(W111+W112)</f>
        <v>2</v>
      </c>
      <c r="AI111" s="12">
        <f>((W112+W111)/(W112*W111))+(Z111^2/(2*X111))</f>
        <v>0.53632478632478542</v>
      </c>
      <c r="AJ111" s="12">
        <f>AI111*(AA111^2)</f>
        <v>0.42376279413316376</v>
      </c>
      <c r="AK111" s="12"/>
      <c r="AL111" s="12">
        <f>(1/W111)+(AC111*AC113)/(2*X111)</f>
        <v>0.23246843342511997</v>
      </c>
      <c r="AM111" s="12">
        <f>(1/W111/2)+(AC111*AC115)/(2*X111)</f>
        <v>-0.13840611937991248</v>
      </c>
      <c r="AN111" s="12">
        <f>(1/W111/2)+(AC111*AC117)/(2*X111)</f>
        <v>0.33570945875443609</v>
      </c>
      <c r="AS111">
        <v>111</v>
      </c>
      <c r="AT111">
        <v>9</v>
      </c>
    </row>
    <row r="112" spans="3:46">
      <c r="C112">
        <v>2008</v>
      </c>
      <c r="D112" t="s">
        <v>623</v>
      </c>
      <c r="E112" t="s">
        <v>589</v>
      </c>
      <c r="F112" t="s">
        <v>625</v>
      </c>
      <c r="G112" t="s">
        <v>13</v>
      </c>
      <c r="H112" t="s">
        <v>637</v>
      </c>
      <c r="K112">
        <v>0.129251700680272</v>
      </c>
      <c r="L112">
        <v>0.136054421768707</v>
      </c>
      <c r="M112">
        <f t="shared" si="11"/>
        <v>6.8027210884349931E-3</v>
      </c>
      <c r="N112">
        <v>3</v>
      </c>
      <c r="O112">
        <f t="shared" si="12"/>
        <v>1.1782658554889662E-2</v>
      </c>
      <c r="S112" t="s">
        <v>636</v>
      </c>
      <c r="T112" t="s">
        <v>627</v>
      </c>
      <c r="U112">
        <f>K114</f>
        <v>0.38775510204081598</v>
      </c>
      <c r="V112">
        <f>O114</f>
        <v>2.3565317109781148E-2</v>
      </c>
      <c r="W112">
        <f>N114</f>
        <v>3</v>
      </c>
      <c r="AI112" s="12"/>
      <c r="AJ112" s="12"/>
      <c r="AK112" s="12"/>
      <c r="AL112" s="12"/>
      <c r="AM112" s="12"/>
      <c r="AN112" s="12"/>
    </row>
    <row r="113" spans="3:46">
      <c r="C113">
        <v>2008</v>
      </c>
      <c r="D113" t="s">
        <v>623</v>
      </c>
      <c r="E113" t="s">
        <v>589</v>
      </c>
      <c r="F113" t="s">
        <v>625</v>
      </c>
      <c r="G113" t="s">
        <v>13</v>
      </c>
      <c r="H113" t="s">
        <v>638</v>
      </c>
      <c r="K113">
        <v>1</v>
      </c>
      <c r="L113">
        <v>1</v>
      </c>
      <c r="M113">
        <f t="shared" si="11"/>
        <v>0</v>
      </c>
      <c r="N113">
        <v>3</v>
      </c>
      <c r="O113">
        <f t="shared" si="12"/>
        <v>0</v>
      </c>
      <c r="Q113">
        <v>112</v>
      </c>
      <c r="R113">
        <v>3</v>
      </c>
      <c r="S113" t="s">
        <v>636</v>
      </c>
      <c r="T113" t="s">
        <v>32</v>
      </c>
      <c r="U113">
        <v>0.4455782312925165</v>
      </c>
      <c r="V113">
        <v>5.3348255582851251E-2</v>
      </c>
      <c r="W113">
        <v>6</v>
      </c>
      <c r="X113">
        <v>21</v>
      </c>
      <c r="Y113">
        <f>SQRT((((W114-1)*V114^2)+((W113-1)*V113^2))/(W114+W113-2))</f>
        <v>5.1648226677540286E-2</v>
      </c>
      <c r="Z113">
        <f>(U114-U113)/Y113</f>
        <v>-2.8318204285019983</v>
      </c>
      <c r="AA113">
        <f>1-(3/(4*(W113+W114-2)-1))</f>
        <v>0.88888888888888884</v>
      </c>
      <c r="AB113">
        <f>((W113+W114)/(W113*W114))+(Z113^2/(2*(W113+W114)))</f>
        <v>0.94551149662673573</v>
      </c>
      <c r="AC113">
        <f>AA113*Z113</f>
        <v>-2.5171737142239983</v>
      </c>
      <c r="AD113">
        <f>AB113*(AA113^2)</f>
        <v>0.74707081214951954</v>
      </c>
      <c r="AF113">
        <f>LN(U114/U113)</f>
        <v>-0.39786050872294537</v>
      </c>
      <c r="AG113">
        <f>(((V113^2)/(W113*U113^2))+((V114^2)/(W114*U114^2)))</f>
        <v>1.0653600972028875E-2</v>
      </c>
      <c r="AH113">
        <f>(W113*W114)/(W113+W114)</f>
        <v>2</v>
      </c>
      <c r="AI113" s="12">
        <f>((W114+W113)/(W114*W113))+(Z113^2/(2*X113))</f>
        <v>0.6909334985543153</v>
      </c>
      <c r="AJ113" s="12">
        <f>AI113*(AA113^2)</f>
        <v>0.54592276428982933</v>
      </c>
      <c r="AK113" s="12">
        <f>(1/W113)+(AC113*AC111)/(2*X113)</f>
        <v>0.23246843342511997</v>
      </c>
      <c r="AL113" s="12"/>
      <c r="AM113" s="12">
        <f>(1/W113/2)+(AC113*AC115)/(2*X113)</f>
        <v>-0.42503969649510448</v>
      </c>
      <c r="AN113" s="12">
        <f>(1/W113/2)+(AC113*AC117)/(2*X113)</f>
        <v>0.66194581733999036</v>
      </c>
      <c r="AS113">
        <v>111</v>
      </c>
      <c r="AT113">
        <v>10</v>
      </c>
    </row>
    <row r="114" spans="3:46">
      <c r="C114">
        <v>2008</v>
      </c>
      <c r="D114" t="s">
        <v>623</v>
      </c>
      <c r="E114" t="s">
        <v>589</v>
      </c>
      <c r="F114" t="s">
        <v>625</v>
      </c>
      <c r="G114" t="s">
        <v>163</v>
      </c>
      <c r="H114" t="s">
        <v>626</v>
      </c>
      <c r="I114" t="s">
        <v>637</v>
      </c>
      <c r="J114" t="s">
        <v>612</v>
      </c>
      <c r="K114">
        <v>0.38775510204081598</v>
      </c>
      <c r="L114">
        <v>0.40136054421768702</v>
      </c>
      <c r="M114">
        <f t="shared" si="11"/>
        <v>1.3605442176871041E-2</v>
      </c>
      <c r="N114">
        <v>3</v>
      </c>
      <c r="O114">
        <f t="shared" si="12"/>
        <v>2.3565317109781148E-2</v>
      </c>
      <c r="S114" t="s">
        <v>636</v>
      </c>
      <c r="T114" t="s">
        <v>639</v>
      </c>
      <c r="U114">
        <f>K115</f>
        <v>0.29931972789115602</v>
      </c>
      <c r="V114">
        <f>O115</f>
        <v>4.7130634219560374E-2</v>
      </c>
      <c r="W114">
        <f>N115</f>
        <v>3</v>
      </c>
    </row>
    <row r="115" spans="3:46">
      <c r="C115">
        <v>2008</v>
      </c>
      <c r="D115" t="s">
        <v>623</v>
      </c>
      <c r="E115" t="s">
        <v>589</v>
      </c>
      <c r="F115" t="s">
        <v>625</v>
      </c>
      <c r="G115" t="s">
        <v>163</v>
      </c>
      <c r="H115" t="s">
        <v>626</v>
      </c>
      <c r="I115" t="s">
        <v>637</v>
      </c>
      <c r="J115" t="s">
        <v>640</v>
      </c>
      <c r="K115">
        <v>0.29931972789115602</v>
      </c>
      <c r="L115">
        <v>0.32653061224489699</v>
      </c>
      <c r="M115">
        <f t="shared" si="11"/>
        <v>2.7210884353740972E-2</v>
      </c>
      <c r="N115">
        <v>3</v>
      </c>
      <c r="O115">
        <f t="shared" si="12"/>
        <v>4.7130634219560374E-2</v>
      </c>
      <c r="Q115">
        <v>113</v>
      </c>
      <c r="R115">
        <v>3</v>
      </c>
      <c r="S115" t="s">
        <v>641</v>
      </c>
      <c r="T115" t="s">
        <v>32</v>
      </c>
      <c r="U115">
        <f>AVERAGE(K113,K112)</f>
        <v>0.56462585034013602</v>
      </c>
      <c r="V115">
        <f>SQRT(O112^2+O113^2)/2</f>
        <v>5.8913292774448308E-3</v>
      </c>
      <c r="W115">
        <f>SUM(N112:N113)</f>
        <v>6</v>
      </c>
      <c r="X115">
        <v>21</v>
      </c>
      <c r="Y115">
        <f>SQRT((((W116-1)*V116^2)+((W115-1)*V115^2))/(W116+W115-2))</f>
        <v>1.3544567409879079E-2</v>
      </c>
      <c r="Z115">
        <f>(U116-U115)/Y115</f>
        <v>9.5426968443450608</v>
      </c>
      <c r="AA115">
        <f>1-(3/(4*(W115+W116-2)-1))</f>
        <v>0.88888888888888884</v>
      </c>
      <c r="AB115">
        <f>((W115+W116)/(W115*W116))+(Z115^2/(2*(W115+W116)))</f>
        <v>5.5590590590596216</v>
      </c>
      <c r="AC115">
        <f>AA115*Z115</f>
        <v>8.4823971949733874</v>
      </c>
      <c r="AD115">
        <f>AB115*(AA115^2)</f>
        <v>4.3923429602446387</v>
      </c>
      <c r="AF115">
        <f>LN(U116/U115)</f>
        <v>0.20613220548767314</v>
      </c>
      <c r="AG115">
        <f>(((V115^2)/(W115*U115^2))+((V116^2)/(W116*U116^2)))</f>
        <v>4.0261238112630028E-4</v>
      </c>
      <c r="AH115">
        <f>(W115*W116)/(W115+W116)</f>
        <v>2</v>
      </c>
      <c r="AI115" s="12">
        <f>((W116+W115)/(W116*W115))+(Z115^2/(2*X115))</f>
        <v>2.6681681681684091</v>
      </c>
      <c r="AJ115" s="12">
        <f>AI115*(AA115^2)</f>
        <v>2.1081822563305948</v>
      </c>
      <c r="AK115" s="12">
        <f>(1/W115/2)+(AC115*AC111)/(2*X115)</f>
        <v>-0.13840611937991248</v>
      </c>
      <c r="AL115" s="12">
        <f>(1/W115/2)+(AC115*AC113)/(2*X115)</f>
        <v>-0.42503969649510448</v>
      </c>
      <c r="AM115" s="12"/>
      <c r="AN115" s="12">
        <f>(1/W115)+(AC115*AC117)/(2*X115)</f>
        <v>-1.783147477498473</v>
      </c>
      <c r="AS115">
        <v>111</v>
      </c>
      <c r="AT115">
        <v>11</v>
      </c>
    </row>
    <row r="116" spans="3:46">
      <c r="C116">
        <v>2008</v>
      </c>
      <c r="D116" t="s">
        <v>623</v>
      </c>
      <c r="E116" t="s">
        <v>589</v>
      </c>
      <c r="F116" t="s">
        <v>625</v>
      </c>
      <c r="G116" t="s">
        <v>163</v>
      </c>
      <c r="H116" t="s">
        <v>638</v>
      </c>
      <c r="I116" t="s">
        <v>637</v>
      </c>
      <c r="J116" t="s">
        <v>612</v>
      </c>
      <c r="K116">
        <v>0.69387755102040805</v>
      </c>
      <c r="L116">
        <v>0.70748299319727803</v>
      </c>
      <c r="M116">
        <f t="shared" si="11"/>
        <v>1.3605442176869986E-2</v>
      </c>
      <c r="N116">
        <v>3</v>
      </c>
      <c r="O116">
        <f t="shared" si="12"/>
        <v>2.3565317109779323E-2</v>
      </c>
      <c r="S116" t="s">
        <v>641</v>
      </c>
      <c r="T116" t="s">
        <v>627</v>
      </c>
      <c r="U116">
        <f>K116</f>
        <v>0.69387755102040805</v>
      </c>
      <c r="V116">
        <f>O116</f>
        <v>2.3565317109779323E-2</v>
      </c>
      <c r="W116">
        <f>N116</f>
        <v>3</v>
      </c>
    </row>
    <row r="117" spans="3:46">
      <c r="C117">
        <v>2008</v>
      </c>
      <c r="D117" t="s">
        <v>623</v>
      </c>
      <c r="E117" t="s">
        <v>589</v>
      </c>
      <c r="F117" t="s">
        <v>625</v>
      </c>
      <c r="G117" t="s">
        <v>163</v>
      </c>
      <c r="H117" t="s">
        <v>638</v>
      </c>
      <c r="I117" t="s">
        <v>637</v>
      </c>
      <c r="J117" t="s">
        <v>640</v>
      </c>
      <c r="K117">
        <v>0.28571428571428498</v>
      </c>
      <c r="L117">
        <v>0.312925170068027</v>
      </c>
      <c r="M117">
        <f t="shared" si="11"/>
        <v>2.7210884353742026E-2</v>
      </c>
      <c r="N117">
        <v>3</v>
      </c>
      <c r="O117">
        <f t="shared" si="12"/>
        <v>4.7130634219562199E-2</v>
      </c>
      <c r="Q117">
        <v>114</v>
      </c>
      <c r="R117">
        <v>3</v>
      </c>
      <c r="S117" t="s">
        <v>641</v>
      </c>
      <c r="T117" t="s">
        <v>32</v>
      </c>
      <c r="U117">
        <v>0.56462585034013602</v>
      </c>
      <c r="V117">
        <v>5.8913292774448308E-3</v>
      </c>
      <c r="W117">
        <v>6</v>
      </c>
      <c r="X117">
        <v>21</v>
      </c>
      <c r="Y117">
        <f>SQRT((((W118-1)*V118^2)+((W117-1)*V117^2))/(W118+W117-2))</f>
        <v>2.5679708963506374E-2</v>
      </c>
      <c r="Z117">
        <f>(U118-U117)/Y117</f>
        <v>-10.861165327933207</v>
      </c>
      <c r="AA117">
        <f>1-(3/(4*(W117+W118-2)-1))</f>
        <v>0.88888888888888884</v>
      </c>
      <c r="AB117">
        <f>((W117+W118)/(W117*W118))+(Z117^2/(2*(W117+W118)))</f>
        <v>7.0536062378165809</v>
      </c>
      <c r="AC117">
        <f>AA117*Z117</f>
        <v>-9.6543691803850731</v>
      </c>
      <c r="AD117">
        <f>AB117*(AA117^2)</f>
        <v>5.5732197434600144</v>
      </c>
      <c r="AF117">
        <f>LN(U118/U117)</f>
        <v>-0.68117098951323207</v>
      </c>
      <c r="AG117">
        <f>(((V117^2)/(W117*U117^2))+((V118^2)/(W118*U118^2)))</f>
        <v>9.0884396532120455E-3</v>
      </c>
      <c r="AH117">
        <f>(W117*W118)/(W117+W118)</f>
        <v>2</v>
      </c>
      <c r="AI117" s="12">
        <f>((W118+W117)/(W118*W117))+(Z117^2/(2*X117))</f>
        <v>3.3086883876356774</v>
      </c>
      <c r="AJ117" s="12">
        <f>AI117*(AA117^2)</f>
        <v>2.6142723062800415</v>
      </c>
      <c r="AK117" s="12">
        <f>(1/W117/2)+(AC117*AC111)/(2*X117)</f>
        <v>0.33570945875443609</v>
      </c>
      <c r="AL117" s="12">
        <f>(1/W117/2)+(AC117*AC113)/(2*X117)</f>
        <v>0.66194581733999036</v>
      </c>
      <c r="AM117" s="12">
        <f>(1/W117)+(AC117*AC115)/(2*X117)</f>
        <v>-1.783147477498473</v>
      </c>
      <c r="AN117" s="12"/>
      <c r="AS117">
        <v>111</v>
      </c>
      <c r="AT117">
        <v>12</v>
      </c>
    </row>
    <row r="118" spans="3:46">
      <c r="S118" t="s">
        <v>641</v>
      </c>
      <c r="T118" t="s">
        <v>639</v>
      </c>
      <c r="U118">
        <f>K117</f>
        <v>0.28571428571428498</v>
      </c>
      <c r="V118">
        <f>O117</f>
        <v>4.7130634219562199E-2</v>
      </c>
      <c r="W118">
        <f>N117</f>
        <v>3</v>
      </c>
    </row>
    <row r="120" spans="3:46">
      <c r="AI120" s="11" t="s">
        <v>100</v>
      </c>
      <c r="AJ120" s="12"/>
      <c r="AK120" s="12">
        <v>112</v>
      </c>
      <c r="AL120" s="12">
        <v>113</v>
      </c>
      <c r="AM120" s="12">
        <v>114</v>
      </c>
      <c r="AN120" s="12">
        <v>115</v>
      </c>
      <c r="AO120" s="12">
        <v>116</v>
      </c>
      <c r="AP120" s="12">
        <v>117</v>
      </c>
    </row>
    <row r="121" spans="3:46">
      <c r="Q121" t="s">
        <v>15</v>
      </c>
      <c r="R121" t="s">
        <v>16</v>
      </c>
      <c r="S121" s="5" t="s">
        <v>568</v>
      </c>
      <c r="T121" s="5" t="s">
        <v>49</v>
      </c>
      <c r="U121" s="5" t="s">
        <v>10</v>
      </c>
      <c r="V121" s="5" t="s">
        <v>14</v>
      </c>
      <c r="W121" s="5" t="s">
        <v>13</v>
      </c>
      <c r="X121" s="5" t="s">
        <v>569</v>
      </c>
      <c r="Y121" s="6" t="s">
        <v>20</v>
      </c>
      <c r="Z121" s="6" t="s">
        <v>21</v>
      </c>
      <c r="AA121" s="6" t="s">
        <v>22</v>
      </c>
      <c r="AB121" s="6" t="s">
        <v>23</v>
      </c>
      <c r="AC121" s="6" t="s">
        <v>24</v>
      </c>
      <c r="AD121" s="6" t="s">
        <v>25</v>
      </c>
      <c r="AF121" s="6" t="s">
        <v>26</v>
      </c>
      <c r="AG121" s="6" t="s">
        <v>27</v>
      </c>
      <c r="AH121" t="s">
        <v>28</v>
      </c>
      <c r="AI121" s="14" t="s">
        <v>23</v>
      </c>
      <c r="AJ121" s="14" t="s">
        <v>25</v>
      </c>
      <c r="AK121" s="14" t="s">
        <v>105</v>
      </c>
      <c r="AL121" s="12"/>
      <c r="AM121" s="12"/>
      <c r="AN121" s="12"/>
    </row>
    <row r="122" spans="3:46">
      <c r="C122">
        <v>2009</v>
      </c>
      <c r="D122" t="s">
        <v>623</v>
      </c>
      <c r="E122" t="s">
        <v>589</v>
      </c>
      <c r="F122" t="s">
        <v>625</v>
      </c>
      <c r="G122" t="s">
        <v>13</v>
      </c>
      <c r="H122" t="s">
        <v>626</v>
      </c>
      <c r="K122">
        <v>0.17647058823529399</v>
      </c>
      <c r="L122">
        <v>0.21176470588235199</v>
      </c>
      <c r="M122">
        <f t="shared" ref="M122:M130" si="13">L122-K122</f>
        <v>3.5294117647058004E-2</v>
      </c>
      <c r="N122">
        <v>3</v>
      </c>
      <c r="O122">
        <f t="shared" ref="O122:O130" si="14">M122*SQRT(N122)</f>
        <v>6.1131204973017779E-2</v>
      </c>
      <c r="Q122">
        <v>115</v>
      </c>
      <c r="R122">
        <v>3</v>
      </c>
      <c r="S122" t="s">
        <v>636</v>
      </c>
      <c r="T122" t="s">
        <v>32</v>
      </c>
      <c r="U122">
        <f>AVERAGE(K122,K123)</f>
        <v>0.10235294117647049</v>
      </c>
      <c r="V122">
        <f>SQRT(O123^2+O122^2)/2</f>
        <v>3.0718050327403785E-2</v>
      </c>
      <c r="W122">
        <f>SUM(N122:N123)</f>
        <v>6</v>
      </c>
      <c r="X122">
        <f>SUM(N122:N130)</f>
        <v>27</v>
      </c>
      <c r="Y122">
        <f>SQRT((((W123-1)*V123^2)+((W122-1)*V122^2))/(W123+W122-2))</f>
        <v>3.2532731910736398E-2</v>
      </c>
      <c r="Z122">
        <f>(U123-U122)/Y122</f>
        <v>-0.75941616033751513</v>
      </c>
      <c r="AA122">
        <f>1-(3/(4*(W122+W123-2)-1))</f>
        <v>0.88888888888888884</v>
      </c>
      <c r="AB122">
        <f>((W122+W123)/(W122*W123))+(Z122^2/(2*(W122+W123)))</f>
        <v>0.53203960581009857</v>
      </c>
      <c r="AC122">
        <f>AA122*Z122</f>
        <v>-0.67503658696668012</v>
      </c>
      <c r="AD122">
        <f>AB122*(AA122^2)</f>
        <v>0.42037697249192973</v>
      </c>
      <c r="AF122">
        <f>LN(U123/U122)</f>
        <v>-0.27625337662815869</v>
      </c>
      <c r="AG122">
        <f>(((V122^2)/(W122*U122^2))+((V123^2)/(W123*U123^2)))</f>
        <v>8.9392055895676684E-2</v>
      </c>
      <c r="AH122">
        <f>(W122*W123)/(W122+W123)</f>
        <v>2</v>
      </c>
      <c r="AI122" s="12">
        <f>((W123+W122)/(W123*W122))+(Z122^2/(2*X122))</f>
        <v>0.51067986860336623</v>
      </c>
      <c r="AJ122" s="12">
        <f>AI122*(AA122^2)</f>
        <v>0.40350014309401772</v>
      </c>
      <c r="AK122" s="12"/>
      <c r="AL122" s="12">
        <f>(1/W122)+(AC122*AC124)/(2*X122)</f>
        <v>0.1736648095380712</v>
      </c>
      <c r="AM122" s="12">
        <f>(1/W122)+(AC122*AC126)/(2*X122)</f>
        <v>0.18328732462357786</v>
      </c>
      <c r="AN122" s="12">
        <f>(1/W122/2)+(AC122*AC128)/(2*X122)</f>
        <v>8.512231154255874E-2</v>
      </c>
      <c r="AO122" s="12">
        <f>(1/W122/2)+(AC122*AC130)/(2*X122)</f>
        <v>0.10966543811260288</v>
      </c>
      <c r="AP122" s="12">
        <f>(1/W122/2)+(AC122*AC132)/(2*X122)</f>
        <v>0.1116980402328335</v>
      </c>
      <c r="AS122">
        <v>115</v>
      </c>
      <c r="AT122">
        <v>13</v>
      </c>
    </row>
    <row r="123" spans="3:46">
      <c r="C123">
        <v>2009</v>
      </c>
      <c r="D123" t="s">
        <v>623</v>
      </c>
      <c r="E123" t="s">
        <v>589</v>
      </c>
      <c r="F123" t="s">
        <v>625</v>
      </c>
      <c r="G123" t="s">
        <v>13</v>
      </c>
      <c r="H123" t="s">
        <v>637</v>
      </c>
      <c r="K123">
        <v>2.8235294117647001E-2</v>
      </c>
      <c r="L123">
        <v>3.1764705882352903E-2</v>
      </c>
      <c r="M123">
        <f t="shared" si="13"/>
        <v>3.5294117647059024E-3</v>
      </c>
      <c r="N123">
        <v>3</v>
      </c>
      <c r="O123">
        <f t="shared" si="14"/>
        <v>6.1131204973019545E-3</v>
      </c>
      <c r="S123" t="s">
        <v>636</v>
      </c>
      <c r="T123" t="s">
        <v>627</v>
      </c>
      <c r="U123">
        <f>K125</f>
        <v>7.7647058823529305E-2</v>
      </c>
      <c r="V123">
        <f>O125</f>
        <v>3.6678722983811522E-2</v>
      </c>
      <c r="W123">
        <f>N125</f>
        <v>3</v>
      </c>
      <c r="AI123" s="12"/>
      <c r="AJ123" s="12"/>
      <c r="AK123" s="12"/>
      <c r="AL123" s="12"/>
      <c r="AM123" s="12"/>
      <c r="AN123" s="12"/>
      <c r="AO123" s="12"/>
      <c r="AP123" s="12"/>
    </row>
    <row r="124" spans="3:46">
      <c r="C124">
        <v>2009</v>
      </c>
      <c r="D124" t="s">
        <v>623</v>
      </c>
      <c r="E124" t="s">
        <v>589</v>
      </c>
      <c r="F124" t="s">
        <v>625</v>
      </c>
      <c r="G124" t="s">
        <v>13</v>
      </c>
      <c r="H124" t="s">
        <v>638</v>
      </c>
      <c r="K124">
        <v>0.406514657980456</v>
      </c>
      <c r="L124">
        <v>0.50423452768729604</v>
      </c>
      <c r="M124">
        <f t="shared" si="13"/>
        <v>9.7719869706840046E-2</v>
      </c>
      <c r="N124">
        <v>3</v>
      </c>
      <c r="O124">
        <f t="shared" si="14"/>
        <v>0.16925577924125776</v>
      </c>
      <c r="Q124">
        <v>116</v>
      </c>
      <c r="R124">
        <v>3</v>
      </c>
      <c r="S124" t="s">
        <v>636</v>
      </c>
      <c r="T124" t="s">
        <v>32</v>
      </c>
      <c r="U124">
        <v>0.10235294117647049</v>
      </c>
      <c r="V124">
        <v>3.0718050327403785E-2</v>
      </c>
      <c r="W124">
        <v>6</v>
      </c>
      <c r="X124">
        <v>27</v>
      </c>
      <c r="Y124">
        <f>SQRT((((W125-1)*V125^2)+((W124-1)*V124^2))/(W125+W124-2))</f>
        <v>3.9228219285791101E-2</v>
      </c>
      <c r="Z124">
        <f>(U125-U124)/Y124</f>
        <v>-0.62979872150072169</v>
      </c>
      <c r="AA124">
        <f>1-(3/(4*(W124+W125-2)-1))</f>
        <v>0.88888888888888884</v>
      </c>
      <c r="AB124">
        <f>((W124+W125)/(W124*W125))+(Z124^2/(2*(W124+W125)))</f>
        <v>0.52203591275577466</v>
      </c>
      <c r="AC124">
        <f>AA124*Z124</f>
        <v>-0.55982108577841927</v>
      </c>
      <c r="AD124">
        <f>AB124*(AA124^2)</f>
        <v>0.41247281995517993</v>
      </c>
      <c r="AF124">
        <f>LN(U125/U124)</f>
        <v>-0.27625337662815869</v>
      </c>
      <c r="AG124">
        <f>(((V124^2)/(W124*U124^2))+((V125^2)/(W125*U125^2)))</f>
        <v>0.18236726250724458</v>
      </c>
      <c r="AH124">
        <f>(W124*W125)/(W124+W125)</f>
        <v>2</v>
      </c>
      <c r="AI124" s="12">
        <f>((W125+W124)/(W125*W124))+(Z124^2/(2*X124))</f>
        <v>0.50734530425192492</v>
      </c>
      <c r="AJ124" s="12">
        <f>AI124*(AA124^2)</f>
        <v>0.4008654255817678</v>
      </c>
      <c r="AK124" s="12">
        <f>(1/W124)+(AC124*AC122)/(2*X124)</f>
        <v>0.1736648095380712</v>
      </c>
      <c r="AL124" s="12"/>
      <c r="AM124" s="12">
        <f>(1/W124)+(AC124*AC126)/(2*X124)</f>
        <v>0.18045050440737423</v>
      </c>
      <c r="AN124" s="12">
        <f>(1/W124/2)+(AC124*AC128)/(2*X124)</f>
        <v>8.4816968061967576E-2</v>
      </c>
      <c r="AO124" s="12">
        <f>(1/W124/2)+(AC124*AC130)/(2*X124)</f>
        <v>0.10517106446225273</v>
      </c>
      <c r="AP124" s="12">
        <f>(1/W124/2)+(AC124*AC132)/(2*X124)</f>
        <v>0.1068567412801808</v>
      </c>
      <c r="AS124">
        <v>115</v>
      </c>
      <c r="AT124">
        <v>14</v>
      </c>
    </row>
    <row r="125" spans="3:46">
      <c r="C125">
        <v>2009</v>
      </c>
      <c r="D125" t="s">
        <v>623</v>
      </c>
      <c r="E125" t="s">
        <v>589</v>
      </c>
      <c r="F125" t="s">
        <v>625</v>
      </c>
      <c r="G125" t="s">
        <v>163</v>
      </c>
      <c r="H125" t="s">
        <v>626</v>
      </c>
      <c r="I125" t="s">
        <v>637</v>
      </c>
      <c r="J125" t="s">
        <v>612</v>
      </c>
      <c r="K125">
        <v>7.7647058823529305E-2</v>
      </c>
      <c r="L125">
        <v>9.8823529411764602E-2</v>
      </c>
      <c r="M125">
        <f t="shared" si="13"/>
        <v>2.1176470588235297E-2</v>
      </c>
      <c r="N125">
        <v>3</v>
      </c>
      <c r="O125">
        <f t="shared" si="14"/>
        <v>3.6678722983811522E-2</v>
      </c>
      <c r="S125" t="s">
        <v>636</v>
      </c>
      <c r="T125" t="s">
        <v>642</v>
      </c>
      <c r="U125">
        <f>K126</f>
        <v>7.7647058823529305E-2</v>
      </c>
      <c r="V125">
        <f>O126</f>
        <v>5.501808447571685E-2</v>
      </c>
      <c r="W125">
        <f>N127</f>
        <v>3</v>
      </c>
    </row>
    <row r="126" spans="3:46">
      <c r="C126">
        <v>2009</v>
      </c>
      <c r="D126" t="s">
        <v>623</v>
      </c>
      <c r="E126" t="s">
        <v>589</v>
      </c>
      <c r="F126" t="s">
        <v>625</v>
      </c>
      <c r="G126" t="s">
        <v>163</v>
      </c>
      <c r="H126" t="s">
        <v>626</v>
      </c>
      <c r="I126" t="s">
        <v>637</v>
      </c>
      <c r="J126" t="s">
        <v>643</v>
      </c>
      <c r="K126">
        <v>7.7647058823529305E-2</v>
      </c>
      <c r="L126">
        <v>0.109411764705882</v>
      </c>
      <c r="M126">
        <f t="shared" si="13"/>
        <v>3.1764705882352695E-2</v>
      </c>
      <c r="N126">
        <v>3</v>
      </c>
      <c r="O126">
        <f t="shared" si="14"/>
        <v>5.501808447571685E-2</v>
      </c>
      <c r="Q126">
        <v>117</v>
      </c>
      <c r="R126">
        <v>3</v>
      </c>
      <c r="S126" t="s">
        <v>636</v>
      </c>
      <c r="T126" t="s">
        <v>32</v>
      </c>
      <c r="U126">
        <v>0.10235294117647049</v>
      </c>
      <c r="V126">
        <v>3.0718050327403785E-2</v>
      </c>
      <c r="W126">
        <v>6</v>
      </c>
      <c r="X126">
        <v>27</v>
      </c>
      <c r="Y126">
        <f>SQRT((((W127-1)*V127^2)+((W126-1)*V126^2))/(W127+W126-2))</f>
        <v>3.0674571111942266E-2</v>
      </c>
      <c r="Z126">
        <f>(U127-U126)/Y126</f>
        <v>-1.4957781405886883</v>
      </c>
      <c r="AA126">
        <f>1-(3/(4*(W126+W127-2)-1))</f>
        <v>0.88888888888888884</v>
      </c>
      <c r="AB126">
        <f>((W126+W127)/(W126*W127))+(Z126^2/(2*(W126+W127)))</f>
        <v>0.62429734699238626</v>
      </c>
      <c r="AC126">
        <f>AA126*Z126</f>
        <v>-1.3295805694121674</v>
      </c>
      <c r="AD126">
        <f>AB126*(AA126^2)</f>
        <v>0.4932719778705274</v>
      </c>
      <c r="AF126">
        <f>LN(U127/U126)</f>
        <v>-0.594707107746694</v>
      </c>
      <c r="AG126">
        <f>(((V126^2)/(W126*U126^2))+((V127^2)/(W127*U127^2)))</f>
        <v>0.11266814060642158</v>
      </c>
      <c r="AH126">
        <f>(W126*W127)/(W126+W127)</f>
        <v>2</v>
      </c>
      <c r="AI126" s="12">
        <f>((W127+W126)/(W127*W126))+(Z126^2/(2*X126))</f>
        <v>0.54143244899746212</v>
      </c>
      <c r="AJ126" s="12">
        <f>AI126*(AA126^2)</f>
        <v>0.42779847822021694</v>
      </c>
      <c r="AK126" s="12">
        <f>(1/W126)+(AC126*AC122)/(2*X126)</f>
        <v>0.18328732462357786</v>
      </c>
      <c r="AL126" s="12">
        <f>(1/W126)+(AC126*AC124)/(2*X126)</f>
        <v>0.18045050440737423</v>
      </c>
      <c r="AM126" s="12"/>
      <c r="AN126" s="12">
        <f>(1/W126/2)+(AC126*AC128)/(2*X126)</f>
        <v>8.6856980365231595E-2</v>
      </c>
      <c r="AO126" s="12">
        <f>(1/W126/2)+(AC126*AC130)/(2*X126)</f>
        <v>0.1351981589475488</v>
      </c>
      <c r="AP126" s="12">
        <f>(1/W126/2)+(AC126*AC132)/(2*X126)</f>
        <v>0.13920165792313544</v>
      </c>
      <c r="AS126">
        <v>115</v>
      </c>
      <c r="AT126">
        <v>15</v>
      </c>
    </row>
    <row r="127" spans="3:46">
      <c r="C127">
        <v>2009</v>
      </c>
      <c r="D127" t="s">
        <v>623</v>
      </c>
      <c r="E127" t="s">
        <v>589</v>
      </c>
      <c r="F127" t="s">
        <v>625</v>
      </c>
      <c r="G127" t="s">
        <v>163</v>
      </c>
      <c r="H127" t="s">
        <v>626</v>
      </c>
      <c r="I127" t="s">
        <v>637</v>
      </c>
      <c r="J127" t="s">
        <v>640</v>
      </c>
      <c r="K127">
        <v>5.6470588235294002E-2</v>
      </c>
      <c r="L127">
        <v>7.4117647058823496E-2</v>
      </c>
      <c r="M127">
        <f t="shared" si="13"/>
        <v>1.7647058823529495E-2</v>
      </c>
      <c r="N127">
        <v>3</v>
      </c>
      <c r="O127">
        <f t="shared" si="14"/>
        <v>3.0565602486509743E-2</v>
      </c>
      <c r="S127" t="s">
        <v>636</v>
      </c>
      <c r="T127" t="s">
        <v>639</v>
      </c>
      <c r="U127">
        <f>K127</f>
        <v>5.6470588235294002E-2</v>
      </c>
      <c r="V127">
        <f>O127</f>
        <v>3.0565602486509743E-2</v>
      </c>
      <c r="W127">
        <f>N127</f>
        <v>3</v>
      </c>
    </row>
    <row r="128" spans="3:46">
      <c r="C128">
        <v>2009</v>
      </c>
      <c r="D128" t="s">
        <v>623</v>
      </c>
      <c r="E128" t="s">
        <v>589</v>
      </c>
      <c r="F128" t="s">
        <v>625</v>
      </c>
      <c r="G128" t="s">
        <v>163</v>
      </c>
      <c r="H128" t="s">
        <v>638</v>
      </c>
      <c r="I128" t="s">
        <v>637</v>
      </c>
      <c r="J128" t="s">
        <v>612</v>
      </c>
      <c r="K128">
        <v>0.203257328990228</v>
      </c>
      <c r="L128">
        <v>0.25798045602605801</v>
      </c>
      <c r="M128">
        <f t="shared" si="13"/>
        <v>5.4723127035830016E-2</v>
      </c>
      <c r="N128">
        <v>3</v>
      </c>
      <c r="O128">
        <f t="shared" si="14"/>
        <v>9.4783236375103636E-2</v>
      </c>
      <c r="Q128">
        <v>118</v>
      </c>
      <c r="R128">
        <v>3</v>
      </c>
      <c r="S128" t="s">
        <v>641</v>
      </c>
      <c r="T128" t="s">
        <v>32</v>
      </c>
      <c r="U128">
        <f>AVERAGE(K124,K123)</f>
        <v>0.21737497604905151</v>
      </c>
      <c r="V128">
        <f>SQRT(O123^2+O124^2)/2</f>
        <v>8.4683069513303413E-2</v>
      </c>
      <c r="W128">
        <f>SUM(N123:N124)</f>
        <v>6</v>
      </c>
      <c r="X128">
        <v>27</v>
      </c>
      <c r="Y128">
        <f>SQRT((((W129-1)*V129^2)+((W128-1)*V128^2))/(W129+W128-2))</f>
        <v>8.7687623419281782E-2</v>
      </c>
      <c r="Z128">
        <f>(U129-U128)/Y128</f>
        <v>-0.16099931219847793</v>
      </c>
      <c r="AA128">
        <f>1-(3/(4*(W128+W129-2)-1))</f>
        <v>0.88888888888888884</v>
      </c>
      <c r="AB128">
        <f>((W128+W129)/(W128*W129))+(Z128^2/(2*(W128+W129)))</f>
        <v>0.50144004325157687</v>
      </c>
      <c r="AC128">
        <f>AA128*Z128</f>
        <v>-0.14311049973198037</v>
      </c>
      <c r="AD128">
        <f>AB128*(AA128^2)</f>
        <v>0.39619954034692489</v>
      </c>
      <c r="AF128">
        <f>LN(U129/U128)</f>
        <v>-6.7151055721492478E-2</v>
      </c>
      <c r="AG128">
        <f>(((V128^2)/(W128*U128^2))+((V129^2)/(W129*U129^2)))</f>
        <v>9.7779517189314574E-2</v>
      </c>
      <c r="AH128">
        <f>(W128*W129)/(W128+W129)</f>
        <v>2</v>
      </c>
      <c r="AI128" s="12">
        <f>((W129+W128)/(W129*W128))+(Z128^2/(2*X128))</f>
        <v>0.50048001441719225</v>
      </c>
      <c r="AJ128" s="12">
        <f>AI128*(AA128^2)</f>
        <v>0.39544099904568275</v>
      </c>
      <c r="AK128" s="12">
        <f>(1/W128/2)+(AC128*AC122)/(2*X128)</f>
        <v>8.512231154255874E-2</v>
      </c>
      <c r="AL128" s="12">
        <f>(1/W128/2)+(AC128*AC124)/(2*X128)</f>
        <v>8.4816968061967576E-2</v>
      </c>
      <c r="AM128" s="12">
        <f>(1/W128/2)+(AC128*AC126)/(2*X128)</f>
        <v>8.6856980365231595E-2</v>
      </c>
      <c r="AN128" s="12"/>
      <c r="AO128" s="12">
        <f>(1/W128)+(AC128*AC130)/(2*X128)</f>
        <v>0.172249179891453</v>
      </c>
      <c r="AP128" s="12">
        <f>(1/W128)+(AC128*AC132)/(2*X128)</f>
        <v>0.17268009980127538</v>
      </c>
      <c r="AS128">
        <v>115</v>
      </c>
      <c r="AT128">
        <v>16</v>
      </c>
    </row>
    <row r="129" spans="1:46">
      <c r="C129">
        <v>2009</v>
      </c>
      <c r="D129" t="s">
        <v>623</v>
      </c>
      <c r="E129" t="s">
        <v>589</v>
      </c>
      <c r="F129" t="s">
        <v>625</v>
      </c>
      <c r="G129" t="s">
        <v>163</v>
      </c>
      <c r="H129" t="s">
        <v>638</v>
      </c>
      <c r="I129" t="s">
        <v>637</v>
      </c>
      <c r="J129" t="s">
        <v>643</v>
      </c>
      <c r="K129">
        <v>4.6905537459283303E-2</v>
      </c>
      <c r="L129">
        <v>5.4723127035830502E-2</v>
      </c>
      <c r="M129">
        <f t="shared" si="13"/>
        <v>7.8175895765471987E-3</v>
      </c>
      <c r="N129">
        <v>3</v>
      </c>
      <c r="O129">
        <f t="shared" si="14"/>
        <v>1.3540462339300612E-2</v>
      </c>
      <c r="S129" t="s">
        <v>641</v>
      </c>
      <c r="T129" t="s">
        <v>627</v>
      </c>
      <c r="U129">
        <f>K128</f>
        <v>0.203257328990228</v>
      </c>
      <c r="V129">
        <f>O128</f>
        <v>9.4783236375103636E-2</v>
      </c>
      <c r="W129">
        <f>N128</f>
        <v>3</v>
      </c>
    </row>
    <row r="130" spans="1:46">
      <c r="C130">
        <v>2009</v>
      </c>
      <c r="D130" t="s">
        <v>623</v>
      </c>
      <c r="E130" t="s">
        <v>589</v>
      </c>
      <c r="F130" t="s">
        <v>625</v>
      </c>
      <c r="G130" t="s">
        <v>163</v>
      </c>
      <c r="H130" t="s">
        <v>638</v>
      </c>
      <c r="I130" t="s">
        <v>637</v>
      </c>
      <c r="J130" t="s">
        <v>640</v>
      </c>
      <c r="K130">
        <v>3.3224755700325598E-2</v>
      </c>
      <c r="L130">
        <v>4.2996742671009697E-2</v>
      </c>
      <c r="M130">
        <f t="shared" si="13"/>
        <v>9.7719869706840989E-3</v>
      </c>
      <c r="N130">
        <v>3</v>
      </c>
      <c r="O130">
        <f t="shared" si="14"/>
        <v>1.692557792412594E-2</v>
      </c>
      <c r="Q130">
        <v>119</v>
      </c>
      <c r="R130">
        <v>3</v>
      </c>
      <c r="S130" t="s">
        <v>641</v>
      </c>
      <c r="T130" t="s">
        <v>32</v>
      </c>
      <c r="U130">
        <v>0.21737497604905151</v>
      </c>
      <c r="V130">
        <v>8.4683069513303413E-2</v>
      </c>
      <c r="W130">
        <v>6</v>
      </c>
      <c r="X130">
        <v>27</v>
      </c>
      <c r="Y130">
        <f>SQRT((((W131-1)*V131^2)+((W130-1)*V130^2))/(W131+W130-2))</f>
        <v>7.1935287934661821E-2</v>
      </c>
      <c r="Z130">
        <f>(U131-U130)/Y130</f>
        <v>-2.3697609821844887</v>
      </c>
      <c r="AA130">
        <f>1-(3/(4*(W130+W131-2)-1))</f>
        <v>0.88888888888888884</v>
      </c>
      <c r="AB130">
        <f>((W130+W131)/(W130*W131))+(Z130^2/(2*(W130+W131)))</f>
        <v>0.8119870618157774</v>
      </c>
      <c r="AC130">
        <f>AA130*Z130</f>
        <v>-2.1064542063862119</v>
      </c>
      <c r="AD130">
        <f>AB130*(AA130^2)</f>
        <v>0.64157002415073772</v>
      </c>
      <c r="AF130">
        <f>LN(U131/U130)</f>
        <v>-1.5334881245149212</v>
      </c>
      <c r="AG130">
        <f>(((V130^2)/(W130*U130^2))+((V131^2)/(W131*U131^2)))</f>
        <v>5.3072087866502096E-2</v>
      </c>
      <c r="AH130">
        <f>(W130*W131)/(W130+W131)</f>
        <v>2</v>
      </c>
      <c r="AI130" s="12">
        <f>((W131+W130)/(W131*W130))+(Z130^2/(2*X130))</f>
        <v>0.60399568727192576</v>
      </c>
      <c r="AJ130" s="12">
        <f>AI130*(AA130^2)</f>
        <v>0.47723116031362034</v>
      </c>
      <c r="AK130" s="12">
        <f>(1/W130/2)+(AC130*AC122)/(2*X130)</f>
        <v>0.10966543811260288</v>
      </c>
      <c r="AL130" s="12">
        <f>(1/W130/2)+(AC130*AC124)/(2*X130)</f>
        <v>0.10517106446225273</v>
      </c>
      <c r="AM130" s="12">
        <f>(1/W130/2)+(AC130*AC126)/(2*X130)</f>
        <v>0.1351981589475488</v>
      </c>
      <c r="AN130" s="12">
        <f>(1/W130)+(AC130*AC128)/(2*X130)</f>
        <v>0.172249179891453</v>
      </c>
      <c r="AO130" s="12"/>
      <c r="AP130" s="12">
        <f>(1/W130)+(AC130*AC132)/(2*X130)</f>
        <v>0.25517884113983097</v>
      </c>
      <c r="AS130">
        <v>115</v>
      </c>
      <c r="AT130">
        <v>17</v>
      </c>
    </row>
    <row r="131" spans="1:46">
      <c r="S131" t="s">
        <v>641</v>
      </c>
      <c r="T131" t="s">
        <v>642</v>
      </c>
      <c r="U131">
        <f>K129</f>
        <v>4.6905537459283303E-2</v>
      </c>
      <c r="V131">
        <f>O129</f>
        <v>1.3540462339300612E-2</v>
      </c>
      <c r="W131">
        <v>3</v>
      </c>
    </row>
    <row r="132" spans="1:46">
      <c r="Q132">
        <v>120</v>
      </c>
      <c r="R132">
        <v>3</v>
      </c>
      <c r="S132" t="s">
        <v>641</v>
      </c>
      <c r="T132" t="s">
        <v>32</v>
      </c>
      <c r="U132">
        <v>0.21737497604905151</v>
      </c>
      <c r="V132">
        <v>8.4683069513303413E-2</v>
      </c>
      <c r="W132">
        <v>6</v>
      </c>
      <c r="X132">
        <v>27</v>
      </c>
      <c r="Y132">
        <f>SQRT((((W133-1)*V133^2)+((W132-1)*V132^2))/(W133+W132-2))</f>
        <v>7.2139806414950963E-2</v>
      </c>
      <c r="Z132">
        <f>(U133-U132)/Y132</f>
        <v>-2.5526852579765285</v>
      </c>
      <c r="AA132">
        <f>1-(3/(4*(W132+W133-2)-1))</f>
        <v>0.88888888888888884</v>
      </c>
      <c r="AB132">
        <f>((W132+W133)/(W132*W133))+(Z132^2/(2*(W132+W133)))</f>
        <v>0.86201122368281635</v>
      </c>
      <c r="AC132">
        <f>AA132*Z132</f>
        <v>-2.2690535626458028</v>
      </c>
      <c r="AD132">
        <f>AB132*(AA132^2)</f>
        <v>0.6810952878481511</v>
      </c>
      <c r="AF132">
        <f>LN(U133/U132)</f>
        <v>-1.878328610806653</v>
      </c>
      <c r="AG132">
        <f>(((V132^2)/(W132*U132^2))+((V133^2)/(W133*U133^2)))</f>
        <v>0.11179950040014491</v>
      </c>
      <c r="AH132">
        <f>(W132*W133)/(W132+W133)</f>
        <v>2</v>
      </c>
      <c r="AI132" s="12">
        <f>((W133+W132)/(W133*W132))+(Z132^2/(2*X132))</f>
        <v>0.62067040789427219</v>
      </c>
      <c r="AJ132" s="12">
        <f>AI132*(AA132^2)</f>
        <v>0.49040624821275824</v>
      </c>
      <c r="AK132" s="12">
        <f>(1/W132/2)+(AC132*AC122)/(2*X132)</f>
        <v>0.1116980402328335</v>
      </c>
      <c r="AL132" s="12">
        <f>(1/W132/2)+(AC132*AC124)/(2*X132)</f>
        <v>0.1068567412801808</v>
      </c>
      <c r="AM132" s="12">
        <f>(1/W132/2)+(AC132*AC126)/(2*X132)</f>
        <v>0.13920165792313544</v>
      </c>
      <c r="AN132" s="12">
        <f>(1/W132)+(AC132*AC128)/(2*X132)</f>
        <v>0.17268009980127538</v>
      </c>
      <c r="AO132" s="12">
        <f>(1/W132)+(AC132*AC130)/(2*X132)</f>
        <v>0.25517884113983097</v>
      </c>
      <c r="AP132" s="12"/>
      <c r="AS132">
        <v>115</v>
      </c>
      <c r="AT132">
        <v>18</v>
      </c>
    </row>
    <row r="133" spans="1:46">
      <c r="S133" t="s">
        <v>641</v>
      </c>
      <c r="T133" t="s">
        <v>639</v>
      </c>
      <c r="U133">
        <f>K130</f>
        <v>3.3224755700325598E-2</v>
      </c>
      <c r="V133">
        <f>O130</f>
        <v>1.692557792412594E-2</v>
      </c>
      <c r="W133">
        <f>N130</f>
        <v>3</v>
      </c>
    </row>
    <row r="137" spans="1:46">
      <c r="AK137">
        <v>118</v>
      </c>
      <c r="AL137">
        <v>119</v>
      </c>
      <c r="AM137">
        <v>120</v>
      </c>
      <c r="AN137">
        <v>121</v>
      </c>
    </row>
    <row r="138" spans="1:46">
      <c r="Q138" t="s">
        <v>15</v>
      </c>
      <c r="R138" t="s">
        <v>16</v>
      </c>
      <c r="S138" s="5" t="s">
        <v>568</v>
      </c>
      <c r="T138" s="5" t="s">
        <v>49</v>
      </c>
      <c r="U138" s="5" t="s">
        <v>10</v>
      </c>
      <c r="V138" s="5" t="s">
        <v>14</v>
      </c>
      <c r="W138" s="5" t="s">
        <v>13</v>
      </c>
      <c r="X138" s="5" t="s">
        <v>569</v>
      </c>
      <c r="Y138" s="6" t="s">
        <v>20</v>
      </c>
      <c r="Z138" s="6" t="s">
        <v>21</v>
      </c>
      <c r="AA138" s="6" t="s">
        <v>22</v>
      </c>
      <c r="AB138" s="6" t="s">
        <v>23</v>
      </c>
      <c r="AC138" s="6" t="s">
        <v>24</v>
      </c>
      <c r="AD138" s="6" t="s">
        <v>25</v>
      </c>
      <c r="AF138" s="6" t="s">
        <v>26</v>
      </c>
      <c r="AG138" s="6" t="s">
        <v>27</v>
      </c>
      <c r="AH138" t="s">
        <v>28</v>
      </c>
      <c r="AI138" s="14" t="s">
        <v>23</v>
      </c>
      <c r="AJ138" s="14" t="s">
        <v>25</v>
      </c>
      <c r="AK138" s="14" t="s">
        <v>105</v>
      </c>
      <c r="AL138" s="12"/>
      <c r="AM138" s="12"/>
      <c r="AN138" s="12"/>
    </row>
    <row r="139" spans="1:46">
      <c r="A139" s="5" t="s">
        <v>60</v>
      </c>
      <c r="B139" s="5" t="s">
        <v>61</v>
      </c>
      <c r="C139" s="5" t="s">
        <v>597</v>
      </c>
      <c r="D139" s="5" t="s">
        <v>620</v>
      </c>
      <c r="E139" s="5" t="s">
        <v>9</v>
      </c>
      <c r="F139" s="5" t="s">
        <v>221</v>
      </c>
      <c r="G139" s="5" t="s">
        <v>621</v>
      </c>
      <c r="H139" s="5" t="s">
        <v>588</v>
      </c>
      <c r="I139" s="5" t="s">
        <v>560</v>
      </c>
      <c r="J139" s="5" t="s">
        <v>558</v>
      </c>
      <c r="K139" s="5" t="s">
        <v>77</v>
      </c>
      <c r="L139" s="5" t="s">
        <v>11</v>
      </c>
      <c r="M139" s="5" t="s">
        <v>12</v>
      </c>
      <c r="N139" s="5" t="s">
        <v>13</v>
      </c>
      <c r="O139" s="5" t="s">
        <v>14</v>
      </c>
      <c r="Q139">
        <v>121</v>
      </c>
      <c r="R139">
        <v>1</v>
      </c>
      <c r="S139" t="s">
        <v>645</v>
      </c>
      <c r="T139" t="s">
        <v>32</v>
      </c>
      <c r="U139">
        <f>AVERAGE(K140,K142)</f>
        <v>0.23899999999999999</v>
      </c>
      <c r="V139">
        <f>SQRT(O142^2+O140^2)/2</f>
        <v>6.6096520332011421E-3</v>
      </c>
      <c r="W139">
        <f>SUM(N140:N141)</f>
        <v>6</v>
      </c>
      <c r="X139">
        <f>SUM(N140:N146)</f>
        <v>21</v>
      </c>
      <c r="Y139">
        <f>SQRT((((W140-1)*V140^2)+((W139-1)*V139^2))/(W140+W139-2))</f>
        <v>1.00316463539854E-2</v>
      </c>
      <c r="Z139">
        <f>(U140-U139)/Y139</f>
        <v>-4.0870659264928522</v>
      </c>
      <c r="AA139">
        <f>1-(3/(4*(W139+W140-2)-1))</f>
        <v>0.88888888888888884</v>
      </c>
      <c r="AB139">
        <f>((W139+W140)/(W139*W140))+(Z139^2/(2*(W139+W140)))</f>
        <v>1.4280059937499376</v>
      </c>
      <c r="AC139">
        <f>AA139*Z139</f>
        <v>-3.6329474902158685</v>
      </c>
      <c r="AD139">
        <f>AB139*(AA139^2)</f>
        <v>1.1283010320987161</v>
      </c>
      <c r="AF139">
        <f>LN(U140/U139)</f>
        <v>-0.18819652123697536</v>
      </c>
      <c r="AG139">
        <f>(((V139^2)/(W139*U139^2))+((V140^2)/(W140*U140^2)))</f>
        <v>2.1935863349962764E-3</v>
      </c>
      <c r="AH139">
        <f>(W139*W140)/(W139+W140)</f>
        <v>2</v>
      </c>
      <c r="AI139" s="12">
        <f>((W140+W139)/(W140*W139))+(Z139^2/(2*X139))</f>
        <v>0.89771685446425886</v>
      </c>
      <c r="AJ139" s="12">
        <f>AI139*(AA139^2)</f>
        <v>0.7093071442680563</v>
      </c>
      <c r="AK139" s="12"/>
      <c r="AL139" s="12">
        <f>(1/W139)+(AC139*AC141)/(2*X139)</f>
        <v>0.48720598768460444</v>
      </c>
      <c r="AM139" s="12">
        <f>(1/W139/2)+(AC139*AC143)/(2*X139)</f>
        <v>0.41928879577893668</v>
      </c>
      <c r="AN139" s="12">
        <f>(1/W139/2)+(AC139*AC145)/(2*X139)</f>
        <v>0.34548061531693419</v>
      </c>
      <c r="AS139">
        <v>121</v>
      </c>
      <c r="AT139">
        <v>1</v>
      </c>
    </row>
    <row r="140" spans="1:46">
      <c r="C140">
        <v>2007</v>
      </c>
      <c r="D140" t="s">
        <v>646</v>
      </c>
      <c r="E140" t="s">
        <v>647</v>
      </c>
      <c r="F140" t="s">
        <v>625</v>
      </c>
      <c r="G140" t="s">
        <v>13</v>
      </c>
      <c r="H140" s="5" t="s">
        <v>648</v>
      </c>
      <c r="K140">
        <v>0.05</v>
      </c>
      <c r="M140">
        <v>7.6E-3</v>
      </c>
      <c r="N140">
        <v>3</v>
      </c>
      <c r="O140">
        <f t="shared" ref="O140:O146" si="15">M140*SQRT(N140)</f>
        <v>1.3163586137523466E-2</v>
      </c>
      <c r="S140" t="s">
        <v>645</v>
      </c>
      <c r="T140" t="s">
        <v>627</v>
      </c>
      <c r="U140">
        <f>K143</f>
        <v>0.19800000000000001</v>
      </c>
      <c r="V140">
        <f>O143</f>
        <v>1.5588457268119894E-2</v>
      </c>
      <c r="W140">
        <f>N143</f>
        <v>3</v>
      </c>
      <c r="AI140" s="12"/>
      <c r="AJ140" s="12"/>
      <c r="AK140" s="12"/>
      <c r="AL140" s="12"/>
      <c r="AM140" s="12"/>
      <c r="AN140" s="12"/>
    </row>
    <row r="141" spans="1:46">
      <c r="C141">
        <v>2007</v>
      </c>
      <c r="D141" t="s">
        <v>646</v>
      </c>
      <c r="E141" t="s">
        <v>647</v>
      </c>
      <c r="F141" t="s">
        <v>625</v>
      </c>
      <c r="G141" t="s">
        <v>13</v>
      </c>
      <c r="H141" t="s">
        <v>649</v>
      </c>
      <c r="K141">
        <v>0.39500000000000002</v>
      </c>
      <c r="M141">
        <v>4.8999999999999998E-3</v>
      </c>
      <c r="N141">
        <v>3</v>
      </c>
      <c r="O141">
        <f t="shared" si="15"/>
        <v>8.4870489570874983E-3</v>
      </c>
      <c r="Q141">
        <v>122</v>
      </c>
      <c r="R141">
        <v>1</v>
      </c>
      <c r="S141" t="s">
        <v>645</v>
      </c>
      <c r="T141" t="s">
        <v>32</v>
      </c>
      <c r="U141">
        <v>0.23899999999999999</v>
      </c>
      <c r="V141">
        <v>6.6096520332011421E-3</v>
      </c>
      <c r="W141">
        <v>6</v>
      </c>
      <c r="X141">
        <v>21</v>
      </c>
      <c r="Y141">
        <f>SQRT((((W142-1)*V142^2)+((W141-1)*V141^2))/(W142+W141-2))</f>
        <v>1.5831422190423338E-2</v>
      </c>
      <c r="Z141">
        <f>(U142-U141)/Y141</f>
        <v>-4.1689242574760206</v>
      </c>
      <c r="AA141">
        <f>1-(3/(4*(W141+W142-2)-1))</f>
        <v>0.88888888888888884</v>
      </c>
      <c r="AB141">
        <f>((W141+W142)/(W141*W142))+(Z141^2/(2*(W141+W142)))</f>
        <v>1.465551636920666</v>
      </c>
      <c r="AC141">
        <f>AA141*Z141</f>
        <v>-3.705710451089796</v>
      </c>
      <c r="AD141">
        <f>AB141*(AA141^2)</f>
        <v>1.1579667254681805</v>
      </c>
      <c r="AF141">
        <f>LN(U142/U141)</f>
        <v>-0.32317195743373178</v>
      </c>
      <c r="AG141">
        <f>(((V141^2)/(W141*U141^2))+((V142^2)/(W142*U142^2)))</f>
        <v>8.6810474309398714E-3</v>
      </c>
      <c r="AH141">
        <f>(W141*W142)/(W141+W142)</f>
        <v>2</v>
      </c>
      <c r="AI141" s="12">
        <f>((W142+W141)/(W142*W141))+(Z141^2/(2*X141))</f>
        <v>0.91380784439457119</v>
      </c>
      <c r="AJ141" s="12">
        <f>AI141*(AA141^2)</f>
        <v>0.72202101285496978</v>
      </c>
      <c r="AK141" s="12">
        <f>(1/W141)+(AC141*AC139)/(2*X141)</f>
        <v>0.48720598768460444</v>
      </c>
      <c r="AL141" s="12"/>
      <c r="AM141" s="12">
        <f>(1/W141/2)+(AC141*AC143)/(2*X141)</f>
        <v>0.42601752341266841</v>
      </c>
      <c r="AN141" s="12">
        <f>(1/W141/2)+(AC141*AC145)/(2*X141)</f>
        <v>0.35073106621762856</v>
      </c>
      <c r="AS141">
        <v>121</v>
      </c>
      <c r="AT141">
        <v>2</v>
      </c>
    </row>
    <row r="142" spans="1:46">
      <c r="C142">
        <v>2007</v>
      </c>
      <c r="D142" t="s">
        <v>646</v>
      </c>
      <c r="E142" t="s">
        <v>647</v>
      </c>
      <c r="F142" t="s">
        <v>625</v>
      </c>
      <c r="G142" t="s">
        <v>13</v>
      </c>
      <c r="H142" t="s">
        <v>650</v>
      </c>
      <c r="J142" s="34"/>
      <c r="K142" s="35">
        <v>0.42799999999999999</v>
      </c>
      <c r="M142">
        <v>6.9999999999999999E-4</v>
      </c>
      <c r="N142">
        <v>3</v>
      </c>
      <c r="O142">
        <f t="shared" si="15"/>
        <v>1.212435565298214E-3</v>
      </c>
      <c r="S142" t="s">
        <v>645</v>
      </c>
      <c r="T142" t="s">
        <v>630</v>
      </c>
      <c r="U142">
        <f>K144</f>
        <v>0.17299999999999999</v>
      </c>
      <c r="V142">
        <f>O144</f>
        <v>2.7712812921102035E-2</v>
      </c>
      <c r="W142">
        <f>N144</f>
        <v>3</v>
      </c>
    </row>
    <row r="143" spans="1:46">
      <c r="C143">
        <v>2007</v>
      </c>
      <c r="D143" t="s">
        <v>646</v>
      </c>
      <c r="E143" t="s">
        <v>647</v>
      </c>
      <c r="F143" t="s">
        <v>625</v>
      </c>
      <c r="G143" t="s">
        <v>163</v>
      </c>
      <c r="H143" t="s">
        <v>650</v>
      </c>
      <c r="I143" t="s">
        <v>648</v>
      </c>
      <c r="J143" t="s">
        <v>612</v>
      </c>
      <c r="K143">
        <v>0.19800000000000001</v>
      </c>
      <c r="M143">
        <v>8.9999999999999993E-3</v>
      </c>
      <c r="N143">
        <v>3</v>
      </c>
      <c r="O143">
        <f t="shared" si="15"/>
        <v>1.5588457268119894E-2</v>
      </c>
      <c r="Q143">
        <v>123</v>
      </c>
      <c r="R143">
        <v>1</v>
      </c>
      <c r="S143" t="s">
        <v>651</v>
      </c>
      <c r="T143" t="s">
        <v>32</v>
      </c>
      <c r="U143">
        <f>AVERAGE(K140,K141)</f>
        <v>0.2225</v>
      </c>
      <c r="V143">
        <f>SQRT(O141^2+O140^2)/2</f>
        <v>7.8311876493926506E-3</v>
      </c>
      <c r="W143">
        <f>SUM(N143:N144)</f>
        <v>6</v>
      </c>
      <c r="X143">
        <f>SUM(N140:N146)</f>
        <v>21</v>
      </c>
      <c r="Y143">
        <f>SQRT((((W144-1)*V144^2)+((W143-1)*V143^2))/(W144+W143-2))</f>
        <v>1.888119813086931E-2</v>
      </c>
      <c r="Z143">
        <f>(U144-U143)/Y143</f>
        <v>-4.369426104645278</v>
      </c>
      <c r="AA143">
        <f>1-(3/(4*(W143+W144-2)-1))</f>
        <v>0.88888888888888884</v>
      </c>
      <c r="AB143">
        <f>((W143+W144)/(W143*W144))+(Z143^2/(2*(W143+W144)))</f>
        <v>1.5606602491086448</v>
      </c>
      <c r="AC143">
        <f>AA143*Z143</f>
        <v>-3.8839343152402468</v>
      </c>
      <c r="AD143">
        <f>AB143*(AA143^2)</f>
        <v>1.2331142709006575</v>
      </c>
      <c r="AF143">
        <f>LN(U144/U143)</f>
        <v>-0.46328467899699044</v>
      </c>
      <c r="AG143">
        <f>(((V143^2)/(W143*U143^2))+((V144^2)/(W144*U144^2)))</f>
        <v>1.8819218932365264E-2</v>
      </c>
      <c r="AH143">
        <f>(W143*W144)/(W143+W144)</f>
        <v>2</v>
      </c>
      <c r="AI143" s="12">
        <f>((W144+W143)/(W144*W143))+(Z143^2/(2*X143))</f>
        <v>0.95456867818941915</v>
      </c>
      <c r="AJ143" s="12">
        <f>AI143*(AA143^2)</f>
        <v>0.75422710375460278</v>
      </c>
      <c r="AK143" s="12">
        <f>(1/W143/2)+(AC143*AC139)/(2*X143)</f>
        <v>0.41928879577893668</v>
      </c>
      <c r="AL143" s="12">
        <f>(1/W143/2)+(AC143*AC141)/(2*X143)</f>
        <v>0.42601752341266841</v>
      </c>
      <c r="AM143" s="12"/>
      <c r="AN143" s="12">
        <f>(1/W143)+(AC143*AC145)/(2*X143)</f>
        <v>0.44692472899351021</v>
      </c>
      <c r="AS143">
        <v>121</v>
      </c>
      <c r="AT143">
        <v>3</v>
      </c>
    </row>
    <row r="144" spans="1:46">
      <c r="C144">
        <v>2007</v>
      </c>
      <c r="D144" t="s">
        <v>646</v>
      </c>
      <c r="E144" t="s">
        <v>647</v>
      </c>
      <c r="F144" t="s">
        <v>625</v>
      </c>
      <c r="G144" t="s">
        <v>163</v>
      </c>
      <c r="H144" t="s">
        <v>650</v>
      </c>
      <c r="I144" t="s">
        <v>648</v>
      </c>
      <c r="J144" t="s">
        <v>633</v>
      </c>
      <c r="K144">
        <v>0.17299999999999999</v>
      </c>
      <c r="M144">
        <v>1.6E-2</v>
      </c>
      <c r="N144">
        <v>3</v>
      </c>
      <c r="O144">
        <f t="shared" si="15"/>
        <v>2.7712812921102035E-2</v>
      </c>
      <c r="S144" t="s">
        <v>651</v>
      </c>
      <c r="T144" t="s">
        <v>627</v>
      </c>
      <c r="U144">
        <f>K145</f>
        <v>0.14000000000000001</v>
      </c>
      <c r="V144">
        <f>O145</f>
        <v>3.308217042456555E-2</v>
      </c>
      <c r="W144">
        <f>N145</f>
        <v>3</v>
      </c>
    </row>
    <row r="145" spans="3:46">
      <c r="C145">
        <v>2007</v>
      </c>
      <c r="D145" t="s">
        <v>646</v>
      </c>
      <c r="E145" t="s">
        <v>647</v>
      </c>
      <c r="F145" t="s">
        <v>625</v>
      </c>
      <c r="G145" t="s">
        <v>163</v>
      </c>
      <c r="H145" t="s">
        <v>649</v>
      </c>
      <c r="I145" t="s">
        <v>648</v>
      </c>
      <c r="J145" t="s">
        <v>612</v>
      </c>
      <c r="K145">
        <v>0.14000000000000001</v>
      </c>
      <c r="M145">
        <v>1.9099999999999999E-2</v>
      </c>
      <c r="N145">
        <v>3</v>
      </c>
      <c r="O145">
        <f t="shared" si="15"/>
        <v>3.308217042456555E-2</v>
      </c>
      <c r="Q145">
        <v>124</v>
      </c>
      <c r="R145">
        <v>1</v>
      </c>
      <c r="S145" t="s">
        <v>651</v>
      </c>
      <c r="T145" t="s">
        <v>32</v>
      </c>
      <c r="U145">
        <v>0.2225</v>
      </c>
      <c r="V145">
        <v>7.8311876493926506E-3</v>
      </c>
      <c r="W145">
        <v>6</v>
      </c>
      <c r="X145">
        <v>21</v>
      </c>
      <c r="Y145">
        <f>SQRT((((W146-1)*V146^2)+((W145-1)*V145^2))/(W146+W145-2))</f>
        <v>3.035654201086057E-2</v>
      </c>
      <c r="Z145">
        <f>(U146-U145)/Y145</f>
        <v>-3.4094792471082878</v>
      </c>
      <c r="AA145">
        <f>1-(3/(4*(W145+W146-2)-1))</f>
        <v>0.88888888888888884</v>
      </c>
      <c r="AB145">
        <f>((W145+W146)/(W145*W146))+(Z145^2/(2*(W145+W146)))</f>
        <v>1.1458082631367832</v>
      </c>
      <c r="AC145">
        <f>AA145*Z145</f>
        <v>-3.0306482196518112</v>
      </c>
      <c r="AD145">
        <f>AB145*(AA145^2)</f>
        <v>0.90532998568832246</v>
      </c>
      <c r="AF145">
        <f>LN(U146/U145)</f>
        <v>-0.62580360849476546</v>
      </c>
      <c r="AG145">
        <f>(((V145^2)/(W145*U145^2))+((V146^2)/(W146*U146^2)))</f>
        <v>7.2517741282481785E-2</v>
      </c>
      <c r="AH145">
        <f>(W145*W146)/(W145+W146)</f>
        <v>2</v>
      </c>
      <c r="AI145" s="12">
        <f>((W146+W145)/(W146*W145))+(Z145^2/(2*X145))</f>
        <v>0.77677496991576422</v>
      </c>
      <c r="AJ145" s="12">
        <f>AI145*(AA145^2)</f>
        <v>0.61374812437788773</v>
      </c>
      <c r="AK145" s="12">
        <f>(1/W145/2)+(AC145*AC139)/(2*X145)</f>
        <v>0.34548061531693419</v>
      </c>
      <c r="AL145" s="12">
        <f>(1/W145/2)+(AC145*AC141)/(2*X145)</f>
        <v>0.35073106621762856</v>
      </c>
      <c r="AM145" s="12">
        <f>(1/W145)+(AC145*AC143)/(2*X145)</f>
        <v>0.44692472899351021</v>
      </c>
      <c r="AN145" s="12"/>
      <c r="AS145">
        <v>121</v>
      </c>
      <c r="AT145">
        <v>4</v>
      </c>
    </row>
    <row r="146" spans="3:46">
      <c r="C146">
        <v>2007</v>
      </c>
      <c r="D146" t="s">
        <v>646</v>
      </c>
      <c r="E146" t="s">
        <v>647</v>
      </c>
      <c r="F146" t="s">
        <v>625</v>
      </c>
      <c r="G146" t="s">
        <v>163</v>
      </c>
      <c r="H146" t="s">
        <v>649</v>
      </c>
      <c r="I146" t="s">
        <v>648</v>
      </c>
      <c r="J146" t="s">
        <v>633</v>
      </c>
      <c r="K146">
        <v>0.11899999999999999</v>
      </c>
      <c r="M146">
        <v>3.2000000000000001E-2</v>
      </c>
      <c r="N146">
        <v>3</v>
      </c>
      <c r="O146">
        <f t="shared" si="15"/>
        <v>5.542562584220407E-2</v>
      </c>
      <c r="S146" t="s">
        <v>651</v>
      </c>
      <c r="T146" t="s">
        <v>630</v>
      </c>
      <c r="U146">
        <f>K146</f>
        <v>0.11899999999999999</v>
      </c>
      <c r="V146">
        <f>O146</f>
        <v>5.542562584220407E-2</v>
      </c>
      <c r="W146">
        <f>N146</f>
        <v>3</v>
      </c>
    </row>
    <row r="148" spans="3:46">
      <c r="AI148" s="11" t="s">
        <v>100</v>
      </c>
      <c r="AJ148" s="12"/>
      <c r="AK148" s="12">
        <v>122</v>
      </c>
      <c r="AL148" s="12">
        <v>123</v>
      </c>
      <c r="AM148" s="12">
        <v>124</v>
      </c>
      <c r="AN148" s="12">
        <v>125</v>
      </c>
      <c r="AO148" s="12">
        <v>126</v>
      </c>
      <c r="AP148" s="12">
        <v>127</v>
      </c>
    </row>
    <row r="149" spans="3:46">
      <c r="Q149" t="s">
        <v>15</v>
      </c>
      <c r="R149" t="s">
        <v>16</v>
      </c>
      <c r="S149" s="5" t="s">
        <v>568</v>
      </c>
      <c r="T149" s="5" t="s">
        <v>49</v>
      </c>
      <c r="U149" s="5" t="s">
        <v>10</v>
      </c>
      <c r="V149" s="5" t="s">
        <v>14</v>
      </c>
      <c r="W149" s="5" t="s">
        <v>13</v>
      </c>
      <c r="X149" s="5" t="s">
        <v>569</v>
      </c>
      <c r="Y149" s="6" t="s">
        <v>20</v>
      </c>
      <c r="Z149" s="6" t="s">
        <v>21</v>
      </c>
      <c r="AA149" s="6" t="s">
        <v>22</v>
      </c>
      <c r="AB149" s="6" t="s">
        <v>23</v>
      </c>
      <c r="AC149" s="6" t="s">
        <v>24</v>
      </c>
      <c r="AD149" s="6" t="s">
        <v>25</v>
      </c>
      <c r="AF149" s="6" t="s">
        <v>26</v>
      </c>
      <c r="AG149" s="6" t="s">
        <v>27</v>
      </c>
      <c r="AH149" t="s">
        <v>28</v>
      </c>
      <c r="AI149" s="14" t="s">
        <v>23</v>
      </c>
      <c r="AJ149" s="14" t="s">
        <v>25</v>
      </c>
      <c r="AK149" s="14" t="s">
        <v>105</v>
      </c>
      <c r="AL149" s="12"/>
      <c r="AM149" s="12"/>
      <c r="AN149" s="12"/>
    </row>
    <row r="150" spans="3:46">
      <c r="C150">
        <v>2009</v>
      </c>
      <c r="D150" t="s">
        <v>652</v>
      </c>
      <c r="E150" t="s">
        <v>647</v>
      </c>
      <c r="F150" t="s">
        <v>625</v>
      </c>
      <c r="G150" t="s">
        <v>13</v>
      </c>
      <c r="H150" s="5" t="s">
        <v>653</v>
      </c>
      <c r="K150">
        <v>0.05</v>
      </c>
      <c r="M150">
        <v>0.03</v>
      </c>
      <c r="N150">
        <v>3</v>
      </c>
      <c r="O150">
        <f t="shared" ref="O150:O158" si="16">M150*SQRT(N150)</f>
        <v>5.1961524227066312E-2</v>
      </c>
      <c r="Q150">
        <v>125</v>
      </c>
      <c r="R150">
        <v>1</v>
      </c>
      <c r="S150" t="s">
        <v>654</v>
      </c>
      <c r="T150" t="s">
        <v>32</v>
      </c>
      <c r="U150">
        <f>AVERAGE(K150,K151)</f>
        <v>0.11149999999999999</v>
      </c>
      <c r="V150">
        <f>SQRT(O151^2+O150^2)/2</f>
        <v>2.8315190269535533E-2</v>
      </c>
      <c r="W150">
        <f>SUM(N150:N151)</f>
        <v>6</v>
      </c>
      <c r="X150">
        <f>SUM(N150:N158)</f>
        <v>27</v>
      </c>
      <c r="Y150">
        <f>SQRT((((W151-1)*V151^2)+((W150-1)*V150^2))/(W151+W150-2))</f>
        <v>2.5339833126071347E-2</v>
      </c>
      <c r="Z150">
        <f>(U151-U150)/Y150</f>
        <v>0.84846651882167901</v>
      </c>
      <c r="AA150">
        <f>1-(3/(4*(W150+W151-2)-1))</f>
        <v>0.88888888888888884</v>
      </c>
      <c r="AB150">
        <f>((W150+W151)/(W150*W151))+(Z150^2/(2*(W150+W151)))</f>
        <v>0.53999419075340993</v>
      </c>
      <c r="AC150">
        <f>AA150*Z150</f>
        <v>0.75419246117482575</v>
      </c>
      <c r="AD150">
        <f>AB150*(AA150^2)</f>
        <v>0.42666207664466954</v>
      </c>
      <c r="AF150">
        <f>LN(U151/U150)</f>
        <v>0.1763245373215804</v>
      </c>
      <c r="AG150">
        <f>(((V150^2)/(W150*U150^2))+((V151^2)/(W151*U151^2)))</f>
        <v>1.5327372510399886E-2</v>
      </c>
      <c r="AH150">
        <f>(W150*W151)/(W150+W151)</f>
        <v>2</v>
      </c>
      <c r="AI150" s="12">
        <f>((W151+W150)/(W151*W150))+(Z150^2/(2*X150))</f>
        <v>0.51333139691780327</v>
      </c>
      <c r="AJ150" s="12">
        <f>AI150*(AA150^2)</f>
        <v>0.40559517781159765</v>
      </c>
      <c r="AK150" s="12"/>
      <c r="AL150" s="12">
        <f>(1/W150)+(AC150*AC152)/(2*X150)</f>
        <v>0.17186853876522917</v>
      </c>
      <c r="AM150" s="12">
        <f>(1/W150)+(AC150*AC154)/(2*X150)</f>
        <v>0.17189165407612936</v>
      </c>
      <c r="AN150" s="12">
        <f>(1/W150/2)+(AC150*AC156)/(2*X150)</f>
        <v>8.8285440824458106E-2</v>
      </c>
      <c r="AO150" s="12">
        <f>(1/W150/2)+(AC150*AC158)/(2*X150)</f>
        <v>8.2161313750371875E-2</v>
      </c>
      <c r="AP150" s="12">
        <f>(1/W150/2)+(AC150*AC160)/(2*X150)</f>
        <v>5.9852730786369553E-2</v>
      </c>
      <c r="AS150">
        <v>125</v>
      </c>
      <c r="AT150">
        <v>1</v>
      </c>
    </row>
    <row r="151" spans="3:46">
      <c r="C151">
        <v>2009</v>
      </c>
      <c r="D151" t="s">
        <v>652</v>
      </c>
      <c r="E151" t="s">
        <v>647</v>
      </c>
      <c r="F151" t="s">
        <v>625</v>
      </c>
      <c r="G151" t="s">
        <v>13</v>
      </c>
      <c r="H151">
        <v>9428</v>
      </c>
      <c r="J151" s="34"/>
      <c r="K151">
        <v>0.17299999999999999</v>
      </c>
      <c r="M151">
        <v>1.2999999999999999E-2</v>
      </c>
      <c r="N151">
        <v>3</v>
      </c>
      <c r="O151">
        <f t="shared" si="16"/>
        <v>2.2516660498395402E-2</v>
      </c>
      <c r="S151" t="s">
        <v>654</v>
      </c>
      <c r="T151" t="s">
        <v>627</v>
      </c>
      <c r="U151">
        <f>K153</f>
        <v>0.13300000000000001</v>
      </c>
      <c r="V151">
        <f>O153</f>
        <v>1.5588457268119894E-2</v>
      </c>
      <c r="W151">
        <f>N153</f>
        <v>3</v>
      </c>
      <c r="AI151" s="12"/>
      <c r="AJ151" s="12"/>
      <c r="AK151" s="12"/>
      <c r="AL151" s="12"/>
      <c r="AM151" s="12"/>
      <c r="AN151" s="12"/>
      <c r="AO151" s="12"/>
      <c r="AP151" s="12"/>
    </row>
    <row r="152" spans="3:46">
      <c r="C152">
        <v>2009</v>
      </c>
      <c r="D152" t="s">
        <v>652</v>
      </c>
      <c r="E152" t="s">
        <v>647</v>
      </c>
      <c r="F152" t="s">
        <v>625</v>
      </c>
      <c r="G152" t="s">
        <v>13</v>
      </c>
      <c r="H152">
        <v>45</v>
      </c>
      <c r="J152" s="34"/>
      <c r="K152">
        <v>0.29799999999999999</v>
      </c>
      <c r="M152">
        <v>2.5000000000000001E-2</v>
      </c>
      <c r="N152">
        <v>3</v>
      </c>
      <c r="O152">
        <f t="shared" si="16"/>
        <v>4.3301270189221933E-2</v>
      </c>
      <c r="Q152">
        <v>126</v>
      </c>
      <c r="R152">
        <v>1</v>
      </c>
      <c r="S152" t="s">
        <v>654</v>
      </c>
      <c r="T152" t="s">
        <v>32</v>
      </c>
      <c r="U152">
        <v>0.11149999999999999</v>
      </c>
      <c r="V152">
        <v>2.8315190269535533E-2</v>
      </c>
      <c r="W152">
        <v>6</v>
      </c>
      <c r="X152">
        <v>27</v>
      </c>
      <c r="Y152">
        <f>SQRT((((W153-1)*V153^2)+((W152-1)*V152^2))/(W153+W152-2))</f>
        <v>3.460542897127146E-2</v>
      </c>
      <c r="Z152">
        <f>(U153-U152)/Y152</f>
        <v>0.41900939913322677</v>
      </c>
      <c r="AA152">
        <f>1-(3/(4*(W152+W153-2)-1))</f>
        <v>0.88888888888888884</v>
      </c>
      <c r="AB152">
        <f>((W152+W153)/(W152*W153))+(Z152^2/(2*(W152+W153)))</f>
        <v>0.50975382647566603</v>
      </c>
      <c r="AC152">
        <f>AA152*Z152</f>
        <v>0.37245279922953489</v>
      </c>
      <c r="AD152">
        <f>AB152*(AA152^2)</f>
        <v>0.40276845548694595</v>
      </c>
      <c r="AF152">
        <f>LN(U153/U152)</f>
        <v>0.12225731605130469</v>
      </c>
      <c r="AG152">
        <f>(((V152^2)/(W152*U152^2))+((V153^2)/(W153*U153^2)))</f>
        <v>5.6666622891992958E-2</v>
      </c>
      <c r="AH152">
        <f>(W152*W153)/(W152+W153)</f>
        <v>2</v>
      </c>
      <c r="AI152" s="12">
        <f>((W153+W152)/(W153*W152))+(Z152^2/(2*X152))</f>
        <v>0.50325127549188864</v>
      </c>
      <c r="AJ152" s="12">
        <f>AI152*(AA152^2)</f>
        <v>0.39763063742568977</v>
      </c>
      <c r="AK152" s="12">
        <f>(1/W152)+(AC152*AC150)/(2*X152)</f>
        <v>0.17186853876522917</v>
      </c>
      <c r="AL152" s="12"/>
      <c r="AM152" s="12">
        <f>(1/W152)+(AC152*AC154)/(2*X152)</f>
        <v>0.16924699103580981</v>
      </c>
      <c r="AN152" s="12">
        <f>(1/W152/2)+(AC152*AC156)/(2*X152)</f>
        <v>8.5778897817340313E-2</v>
      </c>
      <c r="AO152" s="12">
        <f>(1/W152/2)+(AC152*AC158)/(2*X152)</f>
        <v>8.2754539461877968E-2</v>
      </c>
      <c r="AP152" s="12">
        <f>(1/W152/2)+(AC152*AC160)/(2*X152)</f>
        <v>7.1737598031776706E-2</v>
      </c>
      <c r="AS152">
        <v>125</v>
      </c>
      <c r="AT152">
        <v>2</v>
      </c>
    </row>
    <row r="153" spans="3:46">
      <c r="C153">
        <v>2009</v>
      </c>
      <c r="D153" t="s">
        <v>652</v>
      </c>
      <c r="E153" t="s">
        <v>647</v>
      </c>
      <c r="F153" t="s">
        <v>625</v>
      </c>
      <c r="G153" t="s">
        <v>163</v>
      </c>
      <c r="H153">
        <v>9428</v>
      </c>
      <c r="I153" t="s">
        <v>653</v>
      </c>
      <c r="J153" t="s">
        <v>612</v>
      </c>
      <c r="K153">
        <v>0.13300000000000001</v>
      </c>
      <c r="M153">
        <v>8.9999999999999993E-3</v>
      </c>
      <c r="N153">
        <v>3</v>
      </c>
      <c r="O153">
        <f t="shared" si="16"/>
        <v>1.5588457268119894E-2</v>
      </c>
      <c r="S153" t="s">
        <v>654</v>
      </c>
      <c r="T153" t="s">
        <v>642</v>
      </c>
      <c r="U153">
        <f>K154</f>
        <v>0.126</v>
      </c>
      <c r="V153">
        <f>O154</f>
        <v>4.6765371804359683E-2</v>
      </c>
      <c r="W153">
        <f>N155</f>
        <v>3</v>
      </c>
    </row>
    <row r="154" spans="3:46">
      <c r="C154">
        <v>2009</v>
      </c>
      <c r="D154" t="s">
        <v>652</v>
      </c>
      <c r="E154" t="s">
        <v>647</v>
      </c>
      <c r="F154" t="s">
        <v>625</v>
      </c>
      <c r="G154" t="s">
        <v>163</v>
      </c>
      <c r="H154">
        <v>9428</v>
      </c>
      <c r="I154" t="s">
        <v>653</v>
      </c>
      <c r="J154" t="s">
        <v>643</v>
      </c>
      <c r="K154">
        <v>0.126</v>
      </c>
      <c r="M154">
        <v>2.7E-2</v>
      </c>
      <c r="N154">
        <v>3</v>
      </c>
      <c r="O154">
        <f t="shared" si="16"/>
        <v>4.6765371804359683E-2</v>
      </c>
      <c r="Q154">
        <v>127</v>
      </c>
      <c r="R154">
        <v>1</v>
      </c>
      <c r="S154" t="s">
        <v>654</v>
      </c>
      <c r="T154" t="s">
        <v>32</v>
      </c>
      <c r="U154">
        <v>0.11149999999999999</v>
      </c>
      <c r="V154">
        <v>2.8315190269535533E-2</v>
      </c>
      <c r="W154">
        <v>6</v>
      </c>
      <c r="X154">
        <v>27</v>
      </c>
      <c r="Y154">
        <f>SQRT((((W155-1)*V155^2)+((W154-1)*V154^2))/(W155+W154-2))</f>
        <v>2.9700288598886418E-2</v>
      </c>
      <c r="Z154">
        <f>(U155-U154)/Y154</f>
        <v>0.42087133121220532</v>
      </c>
      <c r="AA154">
        <f>1-(3/(4*(W154+W155-2)-1))</f>
        <v>0.88888888888888884</v>
      </c>
      <c r="AB154">
        <f>((W154+W155)/(W154*W155))+(Z154^2/(2*(W154+W155)))</f>
        <v>0.50984070430201855</v>
      </c>
      <c r="AC154">
        <f>AA154*Z154</f>
        <v>0.37410784996640473</v>
      </c>
      <c r="AD154">
        <f>AB154*(AA154^2)</f>
        <v>0.40283709969542203</v>
      </c>
      <c r="AF154">
        <f>LN(U155/U154)</f>
        <v>0.1062569747048635</v>
      </c>
      <c r="AG154">
        <f>(((V154^2)/(W154*U154^2))+((V155^2)/(W155*U155^2)))</f>
        <v>3.4226403307801335E-2</v>
      </c>
      <c r="AH154">
        <f>(W154*W155)/(W154+W155)</f>
        <v>2</v>
      </c>
      <c r="AI154" s="12">
        <f>((W155+W154)/(W155*W154))+(Z154^2/(2*X154))</f>
        <v>0.50328023476733952</v>
      </c>
      <c r="AJ154" s="12">
        <f>AI154*(AA154^2)</f>
        <v>0.39765351882851513</v>
      </c>
      <c r="AK154" s="12">
        <f>(1/W154)+(AC154*AC150)/(2*X154)</f>
        <v>0.17189165407612936</v>
      </c>
      <c r="AL154" s="12">
        <f>(1/W154)+(AC154*AC152)/(2*X154)</f>
        <v>0.16924699103580981</v>
      </c>
      <c r="AM154" s="12"/>
      <c r="AN154" s="12">
        <f>(1/W154/2)+(AC154*AC156)/(2*X154)</f>
        <v>8.5789765055577463E-2</v>
      </c>
      <c r="AO154" s="12">
        <f>(1/W154/2)+(AC154*AC158)/(2*X154)</f>
        <v>8.2751967503161508E-2</v>
      </c>
      <c r="AP154" s="12">
        <f>(1/W154/2)+(AC154*AC160)/(2*X154)</f>
        <v>7.168607061596699E-2</v>
      </c>
      <c r="AS154">
        <v>125</v>
      </c>
      <c r="AT154">
        <v>3</v>
      </c>
    </row>
    <row r="155" spans="3:46">
      <c r="C155">
        <v>2009</v>
      </c>
      <c r="D155" t="s">
        <v>652</v>
      </c>
      <c r="E155" t="s">
        <v>647</v>
      </c>
      <c r="F155" t="s">
        <v>625</v>
      </c>
      <c r="G155" t="s">
        <v>163</v>
      </c>
      <c r="H155">
        <v>9428</v>
      </c>
      <c r="I155" t="s">
        <v>653</v>
      </c>
      <c r="J155" t="s">
        <v>640</v>
      </c>
      <c r="K155">
        <v>0.124</v>
      </c>
      <c r="M155">
        <v>1.9E-2</v>
      </c>
      <c r="N155">
        <v>3</v>
      </c>
      <c r="O155">
        <f t="shared" si="16"/>
        <v>3.2908965343808667E-2</v>
      </c>
      <c r="S155" t="s">
        <v>654</v>
      </c>
      <c r="T155" t="s">
        <v>639</v>
      </c>
      <c r="U155">
        <f>K155</f>
        <v>0.124</v>
      </c>
      <c r="V155">
        <f>O155</f>
        <v>3.2908965343808667E-2</v>
      </c>
      <c r="W155">
        <f>N155</f>
        <v>3</v>
      </c>
    </row>
    <row r="156" spans="3:46">
      <c r="C156">
        <v>2009</v>
      </c>
      <c r="D156" t="s">
        <v>652</v>
      </c>
      <c r="E156" t="s">
        <v>647</v>
      </c>
      <c r="F156" t="s">
        <v>625</v>
      </c>
      <c r="G156" t="s">
        <v>163</v>
      </c>
      <c r="H156">
        <v>45</v>
      </c>
      <c r="I156" t="s">
        <v>653</v>
      </c>
      <c r="J156" t="s">
        <v>612</v>
      </c>
      <c r="K156">
        <v>0.188</v>
      </c>
      <c r="M156">
        <v>2.1999999999999999E-2</v>
      </c>
      <c r="N156">
        <v>3</v>
      </c>
      <c r="O156">
        <f t="shared" si="16"/>
        <v>3.8105117766515297E-2</v>
      </c>
      <c r="Q156">
        <v>128</v>
      </c>
      <c r="R156">
        <v>1</v>
      </c>
      <c r="S156" t="s">
        <v>655</v>
      </c>
      <c r="T156" t="s">
        <v>32</v>
      </c>
      <c r="U156">
        <f>AVERAGE(K152,K150)</f>
        <v>0.17399999999999999</v>
      </c>
      <c r="V156">
        <f>SQRT(O150^2+O152^2)/2</f>
        <v>3.3819373146171706E-2</v>
      </c>
      <c r="W156">
        <f>SUM(N151:N152)</f>
        <v>6</v>
      </c>
      <c r="X156">
        <v>27</v>
      </c>
      <c r="Y156">
        <f>SQRT((((W157-1)*V157^2)+((W156-1)*V156^2))/(W157+W156-2))</f>
        <v>3.5097313694518392E-2</v>
      </c>
      <c r="Z156">
        <f>(U157-U156)/Y156</f>
        <v>0.39889092714769725</v>
      </c>
      <c r="AA156">
        <f>1-(3/(4*(W156+W157-2)-1))</f>
        <v>0.88888888888888884</v>
      </c>
      <c r="AB156">
        <f>((W156+W157)/(W156*W157))+(Z156^2/(2*(W156+W157)))</f>
        <v>0.50883966509781942</v>
      </c>
      <c r="AC156">
        <f>AA156*Z156</f>
        <v>0.35456971302017531</v>
      </c>
      <c r="AD156">
        <f>AB156*(AA156^2)</f>
        <v>0.40204615513901781</v>
      </c>
      <c r="AF156">
        <f>LN(U157/U156)</f>
        <v>7.7386663615420195E-2</v>
      </c>
      <c r="AG156">
        <f>(((V156^2)/(W156*U156^2))+((V157^2)/(W157*U157^2)))</f>
        <v>1.9990220423290274E-2</v>
      </c>
      <c r="AH156">
        <f>(W156*W157)/(W156+W157)</f>
        <v>2</v>
      </c>
      <c r="AI156" s="12">
        <f>((W157+W156)/(W157*W156))+(Z156^2/(2*X156))</f>
        <v>0.50294655503260643</v>
      </c>
      <c r="AJ156" s="12">
        <f>AI156*(AA156^2)</f>
        <v>0.39738987064304704</v>
      </c>
      <c r="AK156" s="12">
        <f>(1/W156/2)+(AC156*AC150)/(2*X156)</f>
        <v>8.8285440824458106E-2</v>
      </c>
      <c r="AL156" s="12">
        <f>(1/W156/2)+(AC156*AC152)/(2*X156)</f>
        <v>8.5778897817340313E-2</v>
      </c>
      <c r="AM156" s="12">
        <f>(1/W156/2)+(AC156*AC154)/(2*X156)</f>
        <v>8.5789765055577463E-2</v>
      </c>
      <c r="AN156" s="12"/>
      <c r="AO156" s="12">
        <f>(1/W156)+(AC156*AC158)/(2*X156)</f>
        <v>0.1661156632178423</v>
      </c>
      <c r="AP156" s="12">
        <f>(1/W156)+(AC156*AC160)/(2*X156)</f>
        <v>0.15562769328094908</v>
      </c>
      <c r="AS156">
        <v>125</v>
      </c>
      <c r="AT156">
        <v>4</v>
      </c>
    </row>
    <row r="157" spans="3:46">
      <c r="C157">
        <v>2009</v>
      </c>
      <c r="D157" t="s">
        <v>652</v>
      </c>
      <c r="E157" t="s">
        <v>647</v>
      </c>
      <c r="F157" t="s">
        <v>625</v>
      </c>
      <c r="G157" t="s">
        <v>163</v>
      </c>
      <c r="H157">
        <v>45</v>
      </c>
      <c r="I157" t="s">
        <v>653</v>
      </c>
      <c r="J157" t="s">
        <v>643</v>
      </c>
      <c r="K157">
        <v>0.17100000000000001</v>
      </c>
      <c r="M157">
        <v>1.4999999999999999E-2</v>
      </c>
      <c r="N157">
        <v>3</v>
      </c>
      <c r="O157">
        <f t="shared" si="16"/>
        <v>2.5980762113533156E-2</v>
      </c>
      <c r="S157" t="s">
        <v>655</v>
      </c>
      <c r="T157" t="s">
        <v>627</v>
      </c>
      <c r="U157">
        <f>K156</f>
        <v>0.188</v>
      </c>
      <c r="V157">
        <f>O156</f>
        <v>3.8105117766515297E-2</v>
      </c>
      <c r="W157">
        <f>N156</f>
        <v>3</v>
      </c>
    </row>
    <row r="158" spans="3:46">
      <c r="C158">
        <v>2009</v>
      </c>
      <c r="D158" t="s">
        <v>652</v>
      </c>
      <c r="E158" t="s">
        <v>647</v>
      </c>
      <c r="F158" t="s">
        <v>625</v>
      </c>
      <c r="G158" t="s">
        <v>163</v>
      </c>
      <c r="H158">
        <v>45</v>
      </c>
      <c r="I158" t="s">
        <v>653</v>
      </c>
      <c r="J158" t="s">
        <v>640</v>
      </c>
      <c r="K158">
        <v>0.11600000000000001</v>
      </c>
      <c r="M158">
        <v>1.2E-2</v>
      </c>
      <c r="N158">
        <v>3</v>
      </c>
      <c r="O158">
        <f t="shared" si="16"/>
        <v>2.0784609690826527E-2</v>
      </c>
      <c r="Q158">
        <v>129</v>
      </c>
      <c r="R158">
        <v>1</v>
      </c>
      <c r="S158" t="s">
        <v>655</v>
      </c>
      <c r="T158" t="s">
        <v>32</v>
      </c>
      <c r="U158">
        <v>0.17399999999999999</v>
      </c>
      <c r="V158">
        <v>3.3819373146171706E-2</v>
      </c>
      <c r="W158">
        <v>6</v>
      </c>
      <c r="X158">
        <v>27</v>
      </c>
      <c r="Y158">
        <f>SQRT((((W159-1)*V159^2)+((W158-1)*V158^2))/(W159+W158-2))</f>
        <v>3.1777687590059611E-2</v>
      </c>
      <c r="Z158">
        <f>(U159-U158)/Y158</f>
        <v>-9.4405862336515822E-2</v>
      </c>
      <c r="AA158">
        <f>1-(3/(4*(W158+W159-2)-1))</f>
        <v>0.88888888888888884</v>
      </c>
      <c r="AB158">
        <f>((W158+W159)/(W158*W159))+(Z158^2/(2*(W158+W159)))</f>
        <v>0.50049513704686122</v>
      </c>
      <c r="AC158">
        <f>AA158*Z158</f>
        <v>-8.3916322076902944E-2</v>
      </c>
      <c r="AD158">
        <f>AB158*(AA158^2)</f>
        <v>0.39545294779011253</v>
      </c>
      <c r="AF158">
        <f>LN(U159/U158)</f>
        <v>-1.7391742711868996E-2</v>
      </c>
      <c r="AG158">
        <f>(((V158^2)/(W158*U158^2))+((V159^2)/(W159*U159^2)))</f>
        <v>1.3990916531895478E-2</v>
      </c>
      <c r="AH158">
        <f>(W158*W159)/(W158+W159)</f>
        <v>2</v>
      </c>
      <c r="AI158" s="12">
        <f>((W159+W158)/(W159*W158))+(Z158^2/(2*X158))</f>
        <v>0.50016504568228703</v>
      </c>
      <c r="AJ158" s="12">
        <f>AI158*(AA158^2)</f>
        <v>0.39519213486007865</v>
      </c>
      <c r="AK158" s="12">
        <f>(1/W158/2)+(AC158*AC150)/(2*X158)</f>
        <v>8.2161313750371875E-2</v>
      </c>
      <c r="AL158" s="12">
        <f>(1/W158/2)+(AC158*AC152)/(2*X158)</f>
        <v>8.2754539461877968E-2</v>
      </c>
      <c r="AM158" s="12">
        <f>(1/W158/2)+(AC158*AC154)/(2*X158)</f>
        <v>8.2751967503161508E-2</v>
      </c>
      <c r="AN158" s="12">
        <f>(1/W158)+(AC158*AC156)/(2*X158)</f>
        <v>0.1661156632178423</v>
      </c>
      <c r="AO158" s="12"/>
      <c r="AP158" s="12">
        <f>(1/W158)+(AC158*AC160)/(2*X158)</f>
        <v>0.16927927008996449</v>
      </c>
      <c r="AS158">
        <v>125</v>
      </c>
      <c r="AT158">
        <v>5</v>
      </c>
    </row>
    <row r="159" spans="3:46">
      <c r="S159" t="s">
        <v>655</v>
      </c>
      <c r="T159" t="s">
        <v>642</v>
      </c>
      <c r="U159">
        <f>K157</f>
        <v>0.17100000000000001</v>
      </c>
      <c r="V159">
        <f>O157</f>
        <v>2.5980762113533156E-2</v>
      </c>
      <c r="W159">
        <v>3</v>
      </c>
    </row>
    <row r="160" spans="3:46">
      <c r="Q160">
        <v>130</v>
      </c>
      <c r="R160">
        <v>1</v>
      </c>
      <c r="S160" t="s">
        <v>655</v>
      </c>
      <c r="T160" t="s">
        <v>32</v>
      </c>
      <c r="U160">
        <v>0.17399999999999999</v>
      </c>
      <c r="V160">
        <v>3.3819373146171706E-2</v>
      </c>
      <c r="W160">
        <v>6</v>
      </c>
      <c r="X160">
        <v>27</v>
      </c>
      <c r="Y160">
        <f>SQRT((((W161-1)*V161^2)+((W160-1)*V160^2))/(W161+W160-2))</f>
        <v>3.0665825557823437E-2</v>
      </c>
      <c r="Z160">
        <f>(U161-U160)/Y160</f>
        <v>-1.8913562229275473</v>
      </c>
      <c r="AA160">
        <f>1-(3/(4*(W160+W161-2)-1))</f>
        <v>0.88888888888888884</v>
      </c>
      <c r="AB160">
        <f>((W160+W161)/(W160*W161))+(Z160^2/(2*(W160+W161)))</f>
        <v>0.69873490900037549</v>
      </c>
      <c r="AC160">
        <f>AA160*Z160</f>
        <v>-1.6812055314911531</v>
      </c>
      <c r="AD160">
        <f>AB160*(AA160^2)</f>
        <v>0.55208684167930899</v>
      </c>
      <c r="AF160">
        <f>LN(U161/U160)</f>
        <v>-0.40546510810816427</v>
      </c>
      <c r="AG160">
        <f>(((V160^2)/(W160*U160^2))+((V161^2)/(W161*U161^2)))</f>
        <v>1.6997787026027215E-2</v>
      </c>
      <c r="AH160">
        <f>(W160*W161)/(W160+W161)</f>
        <v>2</v>
      </c>
      <c r="AI160" s="12">
        <f>((W161+W160)/(W161*W160))+(Z160^2/(2*X160))</f>
        <v>0.56624496966679183</v>
      </c>
      <c r="AJ160" s="12">
        <f>AI160*(AA160^2)</f>
        <v>0.44740343282314415</v>
      </c>
      <c r="AK160" s="12">
        <f>(1/W160/2)+(AC160*AC150)/(2*X160)</f>
        <v>5.9852730786369553E-2</v>
      </c>
      <c r="AL160" s="12">
        <f>(1/W160/2)+(AC160*AC152)/(2*X160)</f>
        <v>7.1737598031776706E-2</v>
      </c>
      <c r="AM160" s="12">
        <f>(1/W160/2)+(AC160*AC154)/(2*X160)</f>
        <v>7.168607061596699E-2</v>
      </c>
      <c r="AN160" s="12">
        <f>(1/W160)+(AC160*AC156)/(2*X160)</f>
        <v>0.15562769328094908</v>
      </c>
      <c r="AO160" s="12">
        <f>(1/W160)+(AC160*AC158)/(2*X160)</f>
        <v>0.16927927008996449</v>
      </c>
      <c r="AP160" s="12"/>
      <c r="AS160">
        <v>125</v>
      </c>
      <c r="AT160">
        <v>6</v>
      </c>
    </row>
    <row r="161" spans="1:46">
      <c r="S161" t="s">
        <v>655</v>
      </c>
      <c r="T161" t="s">
        <v>639</v>
      </c>
      <c r="U161">
        <f>K158</f>
        <v>0.11600000000000001</v>
      </c>
      <c r="V161">
        <f>O158</f>
        <v>2.0784609690826527E-2</v>
      </c>
      <c r="W161">
        <f>N158</f>
        <v>3</v>
      </c>
    </row>
    <row r="164" spans="1:46">
      <c r="AK164">
        <v>118</v>
      </c>
      <c r="AL164">
        <v>119</v>
      </c>
      <c r="AM164">
        <v>120</v>
      </c>
      <c r="AN164">
        <v>121</v>
      </c>
    </row>
    <row r="165" spans="1:46">
      <c r="Q165" t="s">
        <v>15</v>
      </c>
      <c r="R165" t="s">
        <v>16</v>
      </c>
      <c r="S165" s="5" t="s">
        <v>568</v>
      </c>
      <c r="T165" s="5" t="s">
        <v>49</v>
      </c>
      <c r="U165" s="5" t="s">
        <v>10</v>
      </c>
      <c r="V165" s="5" t="s">
        <v>14</v>
      </c>
      <c r="W165" s="5" t="s">
        <v>13</v>
      </c>
      <c r="X165" s="5" t="s">
        <v>569</v>
      </c>
      <c r="Y165" s="6" t="s">
        <v>20</v>
      </c>
      <c r="Z165" s="6" t="s">
        <v>21</v>
      </c>
      <c r="AA165" s="6" t="s">
        <v>22</v>
      </c>
      <c r="AB165" s="6" t="s">
        <v>23</v>
      </c>
      <c r="AC165" s="6" t="s">
        <v>24</v>
      </c>
      <c r="AD165" s="6" t="s">
        <v>25</v>
      </c>
      <c r="AF165" s="6" t="s">
        <v>26</v>
      </c>
      <c r="AG165" s="6" t="s">
        <v>27</v>
      </c>
      <c r="AH165" t="s">
        <v>28</v>
      </c>
      <c r="AI165" s="14" t="s">
        <v>23</v>
      </c>
      <c r="AJ165" s="14" t="s">
        <v>25</v>
      </c>
      <c r="AK165" s="14" t="s">
        <v>105</v>
      </c>
      <c r="AL165" s="12"/>
      <c r="AM165" s="12"/>
      <c r="AN165" s="12"/>
    </row>
    <row r="166" spans="1:46">
      <c r="A166" s="5" t="s">
        <v>60</v>
      </c>
      <c r="B166" s="5" t="s">
        <v>7</v>
      </c>
      <c r="C166" s="5" t="s">
        <v>597</v>
      </c>
      <c r="D166" s="5" t="s">
        <v>620</v>
      </c>
      <c r="E166" s="5" t="s">
        <v>9</v>
      </c>
      <c r="F166" s="5" t="s">
        <v>221</v>
      </c>
      <c r="G166" s="5" t="s">
        <v>621</v>
      </c>
      <c r="H166" s="5" t="s">
        <v>588</v>
      </c>
      <c r="I166" s="5" t="s">
        <v>560</v>
      </c>
      <c r="J166" s="5" t="s">
        <v>558</v>
      </c>
      <c r="K166" s="5" t="s">
        <v>77</v>
      </c>
      <c r="L166" s="5" t="s">
        <v>11</v>
      </c>
      <c r="M166" s="5" t="s">
        <v>12</v>
      </c>
      <c r="N166" s="5" t="s">
        <v>13</v>
      </c>
      <c r="O166" s="5" t="s">
        <v>14</v>
      </c>
      <c r="Q166">
        <v>121</v>
      </c>
      <c r="R166">
        <v>2</v>
      </c>
      <c r="S166" t="s">
        <v>645</v>
      </c>
      <c r="T166" t="s">
        <v>32</v>
      </c>
      <c r="U166">
        <f>AVERAGE(K167,K169)</f>
        <v>5.576270060874343</v>
      </c>
      <c r="V166">
        <f>SQRT(O169^2+O167^2)/2</f>
        <v>2.6696780716113984</v>
      </c>
      <c r="W166">
        <f>SUM(N167:N168)</f>
        <v>6</v>
      </c>
      <c r="X166">
        <f>SUM(N167:N173)</f>
        <v>21</v>
      </c>
      <c r="Y166">
        <f>SQRT((((W167-1)*V167^2)+((W166-1)*V166^2))/(W167+W166-2))</f>
        <v>2.7898374854740151</v>
      </c>
      <c r="Z166">
        <f>(U167-U166)/Y166</f>
        <v>1.0893518243747797</v>
      </c>
      <c r="AA166">
        <f>1-(3/(4*(W166+W167-2)-1))</f>
        <v>0.88888888888888884</v>
      </c>
      <c r="AB166">
        <f>((W166+W167)/(W166*W167))+(Z166^2/(2*(W166+W167)))</f>
        <v>0.56592707762603678</v>
      </c>
      <c r="AC166">
        <f>AA166*Z166</f>
        <v>0.9683127327775819</v>
      </c>
      <c r="AD166">
        <f>AB166*(AA166^2)</f>
        <v>0.44715225886501669</v>
      </c>
      <c r="AF166">
        <f>LN(U167/U166)</f>
        <v>0.43502940882320695</v>
      </c>
      <c r="AG166">
        <f>(((V166^2)/(W166*U166^2))+((V167^2)/(W167*U167^2)))</f>
        <v>8.0519737588167425E-2</v>
      </c>
      <c r="AH166">
        <f>(W166*W167)/(W166+W167)</f>
        <v>2</v>
      </c>
      <c r="AI166" s="12">
        <f>((W167+W166)/(W167*W166))+(Z166^2/(2*X166))</f>
        <v>0.52825446183973002</v>
      </c>
      <c r="AJ166" s="12">
        <f>AI166*(AA166^2)</f>
        <v>0.4173862414536138</v>
      </c>
      <c r="AK166" s="12"/>
      <c r="AL166" s="12">
        <f>(1/W166)+(AC166*AC168)/(2*X166)</f>
        <v>0.20392092480296503</v>
      </c>
      <c r="AM166" s="12">
        <f>(1/W166/2)+(AC166*AC170)/(2*X166)</f>
        <v>0.12537737427623208</v>
      </c>
      <c r="AN166" s="12">
        <f>(1/W166/2)+(AC166*AC172)/(2*X166)</f>
        <v>9.8532872771222427E-2</v>
      </c>
      <c r="AS166">
        <v>121</v>
      </c>
      <c r="AT166">
        <v>5</v>
      </c>
    </row>
    <row r="167" spans="1:46">
      <c r="C167">
        <v>2007</v>
      </c>
      <c r="D167" t="s">
        <v>646</v>
      </c>
      <c r="E167" t="s">
        <v>644</v>
      </c>
      <c r="F167" t="s">
        <v>625</v>
      </c>
      <c r="G167" t="s">
        <v>13</v>
      </c>
      <c r="H167" s="5" t="s">
        <v>648</v>
      </c>
      <c r="K167">
        <v>0.86330935251798502</v>
      </c>
      <c r="L167">
        <v>1.2949640287769699</v>
      </c>
      <c r="M167">
        <f t="shared" ref="M167:M173" si="17">L167-K167</f>
        <v>0.4316546762589849</v>
      </c>
      <c r="N167">
        <v>3</v>
      </c>
      <c r="O167">
        <f t="shared" ref="O167:O173" si="18">M167*SQRT(N167)</f>
        <v>0.74764783060525708</v>
      </c>
      <c r="S167" t="s">
        <v>645</v>
      </c>
      <c r="T167" t="s">
        <v>627</v>
      </c>
      <c r="U167">
        <f>K170</f>
        <v>8.6153846153846096</v>
      </c>
      <c r="V167">
        <f>O170</f>
        <v>3.0697269697220673</v>
      </c>
      <c r="W167">
        <f>N170</f>
        <v>3</v>
      </c>
      <c r="AI167" s="12"/>
      <c r="AJ167" s="12"/>
      <c r="AK167" s="12"/>
      <c r="AL167" s="12"/>
      <c r="AM167" s="12"/>
      <c r="AN167" s="12"/>
    </row>
    <row r="168" spans="1:46">
      <c r="C168">
        <v>2007</v>
      </c>
      <c r="D168" t="s">
        <v>646</v>
      </c>
      <c r="E168" t="s">
        <v>644</v>
      </c>
      <c r="F168" t="s">
        <v>625</v>
      </c>
      <c r="G168" t="s">
        <v>13</v>
      </c>
      <c r="H168" t="s">
        <v>649</v>
      </c>
      <c r="K168">
        <v>8.9784172661870496</v>
      </c>
      <c r="L168">
        <v>10.3597122302158</v>
      </c>
      <c r="M168">
        <f t="shared" si="17"/>
        <v>1.3812949640287506</v>
      </c>
      <c r="N168">
        <v>3</v>
      </c>
      <c r="O168">
        <f t="shared" si="18"/>
        <v>2.3924730579368205</v>
      </c>
      <c r="Q168">
        <v>122</v>
      </c>
      <c r="R168">
        <v>2</v>
      </c>
      <c r="S168" t="s">
        <v>645</v>
      </c>
      <c r="T168" t="s">
        <v>32</v>
      </c>
      <c r="U168">
        <v>5.576270060874343</v>
      </c>
      <c r="V168">
        <v>2.6696780716113984</v>
      </c>
      <c r="W168">
        <v>6</v>
      </c>
      <c r="X168">
        <v>21</v>
      </c>
      <c r="Y168">
        <f>SQRT((((W169-1)*V169^2)+((W168-1)*V168^2))/(W169+W168-2))</f>
        <v>3.0800464298827497</v>
      </c>
      <c r="Z168">
        <f>(U169-U168)/Y168</f>
        <v>1.8178669321953702</v>
      </c>
      <c r="AA168">
        <f>1-(3/(4*(W168+W169-2)-1))</f>
        <v>0.88888888888888884</v>
      </c>
      <c r="AB168">
        <f>((W168+W169)/(W168*W169))+(Z168^2/(2*(W168+W169)))</f>
        <v>0.68359112128718924</v>
      </c>
      <c r="AC168">
        <f>AA168*Z168</f>
        <v>1.6158817175069957</v>
      </c>
      <c r="AD168">
        <f>AB168*(AA168^2)</f>
        <v>0.54012137978247043</v>
      </c>
      <c r="AF168">
        <f>LN(U169/U168)</f>
        <v>0.69519345238109498</v>
      </c>
      <c r="AG168">
        <f>(((V168^2)/(W168*U168^2))+((V169^2)/(W169*U169^2)))</f>
        <v>7.9265625320893263E-2</v>
      </c>
      <c r="AH168">
        <f>(W168*W169)/(W168+W169)</f>
        <v>2</v>
      </c>
      <c r="AI168" s="12">
        <f>((W169+W168)/(W169*W168))+(Z168^2/(2*X168))</f>
        <v>0.57868190912308115</v>
      </c>
      <c r="AJ168" s="12">
        <f>AI168*(AA168^2)</f>
        <v>0.45723015041823695</v>
      </c>
      <c r="AK168" s="12">
        <f>(1/W168)+(AC168*AC166)/(2*X168)</f>
        <v>0.20392092480296503</v>
      </c>
      <c r="AL168" s="12"/>
      <c r="AM168" s="12">
        <f>(1/W168/2)+(AC168*AC170)/(2*X168)</f>
        <v>0.15349475411199709</v>
      </c>
      <c r="AN168" s="12">
        <f>(1/W168/2)+(AC168*AC172)/(2*X168)</f>
        <v>0.10869771930165567</v>
      </c>
      <c r="AS168">
        <v>121</v>
      </c>
      <c r="AT168">
        <v>6</v>
      </c>
    </row>
    <row r="169" spans="1:46">
      <c r="C169">
        <v>2007</v>
      </c>
      <c r="D169" t="s">
        <v>646</v>
      </c>
      <c r="E169" t="s">
        <v>644</v>
      </c>
      <c r="F169" t="s">
        <v>625</v>
      </c>
      <c r="G169" t="s">
        <v>13</v>
      </c>
      <c r="H169" t="s">
        <v>650</v>
      </c>
      <c r="J169" s="34"/>
      <c r="K169">
        <v>10.2892307692307</v>
      </c>
      <c r="L169">
        <v>13.3415384615384</v>
      </c>
      <c r="M169">
        <f t="shared" si="17"/>
        <v>3.0523076923076999</v>
      </c>
      <c r="N169">
        <v>3</v>
      </c>
      <c r="O169">
        <f t="shared" si="18"/>
        <v>5.286752003410248</v>
      </c>
      <c r="S169" t="s">
        <v>645</v>
      </c>
      <c r="T169" t="s">
        <v>630</v>
      </c>
      <c r="U169">
        <f>K171</f>
        <v>11.175384615384599</v>
      </c>
      <c r="V169">
        <f>O171</f>
        <v>3.9224289057560071</v>
      </c>
      <c r="W169">
        <f>N171</f>
        <v>3</v>
      </c>
    </row>
    <row r="170" spans="1:46">
      <c r="C170">
        <v>2007</v>
      </c>
      <c r="D170" t="s">
        <v>646</v>
      </c>
      <c r="E170" t="s">
        <v>644</v>
      </c>
      <c r="F170" t="s">
        <v>625</v>
      </c>
      <c r="G170" t="s">
        <v>163</v>
      </c>
      <c r="H170" t="s">
        <v>650</v>
      </c>
      <c r="I170" t="s">
        <v>648</v>
      </c>
      <c r="J170" t="s">
        <v>612</v>
      </c>
      <c r="K170">
        <v>8.6153846153846096</v>
      </c>
      <c r="L170">
        <v>10.3876923076923</v>
      </c>
      <c r="M170">
        <f t="shared" si="17"/>
        <v>1.7723076923076899</v>
      </c>
      <c r="N170">
        <v>3</v>
      </c>
      <c r="O170">
        <f t="shared" si="18"/>
        <v>3.0697269697220673</v>
      </c>
      <c r="Q170">
        <v>123</v>
      </c>
      <c r="R170">
        <v>2</v>
      </c>
      <c r="S170" t="s">
        <v>651</v>
      </c>
      <c r="T170" t="s">
        <v>32</v>
      </c>
      <c r="U170">
        <f>AVERAGE(K167,K168)</f>
        <v>4.9208633093525176</v>
      </c>
      <c r="V170">
        <f>SQRT(O168^2+O167^2)/2</f>
        <v>1.2532861416654129</v>
      </c>
      <c r="W170">
        <f>SUM(N170:N171)</f>
        <v>6</v>
      </c>
      <c r="X170">
        <f>SUM(N167:N173)</f>
        <v>21</v>
      </c>
      <c r="Y170">
        <f>SQRT((((W171-1)*V171^2)+((W170-1)*V170^2))/(W171+W170-2))</f>
        <v>1.8515204011326802</v>
      </c>
      <c r="Z170">
        <f>(U171-U170)/Y170</f>
        <v>2.0515902221522038</v>
      </c>
      <c r="AA170">
        <f>1-(3/(4*(W170+W171-2)-1))</f>
        <v>0.88888888888888884</v>
      </c>
      <c r="AB170">
        <f>((W170+W171)/(W170*W171))+(Z170^2/(2*(W170+W171)))</f>
        <v>0.73383457997947377</v>
      </c>
      <c r="AC170">
        <f>AA170*Z170</f>
        <v>1.8236357530241811</v>
      </c>
      <c r="AD170">
        <f>AB170*(AA170^2)</f>
        <v>0.57981991504551011</v>
      </c>
      <c r="AF170">
        <f>LN(U171/U170)</f>
        <v>0.57206924900670886</v>
      </c>
      <c r="AG170">
        <f>(((V170^2)/(W170*U170^2))+((V171^2)/(W171*U171^2)))</f>
        <v>4.6199706158596178E-2</v>
      </c>
      <c r="AH170">
        <f>(W170*W171)/(W170+W171)</f>
        <v>2</v>
      </c>
      <c r="AI170" s="12">
        <f>((W171+W170)/(W171*W170))+(Z170^2/(2*X170))</f>
        <v>0.60021481999120307</v>
      </c>
      <c r="AJ170" s="12">
        <f>AI170*(AA170^2)</f>
        <v>0.47424380838811103</v>
      </c>
      <c r="AK170" s="12">
        <f>(1/W170/2)+(AC170*AC166)/(2*X170)</f>
        <v>0.12537737427623208</v>
      </c>
      <c r="AL170" s="12">
        <f>(1/W170/2)+(AC170*AC168)/(2*X170)</f>
        <v>0.15349475411199709</v>
      </c>
      <c r="AM170" s="12"/>
      <c r="AN170" s="12">
        <f>(1/W170)+(AC170*AC172)/(2*X170)</f>
        <v>0.19529215367118635</v>
      </c>
      <c r="AS170">
        <v>121</v>
      </c>
      <c r="AT170">
        <v>7</v>
      </c>
    </row>
    <row r="171" spans="1:46">
      <c r="C171">
        <v>2007</v>
      </c>
      <c r="D171" t="s">
        <v>646</v>
      </c>
      <c r="E171" t="s">
        <v>644</v>
      </c>
      <c r="F171" t="s">
        <v>625</v>
      </c>
      <c r="G171" t="s">
        <v>163</v>
      </c>
      <c r="H171" t="s">
        <v>650</v>
      </c>
      <c r="I171" t="s">
        <v>648</v>
      </c>
      <c r="J171" t="s">
        <v>633</v>
      </c>
      <c r="K171">
        <v>11.175384615384599</v>
      </c>
      <c r="L171">
        <v>13.44</v>
      </c>
      <c r="M171">
        <f t="shared" si="17"/>
        <v>2.2646153846154</v>
      </c>
      <c r="N171">
        <v>3</v>
      </c>
      <c r="O171">
        <f t="shared" si="18"/>
        <v>3.9224289057560071</v>
      </c>
      <c r="S171" t="s">
        <v>651</v>
      </c>
      <c r="T171" t="s">
        <v>627</v>
      </c>
      <c r="U171">
        <f>K172</f>
        <v>8.7194244604316502</v>
      </c>
      <c r="V171">
        <f>O172</f>
        <v>2.8410617562999896</v>
      </c>
      <c r="W171">
        <f>N172</f>
        <v>3</v>
      </c>
    </row>
    <row r="172" spans="1:46">
      <c r="C172">
        <v>2007</v>
      </c>
      <c r="D172" t="s">
        <v>646</v>
      </c>
      <c r="E172" t="s">
        <v>644</v>
      </c>
      <c r="F172" t="s">
        <v>625</v>
      </c>
      <c r="G172" t="s">
        <v>163</v>
      </c>
      <c r="H172" t="s">
        <v>649</v>
      </c>
      <c r="I172" t="s">
        <v>648</v>
      </c>
      <c r="J172" t="s">
        <v>612</v>
      </c>
      <c r="K172">
        <v>8.7194244604316502</v>
      </c>
      <c r="L172">
        <v>10.3597122302158</v>
      </c>
      <c r="M172">
        <f t="shared" si="17"/>
        <v>1.64028776978415</v>
      </c>
      <c r="N172">
        <v>3</v>
      </c>
      <c r="O172">
        <f t="shared" si="18"/>
        <v>2.8410617562999896</v>
      </c>
      <c r="Q172">
        <v>124</v>
      </c>
      <c r="R172">
        <v>2</v>
      </c>
      <c r="S172" t="s">
        <v>651</v>
      </c>
      <c r="T172" t="s">
        <v>32</v>
      </c>
      <c r="U172">
        <v>4.9208633093525176</v>
      </c>
      <c r="V172">
        <v>1.2532861416654129</v>
      </c>
      <c r="W172">
        <v>6</v>
      </c>
      <c r="X172">
        <v>21</v>
      </c>
      <c r="Y172">
        <f>SQRT((((W173-1)*V173^2)+((W172-1)*V172^2))/(W173+W172-2))</f>
        <v>1.280390762330984</v>
      </c>
      <c r="Z172">
        <f>(U173-U172)/Y172</f>
        <v>0.74168005245596924</v>
      </c>
      <c r="AA172">
        <f>1-(3/(4*(W172+W173-2)-1))</f>
        <v>0.88888888888888884</v>
      </c>
      <c r="AB172">
        <f>((W172+W173)/(W172*W173))+(Z172^2/(2*(W172+W173)))</f>
        <v>0.53056051667839388</v>
      </c>
      <c r="AC172">
        <f>AA172*Z172</f>
        <v>0.65927115773863931</v>
      </c>
      <c r="AD172">
        <f>AB172*(AA172^2)</f>
        <v>0.4192083094742865</v>
      </c>
      <c r="AF172">
        <f>LN(U173/U172)</f>
        <v>0.1764564373415563</v>
      </c>
      <c r="AG172">
        <f>(((V172^2)/(W172*U172^2))+((V173^2)/(W173*U173^2)))</f>
        <v>2.8328319813069242E-2</v>
      </c>
      <c r="AH172">
        <f>(W172*W173)/(W172+W173)</f>
        <v>2</v>
      </c>
      <c r="AI172" s="12">
        <f>((W173+W172)/(W173*W172))+(Z172^2/(2*X172))</f>
        <v>0.51309736429074027</v>
      </c>
      <c r="AJ172" s="12">
        <f>AI172*(AA172^2)</f>
        <v>0.40541026314330092</v>
      </c>
      <c r="AK172" s="12">
        <f>(1/W172/2)+(AC172*AC166)/(2*X172)</f>
        <v>9.8532872771222427E-2</v>
      </c>
      <c r="AL172" s="12">
        <f>(1/W172/2)+(AC172*AC168)/(2*X172)</f>
        <v>0.10869771930165567</v>
      </c>
      <c r="AM172" s="12">
        <f>(1/W172)+(AC172*AC170)/(2*X172)</f>
        <v>0.19529215367118635</v>
      </c>
      <c r="AN172" s="12"/>
      <c r="AS172">
        <v>121</v>
      </c>
      <c r="AT172">
        <v>8</v>
      </c>
    </row>
    <row r="173" spans="1:46">
      <c r="C173">
        <v>2007</v>
      </c>
      <c r="D173" t="s">
        <v>646</v>
      </c>
      <c r="E173" t="s">
        <v>644</v>
      </c>
      <c r="F173" t="s">
        <v>625</v>
      </c>
      <c r="G173" t="s">
        <v>163</v>
      </c>
      <c r="H173" t="s">
        <v>649</v>
      </c>
      <c r="I173" t="s">
        <v>648</v>
      </c>
      <c r="J173" t="s">
        <v>633</v>
      </c>
      <c r="K173">
        <v>5.8705035971223003</v>
      </c>
      <c r="L173">
        <v>6.6474820143884799</v>
      </c>
      <c r="M173">
        <f t="shared" si="17"/>
        <v>0.77697841726617956</v>
      </c>
      <c r="N173">
        <v>3</v>
      </c>
      <c r="O173">
        <f t="shared" si="18"/>
        <v>1.3457660950894743</v>
      </c>
      <c r="S173" t="s">
        <v>651</v>
      </c>
      <c r="T173" t="s">
        <v>630</v>
      </c>
      <c r="U173">
        <f>K173</f>
        <v>5.8705035971223003</v>
      </c>
      <c r="V173">
        <f>O173</f>
        <v>1.3457660950894743</v>
      </c>
      <c r="W173">
        <f>N173</f>
        <v>3</v>
      </c>
    </row>
    <row r="175" spans="1:46">
      <c r="AI175" s="11" t="s">
        <v>100</v>
      </c>
      <c r="AJ175" s="12"/>
      <c r="AK175" s="12">
        <v>122</v>
      </c>
      <c r="AL175" s="12">
        <v>123</v>
      </c>
      <c r="AM175" s="12">
        <v>124</v>
      </c>
      <c r="AN175" s="12">
        <v>125</v>
      </c>
      <c r="AO175" s="12">
        <v>126</v>
      </c>
      <c r="AP175" s="12">
        <v>127</v>
      </c>
    </row>
    <row r="176" spans="1:46">
      <c r="Q176" t="s">
        <v>15</v>
      </c>
      <c r="R176" t="s">
        <v>16</v>
      </c>
      <c r="S176" s="5" t="s">
        <v>568</v>
      </c>
      <c r="T176" s="5" t="s">
        <v>49</v>
      </c>
      <c r="U176" s="5" t="s">
        <v>10</v>
      </c>
      <c r="V176" s="5" t="s">
        <v>14</v>
      </c>
      <c r="W176" s="5" t="s">
        <v>13</v>
      </c>
      <c r="X176" s="5" t="s">
        <v>569</v>
      </c>
      <c r="Y176" s="6" t="s">
        <v>20</v>
      </c>
      <c r="Z176" s="6" t="s">
        <v>21</v>
      </c>
      <c r="AA176" s="6" t="s">
        <v>22</v>
      </c>
      <c r="AB176" s="6" t="s">
        <v>23</v>
      </c>
      <c r="AC176" s="6" t="s">
        <v>24</v>
      </c>
      <c r="AD176" s="6" t="s">
        <v>25</v>
      </c>
      <c r="AF176" s="6" t="s">
        <v>26</v>
      </c>
      <c r="AG176" s="6" t="s">
        <v>27</v>
      </c>
      <c r="AH176" t="s">
        <v>28</v>
      </c>
      <c r="AI176" s="14" t="s">
        <v>23</v>
      </c>
      <c r="AJ176" s="14" t="s">
        <v>25</v>
      </c>
      <c r="AK176" s="14" t="s">
        <v>105</v>
      </c>
      <c r="AL176" s="12"/>
      <c r="AM176" s="12"/>
      <c r="AN176" s="12"/>
    </row>
    <row r="177" spans="3:46">
      <c r="C177">
        <v>2009</v>
      </c>
      <c r="D177" t="s">
        <v>652</v>
      </c>
      <c r="E177" t="s">
        <v>644</v>
      </c>
      <c r="F177" t="s">
        <v>625</v>
      </c>
      <c r="G177" t="s">
        <v>13</v>
      </c>
      <c r="H177" s="5" t="s">
        <v>653</v>
      </c>
      <c r="K177">
        <v>0.13761467889908199</v>
      </c>
      <c r="L177">
        <v>0.19877675840978501</v>
      </c>
      <c r="M177">
        <f t="shared" ref="M177:M185" si="19">L177-K177</f>
        <v>6.1162079510703016E-2</v>
      </c>
      <c r="N177">
        <v>3</v>
      </c>
      <c r="O177">
        <f t="shared" ref="O177:O185" si="20">M177*SQRT(N177)</f>
        <v>0.10593582920910503</v>
      </c>
      <c r="Q177">
        <v>125</v>
      </c>
      <c r="R177">
        <v>2</v>
      </c>
      <c r="S177" t="s">
        <v>654</v>
      </c>
      <c r="T177" t="s">
        <v>32</v>
      </c>
      <c r="U177">
        <f>AVERAGE(K177,K178)</f>
        <v>1.605504587155961</v>
      </c>
      <c r="V177">
        <f>SQRT(O178^2+O177^2)/2</f>
        <v>0.98133694126727877</v>
      </c>
      <c r="W177">
        <f>SUM(N177:N178)</f>
        <v>6</v>
      </c>
      <c r="X177">
        <f>SUM(N177:N185)</f>
        <v>27</v>
      </c>
      <c r="Y177">
        <f>SQRT((((W178-1)*V178^2)+((W177-1)*V177^2))/(W178+W177-2))</f>
        <v>0.83707741242635925</v>
      </c>
      <c r="Z177">
        <f>(U178-U177)/Y177</f>
        <v>-0.18266554145040023</v>
      </c>
      <c r="AA177">
        <f>1-(3/(4*(W177+W178-2)-1))</f>
        <v>0.88888888888888884</v>
      </c>
      <c r="AB177">
        <f>((W177+W178)/(W177*W178))+(Z177^2/(2*(W177+W178)))</f>
        <v>0.50185370555740938</v>
      </c>
      <c r="AC177">
        <f>AA177*Z177</f>
        <v>-0.16236937017813352</v>
      </c>
      <c r="AD177">
        <f>AB177*(AA177^2)</f>
        <v>0.39652638463795309</v>
      </c>
      <c r="AF177">
        <f>LN(U178/U177)</f>
        <v>-0.10008345855698438</v>
      </c>
      <c r="AG177">
        <f>(((V177^2)/(W177*U177^2))+((V178^2)/(W178*U178^2)))</f>
        <v>6.9358986438527739E-2</v>
      </c>
      <c r="AH177">
        <f>(W177*W178)/(W177+W178)</f>
        <v>2</v>
      </c>
      <c r="AI177" s="12">
        <f>((W178+W177)/(W178*W177))+(Z177^2/(2*X177))</f>
        <v>0.50061790185246979</v>
      </c>
      <c r="AJ177" s="12">
        <f>AI177*(AA177^2)</f>
        <v>0.39554994714269215</v>
      </c>
      <c r="AK177" s="12"/>
      <c r="AL177" s="12">
        <f>(1/W177)+(AC177*AC179)/(2*X177)</f>
        <v>0.16951201302845673</v>
      </c>
      <c r="AM177" s="12">
        <f>(1/W177)+(AC177*AC181)/(2*X177)</f>
        <v>0.16618711310140286</v>
      </c>
      <c r="AN177" s="12">
        <f>(1/W177/2)+(AC177*AC183)/(2*X177)</f>
        <v>8.756951834163676E-2</v>
      </c>
      <c r="AO177" s="12">
        <f>(1/W177/2)+(AC177*AC185)/(2*X177)</f>
        <v>8.9882318179640222E-2</v>
      </c>
      <c r="AP177" s="12">
        <f>(1/W177/2)+(AC177*AC187)/(2*X177)</f>
        <v>9.5021546608601709E-2</v>
      </c>
      <c r="AS177">
        <v>125</v>
      </c>
      <c r="AT177">
        <v>7</v>
      </c>
    </row>
    <row r="178" spans="3:46">
      <c r="C178">
        <v>2009</v>
      </c>
      <c r="D178" t="s">
        <v>652</v>
      </c>
      <c r="E178" t="s">
        <v>644</v>
      </c>
      <c r="F178" t="s">
        <v>625</v>
      </c>
      <c r="G178" t="s">
        <v>13</v>
      </c>
      <c r="H178">
        <v>9428</v>
      </c>
      <c r="J178" s="34"/>
      <c r="K178">
        <v>3.07339449541284</v>
      </c>
      <c r="L178">
        <v>4.2048929663608501</v>
      </c>
      <c r="M178">
        <f t="shared" si="19"/>
        <v>1.13149847094801</v>
      </c>
      <c r="N178">
        <v>3</v>
      </c>
      <c r="O178">
        <f t="shared" si="20"/>
        <v>1.9598128403684505</v>
      </c>
      <c r="S178" t="s">
        <v>654</v>
      </c>
      <c r="T178" t="s">
        <v>627</v>
      </c>
      <c r="U178">
        <f>K180</f>
        <v>1.4525993883792001</v>
      </c>
      <c r="V178">
        <f>O180</f>
        <v>0.21187165841821681</v>
      </c>
      <c r="W178">
        <f>N180</f>
        <v>3</v>
      </c>
      <c r="AI178" s="12"/>
      <c r="AJ178" s="12"/>
      <c r="AK178" s="12"/>
      <c r="AL178" s="12"/>
      <c r="AM178" s="12"/>
      <c r="AN178" s="12"/>
      <c r="AO178" s="12"/>
      <c r="AP178" s="12"/>
    </row>
    <row r="179" spans="3:46">
      <c r="C179">
        <v>2009</v>
      </c>
      <c r="D179" t="s">
        <v>652</v>
      </c>
      <c r="E179" t="s">
        <v>644</v>
      </c>
      <c r="F179" t="s">
        <v>625</v>
      </c>
      <c r="G179" t="s">
        <v>13</v>
      </c>
      <c r="H179">
        <v>45</v>
      </c>
      <c r="J179" s="34"/>
      <c r="K179">
        <v>11.506849315068401</v>
      </c>
      <c r="L179">
        <v>12.164383561643801</v>
      </c>
      <c r="M179">
        <f t="shared" si="19"/>
        <v>0.65753424657540016</v>
      </c>
      <c r="N179">
        <v>3</v>
      </c>
      <c r="O179">
        <f t="shared" si="20"/>
        <v>1.138882722785115</v>
      </c>
      <c r="Q179">
        <v>126</v>
      </c>
      <c r="R179">
        <v>2</v>
      </c>
      <c r="S179" t="s">
        <v>654</v>
      </c>
      <c r="T179" t="s">
        <v>32</v>
      </c>
      <c r="U179">
        <v>1.605504587155961</v>
      </c>
      <c r="V179">
        <v>0.98133694126727877</v>
      </c>
      <c r="W179">
        <v>6</v>
      </c>
      <c r="X179">
        <v>27</v>
      </c>
      <c r="Y179">
        <f>SQRT((((W180-1)*V180^2)+((W179-1)*V179^2))/(W180+W179-2))</f>
        <v>0.91923152319755796</v>
      </c>
      <c r="Z179">
        <f>(U180-U179)/Y179</f>
        <v>-1.0645775818992842</v>
      </c>
      <c r="AA179">
        <f>1-(3/(4*(W179+W180-2)-1))</f>
        <v>0.88888888888888884</v>
      </c>
      <c r="AB179">
        <f>((W179+W180)/(W179*W180))+(Z179^2/(2*(W179+W180)))</f>
        <v>0.56296252377125144</v>
      </c>
      <c r="AC179">
        <f>AA179*Z179</f>
        <v>-0.94629118391047484</v>
      </c>
      <c r="AD179">
        <f>AB179*(AA179^2)</f>
        <v>0.44480989532543319</v>
      </c>
      <c r="AF179">
        <f>LN(U180/U179)</f>
        <v>-0.94038828345321501</v>
      </c>
      <c r="AG179">
        <f>(((V179^2)/(W179*U179^2))+((V180^2)/(W180*U180^2)))</f>
        <v>0.5286566278305842</v>
      </c>
      <c r="AH179">
        <f>(W179*W180)/(W179+W180)</f>
        <v>2</v>
      </c>
      <c r="AI179" s="12">
        <f>((W180+W179)/(W180*W179))+(Z179^2/(2*X179))</f>
        <v>0.52098750792375048</v>
      </c>
      <c r="AJ179" s="12">
        <f>AI179*(AA179^2)</f>
        <v>0.41164445070518552</v>
      </c>
      <c r="AK179" s="12">
        <f>(1/W179)+(AC179*AC177)/(2*X179)</f>
        <v>0.16951201302845673</v>
      </c>
      <c r="AL179" s="12"/>
      <c r="AM179" s="12">
        <f>(1/W179)+(AC179*AC181)/(2*X179)</f>
        <v>0.16387182112083418</v>
      </c>
      <c r="AN179" s="12">
        <f>(1/W179/2)+(AC179*AC183)/(2*X179)</f>
        <v>0.10802188464306252</v>
      </c>
      <c r="AO179" s="12">
        <f>(1/W179/2)+(AC179*AC185)/(2*X179)</f>
        <v>0.12150091763094181</v>
      </c>
      <c r="AP179" s="12">
        <f>(1/W179/2)+(AC179*AC187)/(2*X179)</f>
        <v>0.15145241986989841</v>
      </c>
      <c r="AS179">
        <v>125</v>
      </c>
      <c r="AT179">
        <v>8</v>
      </c>
    </row>
    <row r="180" spans="3:46">
      <c r="C180">
        <v>2009</v>
      </c>
      <c r="D180" t="s">
        <v>652</v>
      </c>
      <c r="E180" t="s">
        <v>644</v>
      </c>
      <c r="F180" t="s">
        <v>625</v>
      </c>
      <c r="G180" t="s">
        <v>163</v>
      </c>
      <c r="H180">
        <v>9428</v>
      </c>
      <c r="I180" t="s">
        <v>653</v>
      </c>
      <c r="J180" t="s">
        <v>612</v>
      </c>
      <c r="K180">
        <v>1.4525993883792001</v>
      </c>
      <c r="L180">
        <v>1.57492354740061</v>
      </c>
      <c r="M180">
        <f t="shared" si="19"/>
        <v>0.12232415902140992</v>
      </c>
      <c r="N180">
        <v>3</v>
      </c>
      <c r="O180">
        <f t="shared" si="20"/>
        <v>0.21187165841821681</v>
      </c>
      <c r="S180" t="s">
        <v>654</v>
      </c>
      <c r="T180" t="s">
        <v>642</v>
      </c>
      <c r="U180">
        <f>K181</f>
        <v>0.62691131498470898</v>
      </c>
      <c r="V180">
        <f>O181</f>
        <v>0.74155080446373511</v>
      </c>
      <c r="W180">
        <f>N182</f>
        <v>3</v>
      </c>
    </row>
    <row r="181" spans="3:46">
      <c r="C181">
        <v>2009</v>
      </c>
      <c r="D181" t="s">
        <v>652</v>
      </c>
      <c r="E181" t="s">
        <v>644</v>
      </c>
      <c r="F181" t="s">
        <v>625</v>
      </c>
      <c r="G181" t="s">
        <v>163</v>
      </c>
      <c r="H181">
        <v>9428</v>
      </c>
      <c r="I181" t="s">
        <v>653</v>
      </c>
      <c r="J181" t="s">
        <v>643</v>
      </c>
      <c r="K181">
        <v>0.62691131498470898</v>
      </c>
      <c r="L181">
        <v>1.05504587155963</v>
      </c>
      <c r="M181">
        <f t="shared" si="19"/>
        <v>0.42813455657492105</v>
      </c>
      <c r="N181">
        <v>3</v>
      </c>
      <c r="O181">
        <f t="shared" si="20"/>
        <v>0.74155080446373511</v>
      </c>
      <c r="Q181">
        <v>127</v>
      </c>
      <c r="R181">
        <v>2</v>
      </c>
      <c r="S181" t="s">
        <v>654</v>
      </c>
      <c r="T181" t="s">
        <v>32</v>
      </c>
      <c r="U181">
        <f>AVERAGE(K181,K182)</f>
        <v>0.70336391437308798</v>
      </c>
      <c r="V181">
        <f>SQRT(O182^2+O181^2)/2</f>
        <v>0.42704097993176976</v>
      </c>
      <c r="W181">
        <f>SUM(N181:N182)</f>
        <v>6</v>
      </c>
      <c r="X181">
        <v>27</v>
      </c>
      <c r="Y181">
        <f>SQRT((((W182-1)*V182^2)+((W181-1)*V181^2))/(W182+W181-2))</f>
        <v>0.4261013946791295</v>
      </c>
      <c r="Z181">
        <f>(U182-U181)/Y181</f>
        <v>0.17942349014358591</v>
      </c>
      <c r="AA181">
        <f>1-(3/(4*(W181+W182-2)-1))</f>
        <v>0.88888888888888884</v>
      </c>
      <c r="AB181">
        <f>((W181+W182)/(W181*W182))+(Z181^2/(2*(W181+W182)))</f>
        <v>0.50178848826751699</v>
      </c>
      <c r="AC181">
        <f>AA181*Z181</f>
        <v>0.15948754679429858</v>
      </c>
      <c r="AD181">
        <f>AB181*(AA181^2)</f>
        <v>0.39647485492742079</v>
      </c>
      <c r="AF181">
        <f>LN(U182/U181)</f>
        <v>0.10318423623523061</v>
      </c>
      <c r="AG181">
        <f>(((V181^2)/(W181*U181^2))+((V182^2)/(W182*U182^2)))</f>
        <v>0.15986035616663291</v>
      </c>
      <c r="AH181">
        <f>(W181*W182)/(W181+W182)</f>
        <v>2</v>
      </c>
      <c r="AI181" s="12">
        <f>((W182+W181)/(W182*W181))+(Z181^2/(2*X181))</f>
        <v>0.50059616275583896</v>
      </c>
      <c r="AJ181" s="12">
        <f>AI181*(AA181^2)</f>
        <v>0.39553277057251474</v>
      </c>
      <c r="AK181" s="12">
        <f>(1/W181)+(AC181*AC177)/(2*X181)</f>
        <v>0.16618711310140286</v>
      </c>
      <c r="AL181" s="12">
        <f>(1/W181)+(AC181*AC179)/(2*X181)</f>
        <v>0.16387182112083418</v>
      </c>
      <c r="AM181" s="12"/>
      <c r="AN181" s="12">
        <f>(1/W181/2)+(AC181*AC183)/(2*X181)</f>
        <v>7.9172334531651178E-2</v>
      </c>
      <c r="AO181" s="12">
        <f>(1/W181/2)+(AC181*AC185)/(2*X181)</f>
        <v>7.6900583572805006E-2</v>
      </c>
      <c r="AP181" s="12">
        <f>(1/W181/2)+(AC181*AC187)/(2*X181)</f>
        <v>7.185256907566577E-2</v>
      </c>
      <c r="AS181">
        <v>125</v>
      </c>
      <c r="AT181">
        <v>9</v>
      </c>
    </row>
    <row r="182" spans="3:46">
      <c r="C182">
        <v>2009</v>
      </c>
      <c r="D182" t="s">
        <v>652</v>
      </c>
      <c r="E182" t="s">
        <v>644</v>
      </c>
      <c r="F182" t="s">
        <v>625</v>
      </c>
      <c r="G182" t="s">
        <v>163</v>
      </c>
      <c r="H182">
        <v>9428</v>
      </c>
      <c r="I182" t="s">
        <v>653</v>
      </c>
      <c r="J182" t="s">
        <v>640</v>
      </c>
      <c r="K182">
        <v>0.77981651376146699</v>
      </c>
      <c r="L182">
        <v>1.0244648318042799</v>
      </c>
      <c r="M182">
        <f t="shared" si="19"/>
        <v>0.24464831804281295</v>
      </c>
      <c r="N182">
        <v>3</v>
      </c>
      <c r="O182">
        <f t="shared" si="20"/>
        <v>0.42374331683642169</v>
      </c>
      <c r="S182" t="s">
        <v>654</v>
      </c>
      <c r="T182" t="s">
        <v>639</v>
      </c>
      <c r="U182">
        <f>K182</f>
        <v>0.77981651376146699</v>
      </c>
      <c r="V182">
        <f>O182</f>
        <v>0.42374331683642169</v>
      </c>
      <c r="W182">
        <f>N182</f>
        <v>3</v>
      </c>
    </row>
    <row r="183" spans="3:46">
      <c r="C183">
        <v>2009</v>
      </c>
      <c r="D183" t="s">
        <v>652</v>
      </c>
      <c r="E183" t="s">
        <v>644</v>
      </c>
      <c r="F183" t="s">
        <v>625</v>
      </c>
      <c r="G183" t="s">
        <v>163</v>
      </c>
      <c r="H183">
        <v>45</v>
      </c>
      <c r="I183" t="s">
        <v>653</v>
      </c>
      <c r="J183" t="s">
        <v>612</v>
      </c>
      <c r="K183">
        <v>4.8219178082191698</v>
      </c>
      <c r="L183">
        <v>5.2602739726027297</v>
      </c>
      <c r="M183">
        <f t="shared" si="19"/>
        <v>0.43835616438355984</v>
      </c>
      <c r="N183">
        <v>3</v>
      </c>
      <c r="O183">
        <f t="shared" si="20"/>
        <v>0.75925514852334031</v>
      </c>
      <c r="Q183">
        <v>128</v>
      </c>
      <c r="R183">
        <v>2</v>
      </c>
      <c r="S183" t="s">
        <v>655</v>
      </c>
      <c r="T183" t="s">
        <v>32</v>
      </c>
      <c r="U183">
        <f>AVERAGE(K179,K177)</f>
        <v>5.8222319969837413</v>
      </c>
      <c r="V183">
        <f>SQRT(O177^2+O179^2)/2</f>
        <v>0.57189952268048316</v>
      </c>
      <c r="W183">
        <f>SUM(N178:N179)</f>
        <v>6</v>
      </c>
      <c r="X183">
        <v>27</v>
      </c>
      <c r="Y183">
        <f>SQRT((((W184-1)*V184^2)+((W183-1)*V183^2))/(W184+W183-2))</f>
        <v>0.63113074051139373</v>
      </c>
      <c r="Z183">
        <f>(U184-U183)/Y183</f>
        <v>-1.5849555798122512</v>
      </c>
      <c r="AA183">
        <f>1-(3/(4*(W183+W184-2)-1))</f>
        <v>0.88888888888888884</v>
      </c>
      <c r="AB183">
        <f>((W183+W184)/(W183*W184))+(Z183^2/(2*(W183+W184)))</f>
        <v>0.63956023277655494</v>
      </c>
      <c r="AC183">
        <f>AA183*Z183</f>
        <v>-1.4088494042775566</v>
      </c>
      <c r="AD183">
        <f>AB183*(AA183^2)</f>
        <v>0.50533154194690755</v>
      </c>
      <c r="AF183">
        <f>LN(U184/U183)</f>
        <v>-0.18851195841091681</v>
      </c>
      <c r="AG183">
        <f>(((V183^2)/(W183*U183^2))+((V184^2)/(W184*U184^2)))</f>
        <v>9.8725485634870453E-3</v>
      </c>
      <c r="AH183">
        <f>(W183*W184)/(W183+W184)</f>
        <v>2</v>
      </c>
      <c r="AI183" s="12">
        <f>((W184+W183)/(W184*W183))+(Z183^2/(2*X183))</f>
        <v>0.54652007759218502</v>
      </c>
      <c r="AJ183" s="12">
        <f>AI183*(AA183^2)</f>
        <v>0.43181833291234367</v>
      </c>
      <c r="AK183" s="12">
        <f>(1/W183/2)+(AC183*AC177)/(2*X183)</f>
        <v>8.756951834163676E-2</v>
      </c>
      <c r="AL183" s="12">
        <f>(1/W183/2)+(AC183*AC179)/(2*X183)</f>
        <v>0.10802188464306252</v>
      </c>
      <c r="AM183" s="12">
        <f>(1/W183/2)+(AC183*AC181)/(2*X183)</f>
        <v>7.9172334531651178E-2</v>
      </c>
      <c r="AN183" s="12"/>
      <c r="AO183" s="12">
        <f>(1/W183)+(AC183*AC185)/(2*X183)</f>
        <v>0.2234910134583053</v>
      </c>
      <c r="AP183" s="12">
        <f>(1/W183)+(AC183*AC187)/(2*X183)</f>
        <v>0.26808316099601714</v>
      </c>
      <c r="AS183">
        <v>125</v>
      </c>
      <c r="AT183">
        <v>10</v>
      </c>
    </row>
    <row r="184" spans="3:46">
      <c r="C184">
        <v>2009</v>
      </c>
      <c r="D184" t="s">
        <v>652</v>
      </c>
      <c r="E184" t="s">
        <v>644</v>
      </c>
      <c r="F184" t="s">
        <v>625</v>
      </c>
      <c r="G184" t="s">
        <v>163</v>
      </c>
      <c r="H184">
        <v>45</v>
      </c>
      <c r="I184" t="s">
        <v>653</v>
      </c>
      <c r="J184" t="s">
        <v>643</v>
      </c>
      <c r="K184">
        <v>3.06849315068493</v>
      </c>
      <c r="L184">
        <v>4.1643835616438301</v>
      </c>
      <c r="M184">
        <f t="shared" si="19"/>
        <v>1.0958904109589001</v>
      </c>
      <c r="N184">
        <v>3</v>
      </c>
      <c r="O184">
        <f t="shared" si="20"/>
        <v>1.8981378713083514</v>
      </c>
      <c r="S184" t="s">
        <v>655</v>
      </c>
      <c r="T184" t="s">
        <v>627</v>
      </c>
      <c r="U184">
        <f>K183</f>
        <v>4.8219178082191698</v>
      </c>
      <c r="V184">
        <f>O183</f>
        <v>0.75925514852334031</v>
      </c>
      <c r="W184">
        <f>N183</f>
        <v>3</v>
      </c>
    </row>
    <row r="185" spans="3:46">
      <c r="C185">
        <v>2009</v>
      </c>
      <c r="D185" t="s">
        <v>652</v>
      </c>
      <c r="E185" t="s">
        <v>644</v>
      </c>
      <c r="F185" t="s">
        <v>625</v>
      </c>
      <c r="G185" t="s">
        <v>163</v>
      </c>
      <c r="H185">
        <v>45</v>
      </c>
      <c r="I185" t="s">
        <v>653</v>
      </c>
      <c r="J185" t="s">
        <v>640</v>
      </c>
      <c r="K185">
        <v>2.24657534246575</v>
      </c>
      <c r="L185">
        <v>2.95890410958904</v>
      </c>
      <c r="M185">
        <f t="shared" si="19"/>
        <v>0.71232876712329007</v>
      </c>
      <c r="N185">
        <v>3</v>
      </c>
      <c r="O185">
        <f t="shared" si="20"/>
        <v>1.2337896163504372</v>
      </c>
      <c r="Q185">
        <v>129</v>
      </c>
      <c r="R185">
        <v>2</v>
      </c>
      <c r="S185" t="s">
        <v>655</v>
      </c>
      <c r="T185" t="s">
        <v>32</v>
      </c>
      <c r="U185">
        <v>5.8222319969837413</v>
      </c>
      <c r="V185">
        <v>0.57189952268048316</v>
      </c>
      <c r="W185">
        <v>6</v>
      </c>
      <c r="X185">
        <v>27</v>
      </c>
      <c r="Y185">
        <f>SQRT((((W186-1)*V186^2)+((W185-1)*V185^2))/(W186+W185-2))</f>
        <v>1.1238454442036325</v>
      </c>
      <c r="Z185">
        <f>(U186-U185)/Y185</f>
        <v>-2.450282519274825</v>
      </c>
      <c r="AA185">
        <f>1-(3/(4*(W185+W186-2)-1))</f>
        <v>0.88888888888888884</v>
      </c>
      <c r="AB185">
        <f>((W185+W186)/(W185*W186))+(Z185^2/(2*(W185+W186)))</f>
        <v>0.8335491346813213</v>
      </c>
      <c r="AC185">
        <f>AA185*Z185</f>
        <v>-2.1780289060220666</v>
      </c>
      <c r="AD185">
        <f>AB185*(AA185^2)</f>
        <v>0.65860672369882178</v>
      </c>
      <c r="AF185">
        <f>LN(U186/U185)</f>
        <v>-0.64049708215397294</v>
      </c>
      <c r="AG185">
        <f>(((V185^2)/(W185*U185^2))+((V186^2)/(W186*U186^2)))</f>
        <v>0.12915910616173215</v>
      </c>
      <c r="AH185">
        <f>(W185*W186)/(W185+W186)</f>
        <v>2</v>
      </c>
      <c r="AI185" s="12">
        <f>((W186+W185)/(W186*W185))+(Z185^2/(2*X185))</f>
        <v>0.61118304489377373</v>
      </c>
      <c r="AJ185" s="12">
        <f>AI185*(AA185^2)</f>
        <v>0.48291006016298171</v>
      </c>
      <c r="AK185" s="12">
        <f>(1/W185/2)+(AC185*AC177)/(2*X185)</f>
        <v>8.9882318179640222E-2</v>
      </c>
      <c r="AL185" s="12">
        <f>(1/W185/2)+(AC185*AC179)/(2*X185)</f>
        <v>0.12150091763094181</v>
      </c>
      <c r="AM185" s="12">
        <f>(1/W185/2)+(AC185*AC181)/(2*X185)</f>
        <v>7.6900583572805006E-2</v>
      </c>
      <c r="AN185" s="12">
        <f>(1/W185)+(AC185*AC183)/(2*X185)</f>
        <v>0.2234910134583053</v>
      </c>
      <c r="AO185" s="12"/>
      <c r="AP185" s="12">
        <f>(1/W185)+(AC185*AC187)/(2*X185)</f>
        <v>0.32345280401114562</v>
      </c>
      <c r="AS185">
        <v>125</v>
      </c>
      <c r="AT185">
        <v>11</v>
      </c>
    </row>
    <row r="186" spans="3:46">
      <c r="S186" t="s">
        <v>655</v>
      </c>
      <c r="T186" t="s">
        <v>642</v>
      </c>
      <c r="U186">
        <f>K184</f>
        <v>3.06849315068493</v>
      </c>
      <c r="V186">
        <f>O184</f>
        <v>1.8981378713083514</v>
      </c>
      <c r="W186">
        <v>3</v>
      </c>
    </row>
    <row r="187" spans="3:46">
      <c r="Q187">
        <v>130</v>
      </c>
      <c r="R187">
        <v>2</v>
      </c>
      <c r="S187" t="s">
        <v>655</v>
      </c>
      <c r="T187" t="s">
        <v>32</v>
      </c>
      <c r="U187">
        <v>5.8222319969837413</v>
      </c>
      <c r="V187">
        <v>0.57189952268048316</v>
      </c>
      <c r="W187">
        <v>6</v>
      </c>
      <c r="X187">
        <v>27</v>
      </c>
      <c r="Y187">
        <f>SQRT((((W188-1)*V188^2)+((W187-1)*V187^2))/(W188+W187-2))</f>
        <v>0.81764635693286836</v>
      </c>
      <c r="Z187">
        <f>(U188-U187)/Y187</f>
        <v>-4.373109014918005</v>
      </c>
      <c r="AA187">
        <f>1-(3/(4*(W187+W188-2)-1))</f>
        <v>0.88888888888888884</v>
      </c>
      <c r="AB187">
        <f>((W187+W188)/(W187*W188))+(Z187^2/(2*(W187+W188)))</f>
        <v>1.5624490253531735</v>
      </c>
      <c r="AC187">
        <f>AA187*Z187</f>
        <v>-3.8872080132604485</v>
      </c>
      <c r="AD187">
        <f>AB187*(AA187^2)</f>
        <v>1.2345276249704087</v>
      </c>
      <c r="AF187">
        <f>LN(U188/U187)</f>
        <v>-0.95227670618481541</v>
      </c>
      <c r="AG187">
        <f>(((V187^2)/(W187*U187^2))+((V188^2)/(W188*U188^2)))</f>
        <v>0.10214348135142912</v>
      </c>
      <c r="AH187">
        <f>(W187*W188)/(W187+W188)</f>
        <v>2</v>
      </c>
      <c r="AI187" s="12">
        <f>((W188+W187)/(W188*W187))+(Z187^2/(2*X187))</f>
        <v>0.85414967511772444</v>
      </c>
      <c r="AJ187" s="12">
        <f>AI187*(AA187^2)</f>
        <v>0.67488369392017733</v>
      </c>
      <c r="AK187" s="12">
        <f>(1/W187/2)+(AC187*AC177)/(2*X187)</f>
        <v>9.5021546608601709E-2</v>
      </c>
      <c r="AL187" s="12">
        <f>(1/W187/2)+(AC187*AC179)/(2*X187)</f>
        <v>0.15145241986989841</v>
      </c>
      <c r="AM187" s="12">
        <f>(1/W187/2)+(AC187*AC181)/(2*X187)</f>
        <v>7.185256907566577E-2</v>
      </c>
      <c r="AN187" s="12">
        <f>(1/W187)+(AC187*AC183)/(2*X187)</f>
        <v>0.26808316099601714</v>
      </c>
      <c r="AO187" s="12">
        <f>(1/W187)+(AC187*AC185)/(2*X187)</f>
        <v>0.32345280401114562</v>
      </c>
      <c r="AP187" s="12"/>
      <c r="AS187">
        <v>125</v>
      </c>
      <c r="AT187">
        <v>12</v>
      </c>
    </row>
    <row r="188" spans="3:46">
      <c r="S188" t="s">
        <v>655</v>
      </c>
      <c r="T188" t="s">
        <v>639</v>
      </c>
      <c r="U188">
        <f>K185</f>
        <v>2.24657534246575</v>
      </c>
      <c r="V188">
        <f>O185</f>
        <v>1.2337896163504372</v>
      </c>
      <c r="W188">
        <f>N185</f>
        <v>3</v>
      </c>
    </row>
    <row r="191" spans="3:46">
      <c r="AK191">
        <v>118</v>
      </c>
      <c r="AL191">
        <v>119</v>
      </c>
      <c r="AM191">
        <v>120</v>
      </c>
      <c r="AN191">
        <v>121</v>
      </c>
    </row>
    <row r="192" spans="3:46">
      <c r="Q192" t="s">
        <v>15</v>
      </c>
      <c r="R192" t="s">
        <v>16</v>
      </c>
      <c r="S192" s="5" t="s">
        <v>568</v>
      </c>
      <c r="T192" s="5" t="s">
        <v>49</v>
      </c>
      <c r="U192" s="5" t="s">
        <v>10</v>
      </c>
      <c r="V192" s="5" t="s">
        <v>14</v>
      </c>
      <c r="W192" s="5" t="s">
        <v>13</v>
      </c>
      <c r="X192" s="5" t="s">
        <v>569</v>
      </c>
      <c r="Y192" s="6" t="s">
        <v>20</v>
      </c>
      <c r="Z192" s="6" t="s">
        <v>21</v>
      </c>
      <c r="AA192" s="6" t="s">
        <v>22</v>
      </c>
      <c r="AB192" s="6" t="s">
        <v>23</v>
      </c>
      <c r="AC192" s="6" t="s">
        <v>24</v>
      </c>
      <c r="AD192" s="6" t="s">
        <v>25</v>
      </c>
      <c r="AF192" s="6" t="s">
        <v>26</v>
      </c>
      <c r="AG192" s="6" t="s">
        <v>27</v>
      </c>
      <c r="AH192" t="s">
        <v>28</v>
      </c>
      <c r="AI192" s="14" t="s">
        <v>23</v>
      </c>
      <c r="AJ192" s="14" t="s">
        <v>25</v>
      </c>
      <c r="AK192" s="14" t="s">
        <v>105</v>
      </c>
      <c r="AL192" s="12"/>
      <c r="AM192" s="12"/>
      <c r="AN192" s="12"/>
    </row>
    <row r="193" spans="1:46">
      <c r="A193" s="5" t="s">
        <v>60</v>
      </c>
      <c r="B193" s="5" t="s">
        <v>7</v>
      </c>
      <c r="C193" s="5" t="s">
        <v>597</v>
      </c>
      <c r="D193" s="5" t="s">
        <v>620</v>
      </c>
      <c r="E193" s="5" t="s">
        <v>9</v>
      </c>
      <c r="F193" s="5" t="s">
        <v>221</v>
      </c>
      <c r="G193" s="5" t="s">
        <v>621</v>
      </c>
      <c r="H193" s="5" t="s">
        <v>588</v>
      </c>
      <c r="I193" s="5" t="s">
        <v>560</v>
      </c>
      <c r="J193" s="5" t="s">
        <v>558</v>
      </c>
      <c r="K193" s="5" t="s">
        <v>77</v>
      </c>
      <c r="L193" s="5" t="s">
        <v>11</v>
      </c>
      <c r="M193" s="5" t="s">
        <v>12</v>
      </c>
      <c r="N193" s="5" t="s">
        <v>13</v>
      </c>
      <c r="O193" s="5" t="s">
        <v>14</v>
      </c>
      <c r="Q193">
        <v>121</v>
      </c>
      <c r="R193">
        <v>3</v>
      </c>
      <c r="S193" t="s">
        <v>645</v>
      </c>
      <c r="T193" t="s">
        <v>32</v>
      </c>
      <c r="U193">
        <f>AVERAGE(K194,K196)</f>
        <v>0.42803353225348084</v>
      </c>
      <c r="V193">
        <f>SQRT(O196^2+O194^2)/2</f>
        <v>3.56779021407376E-2</v>
      </c>
      <c r="W193">
        <f>SUM(N194:N195)</f>
        <v>6</v>
      </c>
      <c r="X193">
        <f>SUM(N194:N200)</f>
        <v>21</v>
      </c>
      <c r="Y193">
        <f>SQRT((((W194-1)*V194^2)+((W193-1)*V193^2))/(W194+W193-2))</f>
        <v>3.8666246457470438E-2</v>
      </c>
      <c r="Z193">
        <f>(U194-U193)/Y193</f>
        <v>10.904592738906418</v>
      </c>
      <c r="AA193">
        <f>1-(3/(4*(W193+W194-2)-1))</f>
        <v>0.88888888888888884</v>
      </c>
      <c r="AB193">
        <f>((W193+W194)/(W193*W194))+(Z193^2/(2*(W193+W194)))</f>
        <v>7.10611904452281</v>
      </c>
      <c r="AC193">
        <f>AA193*Z193</f>
        <v>9.6929713234723707</v>
      </c>
      <c r="AD193">
        <f>AB193*(AA193^2)</f>
        <v>5.6147113438204919</v>
      </c>
      <c r="AF193">
        <f>LN(U194/U193)</f>
        <v>0.68565026914576743</v>
      </c>
      <c r="AG193">
        <f>(((V193^2)/(W193*U193^2))+((V194^2)/(W194*U194^2)))</f>
        <v>2.1047008314953267E-3</v>
      </c>
      <c r="AH193">
        <f>(W193*W194)/(W193+W194)</f>
        <v>2</v>
      </c>
      <c r="AI193" s="12">
        <f>((W194+W193)/(W194*W193))+(Z193^2/(2*X193))</f>
        <v>3.3311938762240612</v>
      </c>
      <c r="AJ193" s="12">
        <f>AI193*(AA193^2)</f>
        <v>2.6320544207202459</v>
      </c>
      <c r="AK193" s="12"/>
      <c r="AL193" s="12">
        <f>(1/W193)+(AC193*AC195)/(2*X193)</f>
        <v>0.85915788199102738</v>
      </c>
      <c r="AM193" s="12">
        <f>(1/W193/2)+(AC193*AC197)/(2*X193)</f>
        <v>1.5166150978916935</v>
      </c>
      <c r="AN193" s="12">
        <f>(1/W193/2)+(AC193*AC199)/(2*X193)</f>
        <v>0.45605992497740822</v>
      </c>
      <c r="AS193">
        <v>121</v>
      </c>
      <c r="AT193">
        <v>9</v>
      </c>
    </row>
    <row r="194" spans="1:46">
      <c r="C194">
        <v>2007</v>
      </c>
      <c r="D194" t="s">
        <v>646</v>
      </c>
      <c r="E194" t="s">
        <v>589</v>
      </c>
      <c r="F194" t="s">
        <v>625</v>
      </c>
      <c r="G194" t="s">
        <v>13</v>
      </c>
      <c r="H194" s="5" t="s">
        <v>648</v>
      </c>
      <c r="K194">
        <v>6.5217391304347699E-2</v>
      </c>
      <c r="L194">
        <v>0.101449275362318</v>
      </c>
      <c r="M194">
        <f t="shared" ref="M194:M200" si="21">L194-K194</f>
        <v>3.6231884057970301E-2</v>
      </c>
      <c r="N194">
        <v>3</v>
      </c>
      <c r="O194">
        <f t="shared" ref="O194:O200" si="22">M194*SQRT(N194)</f>
        <v>6.2755464042349385E-2</v>
      </c>
      <c r="S194" t="s">
        <v>645</v>
      </c>
      <c r="T194" t="s">
        <v>627</v>
      </c>
      <c r="U194">
        <f>K197</f>
        <v>0.84967320261437895</v>
      </c>
      <c r="V194">
        <f>O197</f>
        <v>4.5282374054087943E-2</v>
      </c>
      <c r="W194">
        <f>N197</f>
        <v>3</v>
      </c>
      <c r="AI194" s="12"/>
      <c r="AJ194" s="12"/>
      <c r="AK194" s="12"/>
      <c r="AL194" s="12"/>
      <c r="AM194" s="12"/>
      <c r="AN194" s="12"/>
    </row>
    <row r="195" spans="1:46">
      <c r="C195">
        <v>2007</v>
      </c>
      <c r="D195" t="s">
        <v>646</v>
      </c>
      <c r="E195" t="s">
        <v>589</v>
      </c>
      <c r="F195" t="s">
        <v>625</v>
      </c>
      <c r="G195" t="s">
        <v>13</v>
      </c>
      <c r="H195" t="s">
        <v>649</v>
      </c>
      <c r="K195">
        <v>1.00724637681159</v>
      </c>
      <c r="L195">
        <v>1.00724637681159</v>
      </c>
      <c r="M195">
        <f t="shared" si="21"/>
        <v>0</v>
      </c>
      <c r="N195">
        <v>3</v>
      </c>
      <c r="O195">
        <f t="shared" si="22"/>
        <v>0</v>
      </c>
      <c r="Q195">
        <v>122</v>
      </c>
      <c r="R195">
        <v>3</v>
      </c>
      <c r="S195" t="s">
        <v>645</v>
      </c>
      <c r="T195" t="s">
        <v>32</v>
      </c>
      <c r="U195">
        <v>0.42803353225348084</v>
      </c>
      <c r="V195">
        <v>3.56779021407376E-2</v>
      </c>
      <c r="W195">
        <v>6</v>
      </c>
      <c r="X195">
        <v>21</v>
      </c>
      <c r="Y195">
        <f>SQRT((((W196-1)*V196^2)+((W195-1)*V195^2))/(W196+W195-2))</f>
        <v>8.42455904571177E-2</v>
      </c>
      <c r="Z195">
        <f>(U196-U195)/Y195</f>
        <v>3.3756635434215325</v>
      </c>
      <c r="AA195">
        <f>1-(3/(4*(W195+W196-2)-1))</f>
        <v>0.88888888888888884</v>
      </c>
      <c r="AB195">
        <f>((W195+W196)/(W195*W196))+(Z195^2/(2*(W195+W196)))</f>
        <v>1.1330613532436231</v>
      </c>
      <c r="AC195">
        <f>AA195*Z195</f>
        <v>3.0005898163746956</v>
      </c>
      <c r="AD195">
        <f>AB195*(AA195^2)</f>
        <v>0.89525835318014657</v>
      </c>
      <c r="AF195">
        <f>LN(U196/U195)</f>
        <v>0.5094637009193278</v>
      </c>
      <c r="AG195">
        <f>(((V195^2)/(W195*U195^2))+((V196^2)/(W196*U196^2)))</f>
        <v>1.538234715557007E-2</v>
      </c>
      <c r="AH195">
        <f>(W195*W196)/(W195+W196)</f>
        <v>2</v>
      </c>
      <c r="AI195" s="12">
        <f>((W196+W195)/(W196*W195))+(Z195^2/(2*X195))</f>
        <v>0.77131200853298132</v>
      </c>
      <c r="AJ195" s="12">
        <f>AI195*(AA195^2)</f>
        <v>0.60943171044581235</v>
      </c>
      <c r="AK195" s="12">
        <f>(1/W195)+(AC195*AC193)/(2*X195)</f>
        <v>0.85915788199102738</v>
      </c>
      <c r="AL195" s="12"/>
      <c r="AM195" s="12">
        <f>(1/W195/2)+(AC195*AC197)/(2*X195)</f>
        <v>0.52702500673330244</v>
      </c>
      <c r="AN195" s="12">
        <f>(1/W195/2)+(AC195*AC199)/(2*X195)</f>
        <v>0.19871586959143195</v>
      </c>
      <c r="AS195">
        <v>121</v>
      </c>
      <c r="AT195">
        <v>10</v>
      </c>
    </row>
    <row r="196" spans="1:46">
      <c r="C196">
        <v>2007</v>
      </c>
      <c r="D196" t="s">
        <v>646</v>
      </c>
      <c r="E196" t="s">
        <v>589</v>
      </c>
      <c r="F196" t="s">
        <v>625</v>
      </c>
      <c r="G196" t="s">
        <v>13</v>
      </c>
      <c r="H196" t="s">
        <v>650</v>
      </c>
      <c r="J196" s="34"/>
      <c r="K196">
        <v>0.79084967320261401</v>
      </c>
      <c r="L196">
        <v>0.81045751633986896</v>
      </c>
      <c r="M196">
        <f t="shared" si="21"/>
        <v>1.9607843137254943E-2</v>
      </c>
      <c r="N196">
        <v>3</v>
      </c>
      <c r="O196">
        <f t="shared" si="22"/>
        <v>3.396178054056629E-2</v>
      </c>
      <c r="S196" t="s">
        <v>645</v>
      </c>
      <c r="T196" t="s">
        <v>630</v>
      </c>
      <c r="U196">
        <f>K198</f>
        <v>0.71241830065359402</v>
      </c>
      <c r="V196">
        <f>O198</f>
        <v>0.14716771567578701</v>
      </c>
      <c r="W196">
        <f>N198</f>
        <v>3</v>
      </c>
    </row>
    <row r="197" spans="1:46">
      <c r="C197">
        <v>2007</v>
      </c>
      <c r="D197" t="s">
        <v>646</v>
      </c>
      <c r="E197" t="s">
        <v>589</v>
      </c>
      <c r="F197" t="s">
        <v>625</v>
      </c>
      <c r="G197" t="s">
        <v>163</v>
      </c>
      <c r="H197" t="s">
        <v>650</v>
      </c>
      <c r="I197" t="s">
        <v>648</v>
      </c>
      <c r="J197" t="s">
        <v>612</v>
      </c>
      <c r="K197">
        <v>0.84967320261437895</v>
      </c>
      <c r="L197">
        <v>0.87581699346405195</v>
      </c>
      <c r="M197">
        <f t="shared" si="21"/>
        <v>2.6143790849672999E-2</v>
      </c>
      <c r="N197">
        <v>3</v>
      </c>
      <c r="O197">
        <f t="shared" si="22"/>
        <v>4.5282374054087943E-2</v>
      </c>
      <c r="Q197">
        <v>123</v>
      </c>
      <c r="R197">
        <v>3</v>
      </c>
      <c r="S197" t="s">
        <v>651</v>
      </c>
      <c r="T197" t="s">
        <v>32</v>
      </c>
      <c r="U197">
        <f>AVERAGE(K194,K195)</f>
        <v>0.53623188405796884</v>
      </c>
      <c r="V197">
        <f>SQRT(O195^2+O194^2)/2</f>
        <v>3.1377732021174692E-2</v>
      </c>
      <c r="W197">
        <f>SUM(N197:N198)</f>
        <v>6</v>
      </c>
      <c r="X197">
        <f>SUM(N194:N200)</f>
        <v>21</v>
      </c>
      <c r="Y197">
        <f>SQRT((((W198-1)*V198^2)+((W197-1)*V197^2))/(W198+W197-2))</f>
        <v>5.393215783512844E-2</v>
      </c>
      <c r="Z197">
        <f>(U198-U197)/Y197</f>
        <v>6.9867702188890686</v>
      </c>
      <c r="AA197">
        <f>1-(3/(4*(W197+W198-2)-1))</f>
        <v>0.88888888888888884</v>
      </c>
      <c r="AB197">
        <f>((W197+W198)/(W197*W198))+(Z197^2/(2*(W197+W198)))</f>
        <v>3.2119421161975112</v>
      </c>
      <c r="AC197">
        <f>AA197*Z197</f>
        <v>6.2104624167902829</v>
      </c>
      <c r="AD197">
        <f>AB197*(AA197^2)</f>
        <v>2.5378308078597618</v>
      </c>
      <c r="AF197">
        <f>LN(U198/U197)</f>
        <v>0.53221681374731156</v>
      </c>
      <c r="AG197">
        <f>(((V197^2)/(W197*U197^2))+((V198^2)/(W198*U198^2)))</f>
        <v>3.6570917764610919E-3</v>
      </c>
      <c r="AH197">
        <f>(W197*W198)/(W197+W198)</f>
        <v>2</v>
      </c>
      <c r="AI197" s="12">
        <f>((W198+W197)/(W198*W197))+(Z197^2/(2*X197))</f>
        <v>1.6622609069417906</v>
      </c>
      <c r="AJ197" s="12">
        <f>AI197*(AA197^2)</f>
        <v>1.3133913338799332</v>
      </c>
      <c r="AK197" s="12">
        <f>(1/W197/2)+(AC197*AC193)/(2*X197)</f>
        <v>1.5166150978916935</v>
      </c>
      <c r="AL197" s="12">
        <f>(1/W197/2)+(AC197*AC195)/(2*X197)</f>
        <v>0.52702500673330244</v>
      </c>
      <c r="AM197" s="12"/>
      <c r="AN197" s="12">
        <f>(1/W197)+(AC197*AC199)/(2*X197)</f>
        <v>0.40547934978462519</v>
      </c>
      <c r="AS197">
        <v>121</v>
      </c>
      <c r="AT197">
        <v>11</v>
      </c>
    </row>
    <row r="198" spans="1:46">
      <c r="C198">
        <v>2007</v>
      </c>
      <c r="D198" t="s">
        <v>646</v>
      </c>
      <c r="E198" t="s">
        <v>589</v>
      </c>
      <c r="F198" t="s">
        <v>625</v>
      </c>
      <c r="G198" t="s">
        <v>163</v>
      </c>
      <c r="H198" t="s">
        <v>650</v>
      </c>
      <c r="I198" t="s">
        <v>648</v>
      </c>
      <c r="J198" t="s">
        <v>633</v>
      </c>
      <c r="K198">
        <v>0.71241830065359402</v>
      </c>
      <c r="L198">
        <v>0.79738562091503196</v>
      </c>
      <c r="M198">
        <f t="shared" si="21"/>
        <v>8.496732026143794E-2</v>
      </c>
      <c r="N198">
        <v>3</v>
      </c>
      <c r="O198">
        <f t="shared" si="22"/>
        <v>0.14716771567578701</v>
      </c>
      <c r="S198" t="s">
        <v>651</v>
      </c>
      <c r="T198" t="s">
        <v>627</v>
      </c>
      <c r="U198">
        <f>K199</f>
        <v>0.91304347826086896</v>
      </c>
      <c r="V198">
        <f>O199</f>
        <v>8.7857649659290299E-2</v>
      </c>
      <c r="W198">
        <f>N199</f>
        <v>3</v>
      </c>
    </row>
    <row r="199" spans="1:46">
      <c r="C199">
        <v>2007</v>
      </c>
      <c r="D199" t="s">
        <v>646</v>
      </c>
      <c r="E199" t="s">
        <v>589</v>
      </c>
      <c r="F199" t="s">
        <v>625</v>
      </c>
      <c r="G199" t="s">
        <v>163</v>
      </c>
      <c r="H199" t="s">
        <v>649</v>
      </c>
      <c r="I199" t="s">
        <v>648</v>
      </c>
      <c r="J199" t="s">
        <v>612</v>
      </c>
      <c r="K199">
        <v>0.91304347826086896</v>
      </c>
      <c r="L199">
        <v>0.96376811594202805</v>
      </c>
      <c r="M199">
        <f t="shared" si="21"/>
        <v>5.072463768115909E-2</v>
      </c>
      <c r="N199">
        <v>3</v>
      </c>
      <c r="O199">
        <f t="shared" si="22"/>
        <v>8.7857649659290299E-2</v>
      </c>
      <c r="Q199">
        <v>124</v>
      </c>
      <c r="R199">
        <v>3</v>
      </c>
      <c r="S199" t="s">
        <v>651</v>
      </c>
      <c r="T199" t="s">
        <v>32</v>
      </c>
      <c r="U199">
        <v>0.53623188405796884</v>
      </c>
      <c r="V199">
        <v>3.1377732021174692E-2</v>
      </c>
      <c r="W199">
        <v>6</v>
      </c>
      <c r="X199">
        <v>21</v>
      </c>
      <c r="Y199">
        <f>SQRT((((W200-1)*V200^2)+((W199-1)*V199^2))/(W200+W199-2))</f>
        <v>0.1236366828476706</v>
      </c>
      <c r="Z199">
        <f>(U200-U199)/Y199</f>
        <v>1.8169177301221529</v>
      </c>
      <c r="AA199">
        <f>1-(3/(4*(W199+W200-2)-1))</f>
        <v>0.88888888888888884</v>
      </c>
      <c r="AB199">
        <f>((W199+W200)/(W199*W200))+(Z199^2/(2*(W199+W200)))</f>
        <v>0.68339944655734641</v>
      </c>
      <c r="AC199">
        <f>AA199*Z199</f>
        <v>1.6150379823308025</v>
      </c>
      <c r="AD199">
        <f>AB199*(AA199^2)</f>
        <v>0.53996993308234775</v>
      </c>
      <c r="AF199">
        <f>LN(U200/U199)</f>
        <v>0.34989525695335733</v>
      </c>
      <c r="AG199">
        <f>(((V199^2)/(W199*U199^2))+((V200^2)/(W200*U200^2)))</f>
        <v>2.9958427125415254E-2</v>
      </c>
      <c r="AH199">
        <f>(W199*W200)/(W199+W200)</f>
        <v>2</v>
      </c>
      <c r="AI199" s="12">
        <f>((W200+W199)/(W200*W199))+(Z199^2/(2*X199))</f>
        <v>0.57859976281029135</v>
      </c>
      <c r="AJ199" s="12">
        <f>AI199*(AA199^2)</f>
        <v>0.45716524468961289</v>
      </c>
      <c r="AK199" s="12">
        <f>(1/W199/2)+(AC199*AC193)/(2*X199)</f>
        <v>0.45605992497740822</v>
      </c>
      <c r="AL199" s="12">
        <f>(1/W199/2)+(AC199*AC195)/(2*X199)</f>
        <v>0.19871586959143195</v>
      </c>
      <c r="AM199" s="12">
        <f>(1/W199)+(AC199*AC197)/(2*X199)</f>
        <v>0.40547934978462519</v>
      </c>
      <c r="AN199" s="12"/>
      <c r="AS199">
        <v>121</v>
      </c>
      <c r="AT199">
        <v>12</v>
      </c>
    </row>
    <row r="200" spans="1:46">
      <c r="C200">
        <v>2007</v>
      </c>
      <c r="D200" t="s">
        <v>646</v>
      </c>
      <c r="E200" t="s">
        <v>589</v>
      </c>
      <c r="F200" t="s">
        <v>625</v>
      </c>
      <c r="G200" t="s">
        <v>163</v>
      </c>
      <c r="H200" t="s">
        <v>649</v>
      </c>
      <c r="I200" t="s">
        <v>648</v>
      </c>
      <c r="J200" t="s">
        <v>633</v>
      </c>
      <c r="K200">
        <v>0.76086956521739102</v>
      </c>
      <c r="L200">
        <v>0.89130434782608603</v>
      </c>
      <c r="M200">
        <f t="shared" si="21"/>
        <v>0.13043478260869501</v>
      </c>
      <c r="N200">
        <v>3</v>
      </c>
      <c r="O200">
        <f t="shared" si="22"/>
        <v>0.22591967055246112</v>
      </c>
      <c r="S200" t="s">
        <v>651</v>
      </c>
      <c r="T200" t="s">
        <v>630</v>
      </c>
      <c r="U200">
        <f>K200</f>
        <v>0.76086956521739102</v>
      </c>
      <c r="V200">
        <f>O200</f>
        <v>0.22591967055246112</v>
      </c>
      <c r="W200">
        <f>N200</f>
        <v>3</v>
      </c>
    </row>
    <row r="202" spans="1:46">
      <c r="AI202" s="11" t="s">
        <v>100</v>
      </c>
      <c r="AJ202" s="12"/>
      <c r="AK202" s="12">
        <v>122</v>
      </c>
      <c r="AL202" s="12">
        <v>123</v>
      </c>
      <c r="AM202" s="12">
        <v>124</v>
      </c>
      <c r="AN202" s="12">
        <v>125</v>
      </c>
      <c r="AO202" s="12">
        <v>126</v>
      </c>
      <c r="AP202" s="12">
        <v>127</v>
      </c>
    </row>
    <row r="203" spans="1:46">
      <c r="Q203" t="s">
        <v>15</v>
      </c>
      <c r="R203" t="s">
        <v>16</v>
      </c>
      <c r="S203" s="5" t="s">
        <v>568</v>
      </c>
      <c r="T203" s="5" t="s">
        <v>49</v>
      </c>
      <c r="U203" s="5" t="s">
        <v>10</v>
      </c>
      <c r="V203" s="5" t="s">
        <v>14</v>
      </c>
      <c r="W203" s="5" t="s">
        <v>13</v>
      </c>
      <c r="X203" s="5" t="s">
        <v>569</v>
      </c>
      <c r="Y203" s="6" t="s">
        <v>20</v>
      </c>
      <c r="Z203" s="6" t="s">
        <v>21</v>
      </c>
      <c r="AA203" s="6" t="s">
        <v>22</v>
      </c>
      <c r="AB203" s="6" t="s">
        <v>23</v>
      </c>
      <c r="AC203" s="6" t="s">
        <v>24</v>
      </c>
      <c r="AD203" s="6" t="s">
        <v>25</v>
      </c>
      <c r="AF203" s="6" t="s">
        <v>26</v>
      </c>
      <c r="AG203" s="6" t="s">
        <v>27</v>
      </c>
      <c r="AH203" t="s">
        <v>28</v>
      </c>
      <c r="AI203" s="14" t="s">
        <v>23</v>
      </c>
      <c r="AJ203" s="14" t="s">
        <v>25</v>
      </c>
      <c r="AK203" s="14" t="s">
        <v>105</v>
      </c>
      <c r="AL203" s="12"/>
      <c r="AM203" s="12"/>
      <c r="AN203" s="12"/>
    </row>
    <row r="204" spans="1:46">
      <c r="C204">
        <v>2009</v>
      </c>
      <c r="D204" t="s">
        <v>652</v>
      </c>
      <c r="E204" t="s">
        <v>589</v>
      </c>
      <c r="F204" t="s">
        <v>625</v>
      </c>
      <c r="G204" t="s">
        <v>13</v>
      </c>
      <c r="H204" s="5" t="s">
        <v>653</v>
      </c>
      <c r="K204">
        <v>1.22699386503067E-2</v>
      </c>
      <c r="L204">
        <v>2.6073619631901801E-2</v>
      </c>
      <c r="M204">
        <f t="shared" ref="M204:M212" si="23">L204-K204</f>
        <v>1.3803680981595101E-2</v>
      </c>
      <c r="N204">
        <v>3</v>
      </c>
      <c r="O204">
        <f t="shared" ref="O204:O212" si="24">M204*SQRT(N204)</f>
        <v>2.3908676791594946E-2</v>
      </c>
      <c r="Q204">
        <v>125</v>
      </c>
      <c r="R204">
        <v>3</v>
      </c>
      <c r="S204" t="s">
        <v>654</v>
      </c>
      <c r="T204" t="s">
        <v>32</v>
      </c>
      <c r="U204">
        <f>AVERAGE(K204,K205)</f>
        <v>0.10122699386503035</v>
      </c>
      <c r="V204">
        <f>SQRT(O205^2+O204^2)/2</f>
        <v>2.6730713279038778E-2</v>
      </c>
      <c r="W204">
        <f>SUM(N204:N205)</f>
        <v>6</v>
      </c>
      <c r="X204">
        <f>SUM(N204:N212)</f>
        <v>27</v>
      </c>
      <c r="Y204">
        <f>SQRT((((W205-1)*V205^2)+((W204-1)*V204^2))/(W205+W204-2))</f>
        <v>5.4592702118384344E-2</v>
      </c>
      <c r="Z204">
        <f>(U205-U204)/Y204</f>
        <v>1.0956766856957307</v>
      </c>
      <c r="AA204">
        <f>1-(3/(4*(W204+W205-2)-1))</f>
        <v>0.88888888888888884</v>
      </c>
      <c r="AB204">
        <f>((W204+W205)/(W204*W205))+(Z204^2/(2*(W204+W205)))</f>
        <v>0.56669485553206567</v>
      </c>
      <c r="AC204">
        <f>AA204*Z204</f>
        <v>0.97393483172953843</v>
      </c>
      <c r="AD204">
        <f>AB204*(AA204^2)</f>
        <v>0.44775889819817533</v>
      </c>
      <c r="AF204">
        <f>LN(U205/U204)</f>
        <v>0.46430560813110056</v>
      </c>
      <c r="AG204">
        <f>(((V204^2)/(W204*U204^2))+((V205^2)/(W205*U205^2)))</f>
        <v>0.1227330119375573</v>
      </c>
      <c r="AH204">
        <f>(W204*W205)/(W204+W205)</f>
        <v>2</v>
      </c>
      <c r="AI204" s="12">
        <f>((W205+W204)/(W205*W204))+(Z204^2/(2*X204))</f>
        <v>0.52223161851068856</v>
      </c>
      <c r="AJ204" s="12">
        <f>AI204*(AA204^2)</f>
        <v>0.41262745166276626</v>
      </c>
      <c r="AK204" s="12"/>
      <c r="AL204" s="12">
        <f>(1/W204)+(AC204*AC206)/(2*X204)</f>
        <v>0.15901303273460313</v>
      </c>
      <c r="AM204" s="12">
        <f>(1/W204)+(AC204*AC208)/(2*X204)</f>
        <v>0.13894914926682045</v>
      </c>
      <c r="AN204" s="12">
        <f>(1/W204/2)+(AC204*AC210)/(2*X204)</f>
        <v>4.7153584841222305E-2</v>
      </c>
      <c r="AO204" s="12">
        <f>(1/W204/2)+(AC204*AC212)/(2*X204)</f>
        <v>4.9271792932309433E-4</v>
      </c>
      <c r="AP204" s="12">
        <f>(1/W204/2)+(AC204*AC214)/(2*X204)</f>
        <v>-0.10054211014812904</v>
      </c>
      <c r="AS204">
        <v>125</v>
      </c>
      <c r="AT204">
        <v>13</v>
      </c>
    </row>
    <row r="205" spans="1:46">
      <c r="C205">
        <v>2009</v>
      </c>
      <c r="D205" t="s">
        <v>652</v>
      </c>
      <c r="E205" t="s">
        <v>589</v>
      </c>
      <c r="F205" t="s">
        <v>625</v>
      </c>
      <c r="G205" t="s">
        <v>13</v>
      </c>
      <c r="H205">
        <v>9428</v>
      </c>
      <c r="J205" s="34"/>
      <c r="K205">
        <v>0.190184049079754</v>
      </c>
      <c r="L205">
        <v>0.217791411042944</v>
      </c>
      <c r="M205">
        <f t="shared" si="23"/>
        <v>2.7607361963189997E-2</v>
      </c>
      <c r="N205">
        <v>3</v>
      </c>
      <c r="O205">
        <f t="shared" si="24"/>
        <v>4.7817353583189538E-2</v>
      </c>
      <c r="S205" t="s">
        <v>654</v>
      </c>
      <c r="T205" t="s">
        <v>627</v>
      </c>
      <c r="U205">
        <f>K207</f>
        <v>0.161042944785276</v>
      </c>
      <c r="V205">
        <f>O207</f>
        <v>9.2978187522869113E-2</v>
      </c>
      <c r="W205">
        <f>N207</f>
        <v>3</v>
      </c>
      <c r="AI205" s="12"/>
      <c r="AJ205" s="12"/>
      <c r="AK205" s="12"/>
      <c r="AL205" s="12"/>
      <c r="AM205" s="12"/>
      <c r="AN205" s="12"/>
      <c r="AO205" s="12"/>
      <c r="AP205" s="12"/>
    </row>
    <row r="206" spans="1:46">
      <c r="C206">
        <v>2009</v>
      </c>
      <c r="D206" t="s">
        <v>652</v>
      </c>
      <c r="E206" t="s">
        <v>589</v>
      </c>
      <c r="F206" t="s">
        <v>625</v>
      </c>
      <c r="G206" t="s">
        <v>13</v>
      </c>
      <c r="H206">
        <v>45</v>
      </c>
      <c r="J206" s="34"/>
      <c r="K206">
        <v>0.973856209150326</v>
      </c>
      <c r="L206">
        <v>0.986928104575163</v>
      </c>
      <c r="M206">
        <f t="shared" si="23"/>
        <v>1.3071895424836999E-2</v>
      </c>
      <c r="N206">
        <v>3</v>
      </c>
      <c r="O206">
        <f t="shared" si="24"/>
        <v>2.2641187027044835E-2</v>
      </c>
      <c r="Q206">
        <v>126</v>
      </c>
      <c r="R206">
        <v>3</v>
      </c>
      <c r="S206" t="s">
        <v>654</v>
      </c>
      <c r="T206" t="s">
        <v>32</v>
      </c>
      <c r="U206">
        <v>0.10122699386503035</v>
      </c>
      <c r="V206">
        <v>2.6730713279038778E-2</v>
      </c>
      <c r="W206">
        <v>6</v>
      </c>
      <c r="X206">
        <v>27</v>
      </c>
      <c r="Y206">
        <f>SQRT((((W207-1)*V207^2)+((W206-1)*V206^2))/(W207+W206-2))</f>
        <v>3.8552236708624774E-2</v>
      </c>
      <c r="Z206">
        <f>(U207-U206)/Y206</f>
        <v>-0.47740182014763277</v>
      </c>
      <c r="AA206">
        <f>1-(3/(4*(W206+W207-2)-1))</f>
        <v>0.88888888888888884</v>
      </c>
      <c r="AB206">
        <f>((W206+W207)/(W206*W207))+(Z206^2/(2*(W206+W207)))</f>
        <v>0.51266180543779294</v>
      </c>
      <c r="AC206">
        <f>AA206*Z206</f>
        <v>-0.42435717346456242</v>
      </c>
      <c r="AD206">
        <f>AB206*(AA206^2)</f>
        <v>0.40506611787677466</v>
      </c>
      <c r="AF206">
        <f>LN(U207/U206)</f>
        <v>-0.20067069546214852</v>
      </c>
      <c r="AG206">
        <f>(((V206^2)/(W206*U206^2))+((V207^2)/(W207*U207^2)))</f>
        <v>0.17760269643687107</v>
      </c>
      <c r="AH206">
        <f>(W206*W207)/(W206+W207)</f>
        <v>2</v>
      </c>
      <c r="AI206" s="12">
        <f>((W207+W206)/(W207*W206))+(Z206^2/(2*X206))</f>
        <v>0.50422060181259765</v>
      </c>
      <c r="AJ206" s="12">
        <f>AI206*(AA206^2)</f>
        <v>0.39839652488896604</v>
      </c>
      <c r="AK206" s="12">
        <f>(1/W206)+(AC206*AC204)/(2*X206)</f>
        <v>0.15901303273460313</v>
      </c>
      <c r="AL206" s="12"/>
      <c r="AM206" s="12">
        <f>(1/W206)+(AC206*AC208)/(2*X206)</f>
        <v>0.17874358080512712</v>
      </c>
      <c r="AN206" s="12">
        <f>(1/W206/2)+(AC206*AC210)/(2*X206)</f>
        <v>9.9097361178509077E-2</v>
      </c>
      <c r="AO206" s="12">
        <f>(1/W206/2)+(AC206*AC212)/(2*X206)</f>
        <v>0.11942816047744859</v>
      </c>
      <c r="AP206" s="12">
        <f>(1/W206/2)+(AC206*AC214)/(2*X206)</f>
        <v>0.16345046327186383</v>
      </c>
      <c r="AS206">
        <v>125</v>
      </c>
      <c r="AT206">
        <v>14</v>
      </c>
    </row>
    <row r="207" spans="1:46">
      <c r="C207">
        <v>2009</v>
      </c>
      <c r="D207" t="s">
        <v>652</v>
      </c>
      <c r="E207" t="s">
        <v>589</v>
      </c>
      <c r="F207" t="s">
        <v>625</v>
      </c>
      <c r="G207" t="s">
        <v>163</v>
      </c>
      <c r="H207">
        <v>9428</v>
      </c>
      <c r="I207" t="s">
        <v>653</v>
      </c>
      <c r="J207" t="s">
        <v>612</v>
      </c>
      <c r="K207">
        <v>0.161042944785276</v>
      </c>
      <c r="L207">
        <v>0.214723926380368</v>
      </c>
      <c r="M207">
        <f t="shared" si="23"/>
        <v>5.3680981595091992E-2</v>
      </c>
      <c r="N207">
        <v>3</v>
      </c>
      <c r="O207">
        <f t="shared" si="24"/>
        <v>9.2978187522869113E-2</v>
      </c>
      <c r="S207" t="s">
        <v>654</v>
      </c>
      <c r="T207" t="s">
        <v>642</v>
      </c>
      <c r="U207">
        <f>K208</f>
        <v>8.2822085889570504E-2</v>
      </c>
      <c r="V207">
        <f>O208</f>
        <v>5.8443432157231953E-2</v>
      </c>
      <c r="W207">
        <f>N209</f>
        <v>3</v>
      </c>
    </row>
    <row r="208" spans="1:46">
      <c r="C208">
        <v>2009</v>
      </c>
      <c r="D208" t="s">
        <v>652</v>
      </c>
      <c r="E208" t="s">
        <v>589</v>
      </c>
      <c r="F208" t="s">
        <v>625</v>
      </c>
      <c r="G208" t="s">
        <v>163</v>
      </c>
      <c r="H208">
        <v>9428</v>
      </c>
      <c r="I208" t="s">
        <v>653</v>
      </c>
      <c r="J208" t="s">
        <v>643</v>
      </c>
      <c r="K208">
        <v>8.2822085889570504E-2</v>
      </c>
      <c r="L208">
        <v>0.11656441717791401</v>
      </c>
      <c r="M208">
        <f t="shared" si="23"/>
        <v>3.3742331288343502E-2</v>
      </c>
      <c r="N208">
        <v>3</v>
      </c>
      <c r="O208">
        <f t="shared" si="24"/>
        <v>5.8443432157231953E-2</v>
      </c>
      <c r="Q208">
        <v>127</v>
      </c>
      <c r="R208">
        <v>3</v>
      </c>
      <c r="S208" t="s">
        <v>654</v>
      </c>
      <c r="T208" t="s">
        <v>32</v>
      </c>
      <c r="U208">
        <v>0.10122699386503035</v>
      </c>
      <c r="V208">
        <v>2.6730713279038778E-2</v>
      </c>
      <c r="W208">
        <v>6</v>
      </c>
      <c r="X208">
        <v>27</v>
      </c>
      <c r="Y208">
        <f>SQRT((((W209-1)*V209^2)+((W208-1)*V208^2))/(W209+W208-2))</f>
        <v>3.1049151447783439E-2</v>
      </c>
      <c r="Z208">
        <f>(U209-U208)/Y208</f>
        <v>-1.7289033384815409</v>
      </c>
      <c r="AA208">
        <f>1-(3/(4*(W208+W209-2)-1))</f>
        <v>0.88888888888888884</v>
      </c>
      <c r="AB208">
        <f>((W208+W209)/(W208*W209))+(Z208^2/(2*(W208+W209)))</f>
        <v>0.66606148632292317</v>
      </c>
      <c r="AC208">
        <f>AA208*Z208</f>
        <v>-1.5368029675391475</v>
      </c>
      <c r="AD208">
        <f>AB208*(AA208^2)</f>
        <v>0.52627080400823556</v>
      </c>
      <c r="AF208">
        <f>LN(U209/U208)</f>
        <v>-0.75566753754127725</v>
      </c>
      <c r="AG208">
        <f>(((V208^2)/(W208*U208^2))+((V209^2)/(W209*U209^2)))</f>
        <v>0.24575301424996485</v>
      </c>
      <c r="AH208">
        <f>(W208*W209)/(W208+W209)</f>
        <v>2</v>
      </c>
      <c r="AI208" s="12">
        <f>((W209+W208)/(W209*W208))+(Z208^2/(2*X208))</f>
        <v>0.55535382877430772</v>
      </c>
      <c r="AJ208" s="12">
        <f>AI208*(AA208^2)</f>
        <v>0.43879808693278632</v>
      </c>
      <c r="AK208" s="12">
        <f>(1/W208)+(AC208*AC204)/(2*X208)</f>
        <v>0.13894914926682045</v>
      </c>
      <c r="AL208" s="12">
        <f>(1/W208)+(AC208*AC206)/(2*X208)</f>
        <v>0.17874358080512712</v>
      </c>
      <c r="AM208" s="12"/>
      <c r="AN208" s="12">
        <f>(1/W208/2)+(AC208*AC210)/(2*X208)</f>
        <v>0.14042251736914635</v>
      </c>
      <c r="AO208" s="12">
        <f>(1/W208/2)+(AC208*AC212)/(2*X208)</f>
        <v>0.21405019388505248</v>
      </c>
      <c r="AP208" s="12">
        <f>(1/W208/2)+(AC208*AC214)/(2*X208)</f>
        <v>0.37347628540136313</v>
      </c>
      <c r="AS208">
        <v>125</v>
      </c>
      <c r="AT208">
        <v>15</v>
      </c>
    </row>
    <row r="209" spans="3:46">
      <c r="C209">
        <v>2009</v>
      </c>
      <c r="D209" t="s">
        <v>652</v>
      </c>
      <c r="E209" t="s">
        <v>589</v>
      </c>
      <c r="F209" t="s">
        <v>625</v>
      </c>
      <c r="G209" t="s">
        <v>163</v>
      </c>
      <c r="H209">
        <v>9428</v>
      </c>
      <c r="I209" t="s">
        <v>653</v>
      </c>
      <c r="J209" t="s">
        <v>640</v>
      </c>
      <c r="K209">
        <v>4.7546012269938598E-2</v>
      </c>
      <c r="L209">
        <v>7.0552147239263799E-2</v>
      </c>
      <c r="M209">
        <f t="shared" si="23"/>
        <v>2.3006134969325201E-2</v>
      </c>
      <c r="N209">
        <v>3</v>
      </c>
      <c r="O209">
        <f t="shared" si="24"/>
        <v>3.9847794652658301E-2</v>
      </c>
      <c r="S209" t="s">
        <v>654</v>
      </c>
      <c r="T209" t="s">
        <v>639</v>
      </c>
      <c r="U209">
        <f>K209</f>
        <v>4.7546012269938598E-2</v>
      </c>
      <c r="V209">
        <f>O209</f>
        <v>3.9847794652658301E-2</v>
      </c>
      <c r="W209">
        <f>N209</f>
        <v>3</v>
      </c>
    </row>
    <row r="210" spans="3:46">
      <c r="C210">
        <v>2009</v>
      </c>
      <c r="D210" t="s">
        <v>652</v>
      </c>
      <c r="E210" t="s">
        <v>589</v>
      </c>
      <c r="F210" t="s">
        <v>625</v>
      </c>
      <c r="G210" t="s">
        <v>163</v>
      </c>
      <c r="H210">
        <v>45</v>
      </c>
      <c r="I210" t="s">
        <v>653</v>
      </c>
      <c r="J210" t="s">
        <v>612</v>
      </c>
      <c r="K210">
        <v>0.35294117647058798</v>
      </c>
      <c r="L210">
        <v>0.41830065359477098</v>
      </c>
      <c r="M210">
        <f t="shared" si="23"/>
        <v>6.5359477124182996E-2</v>
      </c>
      <c r="N210">
        <v>3</v>
      </c>
      <c r="O210">
        <f t="shared" si="24"/>
        <v>0.11320593513522072</v>
      </c>
      <c r="Q210">
        <v>128</v>
      </c>
      <c r="R210">
        <v>3</v>
      </c>
      <c r="S210" t="s">
        <v>655</v>
      </c>
      <c r="T210" t="s">
        <v>32</v>
      </c>
      <c r="U210">
        <f>AVERAGE(K206,K204)</f>
        <v>0.49306307390031634</v>
      </c>
      <c r="V210">
        <f>SQRT(O204^2+O206^2)/2</f>
        <v>1.6463961976986085E-2</v>
      </c>
      <c r="W210">
        <f>SUM(N205:N206)</f>
        <v>6</v>
      </c>
      <c r="X210">
        <v>27</v>
      </c>
      <c r="Y210">
        <f>SQRT((((W211-1)*V211^2)+((W210-1)*V210^2))/(W211+W210-2))</f>
        <v>6.2090346293098016E-2</v>
      </c>
      <c r="Z210">
        <f>(U211-U210)/Y210</f>
        <v>-2.2567420830330329</v>
      </c>
      <c r="AA210">
        <f>1-(3/(4*(W210+W211-2)-1))</f>
        <v>0.88888888888888884</v>
      </c>
      <c r="AB210">
        <f>((W210+W211)/(W210*W211))+(Z210^2/(2*(W210+W211)))</f>
        <v>0.78293804607401518</v>
      </c>
      <c r="AC210">
        <f>AA210*Z210</f>
        <v>-2.0059929626960291</v>
      </c>
      <c r="AD210">
        <f>AB210*(AA210^2)</f>
        <v>0.61861771541650579</v>
      </c>
      <c r="AF210">
        <f>LN(U211/U210)</f>
        <v>-0.3343357006511008</v>
      </c>
      <c r="AG210">
        <f>(((V210^2)/(W210*U210^2))+((V211^2)/(W211*U211^2)))</f>
        <v>3.44793813888217E-2</v>
      </c>
      <c r="AH210">
        <f>(W210*W211)/(W210+W211)</f>
        <v>2</v>
      </c>
      <c r="AI210" s="12">
        <f>((W211+W210)/(W211*W210))+(Z210^2/(2*X210))</f>
        <v>0.59431268202467169</v>
      </c>
      <c r="AJ210" s="12">
        <f>AI210*(AA210^2)</f>
        <v>0.46958039073554303</v>
      </c>
      <c r="AK210" s="12">
        <f>(1/W210/2)+(AC210*AC204)/(2*X210)</f>
        <v>4.7153584841222305E-2</v>
      </c>
      <c r="AL210" s="12">
        <f>(1/W210/2)+(AC210*AC206)/(2*X210)</f>
        <v>9.9097361178509077E-2</v>
      </c>
      <c r="AM210" s="12">
        <f>(1/W210/2)+(AC210*AC208)/(2*X210)</f>
        <v>0.14042251736914635</v>
      </c>
      <c r="AN210" s="12"/>
      <c r="AO210" s="12">
        <f>(1/W210)+(AC210*AC212)/(2*X210)</f>
        <v>0.33729172915750105</v>
      </c>
      <c r="AP210" s="12">
        <f>(1/W210)+(AC210*AC214)/(2*X210)</f>
        <v>0.54539102646947468</v>
      </c>
      <c r="AS210">
        <v>125</v>
      </c>
      <c r="AT210">
        <v>16</v>
      </c>
    </row>
    <row r="211" spans="3:46">
      <c r="C211">
        <v>2009</v>
      </c>
      <c r="D211" t="s">
        <v>652</v>
      </c>
      <c r="E211" t="s">
        <v>589</v>
      </c>
      <c r="F211" t="s">
        <v>625</v>
      </c>
      <c r="G211" t="s">
        <v>163</v>
      </c>
      <c r="H211">
        <v>45</v>
      </c>
      <c r="I211" t="s">
        <v>653</v>
      </c>
      <c r="J211" t="s">
        <v>643</v>
      </c>
      <c r="K211">
        <v>0.20261437908496699</v>
      </c>
      <c r="L211">
        <v>0.26143790849673199</v>
      </c>
      <c r="M211">
        <f t="shared" si="23"/>
        <v>5.8823529411764996E-2</v>
      </c>
      <c r="N211">
        <v>3</v>
      </c>
      <c r="O211">
        <f t="shared" si="24"/>
        <v>0.10188534162169917</v>
      </c>
      <c r="S211" t="s">
        <v>655</v>
      </c>
      <c r="T211" t="s">
        <v>627</v>
      </c>
      <c r="U211">
        <f>K210</f>
        <v>0.35294117647058798</v>
      </c>
      <c r="V211">
        <f>O210</f>
        <v>0.11320593513522072</v>
      </c>
      <c r="W211">
        <f>N210</f>
        <v>3</v>
      </c>
    </row>
    <row r="212" spans="3:46">
      <c r="C212">
        <v>2009</v>
      </c>
      <c r="D212" t="s">
        <v>652</v>
      </c>
      <c r="E212" t="s">
        <v>589</v>
      </c>
      <c r="F212" t="s">
        <v>625</v>
      </c>
      <c r="G212" t="s">
        <v>163</v>
      </c>
      <c r="H212">
        <v>45</v>
      </c>
      <c r="I212" t="s">
        <v>653</v>
      </c>
      <c r="J212" t="s">
        <v>640</v>
      </c>
      <c r="K212">
        <v>0.11111111111111099</v>
      </c>
      <c r="L212">
        <v>0.14379084967320199</v>
      </c>
      <c r="M212">
        <f t="shared" si="23"/>
        <v>3.2679738562090999E-2</v>
      </c>
      <c r="N212">
        <v>3</v>
      </c>
      <c r="O212">
        <f t="shared" si="24"/>
        <v>5.6602967567609491E-2</v>
      </c>
      <c r="Q212">
        <v>129</v>
      </c>
      <c r="R212">
        <v>3</v>
      </c>
      <c r="S212" t="s">
        <v>655</v>
      </c>
      <c r="T212" t="s">
        <v>32</v>
      </c>
      <c r="U212">
        <v>0.49306307390031634</v>
      </c>
      <c r="V212">
        <v>1.6463961976986085E-2</v>
      </c>
      <c r="W212">
        <v>6</v>
      </c>
      <c r="X212">
        <v>27</v>
      </c>
      <c r="Y212">
        <f>SQRT((((W213-1)*V213^2)+((W212-1)*V212^2))/(W213+W212-2))</f>
        <v>5.6209500842370197E-2</v>
      </c>
      <c r="Z212">
        <f>(U213-U212)/Y212</f>
        <v>-5.1672526968325583</v>
      </c>
      <c r="AA212">
        <f>1-(3/(4*(W212+W213-2)-1))</f>
        <v>0.88888888888888884</v>
      </c>
      <c r="AB212">
        <f>((W212+W213)/(W212*W213))+(Z212^2/(2*(W212+W213)))</f>
        <v>1.9833611351624081</v>
      </c>
      <c r="AC212">
        <f>AA212*Z212</f>
        <v>-4.5931135082956072</v>
      </c>
      <c r="AD212">
        <f>AB212*(AA212^2)</f>
        <v>1.5671001561777052</v>
      </c>
      <c r="AF212">
        <f>LN(U213/U212)</f>
        <v>-0.88933254273022988</v>
      </c>
      <c r="AG212">
        <f>(((V212^2)/(W212*U212^2))+((V213^2)/(W213*U213^2)))</f>
        <v>8.4473029409217651E-2</v>
      </c>
      <c r="AH212">
        <f>(W212*W213)/(W212+W213)</f>
        <v>2</v>
      </c>
      <c r="AI212" s="12">
        <f>((W213+W212)/(W213*W212))+(Z212^2/(2*X212))</f>
        <v>0.99445371172080277</v>
      </c>
      <c r="AJ212" s="12">
        <f>AI212*(AA212^2)</f>
        <v>0.78574120432260952</v>
      </c>
      <c r="AK212" s="12">
        <f>(1/W212/2)+(AC212*AC204)/(2*X212)</f>
        <v>4.9271792932309433E-4</v>
      </c>
      <c r="AL212" s="12">
        <f>(1/W212/2)+(AC212*AC206)/(2*X212)</f>
        <v>0.11942816047744859</v>
      </c>
      <c r="AM212" s="12">
        <f>(1/W212/2)+(AC212*AC208)/(2*X212)</f>
        <v>0.21405019388505248</v>
      </c>
      <c r="AN212" s="12">
        <f>(1/W212)+(AC212*AC210)/(2*X212)</f>
        <v>0.33729172915750105</v>
      </c>
      <c r="AO212" s="12"/>
      <c r="AP212" s="12">
        <f>(1/W212)+(AC212*AC214)/(2*X212)</f>
        <v>1.0338302137376318</v>
      </c>
      <c r="AS212">
        <v>125</v>
      </c>
      <c r="AT212">
        <v>17</v>
      </c>
    </row>
    <row r="213" spans="3:46">
      <c r="S213" t="s">
        <v>655</v>
      </c>
      <c r="T213" t="s">
        <v>642</v>
      </c>
      <c r="U213">
        <f>K211</f>
        <v>0.20261437908496699</v>
      </c>
      <c r="V213">
        <f>O211</f>
        <v>0.10188534162169917</v>
      </c>
      <c r="W213">
        <v>3</v>
      </c>
    </row>
    <row r="214" spans="3:46">
      <c r="Q214">
        <v>130</v>
      </c>
      <c r="R214">
        <v>3</v>
      </c>
      <c r="S214" t="s">
        <v>655</v>
      </c>
      <c r="T214" t="s">
        <v>32</v>
      </c>
      <c r="U214">
        <v>0.49306307390031634</v>
      </c>
      <c r="V214">
        <v>1.6463961976986085E-2</v>
      </c>
      <c r="W214">
        <v>6</v>
      </c>
      <c r="X214">
        <v>27</v>
      </c>
      <c r="Y214">
        <f>SQRT((((W215-1)*V215^2)+((W214-1)*V214^2))/(W215+W214-2))</f>
        <v>3.330187059271579E-2</v>
      </c>
      <c r="Z214">
        <f>(U215-U214)/Y214</f>
        <v>-11.469384631887637</v>
      </c>
      <c r="AA214">
        <f>1-(3/(4*(W214+W215-2)-1))</f>
        <v>0.88888888888888884</v>
      </c>
      <c r="AB214">
        <f>((W214+W215)/(W214*W215))+(Z214^2/(2*(W214+W215)))</f>
        <v>7.8081546574544616</v>
      </c>
      <c r="AC214">
        <f>AA214*Z214</f>
        <v>-10.195008561677898</v>
      </c>
      <c r="AD214">
        <f>AB214*(AA214^2)</f>
        <v>6.1694061490998209</v>
      </c>
      <c r="AF214">
        <f>LN(U215/U214)</f>
        <v>-1.4901064031591595</v>
      </c>
      <c r="AG214">
        <f>(((V214^2)/(W214*U214^2))+((V215^2)/(W215*U215^2)))</f>
        <v>8.6691018888166521E-2</v>
      </c>
      <c r="AH214">
        <f>(W214*W215)/(W214+W215)</f>
        <v>2</v>
      </c>
      <c r="AI214" s="12">
        <f>((W215+W214)/(W215*W214))+(Z214^2/(2*X214))</f>
        <v>2.9360515524848205</v>
      </c>
      <c r="AJ214" s="12">
        <f>AI214*(AA214^2)</f>
        <v>2.3198432019633151</v>
      </c>
      <c r="AK214" s="12">
        <f>(1/W214/2)+(AC214*AC204)/(2*X214)</f>
        <v>-0.10054211014812904</v>
      </c>
      <c r="AL214" s="12">
        <f>(1/W214/2)+(AC214*AC206)/(2*X214)</f>
        <v>0.16345046327186383</v>
      </c>
      <c r="AM214" s="12">
        <f>(1/W214/2)+(AC214*AC208)/(2*X214)</f>
        <v>0.37347628540136313</v>
      </c>
      <c r="AN214" s="12">
        <f>(1/W214)+(AC214*AC210)/(2*X214)</f>
        <v>0.54539102646947468</v>
      </c>
      <c r="AO214" s="12">
        <f>(1/W214)+(AC214*AC212)/(2*X214)</f>
        <v>1.0338302137376318</v>
      </c>
      <c r="AP214" s="12"/>
      <c r="AS214">
        <v>125</v>
      </c>
      <c r="AT214">
        <v>18</v>
      </c>
    </row>
    <row r="215" spans="3:46">
      <c r="S215" t="s">
        <v>655</v>
      </c>
      <c r="T215" t="s">
        <v>639</v>
      </c>
      <c r="U215">
        <f>K212</f>
        <v>0.11111111111111099</v>
      </c>
      <c r="V215">
        <f>O212</f>
        <v>5.6602967567609491E-2</v>
      </c>
      <c r="W215">
        <f>N212</f>
        <v>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T87"/>
  <sheetViews>
    <sheetView workbookViewId="0">
      <selection activeCell="L18" sqref="L18"/>
    </sheetView>
  </sheetViews>
  <sheetFormatPr defaultColWidth="11" defaultRowHeight="15.6"/>
  <sheetData>
    <row r="1" spans="1:45">
      <c r="A1" t="s">
        <v>656</v>
      </c>
    </row>
    <row r="2" spans="1:45">
      <c r="AM2" s="11" t="s">
        <v>100</v>
      </c>
      <c r="AN2" s="12"/>
      <c r="AO2" s="12"/>
    </row>
    <row r="3" spans="1:45">
      <c r="A3" s="5" t="s">
        <v>6</v>
      </c>
      <c r="B3" s="5" t="s">
        <v>657</v>
      </c>
      <c r="C3" t="s">
        <v>15</v>
      </c>
      <c r="D3" t="s">
        <v>16</v>
      </c>
      <c r="E3" s="5" t="s">
        <v>9</v>
      </c>
      <c r="F3" s="5" t="s">
        <v>597</v>
      </c>
      <c r="G3" s="5" t="s">
        <v>621</v>
      </c>
      <c r="H3" s="5" t="s">
        <v>658</v>
      </c>
      <c r="I3" s="5" t="s">
        <v>559</v>
      </c>
      <c r="J3" s="5" t="s">
        <v>659</v>
      </c>
      <c r="K3" s="5" t="s">
        <v>660</v>
      </c>
      <c r="L3" s="5" t="s">
        <v>661</v>
      </c>
      <c r="M3" s="5" t="s">
        <v>662</v>
      </c>
      <c r="N3" s="5" t="s">
        <v>207</v>
      </c>
      <c r="O3" s="5" t="s">
        <v>560</v>
      </c>
      <c r="P3" s="5" t="s">
        <v>663</v>
      </c>
      <c r="Q3" s="5" t="s">
        <v>664</v>
      </c>
      <c r="R3" s="5" t="s">
        <v>665</v>
      </c>
      <c r="S3" s="5" t="s">
        <v>666</v>
      </c>
      <c r="T3" s="5" t="s">
        <v>208</v>
      </c>
      <c r="U3" s="5" t="s">
        <v>10</v>
      </c>
      <c r="V3" s="5" t="s">
        <v>14</v>
      </c>
      <c r="W3" s="5" t="s">
        <v>13</v>
      </c>
      <c r="X3" s="6" t="s">
        <v>45</v>
      </c>
      <c r="Y3" s="6" t="s">
        <v>667</v>
      </c>
      <c r="Z3" s="6" t="s">
        <v>668</v>
      </c>
      <c r="AA3" s="6" t="s">
        <v>669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G3" s="6" t="s">
        <v>25</v>
      </c>
      <c r="AI3" s="6" t="s">
        <v>26</v>
      </c>
      <c r="AJ3" s="6" t="s">
        <v>27</v>
      </c>
      <c r="AK3" s="6" t="s">
        <v>28</v>
      </c>
      <c r="AM3" s="14" t="s">
        <v>23</v>
      </c>
      <c r="AN3" s="14" t="s">
        <v>25</v>
      </c>
      <c r="AO3" s="14" t="s">
        <v>105</v>
      </c>
      <c r="AR3" s="5" t="s">
        <v>274</v>
      </c>
      <c r="AS3" s="5" t="s">
        <v>275</v>
      </c>
    </row>
    <row r="4" spans="1:45">
      <c r="A4" s="5"/>
      <c r="B4" s="5"/>
      <c r="C4">
        <v>23</v>
      </c>
      <c r="D4">
        <v>1</v>
      </c>
      <c r="E4" t="s">
        <v>670</v>
      </c>
      <c r="F4">
        <v>2000</v>
      </c>
      <c r="G4" t="s">
        <v>13</v>
      </c>
      <c r="H4" s="36" t="s">
        <v>671</v>
      </c>
      <c r="I4" t="s">
        <v>672</v>
      </c>
      <c r="J4">
        <v>0.17499999999999999</v>
      </c>
      <c r="M4">
        <v>8.9999999999999993E-3</v>
      </c>
      <c r="N4">
        <v>2</v>
      </c>
      <c r="U4">
        <f>J4</f>
        <v>0.17499999999999999</v>
      </c>
      <c r="V4">
        <f>M4</f>
        <v>8.9999999999999993E-3</v>
      </c>
      <c r="W4">
        <v>2</v>
      </c>
      <c r="X4">
        <f>AVERAGE(U4:U5)</f>
        <v>0.16999999999999998</v>
      </c>
      <c r="Y4">
        <f>SQRT((V4^2)+(V5^2))/2</f>
        <v>1.0062305898749053E-2</v>
      </c>
      <c r="Z4">
        <f>SUM(W4:W5)</f>
        <v>4</v>
      </c>
      <c r="AB4">
        <f>SQRT((((Z6-1)*Y6^2)+((Z4-1)*Y4^2))/(Z6+Z4-2))</f>
        <v>8.8600225733346753E-3</v>
      </c>
      <c r="AC4">
        <f>(X6-X4)/AB4</f>
        <v>-1.6365646791509894</v>
      </c>
      <c r="AD4">
        <f>1-(3/(4*(Z4+Z6-2)-1))</f>
        <v>0.8</v>
      </c>
      <c r="AE4">
        <f>((Z4+Z6)/(Z4*Z6))+(AC4^2/(2*(Z4+Z6)))</f>
        <v>0.97319532908704842</v>
      </c>
      <c r="AF4">
        <f>AD4*AC4</f>
        <v>-1.3092517433207915</v>
      </c>
      <c r="AG4">
        <f>AE4*(AD4^2)</f>
        <v>0.62284501061571107</v>
      </c>
      <c r="AI4">
        <f>LN(X6/X4)</f>
        <v>-8.9152705430972853E-2</v>
      </c>
      <c r="AJ4">
        <f>(((V6^2)/(Z6*X6^2))+((V4^2)/(Z4*X4^2)))</f>
        <v>9.1264187661518068E-4</v>
      </c>
      <c r="AK4">
        <f>(Z4*Z6)/(Z4+Z6)</f>
        <v>1.3333333333333333</v>
      </c>
      <c r="AM4" s="12">
        <f>AE4</f>
        <v>0.97319532908704842</v>
      </c>
      <c r="AN4" s="12">
        <f>AM4*(AD4^2)</f>
        <v>0.62284501061571107</v>
      </c>
      <c r="AO4" s="12"/>
      <c r="AR4">
        <v>23</v>
      </c>
      <c r="AS4">
        <v>1</v>
      </c>
    </row>
    <row r="5" spans="1:45">
      <c r="A5" s="5"/>
      <c r="B5" s="5"/>
      <c r="E5" t="s">
        <v>670</v>
      </c>
      <c r="F5">
        <v>2000</v>
      </c>
      <c r="G5" t="s">
        <v>13</v>
      </c>
      <c r="H5" s="37" t="s">
        <v>671</v>
      </c>
      <c r="I5" t="s">
        <v>673</v>
      </c>
      <c r="J5">
        <v>0.16500000000000001</v>
      </c>
      <c r="M5">
        <v>1.7999999999999999E-2</v>
      </c>
      <c r="N5">
        <v>2</v>
      </c>
      <c r="U5">
        <f>J5</f>
        <v>0.16500000000000001</v>
      </c>
      <c r="V5">
        <f>M5</f>
        <v>1.7999999999999999E-2</v>
      </c>
      <c r="W5">
        <v>2</v>
      </c>
      <c r="AM5" s="12"/>
      <c r="AN5" s="12"/>
      <c r="AO5" s="12"/>
    </row>
    <row r="6" spans="1:45">
      <c r="A6" s="5"/>
      <c r="B6" s="5"/>
      <c r="E6" t="s">
        <v>670</v>
      </c>
      <c r="F6">
        <v>2000</v>
      </c>
      <c r="G6" t="s">
        <v>163</v>
      </c>
      <c r="H6" s="38" t="s">
        <v>671</v>
      </c>
      <c r="I6" t="s">
        <v>672</v>
      </c>
      <c r="J6">
        <v>0.17899999999999999</v>
      </c>
      <c r="M6">
        <v>5.0000000000000001E-3</v>
      </c>
      <c r="N6">
        <v>2</v>
      </c>
      <c r="O6" t="s">
        <v>673</v>
      </c>
      <c r="P6">
        <v>0.13200000000000001</v>
      </c>
      <c r="S6">
        <v>4.0000000000000001E-3</v>
      </c>
      <c r="T6">
        <v>2</v>
      </c>
      <c r="U6">
        <f>AVERAGE(J6,P6)</f>
        <v>0.1555</v>
      </c>
      <c r="V6">
        <f>SQRT((M6^2)+(S6^2))/2</f>
        <v>3.2015621187164245E-3</v>
      </c>
      <c r="W6">
        <v>2</v>
      </c>
      <c r="X6">
        <f>U6</f>
        <v>0.1555</v>
      </c>
      <c r="Y6">
        <f>V6</f>
        <v>3.2015621187164245E-3</v>
      </c>
      <c r="Z6">
        <v>2</v>
      </c>
      <c r="AM6" s="12"/>
      <c r="AN6" s="12"/>
      <c r="AO6" s="12"/>
    </row>
    <row r="7" spans="1:45">
      <c r="A7" s="5"/>
      <c r="B7" s="5"/>
      <c r="C7">
        <v>24</v>
      </c>
      <c r="D7">
        <v>1</v>
      </c>
      <c r="E7" t="s">
        <v>670</v>
      </c>
      <c r="F7">
        <v>2000</v>
      </c>
      <c r="G7" t="s">
        <v>13</v>
      </c>
      <c r="H7" s="36" t="s">
        <v>674</v>
      </c>
      <c r="I7" t="s">
        <v>672</v>
      </c>
      <c r="J7">
        <v>0.108</v>
      </c>
      <c r="M7">
        <v>3.0000000000000001E-3</v>
      </c>
      <c r="N7">
        <v>2</v>
      </c>
      <c r="U7">
        <f>J7</f>
        <v>0.108</v>
      </c>
      <c r="V7">
        <f>M7</f>
        <v>3.0000000000000001E-3</v>
      </c>
      <c r="W7">
        <v>2</v>
      </c>
      <c r="X7">
        <f>AVERAGE(U7:U8)</f>
        <v>0.10150000000000001</v>
      </c>
      <c r="Y7">
        <f>SQRT((V7^2)+(V8^2))/2</f>
        <v>1.5811388300841897E-3</v>
      </c>
      <c r="Z7">
        <f>SUM(W7:W8)</f>
        <v>4</v>
      </c>
      <c r="AB7">
        <f>SQRT((((Z9-1)*Y9^2)+((Z7-1)*Y7^2))/(Z9+Z7-2))</f>
        <v>2.6220221204253788E-3</v>
      </c>
      <c r="AC7">
        <f>(X9-X7)/AB7</f>
        <v>-0.95346258924559324</v>
      </c>
      <c r="AD7">
        <f>1-(3/(4*(Z7+Z9-2)-1))</f>
        <v>0.8</v>
      </c>
      <c r="AE7">
        <f>((Z7+Z9)/(Z7*Z9))+(AC7^2/(2*(Z7+Z9)))</f>
        <v>0.82575757575757591</v>
      </c>
      <c r="AF7">
        <f>AD7*AC7</f>
        <v>-0.76277007139647468</v>
      </c>
      <c r="AG7">
        <f>AE7*(AD7^2)</f>
        <v>0.52848484848484867</v>
      </c>
      <c r="AI7">
        <f>LN(X9/X7)</f>
        <v>-2.4938948347252066E-2</v>
      </c>
      <c r="AJ7">
        <f>(((V9^2)/(Z9*X9^2))+((V7^2)/(Z7*X7^2)))</f>
        <v>1.2387029440526871E-3</v>
      </c>
      <c r="AK7">
        <f>(Z7*Z9)/(Z7+Z9)</f>
        <v>1.3333333333333333</v>
      </c>
      <c r="AM7" s="12">
        <f>AE7</f>
        <v>0.82575757575757591</v>
      </c>
      <c r="AN7" s="12">
        <f>AM7*(AD7^2)</f>
        <v>0.52848484848484867</v>
      </c>
      <c r="AO7" s="12"/>
      <c r="AR7">
        <v>24</v>
      </c>
      <c r="AS7">
        <v>1</v>
      </c>
    </row>
    <row r="8" spans="1:45">
      <c r="E8" t="s">
        <v>670</v>
      </c>
      <c r="F8">
        <v>2000</v>
      </c>
      <c r="G8" t="s">
        <v>13</v>
      </c>
      <c r="H8" s="37" t="s">
        <v>674</v>
      </c>
      <c r="I8" t="s">
        <v>673</v>
      </c>
      <c r="J8">
        <v>9.5000000000000001E-2</v>
      </c>
      <c r="M8">
        <v>1E-3</v>
      </c>
      <c r="N8">
        <v>2</v>
      </c>
      <c r="U8">
        <f>J8</f>
        <v>9.5000000000000001E-2</v>
      </c>
      <c r="V8">
        <f>M8</f>
        <v>1E-3</v>
      </c>
      <c r="W8">
        <v>2</v>
      </c>
      <c r="AM8" s="12"/>
      <c r="AN8" s="12"/>
      <c r="AO8" s="12"/>
    </row>
    <row r="9" spans="1:45">
      <c r="E9" t="s">
        <v>670</v>
      </c>
      <c r="F9">
        <v>2000</v>
      </c>
      <c r="G9" t="s">
        <v>163</v>
      </c>
      <c r="H9" s="38" t="s">
        <v>674</v>
      </c>
      <c r="I9" t="s">
        <v>672</v>
      </c>
      <c r="J9">
        <v>0.125</v>
      </c>
      <c r="M9">
        <v>4.0000000000000001E-3</v>
      </c>
      <c r="N9">
        <v>2</v>
      </c>
      <c r="O9" t="s">
        <v>673</v>
      </c>
      <c r="P9">
        <v>7.2999999999999995E-2</v>
      </c>
      <c r="S9">
        <v>8.0000000000000002E-3</v>
      </c>
      <c r="T9">
        <v>2</v>
      </c>
      <c r="U9">
        <f>AVERAGE(J9,P9)</f>
        <v>9.9000000000000005E-2</v>
      </c>
      <c r="V9">
        <f>SQRT((M9^2)+(S9^2))/2</f>
        <v>4.4721359549995789E-3</v>
      </c>
      <c r="W9">
        <v>2</v>
      </c>
      <c r="X9">
        <f>U9</f>
        <v>9.9000000000000005E-2</v>
      </c>
      <c r="Y9">
        <f>V9</f>
        <v>4.4721359549995789E-3</v>
      </c>
      <c r="Z9">
        <v>2</v>
      </c>
      <c r="AM9" s="12"/>
      <c r="AN9" s="12"/>
      <c r="AO9" s="12"/>
    </row>
    <row r="10" spans="1:45">
      <c r="C10">
        <v>25</v>
      </c>
      <c r="D10">
        <v>1</v>
      </c>
      <c r="E10" t="s">
        <v>670</v>
      </c>
      <c r="F10">
        <v>2000</v>
      </c>
      <c r="G10" t="s">
        <v>13</v>
      </c>
      <c r="H10" s="36" t="s">
        <v>675</v>
      </c>
      <c r="I10" t="s">
        <v>672</v>
      </c>
      <c r="J10">
        <v>6.7000000000000004E-2</v>
      </c>
      <c r="M10">
        <v>1.9E-2</v>
      </c>
      <c r="N10">
        <v>2</v>
      </c>
      <c r="U10">
        <f>J10</f>
        <v>6.7000000000000004E-2</v>
      </c>
      <c r="V10">
        <f>M10</f>
        <v>1.9E-2</v>
      </c>
      <c r="W10">
        <v>2</v>
      </c>
      <c r="X10">
        <f>AVERAGE(U10:U11)</f>
        <v>0.10100000000000001</v>
      </c>
      <c r="Y10">
        <f>SQRT((V10^2)+(V11^2))/2</f>
        <v>1.7755280904564703E-2</v>
      </c>
      <c r="Z10">
        <f>SUM(W10:W11)</f>
        <v>4</v>
      </c>
      <c r="AB10">
        <f>SQRT((((Z12-1)*Y12^2)+((Z10-1)*Y10^2))/(Z12+Z10-2))</f>
        <v>1.557441812717252E-2</v>
      </c>
      <c r="AC10">
        <f>(X12-X10)/AB10</f>
        <v>-1.7015081901368594</v>
      </c>
      <c r="AD10">
        <f>1-(3/(4*(Z10+Z12-2)-1))</f>
        <v>0.8</v>
      </c>
      <c r="AE10">
        <f>((Z10+Z12)/(Z10*Z12))+(AC10^2/(2*(Z10+Z12)))</f>
        <v>0.99126084342523424</v>
      </c>
      <c r="AF10">
        <f>AD10*AC10</f>
        <v>-1.3612065521094876</v>
      </c>
      <c r="AG10">
        <f>AE10*(AD10^2)</f>
        <v>0.63440693979215002</v>
      </c>
      <c r="AI10">
        <f>LN(X12/X10)</f>
        <v>-0.30432139145574577</v>
      </c>
      <c r="AJ10">
        <f>(((V12^2)/(Z12*X12^2))+((V10^2)/(Z10*X10^2)))</f>
        <v>1.105427963383494E-2</v>
      </c>
      <c r="AK10">
        <f>(Z10*Z12)/(Z10+Z12)</f>
        <v>1.3333333333333333</v>
      </c>
      <c r="AM10" s="12">
        <f>AE10</f>
        <v>0.99126084342523424</v>
      </c>
      <c r="AN10" s="12">
        <f>AM10*(AD10^2)</f>
        <v>0.63440693979215002</v>
      </c>
      <c r="AO10" s="12"/>
      <c r="AR10">
        <v>25</v>
      </c>
      <c r="AS10">
        <v>1</v>
      </c>
    </row>
    <row r="11" spans="1:45">
      <c r="E11" t="s">
        <v>670</v>
      </c>
      <c r="F11">
        <v>2000</v>
      </c>
      <c r="G11" t="s">
        <v>13</v>
      </c>
      <c r="H11" s="37" t="s">
        <v>675</v>
      </c>
      <c r="I11" t="s">
        <v>673</v>
      </c>
      <c r="J11">
        <v>0.13500000000000001</v>
      </c>
      <c r="M11">
        <v>0.03</v>
      </c>
      <c r="N11">
        <v>2</v>
      </c>
      <c r="U11">
        <f>J11</f>
        <v>0.13500000000000001</v>
      </c>
      <c r="V11">
        <f>M11</f>
        <v>0.03</v>
      </c>
      <c r="W11">
        <v>2</v>
      </c>
      <c r="AM11" s="12"/>
      <c r="AN11" s="12"/>
      <c r="AO11" s="12"/>
    </row>
    <row r="12" spans="1:45">
      <c r="E12" t="s">
        <v>670</v>
      </c>
      <c r="F12">
        <v>2000</v>
      </c>
      <c r="G12" t="s">
        <v>163</v>
      </c>
      <c r="H12" s="38" t="s">
        <v>675</v>
      </c>
      <c r="I12" t="s">
        <v>672</v>
      </c>
      <c r="J12">
        <v>5.0999999999999997E-2</v>
      </c>
      <c r="M12">
        <v>7.0000000000000001E-3</v>
      </c>
      <c r="N12">
        <v>2</v>
      </c>
      <c r="O12" t="s">
        <v>673</v>
      </c>
      <c r="P12">
        <v>9.8000000000000004E-2</v>
      </c>
      <c r="S12">
        <v>7.0000000000000001E-3</v>
      </c>
      <c r="T12">
        <v>2</v>
      </c>
      <c r="U12">
        <f>AVERAGE(J12,P12)</f>
        <v>7.4499999999999997E-2</v>
      </c>
      <c r="V12">
        <f>SQRT((M12^2)+(S12^2))/2</f>
        <v>4.9497474683058333E-3</v>
      </c>
      <c r="W12">
        <v>2</v>
      </c>
      <c r="X12">
        <f>U12</f>
        <v>7.4499999999999997E-2</v>
      </c>
      <c r="Y12">
        <f>V12</f>
        <v>4.9497474683058333E-3</v>
      </c>
      <c r="Z12">
        <v>2</v>
      </c>
      <c r="AM12" s="12"/>
      <c r="AN12" s="12"/>
      <c r="AO12" s="12"/>
    </row>
    <row r="13" spans="1:45">
      <c r="C13">
        <v>28</v>
      </c>
      <c r="D13">
        <v>1</v>
      </c>
      <c r="E13" t="s">
        <v>670</v>
      </c>
      <c r="F13">
        <v>2001</v>
      </c>
      <c r="G13" t="s">
        <v>13</v>
      </c>
      <c r="H13" s="36" t="s">
        <v>675</v>
      </c>
      <c r="I13" t="s">
        <v>676</v>
      </c>
      <c r="J13">
        <v>7.0000000000000007E-2</v>
      </c>
      <c r="M13">
        <v>1.0999999999999999E-2</v>
      </c>
      <c r="N13">
        <v>2</v>
      </c>
      <c r="U13">
        <f>J13</f>
        <v>7.0000000000000007E-2</v>
      </c>
      <c r="V13">
        <f>M13</f>
        <v>1.0999999999999999E-2</v>
      </c>
      <c r="W13">
        <v>2</v>
      </c>
      <c r="X13">
        <f>AVERAGE(U13:U14)</f>
        <v>9.5000000000000001E-2</v>
      </c>
      <c r="Y13">
        <f>SQRT((V13^2)+(V14^2))/2</f>
        <v>5.5901699437494734E-3</v>
      </c>
      <c r="Z13">
        <f>SUM(W13:W14)</f>
        <v>4</v>
      </c>
      <c r="AB13">
        <f>SQRT((((Z15-1)*Y15^2)+((Z13-1)*Y13^2))/(Z15+Z13-2))</f>
        <v>9.0519334951158371E-3</v>
      </c>
      <c r="AC13">
        <f>(X15-X13)/AB13</f>
        <v>-1.7123413476649345</v>
      </c>
      <c r="AD13">
        <f>1-(3/(4*(Z13+Z15-2)-1))</f>
        <v>0.8</v>
      </c>
      <c r="AE13">
        <f>((Z13+Z15)/(Z13*Z15))+(AC13^2/(2*(Z13+Z15)))</f>
        <v>0.99434274091024699</v>
      </c>
      <c r="AF13">
        <f>AD13*AC13</f>
        <v>-1.3698730781319477</v>
      </c>
      <c r="AG13">
        <f>AE13*(AD13^2)</f>
        <v>0.6363793541825582</v>
      </c>
      <c r="AI13">
        <f>LN(X15/X13)</f>
        <v>-0.17811986994025483</v>
      </c>
      <c r="AJ13">
        <f>(((V15^2)/(Z15*X15^2))+((V13^2)/(Z13*X13^2)))</f>
        <v>2.1863726506312818E-2</v>
      </c>
      <c r="AK13">
        <f>(Z13*Z15)/(Z13+Z15)</f>
        <v>1.3333333333333333</v>
      </c>
      <c r="AM13" s="12">
        <f>AE13</f>
        <v>0.99434274091024699</v>
      </c>
      <c r="AN13" s="12">
        <f>AM13*(AD13^2)</f>
        <v>0.6363793541825582</v>
      </c>
      <c r="AO13" s="12"/>
      <c r="AR13">
        <v>28</v>
      </c>
      <c r="AS13">
        <v>1</v>
      </c>
    </row>
    <row r="14" spans="1:45">
      <c r="E14" t="s">
        <v>670</v>
      </c>
      <c r="F14">
        <v>2001</v>
      </c>
      <c r="G14" t="s">
        <v>13</v>
      </c>
      <c r="H14" s="37" t="s">
        <v>675</v>
      </c>
      <c r="I14" t="s">
        <v>673</v>
      </c>
      <c r="J14">
        <v>0.12</v>
      </c>
      <c r="M14">
        <v>2E-3</v>
      </c>
      <c r="N14">
        <v>2</v>
      </c>
      <c r="U14">
        <f>J14</f>
        <v>0.12</v>
      </c>
      <c r="V14">
        <f>M14</f>
        <v>2E-3</v>
      </c>
      <c r="W14">
        <v>2</v>
      </c>
      <c r="AM14" s="12"/>
      <c r="AN14" s="12"/>
      <c r="AO14" s="12"/>
    </row>
    <row r="15" spans="1:45">
      <c r="E15" t="s">
        <v>670</v>
      </c>
      <c r="F15">
        <v>2001</v>
      </c>
      <c r="G15" t="s">
        <v>163</v>
      </c>
      <c r="H15" s="38" t="s">
        <v>675</v>
      </c>
      <c r="I15" t="s">
        <v>676</v>
      </c>
      <c r="J15">
        <v>7.2999999999999995E-2</v>
      </c>
      <c r="M15">
        <v>6.0000000000000001E-3</v>
      </c>
      <c r="N15">
        <v>2</v>
      </c>
      <c r="O15" t="s">
        <v>673</v>
      </c>
      <c r="P15">
        <v>8.5999999999999993E-2</v>
      </c>
      <c r="S15">
        <v>0.03</v>
      </c>
      <c r="T15">
        <v>2</v>
      </c>
      <c r="U15">
        <f>AVERAGE(J15,P15)</f>
        <v>7.9499999999999987E-2</v>
      </c>
      <c r="V15">
        <f>SQRT((M15^2)+(S15^2))/2</f>
        <v>1.5297058540778355E-2</v>
      </c>
      <c r="W15">
        <v>2</v>
      </c>
      <c r="X15">
        <f>U15</f>
        <v>7.9499999999999987E-2</v>
      </c>
      <c r="Y15">
        <f>V15</f>
        <v>1.5297058540778355E-2</v>
      </c>
      <c r="Z15">
        <v>2</v>
      </c>
      <c r="AM15" s="12"/>
      <c r="AN15" s="12"/>
      <c r="AO15" s="39">
        <v>26</v>
      </c>
      <c r="AP15" s="39">
        <v>29</v>
      </c>
      <c r="AQ15" s="39">
        <v>32</v>
      </c>
    </row>
    <row r="16" spans="1:45">
      <c r="C16">
        <v>26</v>
      </c>
      <c r="D16">
        <v>1</v>
      </c>
      <c r="E16" t="s">
        <v>670</v>
      </c>
      <c r="F16">
        <v>2001</v>
      </c>
      <c r="G16" t="s">
        <v>13</v>
      </c>
      <c r="H16" t="s">
        <v>671</v>
      </c>
      <c r="I16" t="s">
        <v>676</v>
      </c>
      <c r="J16">
        <v>0.184</v>
      </c>
      <c r="M16">
        <v>1.4999999999999999E-2</v>
      </c>
      <c r="N16">
        <v>2</v>
      </c>
      <c r="U16">
        <f>J16</f>
        <v>0.184</v>
      </c>
      <c r="V16">
        <f>M16</f>
        <v>1.4999999999999999E-2</v>
      </c>
      <c r="W16">
        <v>2</v>
      </c>
      <c r="X16">
        <f>AVERAGE(U16:U17)</f>
        <v>0.154</v>
      </c>
      <c r="Y16">
        <f>SQRT((V16^2)+(V17^2))/2</f>
        <v>7.9056941504209478E-3</v>
      </c>
      <c r="Z16">
        <f>SUM(W16:W17)</f>
        <v>4</v>
      </c>
      <c r="AA16">
        <v>12</v>
      </c>
      <c r="AB16">
        <f>SQRT((((Z18-1)*Y18^2)+((Z16-1)*Y16^2))/(Z18+Z16-2))</f>
        <v>1.2636751956100112E-2</v>
      </c>
      <c r="AC16">
        <f>(X18-X16)/AB16</f>
        <v>1.3057152706107344</v>
      </c>
      <c r="AD16">
        <f>1-(3/(4*(Z16+Z18-2)-1))</f>
        <v>0.8</v>
      </c>
      <c r="AE16">
        <f>((Z16+Z18)/(Z16*Z18))+(AC16^2/(2*(Z16+Z18)))</f>
        <v>0.89207436399217199</v>
      </c>
      <c r="AF16">
        <f>AD16*AC16</f>
        <v>1.0445722164885876</v>
      </c>
      <c r="AG16">
        <f>AE16*(AD16^2)</f>
        <v>0.57092759295499018</v>
      </c>
      <c r="AI16">
        <f>LN(X18/X16)</f>
        <v>0.10178269430994218</v>
      </c>
      <c r="AJ16">
        <f>(((V18^2)/(Z18*X18^2))+((V16^2)/(Z16*X16^2)))</f>
        <v>1.0133187656431843E-2</v>
      </c>
      <c r="AK16">
        <f>(Z16*Z18)/(Z16+Z18)</f>
        <v>1.3333333333333333</v>
      </c>
      <c r="AM16" s="12">
        <f>((Z16+Z18)/(Z16*Z18))+(AC16^2/(2*(AA16)))</f>
        <v>0.821037181996086</v>
      </c>
      <c r="AN16" s="12">
        <f>AM16*(AD16^2)</f>
        <v>0.52546379647749519</v>
      </c>
      <c r="AO16" s="39"/>
      <c r="AP16" s="39">
        <f>(1/W16)+(AF16*AF19)/(2*AA16)</f>
        <v>0.59719766274279729</v>
      </c>
      <c r="AQ16" s="39">
        <f>(1/W16)+(AF16*AF22)/(2*AA16)</f>
        <v>0.46974715736644507</v>
      </c>
      <c r="AR16">
        <v>26</v>
      </c>
      <c r="AS16">
        <v>1</v>
      </c>
    </row>
    <row r="17" spans="3:45">
      <c r="E17" t="s">
        <v>670</v>
      </c>
      <c r="F17">
        <v>2001</v>
      </c>
      <c r="G17" t="s">
        <v>13</v>
      </c>
      <c r="H17" t="s">
        <v>671</v>
      </c>
      <c r="I17" t="s">
        <v>673</v>
      </c>
      <c r="J17">
        <v>0.124</v>
      </c>
      <c r="M17">
        <v>5.0000000000000001E-3</v>
      </c>
      <c r="N17">
        <v>2</v>
      </c>
      <c r="U17">
        <f>J17</f>
        <v>0.124</v>
      </c>
      <c r="V17">
        <f>M17</f>
        <v>5.0000000000000001E-3</v>
      </c>
      <c r="W17">
        <v>2</v>
      </c>
      <c r="AM17" s="12"/>
      <c r="AN17" s="12"/>
      <c r="AO17" s="39"/>
      <c r="AP17" s="39"/>
      <c r="AQ17" s="39"/>
    </row>
    <row r="18" spans="3:45">
      <c r="E18" t="s">
        <v>670</v>
      </c>
      <c r="F18">
        <v>2001</v>
      </c>
      <c r="G18" t="s">
        <v>163</v>
      </c>
      <c r="H18" t="s">
        <v>671</v>
      </c>
      <c r="I18" t="s">
        <v>676</v>
      </c>
      <c r="J18">
        <v>0.217</v>
      </c>
      <c r="M18">
        <v>1.9E-2</v>
      </c>
      <c r="N18">
        <v>2</v>
      </c>
      <c r="O18" t="s">
        <v>673</v>
      </c>
      <c r="P18">
        <v>0.124</v>
      </c>
      <c r="S18">
        <v>3.7999999999999999E-2</v>
      </c>
      <c r="T18">
        <v>2</v>
      </c>
      <c r="U18">
        <f>AVERAGE(J18,P18)</f>
        <v>0.17049999999999998</v>
      </c>
      <c r="V18">
        <f>SQRT((M18^2)+(S18^2))/2</f>
        <v>2.1242645786248002E-2</v>
      </c>
      <c r="W18">
        <v>2</v>
      </c>
      <c r="X18">
        <f>U18</f>
        <v>0.17049999999999998</v>
      </c>
      <c r="Y18">
        <f>V18</f>
        <v>2.1242645786248002E-2</v>
      </c>
      <c r="Z18">
        <v>2</v>
      </c>
      <c r="AM18" s="12"/>
      <c r="AN18" s="12"/>
      <c r="AO18" s="39"/>
      <c r="AP18" s="39"/>
      <c r="AQ18" s="39"/>
    </row>
    <row r="19" spans="3:45">
      <c r="C19">
        <v>29</v>
      </c>
      <c r="D19">
        <v>1</v>
      </c>
      <c r="E19" t="s">
        <v>670</v>
      </c>
      <c r="F19">
        <v>2001</v>
      </c>
      <c r="G19" t="s">
        <v>13</v>
      </c>
      <c r="H19" t="s">
        <v>671</v>
      </c>
      <c r="I19" t="s">
        <v>673</v>
      </c>
      <c r="J19">
        <v>0.124</v>
      </c>
      <c r="M19">
        <v>5.0000000000000001E-3</v>
      </c>
      <c r="N19">
        <v>2</v>
      </c>
      <c r="U19">
        <f>J19</f>
        <v>0.124</v>
      </c>
      <c r="V19">
        <f>M19</f>
        <v>5.0000000000000001E-3</v>
      </c>
      <c r="W19">
        <v>2</v>
      </c>
      <c r="X19">
        <f>AVERAGE(U19:U20)</f>
        <v>0.11349999999999999</v>
      </c>
      <c r="Y19">
        <f>SQRT((V19^2)+(V20^2))/2</f>
        <v>2.5495097567963926E-3</v>
      </c>
      <c r="Z19">
        <f>SUM(W19:W20)</f>
        <v>4</v>
      </c>
      <c r="AA19">
        <v>12</v>
      </c>
      <c r="AB19">
        <f>SQRT((((Z21-1)*Y21^2)+((Z19-1)*Y19^2))/(Z21+Z19-2))</f>
        <v>4.6569840025492892E-3</v>
      </c>
      <c r="AC19">
        <f>(X21-X19)/AB19</f>
        <v>2.791506260894101</v>
      </c>
      <c r="AD19">
        <f>1-(3/(4*(Z19+Z21-2)-1))</f>
        <v>0.8</v>
      </c>
      <c r="AE19">
        <f>((Z19+Z21)/(Z19*Z21))+(AC19^2/(2*(Z19+Z21)))</f>
        <v>1.3993756003842472</v>
      </c>
      <c r="AF19">
        <f>AD19*AC19</f>
        <v>2.2332050087152808</v>
      </c>
      <c r="AG19">
        <f>AE19*(AD19^2)</f>
        <v>0.89560038424591837</v>
      </c>
      <c r="AI19">
        <f>LN(X21/X19)</f>
        <v>0.10843947124611757</v>
      </c>
      <c r="AJ19">
        <f>(((V21^2)/(Z21*X21^2))+((V19^2)/(Z19*X19^2)))</f>
        <v>2.5864307035572466E-3</v>
      </c>
      <c r="AK19">
        <f>(Z19*Z21)/(Z19+Z21)</f>
        <v>1.3333333333333333</v>
      </c>
      <c r="AM19" s="12">
        <f>((Z19+Z21)/(Z19*Z21))+(AC19^2/(2*(AA19)))</f>
        <v>1.0746878001921236</v>
      </c>
      <c r="AN19" s="12">
        <f>AM19*(AD19^2)</f>
        <v>0.68780019212295929</v>
      </c>
      <c r="AO19" s="39">
        <f>(1/W19)+(AF19*AF16)/(2*AA19)</f>
        <v>0.59719766274279729</v>
      </c>
      <c r="AP19" s="39"/>
      <c r="AQ19" s="39">
        <f>(1/W19)+(AF19*AF22)/(2*AA19)</f>
        <v>0.43532204032360622</v>
      </c>
      <c r="AR19">
        <v>26</v>
      </c>
      <c r="AS19">
        <v>2</v>
      </c>
    </row>
    <row r="20" spans="3:45">
      <c r="E20" t="s">
        <v>670</v>
      </c>
      <c r="F20">
        <v>2001</v>
      </c>
      <c r="G20" t="s">
        <v>13</v>
      </c>
      <c r="H20" t="s">
        <v>671</v>
      </c>
      <c r="I20" t="s">
        <v>677</v>
      </c>
      <c r="J20">
        <v>0.10299999999999999</v>
      </c>
      <c r="M20">
        <v>1E-3</v>
      </c>
      <c r="N20">
        <v>2</v>
      </c>
      <c r="U20">
        <f>J20</f>
        <v>0.10299999999999999</v>
      </c>
      <c r="V20">
        <f>M20</f>
        <v>1E-3</v>
      </c>
      <c r="W20">
        <v>2</v>
      </c>
      <c r="AM20" s="12"/>
      <c r="AN20" s="12"/>
      <c r="AO20" s="39"/>
      <c r="AP20" s="39">
        <v>32.1</v>
      </c>
      <c r="AQ20" s="39"/>
    </row>
    <row r="21" spans="3:45">
      <c r="E21" t="s">
        <v>670</v>
      </c>
      <c r="F21">
        <v>2001</v>
      </c>
      <c r="G21" t="s">
        <v>163</v>
      </c>
      <c r="H21" t="s">
        <v>671</v>
      </c>
      <c r="I21" t="s">
        <v>673</v>
      </c>
      <c r="J21">
        <v>0.13300000000000001</v>
      </c>
      <c r="M21">
        <v>0.01</v>
      </c>
      <c r="N21">
        <v>2</v>
      </c>
      <c r="O21" t="s">
        <v>677</v>
      </c>
      <c r="P21">
        <v>0.12</v>
      </c>
      <c r="S21">
        <v>1.2999999999999999E-2</v>
      </c>
      <c r="T21">
        <v>2</v>
      </c>
      <c r="U21">
        <f>AVERAGE(J21,P21)</f>
        <v>0.1265</v>
      </c>
      <c r="V21">
        <f>SQRT((M21^2)+(S21^2))/2</f>
        <v>8.2006097334283625E-3</v>
      </c>
      <c r="W21">
        <v>2</v>
      </c>
      <c r="X21">
        <f>U21</f>
        <v>0.1265</v>
      </c>
      <c r="Y21">
        <f>V21</f>
        <v>8.2006097334283625E-3</v>
      </c>
      <c r="Z21">
        <v>2</v>
      </c>
      <c r="AM21" s="12"/>
      <c r="AN21" s="12"/>
      <c r="AO21" s="39"/>
      <c r="AP21" s="39"/>
      <c r="AQ21" s="39"/>
    </row>
    <row r="22" spans="3:45">
      <c r="C22">
        <v>32</v>
      </c>
      <c r="D22">
        <v>1</v>
      </c>
      <c r="E22" t="s">
        <v>670</v>
      </c>
      <c r="F22">
        <v>2001</v>
      </c>
      <c r="G22" t="s">
        <v>13</v>
      </c>
      <c r="H22" t="s">
        <v>671</v>
      </c>
      <c r="I22" t="s">
        <v>676</v>
      </c>
      <c r="J22">
        <v>0.184</v>
      </c>
      <c r="M22">
        <v>1.4999999999999999E-2</v>
      </c>
      <c r="N22">
        <v>2</v>
      </c>
      <c r="U22">
        <f>J22</f>
        <v>0.184</v>
      </c>
      <c r="V22">
        <f>M22</f>
        <v>1.4999999999999999E-2</v>
      </c>
      <c r="W22">
        <v>2</v>
      </c>
      <c r="X22">
        <f>AVERAGE(U22:U23)</f>
        <v>0.14349999999999999</v>
      </c>
      <c r="Y22">
        <f>SQRT((V22^2)+(V23^2))/2</f>
        <v>7.5166481891864537E-3</v>
      </c>
      <c r="Z22">
        <f>SUM(W22:W23)</f>
        <v>4</v>
      </c>
      <c r="AA22">
        <v>12</v>
      </c>
      <c r="AB22">
        <f>SQRT((((Z24-1)*Y24^2)+((Z22-1)*Y22^2))/(Z24+Z22-2))</f>
        <v>6.9056136584665665E-3</v>
      </c>
      <c r="AC22">
        <f>(X24-X22)/AB22</f>
        <v>-0.86885833710719262</v>
      </c>
      <c r="AD22">
        <f>1-(3/(4*(Z22+Z24-2)-1))</f>
        <v>0.8</v>
      </c>
      <c r="AE22">
        <f>((Z22+Z24)/(Z22*Z24))+(AC22^2/(2*(Z22+Z24)))</f>
        <v>0.81290956749672305</v>
      </c>
      <c r="AF22">
        <f>AD22*AC22</f>
        <v>-0.69508666968575417</v>
      </c>
      <c r="AG22">
        <f>AE22*(AD22^2)</f>
        <v>0.52026212319790288</v>
      </c>
      <c r="AI22">
        <f>LN(X24/X22)</f>
        <v>-4.2711118093049692E-2</v>
      </c>
      <c r="AJ22">
        <f>(((V24^2)/(Z24*X24^2))+((V22^2)/(Z22*X22^2)))</f>
        <v>3.2935936642295724E-3</v>
      </c>
      <c r="AK22">
        <f>(Z22*Z24)/(Z22+Z24)</f>
        <v>1.3333333333333333</v>
      </c>
      <c r="AM22" s="12">
        <f>((Z22+Z24)/(Z22*Z24))+(AC22^2/(2*(AA22)))</f>
        <v>0.78145478374836153</v>
      </c>
      <c r="AN22" s="12">
        <f>AM22*(AD22^2)</f>
        <v>0.50013106159895149</v>
      </c>
      <c r="AO22" s="39">
        <f>(1/W22)+(AF22*AF16)/(2*AA22)</f>
        <v>0.46974715736644507</v>
      </c>
      <c r="AP22" s="39">
        <f>(1/W22)+(AF22*AF19)/(2*AA22)</f>
        <v>0.43532204032360622</v>
      </c>
      <c r="AQ22" s="39"/>
      <c r="AR22">
        <v>26</v>
      </c>
      <c r="AS22">
        <v>3</v>
      </c>
    </row>
    <row r="23" spans="3:45">
      <c r="E23" t="s">
        <v>670</v>
      </c>
      <c r="F23">
        <v>2001</v>
      </c>
      <c r="G23" t="s">
        <v>13</v>
      </c>
      <c r="H23" t="s">
        <v>671</v>
      </c>
      <c r="I23" t="s">
        <v>677</v>
      </c>
      <c r="J23">
        <v>0.10299999999999999</v>
      </c>
      <c r="M23">
        <v>1E-3</v>
      </c>
      <c r="N23">
        <v>2</v>
      </c>
      <c r="U23">
        <f>J23</f>
        <v>0.10299999999999999</v>
      </c>
      <c r="V23">
        <f>M23</f>
        <v>1E-3</v>
      </c>
      <c r="W23">
        <v>2</v>
      </c>
      <c r="AM23" s="12"/>
      <c r="AN23" s="12"/>
      <c r="AO23" s="12"/>
      <c r="AP23" s="12"/>
      <c r="AQ23" s="12"/>
    </row>
    <row r="24" spans="3:45">
      <c r="E24" t="s">
        <v>670</v>
      </c>
      <c r="F24">
        <v>2001</v>
      </c>
      <c r="G24" t="s">
        <v>163</v>
      </c>
      <c r="H24" t="s">
        <v>671</v>
      </c>
      <c r="I24" t="s">
        <v>676</v>
      </c>
      <c r="J24">
        <v>0.182</v>
      </c>
      <c r="M24">
        <v>7.0000000000000001E-3</v>
      </c>
      <c r="N24">
        <v>2</v>
      </c>
      <c r="O24" t="s">
        <v>677</v>
      </c>
      <c r="P24">
        <v>9.2999999999999999E-2</v>
      </c>
      <c r="S24">
        <v>6.0000000000000001E-3</v>
      </c>
      <c r="T24">
        <v>2</v>
      </c>
      <c r="U24">
        <f>AVERAGE(J24,P24)</f>
        <v>0.13750000000000001</v>
      </c>
      <c r="V24">
        <f>SQRT((M24^2)+(S24^2))/2</f>
        <v>4.6097722286464436E-3</v>
      </c>
      <c r="W24">
        <v>2</v>
      </c>
      <c r="X24">
        <f>U24</f>
        <v>0.13750000000000001</v>
      </c>
      <c r="Y24">
        <f>V24</f>
        <v>4.6097722286464436E-3</v>
      </c>
      <c r="Z24">
        <v>2</v>
      </c>
      <c r="AM24" s="12"/>
      <c r="AN24" s="12"/>
      <c r="AO24" s="40">
        <v>27</v>
      </c>
      <c r="AP24" s="40">
        <v>30</v>
      </c>
      <c r="AQ24" s="40">
        <v>33</v>
      </c>
    </row>
    <row r="25" spans="3:45">
      <c r="C25">
        <v>27</v>
      </c>
      <c r="D25">
        <v>1</v>
      </c>
      <c r="E25" t="s">
        <v>670</v>
      </c>
      <c r="F25">
        <v>2001</v>
      </c>
      <c r="G25" t="s">
        <v>13</v>
      </c>
      <c r="H25" t="s">
        <v>674</v>
      </c>
      <c r="I25" t="s">
        <v>676</v>
      </c>
      <c r="J25">
        <v>0.155</v>
      </c>
      <c r="M25">
        <v>1.4E-2</v>
      </c>
      <c r="N25">
        <v>2</v>
      </c>
      <c r="U25">
        <f>J25</f>
        <v>0.155</v>
      </c>
      <c r="V25">
        <f>M25</f>
        <v>1.4E-2</v>
      </c>
      <c r="W25">
        <v>2</v>
      </c>
      <c r="X25">
        <f>AVERAGE(U25:U26)</f>
        <v>0.14849999999999999</v>
      </c>
      <c r="Y25">
        <f>SQRT((V25^2)+(V26^2))/2</f>
        <v>1.520690632574555E-2</v>
      </c>
      <c r="Z25">
        <f>SUM(W25:W26)</f>
        <v>4</v>
      </c>
      <c r="AA25">
        <v>12</v>
      </c>
      <c r="AB25">
        <f>SQRT((((Z27-1)*Y27^2)+((Z25-1)*Y25^2))/(Z27+Z25-2))</f>
        <v>1.4108951059522461E-2</v>
      </c>
      <c r="AC25">
        <f>(X27-X25)/AB25</f>
        <v>-0.95683938111674982</v>
      </c>
      <c r="AD25">
        <f>1-(3/(4*(Z25+Z27-2)-1))</f>
        <v>0.8</v>
      </c>
      <c r="AE25">
        <f>((Z25+Z27)/(Z25*Z27))+(AC25^2/(2*(Z25+Z27)))</f>
        <v>0.82629513343799044</v>
      </c>
      <c r="AF25">
        <f>AD25*AC25</f>
        <v>-0.76547150489339988</v>
      </c>
      <c r="AG25">
        <f>AE25*(AD25^2)</f>
        <v>0.52882888540031403</v>
      </c>
      <c r="AI25">
        <f>LN(X27/X25)</f>
        <v>-9.5310179804324768E-2</v>
      </c>
      <c r="AJ25">
        <f>(((V27^2)/(Z27*X27^2))+((V25^2)/(Z25*X25^2)))</f>
        <v>5.0340668185786027E-3</v>
      </c>
      <c r="AK25">
        <f>(Z25*Z27)/(Z25+Z27)</f>
        <v>1.3333333333333333</v>
      </c>
      <c r="AM25" s="12">
        <f>((Z25+Z27)/(Z25*Z27))+(AC25^2/(2*(AA25)))</f>
        <v>0.78814756671899522</v>
      </c>
      <c r="AN25" s="12">
        <f>AM25*(AD25^2)</f>
        <v>0.50441444270015701</v>
      </c>
      <c r="AO25" s="40"/>
      <c r="AP25" s="40"/>
      <c r="AQ25" s="40">
        <f>(1/W25)+(AF25*AF31)/(2*AA25)</f>
        <v>0.50324154510630392</v>
      </c>
      <c r="AR25">
        <v>27</v>
      </c>
      <c r="AS25">
        <v>1</v>
      </c>
    </row>
    <row r="26" spans="3:45">
      <c r="E26" t="s">
        <v>670</v>
      </c>
      <c r="F26">
        <v>2001</v>
      </c>
      <c r="G26" t="s">
        <v>13</v>
      </c>
      <c r="H26" t="s">
        <v>674</v>
      </c>
      <c r="I26" t="s">
        <v>673</v>
      </c>
      <c r="J26">
        <v>0.14199999999999999</v>
      </c>
      <c r="M26">
        <v>2.7E-2</v>
      </c>
      <c r="N26">
        <v>2</v>
      </c>
      <c r="U26">
        <f>J26</f>
        <v>0.14199999999999999</v>
      </c>
      <c r="V26">
        <f>M26</f>
        <v>2.7E-2</v>
      </c>
      <c r="W26">
        <v>2</v>
      </c>
      <c r="AM26" s="12"/>
      <c r="AN26" s="12"/>
      <c r="AO26" s="40"/>
      <c r="AP26" s="40">
        <f>(1/W25)+(AF25*AF28)/(2*AA25)</f>
        <v>0.53149128689895342</v>
      </c>
      <c r="AQ26" s="40"/>
    </row>
    <row r="27" spans="3:45">
      <c r="E27" t="s">
        <v>670</v>
      </c>
      <c r="F27">
        <v>2001</v>
      </c>
      <c r="G27" t="s">
        <v>163</v>
      </c>
      <c r="H27" t="s">
        <v>674</v>
      </c>
      <c r="I27" t="s">
        <v>676</v>
      </c>
      <c r="J27">
        <v>0.13100000000000001</v>
      </c>
      <c r="M27">
        <v>1.0999999999999999E-2</v>
      </c>
      <c r="N27">
        <v>2</v>
      </c>
      <c r="O27" t="s">
        <v>673</v>
      </c>
      <c r="P27">
        <v>0.13900000000000001</v>
      </c>
      <c r="S27">
        <v>1.7000000000000001E-2</v>
      </c>
      <c r="T27">
        <v>2</v>
      </c>
      <c r="U27">
        <f>AVERAGE(J27,P27)</f>
        <v>0.13500000000000001</v>
      </c>
      <c r="V27">
        <f>SQRT((M27^2)+(S27^2))/2</f>
        <v>1.0124228365658293E-2</v>
      </c>
      <c r="W27">
        <v>2</v>
      </c>
      <c r="X27">
        <f>U27</f>
        <v>0.13500000000000001</v>
      </c>
      <c r="Y27">
        <f>V27</f>
        <v>1.0124228365658293E-2</v>
      </c>
      <c r="Z27">
        <v>2</v>
      </c>
      <c r="AM27" s="12"/>
      <c r="AN27" s="12"/>
      <c r="AO27" s="40"/>
      <c r="AP27" s="40"/>
      <c r="AQ27" s="40"/>
    </row>
    <row r="28" spans="3:45">
      <c r="C28">
        <v>30</v>
      </c>
      <c r="D28">
        <v>1</v>
      </c>
      <c r="E28" t="s">
        <v>670</v>
      </c>
      <c r="F28">
        <v>2001</v>
      </c>
      <c r="G28" t="s">
        <v>13</v>
      </c>
      <c r="H28" t="s">
        <v>674</v>
      </c>
      <c r="I28" t="s">
        <v>673</v>
      </c>
      <c r="J28">
        <v>0.14199999999999999</v>
      </c>
      <c r="M28">
        <v>2.7E-2</v>
      </c>
      <c r="N28">
        <v>2</v>
      </c>
      <c r="U28">
        <f>J28</f>
        <v>0.14199999999999999</v>
      </c>
      <c r="V28">
        <f>M28</f>
        <v>2.7E-2</v>
      </c>
      <c r="W28">
        <v>2</v>
      </c>
      <c r="X28">
        <f>AVERAGE(U28:U29)</f>
        <v>0.13150000000000001</v>
      </c>
      <c r="Y28">
        <f>SQRT((V28^2)+(V29^2))/2</f>
        <v>2.0934421415458319E-2</v>
      </c>
      <c r="Z28">
        <f>SUM(W28:W29)</f>
        <v>4</v>
      </c>
      <c r="AA28">
        <v>12</v>
      </c>
      <c r="AB28">
        <f>SQRT((((Z30-1)*Y30^2)+((Z28-1)*Y28^2))/(Z30+Z28-2))</f>
        <v>2.025617189895465E-2</v>
      </c>
      <c r="AC28">
        <f>(X30-X28)/AB28</f>
        <v>-1.2341917379408771</v>
      </c>
      <c r="AD28">
        <f>1-(3/(4*(Z28+Z30-2)-1))</f>
        <v>0.8</v>
      </c>
      <c r="AE28">
        <f>((Z28+Z30)/(Z28*Z30))+(AC28^2/(2*(Z28+Z30)))</f>
        <v>0.87693577050012683</v>
      </c>
      <c r="AF28">
        <f>AD28*AC28</f>
        <v>-0.98735339035270175</v>
      </c>
      <c r="AG28">
        <f>AE28*(AD28^2)</f>
        <v>0.56123889312008124</v>
      </c>
      <c r="AI28">
        <f>LN(X30/X28)</f>
        <v>-0.21086186646833938</v>
      </c>
      <c r="AJ28">
        <f>(((V30^2)/(Z30*X30^2))+((V28^2)/(Z28*X28^2)))</f>
        <v>2.4932491281225828E-2</v>
      </c>
      <c r="AK28">
        <f>(Z28*Z30)/(Z28+Z30)</f>
        <v>1.3333333333333333</v>
      </c>
      <c r="AM28" s="12">
        <f>((Z28+Z30)/(Z28*Z30))+(AC28^2/(2*(AA28)))</f>
        <v>0.81346788525006342</v>
      </c>
      <c r="AN28" s="12">
        <f>AM28*(AD28^2)</f>
        <v>0.52061944656004067</v>
      </c>
      <c r="AO28" s="40">
        <f>(1/W28)+(AF28*AF25)/(2*AA28)</f>
        <v>0.53149128689895342</v>
      </c>
      <c r="AP28" s="40"/>
      <c r="AQ28" s="40">
        <f>(1/W28)+(AF28*AF31)/(2*AA28)</f>
        <v>0.50418114917437207</v>
      </c>
      <c r="AR28">
        <v>27</v>
      </c>
      <c r="AS28">
        <v>2</v>
      </c>
    </row>
    <row r="29" spans="3:45">
      <c r="E29" t="s">
        <v>670</v>
      </c>
      <c r="F29">
        <v>2001</v>
      </c>
      <c r="G29" t="s">
        <v>13</v>
      </c>
      <c r="H29" t="s">
        <v>674</v>
      </c>
      <c r="I29" t="s">
        <v>677</v>
      </c>
      <c r="J29">
        <v>0.121</v>
      </c>
      <c r="M29">
        <v>3.2000000000000001E-2</v>
      </c>
      <c r="N29">
        <v>2</v>
      </c>
      <c r="U29">
        <f>J29</f>
        <v>0.121</v>
      </c>
      <c r="V29">
        <f>M29</f>
        <v>3.2000000000000001E-2</v>
      </c>
      <c r="W29">
        <v>2</v>
      </c>
      <c r="AM29" s="12"/>
      <c r="AN29" s="12"/>
      <c r="AO29" s="40"/>
      <c r="AP29" s="40"/>
      <c r="AQ29" s="40"/>
    </row>
    <row r="30" spans="3:45">
      <c r="E30" t="s">
        <v>670</v>
      </c>
      <c r="F30">
        <v>2001</v>
      </c>
      <c r="G30" t="s">
        <v>163</v>
      </c>
      <c r="H30" t="s">
        <v>674</v>
      </c>
      <c r="I30" t="s">
        <v>673</v>
      </c>
      <c r="J30">
        <v>0.129</v>
      </c>
      <c r="M30">
        <v>3.5000000000000003E-2</v>
      </c>
      <c r="N30">
        <v>2</v>
      </c>
      <c r="O30" t="s">
        <v>677</v>
      </c>
      <c r="P30">
        <v>8.4000000000000005E-2</v>
      </c>
      <c r="S30">
        <v>8.9999999999999993E-3</v>
      </c>
      <c r="T30">
        <v>2</v>
      </c>
      <c r="U30">
        <f>AVERAGE(J30,P30)</f>
        <v>0.10650000000000001</v>
      </c>
      <c r="V30">
        <f>SQRT((M30^2)+(S30^2))/2</f>
        <v>1.8069310999592653E-2</v>
      </c>
      <c r="W30">
        <v>2</v>
      </c>
      <c r="X30">
        <f>U30</f>
        <v>0.10650000000000001</v>
      </c>
      <c r="Y30">
        <f>V30</f>
        <v>1.8069310999592653E-2</v>
      </c>
      <c r="Z30">
        <v>2</v>
      </c>
      <c r="AM30" s="12"/>
      <c r="AN30" s="12"/>
      <c r="AO30" s="40"/>
      <c r="AP30" s="40"/>
      <c r="AQ30" s="40"/>
    </row>
    <row r="31" spans="3:45">
      <c r="C31">
        <v>33</v>
      </c>
      <c r="D31">
        <v>1</v>
      </c>
      <c r="E31" t="s">
        <v>670</v>
      </c>
      <c r="F31">
        <v>2001</v>
      </c>
      <c r="G31" t="s">
        <v>13</v>
      </c>
      <c r="H31" t="s">
        <v>674</v>
      </c>
      <c r="I31" t="s">
        <v>676</v>
      </c>
      <c r="J31">
        <v>0.155</v>
      </c>
      <c r="M31">
        <v>1.4E-2</v>
      </c>
      <c r="N31">
        <v>2</v>
      </c>
      <c r="U31">
        <f>J31</f>
        <v>0.155</v>
      </c>
      <c r="V31">
        <f>M31</f>
        <v>1.4E-2</v>
      </c>
      <c r="W31">
        <v>2</v>
      </c>
      <c r="X31">
        <f>AVERAGE(U31:U32)</f>
        <v>0.13800000000000001</v>
      </c>
      <c r="Y31">
        <f>SQRT((V31^2)+(V32^2))/2</f>
        <v>1.7464249196572981E-2</v>
      </c>
      <c r="Z31">
        <f>SUM(W31:W32)</f>
        <v>4</v>
      </c>
      <c r="AA31">
        <v>12</v>
      </c>
      <c r="AB31">
        <f>SQRT((((Z33-1)*Y33^2)+((Z31-1)*Y31^2))/(Z33+Z31-2))</f>
        <v>1.9678668654154428E-2</v>
      </c>
      <c r="AC31">
        <f>(X33-X31)/AB31</f>
        <v>-0.12704111461687825</v>
      </c>
      <c r="AD31">
        <f>1-(3/(4*(Z31+Z33-2)-1))</f>
        <v>0.8</v>
      </c>
      <c r="AE31">
        <f>((Z31+Z33)/(Z31*Z33))+(AC31^2/(2*(Z31+Z33)))</f>
        <v>0.75134495373359156</v>
      </c>
      <c r="AF31">
        <f>AD31*AC31</f>
        <v>-0.10163289169350261</v>
      </c>
      <c r="AG31">
        <f>AE31*(AD31^2)</f>
        <v>0.4808607703894987</v>
      </c>
      <c r="AI31">
        <f>LN(X33/X31)</f>
        <v>-1.8282044837449069E-2</v>
      </c>
      <c r="AJ31">
        <f>(((V33^2)/(Z33*X33^2))+((V31^2)/(Z31*X31^2)))</f>
        <v>1.9838548977360534E-2</v>
      </c>
      <c r="AK31">
        <f>(Z31*Z33)/(Z31+Z33)</f>
        <v>1.3333333333333333</v>
      </c>
      <c r="AM31" s="12">
        <f>((Z31+Z33)/(Z31*Z33))+(AC31^2/(2*(AA31)))</f>
        <v>0.75067247686679583</v>
      </c>
      <c r="AN31" s="12">
        <f>AM31*(AD31^2)</f>
        <v>0.48043038519474945</v>
      </c>
      <c r="AO31" s="40">
        <f>(1/W31)+(AF31*AF25)/(2*AA31)</f>
        <v>0.50324154510630392</v>
      </c>
      <c r="AP31" s="40">
        <f>(1/W31)+(AF31*AF28)/(2*AA31)</f>
        <v>0.50418114917437207</v>
      </c>
      <c r="AQ31" s="40"/>
      <c r="AR31">
        <v>27</v>
      </c>
      <c r="AS31">
        <v>3</v>
      </c>
    </row>
    <row r="32" spans="3:45">
      <c r="E32" t="s">
        <v>670</v>
      </c>
      <c r="F32">
        <v>2001</v>
      </c>
      <c r="G32" t="s">
        <v>13</v>
      </c>
      <c r="H32" t="s">
        <v>674</v>
      </c>
      <c r="I32" t="s">
        <v>677</v>
      </c>
      <c r="J32">
        <v>0.121</v>
      </c>
      <c r="M32">
        <v>3.2000000000000001E-2</v>
      </c>
      <c r="N32">
        <v>2</v>
      </c>
      <c r="U32">
        <f>J32</f>
        <v>0.121</v>
      </c>
      <c r="V32">
        <f>M32</f>
        <v>3.2000000000000001E-2</v>
      </c>
      <c r="W32">
        <v>2</v>
      </c>
      <c r="AM32" s="12"/>
      <c r="AN32" s="12"/>
      <c r="AO32" s="12"/>
    </row>
    <row r="33" spans="3:45">
      <c r="E33" t="s">
        <v>670</v>
      </c>
      <c r="F33">
        <v>2001</v>
      </c>
      <c r="G33" t="s">
        <v>163</v>
      </c>
      <c r="H33" t="s">
        <v>674</v>
      </c>
      <c r="I33" t="s">
        <v>676</v>
      </c>
      <c r="J33">
        <v>0.14099999999999999</v>
      </c>
      <c r="M33">
        <v>6.0000000000000001E-3</v>
      </c>
      <c r="N33">
        <v>2</v>
      </c>
      <c r="O33" t="s">
        <v>677</v>
      </c>
      <c r="P33">
        <v>0.13</v>
      </c>
      <c r="S33">
        <v>0.05</v>
      </c>
      <c r="T33">
        <v>2</v>
      </c>
      <c r="U33">
        <f>AVERAGE(J33,P33)</f>
        <v>0.13550000000000001</v>
      </c>
      <c r="V33">
        <f>SQRT((M33^2)+(S33^2))/2</f>
        <v>2.5179356624028346E-2</v>
      </c>
      <c r="W33">
        <v>2</v>
      </c>
      <c r="X33">
        <f>U33</f>
        <v>0.13550000000000001</v>
      </c>
      <c r="Y33">
        <f>V33</f>
        <v>2.5179356624028346E-2</v>
      </c>
      <c r="Z33">
        <v>2</v>
      </c>
      <c r="AM33" s="12"/>
      <c r="AN33" s="12"/>
      <c r="AO33" s="41">
        <v>23</v>
      </c>
      <c r="AP33" s="41">
        <v>35</v>
      </c>
      <c r="AQ33" s="41">
        <v>38</v>
      </c>
    </row>
    <row r="34" spans="3:45">
      <c r="C34">
        <v>23</v>
      </c>
      <c r="D34">
        <v>2</v>
      </c>
      <c r="E34" t="s">
        <v>644</v>
      </c>
      <c r="F34">
        <v>2000</v>
      </c>
      <c r="G34" t="s">
        <v>13</v>
      </c>
      <c r="H34" t="s">
        <v>671</v>
      </c>
      <c r="I34" t="s">
        <v>672</v>
      </c>
      <c r="J34">
        <v>3403.9215686274501</v>
      </c>
      <c r="K34">
        <v>3623.5294117646999</v>
      </c>
      <c r="L34">
        <f t="shared" ref="L34:L41" si="0">K34-J34</f>
        <v>219.6078431372498</v>
      </c>
      <c r="M34">
        <f t="shared" ref="M34:M41" si="1">L34*SQRT(N34)</f>
        <v>310.57239016820193</v>
      </c>
      <c r="N34">
        <v>2</v>
      </c>
      <c r="U34">
        <f>J34</f>
        <v>3403.9215686274501</v>
      </c>
      <c r="V34">
        <f>M34</f>
        <v>310.57239016820193</v>
      </c>
      <c r="W34">
        <v>2</v>
      </c>
      <c r="X34">
        <f>AVERAGE(U34:U35)</f>
        <v>1824.0981888938775</v>
      </c>
      <c r="Y34">
        <f>SQRT((V34^2)+(V35^2))/2</f>
        <v>165.12157306416793</v>
      </c>
      <c r="Z34">
        <f>SUM(W34:W35)</f>
        <v>4</v>
      </c>
      <c r="AA34">
        <v>12</v>
      </c>
      <c r="AB34">
        <f>SQRT((((Z36-1)*Y36^2)+((Z34-1)*Y34^2))/(Z36+Z34-2))</f>
        <v>157.21957310130529</v>
      </c>
      <c r="AC34">
        <f>(X36-X34)/AB34</f>
        <v>-0.71669029898881165</v>
      </c>
      <c r="AD34">
        <f>1-(3/(4*(Z34+Z36-2)-1))</f>
        <v>0.8</v>
      </c>
      <c r="AE34">
        <f>((Z34+Z36)/(Z34*Z36))+(AC34^2/(2*(Z34+Z36)))</f>
        <v>0.79280374872205606</v>
      </c>
      <c r="AF34">
        <f>AD34*AC34</f>
        <v>-0.57335223919104938</v>
      </c>
      <c r="AG34">
        <f>AE34*(AD34^2)</f>
        <v>0.50739439918211593</v>
      </c>
      <c r="AI34">
        <f>LN(X36/X34)</f>
        <v>-6.3762025935246741E-2</v>
      </c>
      <c r="AJ34">
        <f>(((V36^2)/(Z36*X36^2))+((V34^2)/(Z34*X34^2)))</f>
        <v>1.0162309828180931E-2</v>
      </c>
      <c r="AK34">
        <f>(Z34*Z36)/(Z34+Z36)</f>
        <v>1.3333333333333333</v>
      </c>
      <c r="AM34" s="12">
        <f>((Z34+Z36)/(Z34*Z36))+(AC34^2/(2*(AA34)))</f>
        <v>0.77140187436102803</v>
      </c>
      <c r="AN34" s="12">
        <f>AM34*(AD34^2)</f>
        <v>0.49369719959105801</v>
      </c>
      <c r="AO34" s="41"/>
      <c r="AP34" s="41">
        <f>(1/W34)+(AF34*AF37)/(2*AA34)</f>
        <v>0.51566428364952921</v>
      </c>
      <c r="AQ34" s="41">
        <f>(1/W34)+(AF34*AF40)/(2*AA34)</f>
        <v>0.51236294422861617</v>
      </c>
      <c r="AR34">
        <v>23</v>
      </c>
      <c r="AS34">
        <v>2</v>
      </c>
    </row>
    <row r="35" spans="3:45">
      <c r="E35" t="s">
        <v>644</v>
      </c>
      <c r="F35">
        <v>2000</v>
      </c>
      <c r="G35" t="s">
        <v>13</v>
      </c>
      <c r="H35" t="s">
        <v>671</v>
      </c>
      <c r="I35" t="s">
        <v>673</v>
      </c>
      <c r="J35">
        <v>244.27480916030501</v>
      </c>
      <c r="K35">
        <v>323.66412213740398</v>
      </c>
      <c r="L35">
        <f t="shared" si="0"/>
        <v>79.389312977098967</v>
      </c>
      <c r="M35">
        <f t="shared" si="1"/>
        <v>112.27344311969573</v>
      </c>
      <c r="N35">
        <v>2</v>
      </c>
      <c r="U35">
        <f>J35</f>
        <v>244.27480916030501</v>
      </c>
      <c r="V35">
        <f>M35</f>
        <v>112.27344311969573</v>
      </c>
      <c r="W35">
        <v>2</v>
      </c>
      <c r="AM35" s="12"/>
      <c r="AN35" s="12"/>
      <c r="AO35" s="41"/>
      <c r="AP35" s="41"/>
      <c r="AQ35" s="41"/>
    </row>
    <row r="36" spans="3:45">
      <c r="E36" t="s">
        <v>644</v>
      </c>
      <c r="F36">
        <v>2000</v>
      </c>
      <c r="G36" t="s">
        <v>163</v>
      </c>
      <c r="H36" t="s">
        <v>671</v>
      </c>
      <c r="I36" t="s">
        <v>672</v>
      </c>
      <c r="J36">
        <v>2854.9019607843102</v>
      </c>
      <c r="K36">
        <v>3011.76470588235</v>
      </c>
      <c r="L36">
        <f t="shared" si="0"/>
        <v>156.8627450980398</v>
      </c>
      <c r="M36">
        <f t="shared" si="1"/>
        <v>221.83742154872164</v>
      </c>
      <c r="N36">
        <v>2</v>
      </c>
      <c r="O36" t="s">
        <v>673</v>
      </c>
      <c r="P36">
        <v>567.93893129770902</v>
      </c>
      <c r="Q36">
        <v>665.64885496183194</v>
      </c>
      <c r="R36">
        <f>Q36-P36</f>
        <v>97.709923664122925</v>
      </c>
      <c r="S36">
        <f>R36*SQRT(T36)</f>
        <v>138.18269922424247</v>
      </c>
      <c r="T36">
        <v>2</v>
      </c>
      <c r="U36">
        <f>AVERAGE(J36,P36)</f>
        <v>1711.4204460410097</v>
      </c>
      <c r="V36">
        <f>SQRT((M36^2)+(S36^2))/2</f>
        <v>130.67736985060066</v>
      </c>
      <c r="W36">
        <v>2</v>
      </c>
      <c r="X36">
        <f>U36</f>
        <v>1711.4204460410097</v>
      </c>
      <c r="Y36">
        <f>V36</f>
        <v>130.67736985060066</v>
      </c>
      <c r="Z36">
        <v>2</v>
      </c>
      <c r="AM36" s="12"/>
      <c r="AN36" s="12"/>
      <c r="AO36" s="41"/>
      <c r="AP36" s="41"/>
      <c r="AQ36" s="41"/>
    </row>
    <row r="37" spans="3:45">
      <c r="C37">
        <v>35</v>
      </c>
      <c r="D37">
        <v>1</v>
      </c>
      <c r="E37" t="s">
        <v>644</v>
      </c>
      <c r="F37">
        <v>2000</v>
      </c>
      <c r="G37" t="s">
        <v>13</v>
      </c>
      <c r="H37" t="s">
        <v>671</v>
      </c>
      <c r="I37" t="s">
        <v>672</v>
      </c>
      <c r="J37">
        <v>3403.9215686274501</v>
      </c>
      <c r="K37">
        <v>3623.5294117646999</v>
      </c>
      <c r="L37">
        <f t="shared" si="0"/>
        <v>219.6078431372498</v>
      </c>
      <c r="M37">
        <f t="shared" si="1"/>
        <v>310.57239016820193</v>
      </c>
      <c r="N37">
        <v>2</v>
      </c>
      <c r="U37">
        <f>J37</f>
        <v>3403.9215686274501</v>
      </c>
      <c r="V37">
        <f>M37</f>
        <v>310.57239016820193</v>
      </c>
      <c r="W37">
        <v>2</v>
      </c>
      <c r="X37">
        <f>AVERAGE(U37:U38)</f>
        <v>1710.4835115864523</v>
      </c>
      <c r="Y37">
        <f>SQRT((V37^2)+(V38^2))/2</f>
        <v>155.75325403993344</v>
      </c>
      <c r="Z37">
        <f>SUM(W37:W38)</f>
        <v>4</v>
      </c>
      <c r="AA37">
        <v>12</v>
      </c>
      <c r="AB37">
        <f>SQRT((((Z39-1)*Y39^2)+((Z37-1)*Y37^2))/(Z39+Z37-2))</f>
        <v>135.35646306789681</v>
      </c>
      <c r="AC37">
        <f>(X39-X37)/AB37</f>
        <v>-0.8196157220017235</v>
      </c>
      <c r="AD37">
        <f>1-(3/(4*(Z37+Z39-2)-1))</f>
        <v>0.8</v>
      </c>
      <c r="AE37">
        <f>((Z37+Z39)/(Z37*Z39))+(AC37^2/(2*(Z37+Z39)))</f>
        <v>0.80598082764603385</v>
      </c>
      <c r="AF37">
        <f>AD37*AC37</f>
        <v>-0.65569257760137889</v>
      </c>
      <c r="AG37">
        <f>AE37*(AD37^2)</f>
        <v>0.5158277296934618</v>
      </c>
      <c r="AI37">
        <f>LN(X39/X37)</f>
        <v>-6.7057980884561483E-2</v>
      </c>
      <c r="AJ37">
        <f>(((V39^2)/(Z39*X39^2))+((V37^2)/(Z37*X37^2)))</f>
        <v>8.3412370871357739E-3</v>
      </c>
      <c r="AK37">
        <f>(Z37*Z39)/(Z37+Z39)</f>
        <v>1.3333333333333333</v>
      </c>
      <c r="AM37" s="12">
        <f>((Z37+Z39)/(Z37*Z39))+(AC37^2/(2*(AA37)))</f>
        <v>0.77799041382301692</v>
      </c>
      <c r="AN37" s="12">
        <f>AM37*(AD37^2)</f>
        <v>0.49791386484673095</v>
      </c>
      <c r="AO37" s="41">
        <f>(1/W37)+(AF37*AF34)/(2*AA37)</f>
        <v>0.51566428364952921</v>
      </c>
      <c r="AP37" s="41"/>
      <c r="AQ37" s="41">
        <f>(1/W37)+(AF37*AF40)/(2*AA37)</f>
        <v>0.51413841302763674</v>
      </c>
      <c r="AR37">
        <v>23</v>
      </c>
      <c r="AS37">
        <v>3</v>
      </c>
    </row>
    <row r="38" spans="3:45">
      <c r="E38" t="s">
        <v>644</v>
      </c>
      <c r="F38">
        <v>2000</v>
      </c>
      <c r="G38" t="s">
        <v>13</v>
      </c>
      <c r="H38" t="s">
        <v>671</v>
      </c>
      <c r="I38" t="s">
        <v>677</v>
      </c>
      <c r="J38">
        <v>17.045454545454501</v>
      </c>
      <c r="K38">
        <v>34.090909090909101</v>
      </c>
      <c r="L38">
        <f t="shared" si="0"/>
        <v>17.0454545454546</v>
      </c>
      <c r="M38">
        <f t="shared" si="1"/>
        <v>24.105912994996018</v>
      </c>
      <c r="N38">
        <v>2</v>
      </c>
      <c r="U38">
        <f>J38</f>
        <v>17.045454545454501</v>
      </c>
      <c r="V38">
        <f>M38</f>
        <v>24.105912994996018</v>
      </c>
      <c r="W38">
        <v>2</v>
      </c>
      <c r="AM38" s="12"/>
      <c r="AN38" s="12"/>
      <c r="AO38" s="41"/>
      <c r="AP38" s="41"/>
      <c r="AQ38" s="41"/>
    </row>
    <row r="39" spans="3:45">
      <c r="E39" t="s">
        <v>644</v>
      </c>
      <c r="F39">
        <v>2000</v>
      </c>
      <c r="G39" t="s">
        <v>13</v>
      </c>
      <c r="H39" t="s">
        <v>671</v>
      </c>
      <c r="I39" t="s">
        <v>672</v>
      </c>
      <c r="J39">
        <v>3184.3137254901899</v>
      </c>
      <c r="K39">
        <v>3215.6862745098001</v>
      </c>
      <c r="L39">
        <f t="shared" si="0"/>
        <v>31.372549019610233</v>
      </c>
      <c r="M39">
        <f t="shared" si="1"/>
        <v>44.367484309747539</v>
      </c>
      <c r="N39">
        <v>2</v>
      </c>
      <c r="O39" t="s">
        <v>677</v>
      </c>
      <c r="P39">
        <v>14.772727272727201</v>
      </c>
      <c r="Q39">
        <v>20.4545454545454</v>
      </c>
      <c r="R39">
        <f>Q39-P39</f>
        <v>5.6818181818181994</v>
      </c>
      <c r="S39">
        <f>R39*SQRT(T39)</f>
        <v>8.0353043316653388</v>
      </c>
      <c r="T39">
        <v>2</v>
      </c>
      <c r="U39">
        <f>AVERAGE(J39,P39)</f>
        <v>1599.5432263814585</v>
      </c>
      <c r="V39">
        <f>SQRT((M39^2)+(S39^2))/2</f>
        <v>22.544621197073671</v>
      </c>
      <c r="W39">
        <v>2</v>
      </c>
      <c r="X39">
        <f>U39</f>
        <v>1599.5432263814585</v>
      </c>
      <c r="Y39">
        <f>V39</f>
        <v>22.544621197073671</v>
      </c>
      <c r="Z39">
        <v>2</v>
      </c>
      <c r="AM39" s="12"/>
      <c r="AN39" s="12"/>
      <c r="AO39" s="41"/>
      <c r="AP39" s="41"/>
      <c r="AQ39" s="41"/>
    </row>
    <row r="40" spans="3:45">
      <c r="C40">
        <v>38</v>
      </c>
      <c r="D40">
        <v>1</v>
      </c>
      <c r="E40" t="s">
        <v>644</v>
      </c>
      <c r="F40">
        <v>2000</v>
      </c>
      <c r="G40" t="s">
        <v>13</v>
      </c>
      <c r="H40" t="s">
        <v>671</v>
      </c>
      <c r="I40" t="s">
        <v>673</v>
      </c>
      <c r="J40">
        <v>244.27480916030501</v>
      </c>
      <c r="K40">
        <v>323.66412213740398</v>
      </c>
      <c r="L40">
        <f t="shared" si="0"/>
        <v>79.389312977098967</v>
      </c>
      <c r="M40">
        <f t="shared" si="1"/>
        <v>112.27344311969573</v>
      </c>
      <c r="N40">
        <v>2</v>
      </c>
      <c r="U40">
        <f>J40</f>
        <v>244.27480916030501</v>
      </c>
      <c r="V40">
        <f>M40</f>
        <v>112.27344311969573</v>
      </c>
      <c r="W40">
        <v>2</v>
      </c>
      <c r="X40">
        <f>AVERAGE(U40:U41)</f>
        <v>130.66013185287974</v>
      </c>
      <c r="Y40">
        <f>SQRT((V40^2)+(V41^2))/2</f>
        <v>57.416071511541674</v>
      </c>
      <c r="Z40">
        <f>SUM(W40:W41)</f>
        <v>4</v>
      </c>
      <c r="AA40">
        <v>12</v>
      </c>
      <c r="AB40">
        <f>SQRT((((Z42-1)*Y42^2)+((Z40-1)*Y40^2))/(Z42+Z40-2))</f>
        <v>49.723776514499079</v>
      </c>
      <c r="AC40">
        <f>(X42-X40)/AB40</f>
        <v>-0.64687691353883225</v>
      </c>
      <c r="AD40">
        <f>1-(3/(4*(Z40+Z42-2)-1))</f>
        <v>0.8</v>
      </c>
      <c r="AE40">
        <f>((Z40+Z42)/(Z40*Z42))+(AC40^2/(2*(Z40+Z42)))</f>
        <v>0.78487081177246054</v>
      </c>
      <c r="AF40">
        <f>AD40*AC40</f>
        <v>-0.51750153083106587</v>
      </c>
      <c r="AG40">
        <f>AE40*(AD40^2)</f>
        <v>0.50231731953437486</v>
      </c>
      <c r="AI40">
        <f>LN(X42/X40)</f>
        <v>-0.28259407012828991</v>
      </c>
      <c r="AJ40">
        <f>(((V42^2)/(Z42*X42^2))+((V40^2)/(Z40*X40^2)))</f>
        <v>0.18458988846610702</v>
      </c>
      <c r="AK40">
        <f>(Z40*Z42)/(Z40+Z42)</f>
        <v>1.3333333333333333</v>
      </c>
      <c r="AM40" s="12">
        <f>((Z40+Z42)/(Z40*Z42))+(AC40^2/(2*(AA40)))</f>
        <v>0.76743540588623027</v>
      </c>
      <c r="AN40" s="12">
        <f>AM40*(AD40^2)</f>
        <v>0.49115865976718748</v>
      </c>
      <c r="AO40" s="41">
        <f>(1/W40)+(AF40*AF34)/(2*AA40)</f>
        <v>0.51236294422861617</v>
      </c>
      <c r="AP40" s="41">
        <f>(1/W40)+(AF40*AF37)/(2*AA40)</f>
        <v>0.51413841302763674</v>
      </c>
      <c r="AQ40" s="41"/>
      <c r="AR40">
        <v>23</v>
      </c>
      <c r="AS40">
        <v>4</v>
      </c>
    </row>
    <row r="41" spans="3:45">
      <c r="E41" t="s">
        <v>644</v>
      </c>
      <c r="F41">
        <v>2000</v>
      </c>
      <c r="G41" t="s">
        <v>13</v>
      </c>
      <c r="H41" t="s">
        <v>671</v>
      </c>
      <c r="I41" t="s">
        <v>677</v>
      </c>
      <c r="J41">
        <v>17.045454545454501</v>
      </c>
      <c r="K41">
        <v>34.090909090909101</v>
      </c>
      <c r="L41">
        <f t="shared" si="0"/>
        <v>17.0454545454546</v>
      </c>
      <c r="M41">
        <f t="shared" si="1"/>
        <v>24.105912994996018</v>
      </c>
      <c r="N41">
        <v>2</v>
      </c>
      <c r="U41">
        <f>J41</f>
        <v>17.045454545454501</v>
      </c>
      <c r="V41">
        <f>M41</f>
        <v>24.105912994996018</v>
      </c>
      <c r="W41">
        <v>2</v>
      </c>
      <c r="AM41" s="12"/>
      <c r="AN41" s="12"/>
      <c r="AO41" s="41"/>
      <c r="AP41" s="41"/>
      <c r="AQ41" s="41"/>
    </row>
    <row r="42" spans="3:45">
      <c r="E42" t="s">
        <v>644</v>
      </c>
      <c r="F42">
        <v>2000</v>
      </c>
      <c r="G42" t="s">
        <v>163</v>
      </c>
      <c r="H42" t="s">
        <v>671</v>
      </c>
      <c r="I42" t="s">
        <v>673</v>
      </c>
      <c r="J42">
        <v>152.67175572519</v>
      </c>
      <c r="M42">
        <v>0</v>
      </c>
      <c r="N42">
        <v>2</v>
      </c>
      <c r="O42" t="s">
        <v>677</v>
      </c>
      <c r="P42">
        <v>44.318181818181799</v>
      </c>
      <c r="S42">
        <v>0</v>
      </c>
      <c r="T42">
        <v>2</v>
      </c>
      <c r="U42">
        <f>AVERAGE(J42,P42)</f>
        <v>98.494968771685905</v>
      </c>
      <c r="V42">
        <f>SQRT((M42^2)+(S42^2))/2</f>
        <v>0</v>
      </c>
      <c r="W42">
        <v>2</v>
      </c>
      <c r="X42">
        <f>U42</f>
        <v>98.494968771685905</v>
      </c>
      <c r="Y42">
        <f>V42</f>
        <v>0</v>
      </c>
      <c r="Z42">
        <v>2</v>
      </c>
      <c r="AM42" s="12"/>
      <c r="AN42" s="12"/>
      <c r="AO42" s="42">
        <v>24</v>
      </c>
      <c r="AP42" s="42">
        <v>36</v>
      </c>
      <c r="AQ42" s="42">
        <v>39</v>
      </c>
    </row>
    <row r="43" spans="3:45">
      <c r="C43">
        <v>24</v>
      </c>
      <c r="D43">
        <v>2</v>
      </c>
      <c r="E43" t="s">
        <v>644</v>
      </c>
      <c r="F43">
        <v>2000</v>
      </c>
      <c r="G43" t="s">
        <v>13</v>
      </c>
      <c r="H43" t="s">
        <v>674</v>
      </c>
      <c r="I43" t="s">
        <v>672</v>
      </c>
      <c r="J43">
        <v>1756.86274509803</v>
      </c>
      <c r="K43">
        <v>2149.01960784313</v>
      </c>
      <c r="L43">
        <f t="shared" ref="L43:L74" si="2">K43-J43</f>
        <v>392.15686274509994</v>
      </c>
      <c r="M43">
        <f t="shared" ref="M43:M74" si="3">L43*SQRT(N43)</f>
        <v>554.59355387180472</v>
      </c>
      <c r="N43">
        <v>2</v>
      </c>
      <c r="U43">
        <f>J43</f>
        <v>1756.86274509803</v>
      </c>
      <c r="V43">
        <f>M43</f>
        <v>554.59355387180472</v>
      </c>
      <c r="W43">
        <v>2</v>
      </c>
      <c r="X43">
        <f>AVERAGE(U43:U44)</f>
        <v>933.39320461008356</v>
      </c>
      <c r="Y43">
        <f>SQRT((V43^2)+(V44^2))/2</f>
        <v>278.13607424957274</v>
      </c>
      <c r="Z43">
        <f>SUM(W43:W44)</f>
        <v>4</v>
      </c>
      <c r="AA43">
        <v>12</v>
      </c>
      <c r="AB43">
        <f>SQRT((((Z45-1)*Y45^2)+((Z43-1)*Y43^2))/(Z45+Z43-2))</f>
        <v>244.92494873572647</v>
      </c>
      <c r="AC43">
        <f>(X45-X43)/AB43</f>
        <v>-0.98732321089213304</v>
      </c>
      <c r="AD43">
        <f>1-(3/(4*(Z43+Z45-2)-1))</f>
        <v>0.8</v>
      </c>
      <c r="AE43">
        <f>((Z43+Z45)/(Z43*Z45))+(AC43^2/(2*(Z43+Z45)))</f>
        <v>0.831233926897196</v>
      </c>
      <c r="AF43">
        <f>AD43*AC43</f>
        <v>-0.78985856871370652</v>
      </c>
      <c r="AG43">
        <f>AE43*(AD43^2)</f>
        <v>0.53198971321420552</v>
      </c>
      <c r="AI43">
        <f>LN(X45/X43)</f>
        <v>-0.29985766976313971</v>
      </c>
      <c r="AJ43">
        <f>(((V45^2)/(Z45*X45^2))+((V43^2)/(Z43*X43^2)))</f>
        <v>9.6490862401260355E-2</v>
      </c>
      <c r="AK43">
        <f>(Z43*Z45)/(Z43+Z45)</f>
        <v>1.3333333333333333</v>
      </c>
      <c r="AM43" s="12">
        <f>((Z43+Z45)/(Z43*Z45))+(AC43^2/(2*(AA43)))</f>
        <v>0.790616963448598</v>
      </c>
      <c r="AN43" s="12">
        <f>AM43*(AD43^2)</f>
        <v>0.50599485660710286</v>
      </c>
      <c r="AO43" s="42"/>
      <c r="AP43" s="42">
        <f>(1/W43)+(AF43*AF46)/(2*AA43)</f>
        <v>0.52833201995832957</v>
      </c>
      <c r="AQ43" s="42">
        <f>(1/W43)+(AF43*AF49)/(2*AA43)</f>
        <v>0.50058111951092354</v>
      </c>
      <c r="AR43">
        <v>24</v>
      </c>
      <c r="AS43">
        <v>2</v>
      </c>
    </row>
    <row r="44" spans="3:45">
      <c r="E44" t="s">
        <v>644</v>
      </c>
      <c r="F44">
        <v>2000</v>
      </c>
      <c r="G44" t="s">
        <v>13</v>
      </c>
      <c r="H44" t="s">
        <v>674</v>
      </c>
      <c r="I44" t="s">
        <v>673</v>
      </c>
      <c r="J44">
        <v>109.923664122137</v>
      </c>
      <c r="K44">
        <v>140.458015267175</v>
      </c>
      <c r="L44">
        <f t="shared" si="2"/>
        <v>30.534351145038002</v>
      </c>
      <c r="M44">
        <f t="shared" si="3"/>
        <v>43.182093507575189</v>
      </c>
      <c r="N44">
        <v>2</v>
      </c>
      <c r="U44">
        <f>J44</f>
        <v>109.923664122137</v>
      </c>
      <c r="V44">
        <f>M44</f>
        <v>43.182093507575189</v>
      </c>
      <c r="W44">
        <v>2</v>
      </c>
      <c r="AM44" s="12"/>
      <c r="AN44" s="12"/>
      <c r="AO44" s="42"/>
      <c r="AP44" s="42">
        <v>39.1</v>
      </c>
      <c r="AQ44" s="42"/>
    </row>
    <row r="45" spans="3:45">
      <c r="E45" t="s">
        <v>644</v>
      </c>
      <c r="F45">
        <v>2000</v>
      </c>
      <c r="G45" t="s">
        <v>163</v>
      </c>
      <c r="H45" t="s">
        <v>674</v>
      </c>
      <c r="I45" t="s">
        <v>672</v>
      </c>
      <c r="J45">
        <v>1254.9019607843099</v>
      </c>
      <c r="K45">
        <v>1380.39215686274</v>
      </c>
      <c r="L45">
        <f t="shared" si="2"/>
        <v>125.49019607843002</v>
      </c>
      <c r="M45">
        <f t="shared" si="3"/>
        <v>177.46993723897472</v>
      </c>
      <c r="N45">
        <v>2</v>
      </c>
      <c r="O45" t="s">
        <v>673</v>
      </c>
      <c r="P45">
        <v>128.24427480916</v>
      </c>
      <c r="Q45">
        <f>P45</f>
        <v>128.24427480916</v>
      </c>
      <c r="R45">
        <f>Q45-P45</f>
        <v>0</v>
      </c>
      <c r="S45">
        <f>R45*SQRT(T45)</f>
        <v>0</v>
      </c>
      <c r="T45">
        <v>2</v>
      </c>
      <c r="U45">
        <f>AVERAGE(J45,P45)</f>
        <v>691.573117796735</v>
      </c>
      <c r="V45">
        <f>SQRT((M45^2)+(S45^2))/2</f>
        <v>88.734968619487361</v>
      </c>
      <c r="W45">
        <v>2</v>
      </c>
      <c r="X45">
        <f>U45</f>
        <v>691.573117796735</v>
      </c>
      <c r="Y45">
        <f>V45</f>
        <v>88.734968619487361</v>
      </c>
      <c r="Z45">
        <v>2</v>
      </c>
      <c r="AM45" s="12"/>
      <c r="AN45" s="12"/>
      <c r="AO45" s="42"/>
      <c r="AP45" s="42"/>
      <c r="AQ45" s="42"/>
    </row>
    <row r="46" spans="3:45">
      <c r="C46">
        <v>36</v>
      </c>
      <c r="D46">
        <v>1</v>
      </c>
      <c r="E46" t="s">
        <v>644</v>
      </c>
      <c r="F46">
        <v>2000</v>
      </c>
      <c r="G46" t="s">
        <v>13</v>
      </c>
      <c r="H46" t="s">
        <v>674</v>
      </c>
      <c r="I46" t="s">
        <v>672</v>
      </c>
      <c r="J46">
        <v>1756.86274509803</v>
      </c>
      <c r="K46">
        <v>2149.01960784313</v>
      </c>
      <c r="L46">
        <f t="shared" si="2"/>
        <v>392.15686274509994</v>
      </c>
      <c r="M46">
        <f t="shared" si="3"/>
        <v>554.59355387180472</v>
      </c>
      <c r="N46">
        <v>2</v>
      </c>
      <c r="U46">
        <f>J46</f>
        <v>1756.86274509803</v>
      </c>
      <c r="V46">
        <f>M46</f>
        <v>554.59355387180472</v>
      </c>
      <c r="W46">
        <v>2</v>
      </c>
      <c r="X46">
        <f>AVERAGE(U46:U47)</f>
        <v>879.56773618537864</v>
      </c>
      <c r="Y46">
        <f>SQRT((V46^2)+(V47^2))/2</f>
        <v>277.3014337209018</v>
      </c>
      <c r="Z46">
        <f>SUM(W46:W47)</f>
        <v>4</v>
      </c>
      <c r="AA46">
        <v>12</v>
      </c>
      <c r="AB46">
        <f>SQRT((((Z48-1)*Y48^2)+((Z46-1)*Y46^2))/(Z48+Z46-2))</f>
        <v>240.41818652540093</v>
      </c>
      <c r="AC46">
        <f>(X48-X46)/AB46</f>
        <v>-1.0760921415767601</v>
      </c>
      <c r="AD46">
        <f>1-(3/(4*(Z46+Z48-2)-1))</f>
        <v>0.8</v>
      </c>
      <c r="AE46">
        <f>((Z46+Z48)/(Z46*Z48))+(AC46^2/(2*(Z46+Z48)))</f>
        <v>0.84649785809693823</v>
      </c>
      <c r="AF46">
        <f>AD46*AC46</f>
        <v>-0.86087371326140816</v>
      </c>
      <c r="AG46">
        <f>AE46*(AD46^2)</f>
        <v>0.54175862918204054</v>
      </c>
      <c r="AI46">
        <f>LN(X48/X46)</f>
        <v>-0.34833202707800542</v>
      </c>
      <c r="AJ46">
        <f>(((V48^2)/(Z48*X48^2))+((V46^2)/(Z46*X46^2)))</f>
        <v>0.10006041589573129</v>
      </c>
      <c r="AK46">
        <f>(Z46*Z48)/(Z46+Z48)</f>
        <v>1.3333333333333333</v>
      </c>
      <c r="AM46" s="12">
        <f>((Z46+Z48)/(Z46*Z48))+(AC46^2/(2*(AA46)))</f>
        <v>0.79824892904846911</v>
      </c>
      <c r="AN46" s="12">
        <f>AM46*(AD46^2)</f>
        <v>0.51087931459102032</v>
      </c>
      <c r="AO46" s="42">
        <f>(1/W46)+(AF46*AF43)/(2*AA46)</f>
        <v>0.52833201995832957</v>
      </c>
      <c r="AP46" s="42"/>
      <c r="AQ46" s="42">
        <f>(1/W46)+(AF46*AF49)/(2*AA46)</f>
        <v>0.50063336720146256</v>
      </c>
      <c r="AR46">
        <v>24</v>
      </c>
      <c r="AS46">
        <v>3</v>
      </c>
    </row>
    <row r="47" spans="3:45">
      <c r="E47" t="s">
        <v>644</v>
      </c>
      <c r="F47">
        <v>2000</v>
      </c>
      <c r="G47" t="s">
        <v>13</v>
      </c>
      <c r="H47" t="s">
        <v>674</v>
      </c>
      <c r="I47" t="s">
        <v>677</v>
      </c>
      <c r="J47">
        <v>2.27272727272728</v>
      </c>
      <c r="K47">
        <v>4.5454545454545601</v>
      </c>
      <c r="L47">
        <f t="shared" si="2"/>
        <v>2.27272727272728</v>
      </c>
      <c r="M47">
        <f t="shared" si="3"/>
        <v>3.2141217326661358</v>
      </c>
      <c r="N47">
        <v>2</v>
      </c>
      <c r="U47">
        <f>J47</f>
        <v>2.27272727272728</v>
      </c>
      <c r="V47">
        <f>M47</f>
        <v>3.2141217326661358</v>
      </c>
      <c r="W47">
        <v>2</v>
      </c>
      <c r="AM47" s="12"/>
      <c r="AN47" s="12"/>
      <c r="AO47" s="42"/>
      <c r="AP47" s="42"/>
      <c r="AQ47" s="42"/>
    </row>
    <row r="48" spans="3:45">
      <c r="E48" t="s">
        <v>644</v>
      </c>
      <c r="F48">
        <v>2000</v>
      </c>
      <c r="G48" t="s">
        <v>163</v>
      </c>
      <c r="H48" t="s">
        <v>674</v>
      </c>
      <c r="I48" t="s">
        <v>672</v>
      </c>
      <c r="J48">
        <v>1223.5294117646999</v>
      </c>
      <c r="K48">
        <v>1254.9019607843099</v>
      </c>
      <c r="L48">
        <f t="shared" si="2"/>
        <v>31.372549019610005</v>
      </c>
      <c r="M48">
        <f t="shared" si="3"/>
        <v>44.367484309747219</v>
      </c>
      <c r="N48">
        <v>2</v>
      </c>
      <c r="O48" t="s">
        <v>677</v>
      </c>
      <c r="P48">
        <v>18.181818181818102</v>
      </c>
      <c r="Q48">
        <v>25</v>
      </c>
      <c r="R48">
        <f>Q48-P48</f>
        <v>6.8181818181818983</v>
      </c>
      <c r="S48">
        <f>R48*SQRT(T48)</f>
        <v>9.6423651979984886</v>
      </c>
      <c r="T48">
        <v>2</v>
      </c>
      <c r="U48">
        <f>AVERAGE(J48,P48)</f>
        <v>620.85561497325898</v>
      </c>
      <c r="V48">
        <f>SQRT((M48^2)+(S48^2))/2</f>
        <v>22.701590641336338</v>
      </c>
      <c r="W48">
        <v>2</v>
      </c>
      <c r="X48">
        <f>U48</f>
        <v>620.85561497325898</v>
      </c>
      <c r="Y48">
        <f>V48</f>
        <v>22.701590641336338</v>
      </c>
      <c r="Z48">
        <v>2</v>
      </c>
      <c r="AM48" s="12"/>
      <c r="AN48" s="12"/>
      <c r="AO48" s="42"/>
      <c r="AP48" s="42"/>
      <c r="AQ48" s="42"/>
    </row>
    <row r="49" spans="1:46">
      <c r="C49">
        <v>39</v>
      </c>
      <c r="D49">
        <v>1</v>
      </c>
      <c r="E49" t="s">
        <v>644</v>
      </c>
      <c r="F49">
        <v>2000</v>
      </c>
      <c r="G49" t="s">
        <v>13</v>
      </c>
      <c r="H49" t="s">
        <v>674</v>
      </c>
      <c r="I49" t="s">
        <v>673</v>
      </c>
      <c r="J49">
        <v>109.923664122137</v>
      </c>
      <c r="K49">
        <v>140.458015267175</v>
      </c>
      <c r="L49">
        <f t="shared" si="2"/>
        <v>30.534351145038002</v>
      </c>
      <c r="M49">
        <f t="shared" si="3"/>
        <v>43.182093507575189</v>
      </c>
      <c r="N49">
        <v>2</v>
      </c>
      <c r="U49">
        <f>J49</f>
        <v>109.923664122137</v>
      </c>
      <c r="V49">
        <f>M49</f>
        <v>43.182093507575189</v>
      </c>
      <c r="W49">
        <v>2</v>
      </c>
      <c r="X49">
        <f>AVERAGE(U49:U50)</f>
        <v>56.098195697432139</v>
      </c>
      <c r="Y49">
        <f>SQRT((V49^2)+(V50^2))/2</f>
        <v>21.650772377731492</v>
      </c>
      <c r="Z49">
        <f>SUM(W49:W50)</f>
        <v>4</v>
      </c>
      <c r="AA49">
        <v>12</v>
      </c>
      <c r="AB49">
        <f>SQRT((((Z51-1)*Y51^2)+((Z49-1)*Y49^2))/(Z51+Z49-2))</f>
        <v>19.257714079512379</v>
      </c>
      <c r="AC49">
        <f>(X51-X49)/AB49</f>
        <v>-2.2071780972254026E-2</v>
      </c>
      <c r="AD49">
        <f>1-(3/(4*(Z49+Z51-2)-1))</f>
        <v>0.8</v>
      </c>
      <c r="AE49">
        <f>((Z49+Z51)/(Z49*Z51))+(AC49^2/(2*(Z49+Z51)))</f>
        <v>0.75004059695960723</v>
      </c>
      <c r="AF49">
        <f>AD49*AC49</f>
        <v>-1.7657424777803223E-2</v>
      </c>
      <c r="AG49">
        <f>AE49*(AD49^2)</f>
        <v>0.4800259820541487</v>
      </c>
      <c r="AI49">
        <f>LN(X51/X49)</f>
        <v>-7.6057797767876889E-3</v>
      </c>
      <c r="AJ49">
        <f>(((V51^2)/(Z51*X51^2))+((V49^2)/(Z49*X49^2)))</f>
        <v>0.16058109306701115</v>
      </c>
      <c r="AK49">
        <f>(Z49*Z51)/(Z49+Z51)</f>
        <v>1.3333333333333333</v>
      </c>
      <c r="AM49" s="12">
        <f>((Z49+Z51)/(Z49*Z51))+(AC49^2/(2*(AA49)))</f>
        <v>0.75002029847980367</v>
      </c>
      <c r="AN49" s="12">
        <f>AM49*(AD49^2)</f>
        <v>0.48001299102707445</v>
      </c>
      <c r="AO49" s="42">
        <f>(1/W49)+(AF49*AF43)/(2*AA49)</f>
        <v>0.50058111951092354</v>
      </c>
      <c r="AP49" s="42">
        <f>(1/W49)+(AF49*AF46)/(2*AA49)</f>
        <v>0.50063336720146256</v>
      </c>
      <c r="AQ49" s="42"/>
      <c r="AR49">
        <v>24</v>
      </c>
      <c r="AS49">
        <v>4</v>
      </c>
    </row>
    <row r="50" spans="1:46">
      <c r="E50" t="s">
        <v>644</v>
      </c>
      <c r="F50">
        <v>2000</v>
      </c>
      <c r="G50" t="s">
        <v>13</v>
      </c>
      <c r="H50" t="s">
        <v>674</v>
      </c>
      <c r="I50" t="s">
        <v>677</v>
      </c>
      <c r="J50">
        <v>2.27272727272728</v>
      </c>
      <c r="K50">
        <v>4.5454545454545601</v>
      </c>
      <c r="L50">
        <f t="shared" si="2"/>
        <v>2.27272727272728</v>
      </c>
      <c r="M50">
        <f t="shared" si="3"/>
        <v>3.2141217326661358</v>
      </c>
      <c r="N50">
        <v>2</v>
      </c>
      <c r="U50">
        <f>J50</f>
        <v>2.27272727272728</v>
      </c>
      <c r="V50">
        <f>M50</f>
        <v>3.2141217326661358</v>
      </c>
      <c r="W50">
        <v>2</v>
      </c>
    </row>
    <row r="51" spans="1:46">
      <c r="E51" t="s">
        <v>644</v>
      </c>
      <c r="F51">
        <v>2000</v>
      </c>
      <c r="G51" t="s">
        <v>163</v>
      </c>
      <c r="H51" t="s">
        <v>674</v>
      </c>
      <c r="I51" t="s">
        <v>673</v>
      </c>
      <c r="J51">
        <v>97.709923664122101</v>
      </c>
      <c r="K51">
        <v>109.923664122137</v>
      </c>
      <c r="L51">
        <f t="shared" si="2"/>
        <v>12.213740458014897</v>
      </c>
      <c r="M51">
        <f t="shared" si="3"/>
        <v>17.272837403029644</v>
      </c>
      <c r="N51">
        <v>2</v>
      </c>
      <c r="O51" t="s">
        <v>677</v>
      </c>
      <c r="P51">
        <v>13.636363636363599</v>
      </c>
      <c r="Q51">
        <v>15.909090909090899</v>
      </c>
      <c r="R51">
        <f>Q51-P51</f>
        <v>2.2727272727273</v>
      </c>
      <c r="S51">
        <f>R51*SQRT(T51)</f>
        <v>3.2141217326661637</v>
      </c>
      <c r="T51">
        <v>2</v>
      </c>
      <c r="U51">
        <f>AVERAGE(J51,P51)</f>
        <v>55.673143650242849</v>
      </c>
      <c r="V51">
        <f>SQRT((M51^2)+(S51^2))/2</f>
        <v>8.7846669040991081</v>
      </c>
      <c r="W51">
        <v>2</v>
      </c>
      <c r="X51">
        <f>U51</f>
        <v>55.673143650242849</v>
      </c>
      <c r="Y51">
        <f>V51</f>
        <v>8.7846669040991081</v>
      </c>
      <c r="Z51">
        <v>2</v>
      </c>
      <c r="AO51">
        <v>25</v>
      </c>
      <c r="AP51">
        <v>37</v>
      </c>
      <c r="AQ51">
        <v>40</v>
      </c>
    </row>
    <row r="52" spans="1:46">
      <c r="C52">
        <v>25</v>
      </c>
      <c r="D52">
        <v>2</v>
      </c>
      <c r="E52" t="s">
        <v>644</v>
      </c>
      <c r="F52">
        <v>2000</v>
      </c>
      <c r="G52" t="s">
        <v>13</v>
      </c>
      <c r="H52" t="s">
        <v>675</v>
      </c>
      <c r="I52" t="s">
        <v>672</v>
      </c>
      <c r="J52">
        <v>501.96078431372501</v>
      </c>
      <c r="K52">
        <v>580.39215686274497</v>
      </c>
      <c r="L52">
        <f t="shared" si="2"/>
        <v>78.431372549019954</v>
      </c>
      <c r="M52">
        <f t="shared" si="3"/>
        <v>110.91871077436089</v>
      </c>
      <c r="N52">
        <v>2</v>
      </c>
      <c r="U52">
        <f>J52</f>
        <v>501.96078431372501</v>
      </c>
      <c r="V52">
        <f>M52</f>
        <v>110.91871077436089</v>
      </c>
      <c r="W52">
        <v>2</v>
      </c>
      <c r="X52">
        <f>AVERAGE(U52:U53)</f>
        <v>281.51474330190058</v>
      </c>
      <c r="Y52">
        <f>SQRT((V52^2)+(V53^2))/2</f>
        <v>55.62721484991453</v>
      </c>
      <c r="Z52">
        <f>SUM(W52:W53)</f>
        <v>4</v>
      </c>
      <c r="AA52">
        <v>12</v>
      </c>
      <c r="AB52">
        <f>SQRT((((Z54-1)*Y54^2)+((Z52-1)*Y52^2))/(Z54+Z52-2))</f>
        <v>53.08079146887313</v>
      </c>
      <c r="AC52">
        <f>(X54-X52)/AB52</f>
        <v>-2.511894220935277</v>
      </c>
      <c r="AD52">
        <f>1-(3/(4*(Z52+Z54-2)-1))</f>
        <v>0.8</v>
      </c>
      <c r="AE52">
        <f>((Z52+Z54)/(Z52*Z54))+(AC52^2/(2*(Z52+Z54)))</f>
        <v>1.2758010480973367</v>
      </c>
      <c r="AF52">
        <f>AD52*AC52</f>
        <v>-2.0095153767482219</v>
      </c>
      <c r="AG52">
        <f>AE52*(AD52^2)</f>
        <v>0.81651267078229572</v>
      </c>
      <c r="AI52">
        <f>LN(X54/X52)</f>
        <v>-0.64174755409722284</v>
      </c>
      <c r="AJ52">
        <f>(((V54^2)/(Z54*X54^2))+((V52^2)/(Z52*X52^2)))</f>
        <v>8.4059101476893397E-2</v>
      </c>
      <c r="AK52">
        <f>(Z52*Z54)/(Z52+Z54)</f>
        <v>1.3333333333333333</v>
      </c>
      <c r="AM52" s="12">
        <f>((Z52+Z54)/(Z52*Z54))+(AC52^2/(2*(AA52)))</f>
        <v>1.0129005240486684</v>
      </c>
      <c r="AN52" s="12">
        <f>AM52*(AD52^2)</f>
        <v>0.64825633539114791</v>
      </c>
      <c r="AO52" s="43"/>
      <c r="AP52" s="43">
        <f>(1/W52)+(AF52*AF55)/(2*AA52)</f>
        <v>0.66602997651341656</v>
      </c>
      <c r="AQ52" s="43">
        <f>(1/W52)+(AF52*AF58)/(2*AA52)</f>
        <v>0.60421552358011643</v>
      </c>
      <c r="AR52">
        <v>25</v>
      </c>
      <c r="AS52">
        <v>1</v>
      </c>
    </row>
    <row r="53" spans="1:46">
      <c r="E53" t="s">
        <v>644</v>
      </c>
      <c r="F53">
        <v>2000</v>
      </c>
      <c r="G53" t="s">
        <v>13</v>
      </c>
      <c r="H53" t="s">
        <v>675</v>
      </c>
      <c r="I53" t="s">
        <v>673</v>
      </c>
      <c r="J53">
        <v>61.068702290076203</v>
      </c>
      <c r="K53">
        <v>67.175572519084</v>
      </c>
      <c r="L53">
        <f t="shared" si="2"/>
        <v>6.1068702290077965</v>
      </c>
      <c r="M53">
        <f t="shared" si="3"/>
        <v>8.636418701515316</v>
      </c>
      <c r="N53">
        <v>2</v>
      </c>
      <c r="U53">
        <f>J53</f>
        <v>61.068702290076203</v>
      </c>
      <c r="V53">
        <f>M53</f>
        <v>8.636418701515316</v>
      </c>
      <c r="W53">
        <v>2</v>
      </c>
      <c r="AM53" s="12"/>
      <c r="AN53" s="12"/>
      <c r="AO53" s="43"/>
      <c r="AP53" s="43">
        <v>40.1</v>
      </c>
      <c r="AQ53" s="43"/>
    </row>
    <row r="54" spans="1:46">
      <c r="E54" t="s">
        <v>644</v>
      </c>
      <c r="F54">
        <v>2000</v>
      </c>
      <c r="G54" t="s">
        <v>163</v>
      </c>
      <c r="H54" t="s">
        <v>675</v>
      </c>
      <c r="I54" t="s">
        <v>672</v>
      </c>
      <c r="J54">
        <v>235.29411764705901</v>
      </c>
      <c r="K54">
        <v>298.03921568627402</v>
      </c>
      <c r="L54">
        <f t="shared" si="2"/>
        <v>62.745098039215009</v>
      </c>
      <c r="M54">
        <f t="shared" si="3"/>
        <v>88.734968619487361</v>
      </c>
      <c r="N54">
        <v>2</v>
      </c>
      <c r="O54" t="s">
        <v>673</v>
      </c>
      <c r="P54">
        <v>61.068702290076203</v>
      </c>
      <c r="Q54">
        <v>67.175572519084</v>
      </c>
      <c r="R54">
        <f>Q54-P54</f>
        <v>6.1068702290077965</v>
      </c>
      <c r="S54">
        <f>R54*SQRT(T54)</f>
        <v>8.636418701515316</v>
      </c>
      <c r="T54">
        <v>2</v>
      </c>
      <c r="U54">
        <f>AVERAGE(J54,P54)</f>
        <v>148.18140996856761</v>
      </c>
      <c r="V54">
        <f>SQRT((M54^2)+(S54^2))/2</f>
        <v>44.577130862947229</v>
      </c>
      <c r="W54">
        <v>2</v>
      </c>
      <c r="X54">
        <f>U54</f>
        <v>148.18140996856761</v>
      </c>
      <c r="Y54">
        <f>V54</f>
        <v>44.577130862947229</v>
      </c>
      <c r="Z54">
        <v>2</v>
      </c>
      <c r="AM54" s="12"/>
      <c r="AN54" s="12"/>
      <c r="AO54" s="43"/>
      <c r="AP54" s="43"/>
      <c r="AQ54" s="43"/>
    </row>
    <row r="55" spans="1:46">
      <c r="C55">
        <v>37</v>
      </c>
      <c r="D55">
        <v>1</v>
      </c>
      <c r="E55" t="s">
        <v>644</v>
      </c>
      <c r="F55">
        <v>2000</v>
      </c>
      <c r="G55" t="s">
        <v>13</v>
      </c>
      <c r="H55" t="s">
        <v>675</v>
      </c>
      <c r="I55" t="s">
        <v>672</v>
      </c>
      <c r="J55">
        <v>501.96078431372501</v>
      </c>
      <c r="K55">
        <v>580.39215686274497</v>
      </c>
      <c r="L55">
        <f t="shared" si="2"/>
        <v>78.431372549019954</v>
      </c>
      <c r="M55">
        <f t="shared" si="3"/>
        <v>110.91871077436089</v>
      </c>
      <c r="N55">
        <v>2</v>
      </c>
      <c r="U55">
        <f>J55</f>
        <v>501.96078431372501</v>
      </c>
      <c r="V55">
        <f>M55</f>
        <v>110.91871077436089</v>
      </c>
      <c r="W55">
        <v>2</v>
      </c>
      <c r="X55">
        <f>AVERAGE(U55:U56)</f>
        <v>253.8213012477716</v>
      </c>
      <c r="Y55">
        <f>SQRT((V55^2)+(V56^2))/2</f>
        <v>55.552413795207649</v>
      </c>
      <c r="Z55">
        <f>SUM(W55:W56)</f>
        <v>4</v>
      </c>
      <c r="AA55">
        <v>12</v>
      </c>
      <c r="AB55">
        <f>SQRT((((Z57-1)*Y57^2)+((Z55-1)*Y55^2))/(Z57+Z55-2))</f>
        <v>55.58146259553704</v>
      </c>
      <c r="AC55">
        <f>(X57-X55)/AB55</f>
        <v>-2.4786569702504777</v>
      </c>
      <c r="AD55">
        <f>1-(3/(4*(Z55+Z57-2)-1))</f>
        <v>0.8</v>
      </c>
      <c r="AE55">
        <f>((Z55+Z57)/(Z55*Z57))+(AC55^2/(2*(Z55+Z57)))</f>
        <v>1.2619783646809397</v>
      </c>
      <c r="AF55">
        <f>AD55*AC55</f>
        <v>-1.9829255762003823</v>
      </c>
      <c r="AG55">
        <f>AE55*(AD55^2)</f>
        <v>0.80766615339580161</v>
      </c>
      <c r="AI55">
        <f>LN(X57/X55)</f>
        <v>-0.7825755568146</v>
      </c>
      <c r="AJ55">
        <f>(((V57^2)/(Z57*X57^2))+((V55^2)/(Z55*X55^2)))</f>
        <v>0.16278673157352222</v>
      </c>
      <c r="AK55">
        <f>(Z55*Z57)/(Z55+Z57)</f>
        <v>1.3333333333333333</v>
      </c>
      <c r="AM55" s="12">
        <f>((Z55+Z57)/(Z55*Z57))+(AC55^2/(2*(AA55)))</f>
        <v>1.0059891823404699</v>
      </c>
      <c r="AN55" s="12">
        <f>AM55*(AD55^2)</f>
        <v>0.6438330766979008</v>
      </c>
      <c r="AO55" s="43">
        <f>(1/W55)+(AF55*AF52)/(2*AA55)</f>
        <v>0.66602997651341656</v>
      </c>
      <c r="AP55" s="43"/>
      <c r="AQ55" s="43">
        <f>(1/W55)+(AF55*AF58)/(2*AA55)</f>
        <v>0.60283654931694453</v>
      </c>
      <c r="AR55">
        <v>25</v>
      </c>
      <c r="AS55">
        <v>2</v>
      </c>
    </row>
    <row r="56" spans="1:46">
      <c r="E56" t="s">
        <v>644</v>
      </c>
      <c r="F56">
        <v>2000</v>
      </c>
      <c r="G56" t="s">
        <v>13</v>
      </c>
      <c r="H56" t="s">
        <v>675</v>
      </c>
      <c r="I56" t="s">
        <v>677</v>
      </c>
      <c r="J56">
        <v>5.6818181818181799</v>
      </c>
      <c r="K56">
        <v>10.2272727272727</v>
      </c>
      <c r="L56">
        <f t="shared" si="2"/>
        <v>4.5454545454545201</v>
      </c>
      <c r="M56">
        <f t="shared" si="3"/>
        <v>6.4282434653322147</v>
      </c>
      <c r="N56">
        <v>2</v>
      </c>
      <c r="U56">
        <f>J56</f>
        <v>5.6818181818181799</v>
      </c>
      <c r="V56">
        <f>M56</f>
        <v>6.4282434653322147</v>
      </c>
      <c r="W56">
        <v>2</v>
      </c>
      <c r="AM56" s="12"/>
      <c r="AN56" s="12"/>
      <c r="AO56" s="43"/>
      <c r="AP56" s="43"/>
      <c r="AQ56" s="43"/>
    </row>
    <row r="57" spans="1:46">
      <c r="E57" t="s">
        <v>644</v>
      </c>
      <c r="F57">
        <v>2000</v>
      </c>
      <c r="G57" t="s">
        <v>163</v>
      </c>
      <c r="H57" t="s">
        <v>675</v>
      </c>
      <c r="I57" t="s">
        <v>672</v>
      </c>
      <c r="J57">
        <v>219.607843137255</v>
      </c>
      <c r="K57">
        <v>298.03921568627402</v>
      </c>
      <c r="L57">
        <f t="shared" si="2"/>
        <v>78.431372549019017</v>
      </c>
      <c r="M57">
        <f t="shared" si="3"/>
        <v>110.91871077435957</v>
      </c>
      <c r="N57">
        <v>2</v>
      </c>
      <c r="O57" t="s">
        <v>677</v>
      </c>
      <c r="P57">
        <v>12.5</v>
      </c>
      <c r="Q57">
        <v>19.318181818181799</v>
      </c>
      <c r="R57">
        <f>Q57-P57</f>
        <v>6.8181818181817988</v>
      </c>
      <c r="S57">
        <f>R57*SQRT(T57)</f>
        <v>9.6423651979983482</v>
      </c>
      <c r="T57">
        <v>2</v>
      </c>
      <c r="U57">
        <f>AVERAGE(J57,P57)</f>
        <v>116.0539215686275</v>
      </c>
      <c r="V57">
        <f>SQRT((M57^2)+(S57^2))/2</f>
        <v>55.66851804758592</v>
      </c>
      <c r="W57">
        <v>2</v>
      </c>
      <c r="X57">
        <f>U57</f>
        <v>116.0539215686275</v>
      </c>
      <c r="Y57">
        <f>V57</f>
        <v>55.66851804758592</v>
      </c>
      <c r="Z57">
        <v>2</v>
      </c>
      <c r="AM57" s="12"/>
      <c r="AN57" s="12"/>
      <c r="AO57" s="43"/>
      <c r="AP57" s="43"/>
      <c r="AQ57" s="43"/>
    </row>
    <row r="58" spans="1:46">
      <c r="C58">
        <v>40</v>
      </c>
      <c r="D58">
        <v>1</v>
      </c>
      <c r="E58" t="s">
        <v>644</v>
      </c>
      <c r="F58">
        <v>2000</v>
      </c>
      <c r="G58" t="s">
        <v>13</v>
      </c>
      <c r="H58" t="s">
        <v>675</v>
      </c>
      <c r="I58" t="s">
        <v>673</v>
      </c>
      <c r="J58">
        <v>61.068702290076203</v>
      </c>
      <c r="K58">
        <v>67.175572519084</v>
      </c>
      <c r="L58">
        <f t="shared" si="2"/>
        <v>6.1068702290077965</v>
      </c>
      <c r="M58">
        <f t="shared" si="3"/>
        <v>8.636418701515316</v>
      </c>
      <c r="N58">
        <v>2</v>
      </c>
      <c r="U58">
        <f>J58</f>
        <v>61.068702290076203</v>
      </c>
      <c r="V58">
        <f>M58</f>
        <v>8.636418701515316</v>
      </c>
      <c r="W58">
        <v>2</v>
      </c>
      <c r="X58">
        <f>AVERAGE(U58:U59)</f>
        <v>33.375260235947195</v>
      </c>
      <c r="Y58">
        <f>SQRT((V58^2)+(V59^2))/2</f>
        <v>5.3830763053636401</v>
      </c>
      <c r="Z58">
        <f>SUM(W58:W59)</f>
        <v>4</v>
      </c>
      <c r="AA58">
        <v>12</v>
      </c>
      <c r="AB58">
        <f>SQRT((((Z60-1)*Y60^2)+((Z58-1)*Y58^2))/(Z60+Z58-2))</f>
        <v>6.3672191864464471</v>
      </c>
      <c r="AC58">
        <f>(X60-X58)/AB58</f>
        <v>-1.5558306960868888</v>
      </c>
      <c r="AD58">
        <f>1-(3/(4*(Z58+Z60-2)-1))</f>
        <v>0.8</v>
      </c>
      <c r="AE58">
        <f>((Z58+Z60)/(Z58*Z60))+(AC58^2/(2*(Z58+Z60)))</f>
        <v>0.95171742957385108</v>
      </c>
      <c r="AF58">
        <f>AD58*AC58</f>
        <v>-1.2446645568695112</v>
      </c>
      <c r="AG58">
        <f>AE58*(AD58^2)</f>
        <v>0.60909915492726485</v>
      </c>
      <c r="AI58">
        <f>LN(X60/X58)</f>
        <v>-0.35213684863024325</v>
      </c>
      <c r="AJ58">
        <f>(((V60^2)/(Z60*X60^2))+((V58^2)/(Z58*X58^2)))</f>
        <v>8.503582100271051E-2</v>
      </c>
      <c r="AK58">
        <f>(Z58*Z60)/(Z58+Z60)</f>
        <v>1.3333333333333333</v>
      </c>
      <c r="AM58" s="12">
        <f>((Z58+Z60)/(Z58*Z60))+(AC58^2/(2*(AA58)))</f>
        <v>0.85085871478692554</v>
      </c>
      <c r="AN58" s="12">
        <f>AM58*(AD58^2)</f>
        <v>0.54454957746363242</v>
      </c>
      <c r="AO58" s="43">
        <f>(1/W58)+(AF58*AF52)/(2*AA58)</f>
        <v>0.60421552358011643</v>
      </c>
      <c r="AP58" s="43">
        <f>(1/W58)+(AF58*AF55)/(2*AA58)</f>
        <v>0.60283654931694453</v>
      </c>
      <c r="AQ58" s="43"/>
      <c r="AR58">
        <v>25</v>
      </c>
      <c r="AS58">
        <v>3</v>
      </c>
    </row>
    <row r="59" spans="1:46">
      <c r="E59" t="s">
        <v>644</v>
      </c>
      <c r="F59">
        <v>2000</v>
      </c>
      <c r="G59" t="s">
        <v>13</v>
      </c>
      <c r="H59" t="s">
        <v>675</v>
      </c>
      <c r="I59" t="s">
        <v>677</v>
      </c>
      <c r="J59">
        <v>5.6818181818181799</v>
      </c>
      <c r="K59">
        <v>10.2272727272727</v>
      </c>
      <c r="L59">
        <f t="shared" si="2"/>
        <v>4.5454545454545201</v>
      </c>
      <c r="M59">
        <f t="shared" si="3"/>
        <v>6.4282434653322147</v>
      </c>
      <c r="N59">
        <v>2</v>
      </c>
      <c r="U59">
        <f>J59</f>
        <v>5.6818181818181799</v>
      </c>
      <c r="V59">
        <f>M59</f>
        <v>6.4282434653322147</v>
      </c>
      <c r="W59">
        <v>2</v>
      </c>
      <c r="AM59" s="12"/>
      <c r="AN59" s="12"/>
      <c r="AO59" s="43"/>
      <c r="AP59" s="43"/>
      <c r="AQ59" s="43"/>
    </row>
    <row r="60" spans="1:46">
      <c r="E60" t="s">
        <v>644</v>
      </c>
      <c r="F60">
        <v>2000</v>
      </c>
      <c r="G60" t="s">
        <v>163</v>
      </c>
      <c r="H60" t="s">
        <v>675</v>
      </c>
      <c r="I60" t="s">
        <v>673</v>
      </c>
      <c r="J60">
        <v>45.801526717557202</v>
      </c>
      <c r="K60">
        <v>58.015267175572497</v>
      </c>
      <c r="L60">
        <f t="shared" si="2"/>
        <v>12.213740458015295</v>
      </c>
      <c r="M60">
        <f t="shared" si="3"/>
        <v>17.272837403030209</v>
      </c>
      <c r="N60">
        <v>2</v>
      </c>
      <c r="O60" t="s">
        <v>677</v>
      </c>
      <c r="P60">
        <v>1.13636363636365</v>
      </c>
      <c r="Q60">
        <v>2.27272727272728</v>
      </c>
      <c r="R60">
        <f>Q60-P60</f>
        <v>1.13636363636363</v>
      </c>
      <c r="S60">
        <f>R60*SQRT(T60)</f>
        <v>1.6070608663330537</v>
      </c>
      <c r="T60">
        <v>2</v>
      </c>
      <c r="U60">
        <f>AVERAGE(J60,P60)</f>
        <v>23.468945176960425</v>
      </c>
      <c r="V60">
        <f>SQRT((M60^2)+(S60^2))/2</f>
        <v>8.6737182998356968</v>
      </c>
      <c r="W60">
        <v>2</v>
      </c>
      <c r="X60">
        <f>U60</f>
        <v>23.468945176960425</v>
      </c>
      <c r="Y60">
        <f>V60</f>
        <v>8.6737182998356968</v>
      </c>
      <c r="Z60">
        <v>2</v>
      </c>
      <c r="AO60">
        <v>26</v>
      </c>
      <c r="AP60">
        <v>29</v>
      </c>
      <c r="AQ60">
        <v>32</v>
      </c>
    </row>
    <row r="61" spans="1:46">
      <c r="A61" s="26"/>
      <c r="B61" s="26"/>
      <c r="C61" s="26">
        <v>26</v>
      </c>
      <c r="D61" s="26">
        <v>2</v>
      </c>
      <c r="E61" s="26" t="s">
        <v>644</v>
      </c>
      <c r="F61" s="26">
        <v>2001</v>
      </c>
      <c r="G61" s="26" t="s">
        <v>13</v>
      </c>
      <c r="H61" s="26" t="s">
        <v>671</v>
      </c>
      <c r="I61" s="26" t="s">
        <v>676</v>
      </c>
      <c r="J61" s="26">
        <v>2909.0909090908999</v>
      </c>
      <c r="K61" s="26">
        <v>3272.7272727272698</v>
      </c>
      <c r="L61" s="26">
        <f t="shared" si="2"/>
        <v>363.63636363636988</v>
      </c>
      <c r="M61" s="26">
        <f t="shared" si="3"/>
        <v>514.25947722658884</v>
      </c>
      <c r="N61" s="26">
        <v>2</v>
      </c>
      <c r="O61" s="26"/>
      <c r="P61" s="26"/>
      <c r="Q61" s="26"/>
      <c r="R61" s="26"/>
      <c r="S61" s="26"/>
      <c r="T61" s="26"/>
      <c r="U61" s="26">
        <f>J61</f>
        <v>2909.0909090908999</v>
      </c>
      <c r="V61" s="26">
        <f>M61</f>
        <v>514.25947722658884</v>
      </c>
      <c r="W61" s="26">
        <v>2</v>
      </c>
      <c r="X61" s="26">
        <f>AVERAGE(U61:U62)</f>
        <v>1506.4538514920146</v>
      </c>
      <c r="Y61" s="26">
        <f>SQRT((V61^2)+(V62^2))/2</f>
        <v>257.27473682297102</v>
      </c>
      <c r="Z61" s="26">
        <f>SUM(W61:W62)</f>
        <v>4</v>
      </c>
      <c r="AA61" s="26">
        <v>12</v>
      </c>
      <c r="AB61" s="26">
        <f>SQRT((((Z63-1)*Y63^2)+((Z61-1)*Y61^2))/(Z63+Z61-2))</f>
        <v>226.90069783847892</v>
      </c>
      <c r="AC61" s="26">
        <f>(X63-X61)/AB61</f>
        <v>0.34733701404561634</v>
      </c>
      <c r="AD61" s="26">
        <f>1-(3/(4*(Z61+Z63-2)-1))</f>
        <v>0.8</v>
      </c>
      <c r="AE61" s="26">
        <f>((Z61+Z63)/(Z61*Z63))+(AC61^2/(2*(Z61+Z63)))</f>
        <v>0.76005358344384377</v>
      </c>
      <c r="AF61" s="26">
        <f>AD61*AC61</f>
        <v>0.27786961123649306</v>
      </c>
      <c r="AG61" s="26">
        <f>AE61*(AD61^2)</f>
        <v>0.48643429340406014</v>
      </c>
      <c r="AH61" s="26"/>
      <c r="AI61" s="26">
        <f>LN(X63/X61)</f>
        <v>5.0993052771426385E-2</v>
      </c>
      <c r="AJ61">
        <f>(((V63^2)/(Z63*X63^2))+((V61^2)/(Z61*X61^2)))</f>
        <v>3.0598829153941177E-2</v>
      </c>
      <c r="AK61" s="26">
        <f>(Z61*Z63)/(Z61+Z63)</f>
        <v>1.3333333333333333</v>
      </c>
      <c r="AL61" s="26"/>
      <c r="AM61" s="26">
        <f>((Z61+Z18)/(Z61*Z18))+(AC61^2/(2*(AA61)))</f>
        <v>0.75502679172192189</v>
      </c>
      <c r="AN61" s="26">
        <f>AM61*(AD61^2)</f>
        <v>0.48321714670203009</v>
      </c>
      <c r="AO61" s="44"/>
      <c r="AP61" s="44">
        <f>(1/W61)+(AF61*AF64)/(2*AA61)</f>
        <v>0.49414918742699243</v>
      </c>
      <c r="AQ61" s="44">
        <f>(1/W61)+(AF61*AF67)/(2*AA61)</f>
        <v>0.48662787687907283</v>
      </c>
      <c r="AR61">
        <v>26</v>
      </c>
      <c r="AS61">
        <v>4</v>
      </c>
      <c r="AT61" s="26"/>
    </row>
    <row r="62" spans="1:46">
      <c r="A62" s="26"/>
      <c r="B62" s="26"/>
      <c r="C62" s="26"/>
      <c r="D62" s="26"/>
      <c r="E62" s="26" t="s">
        <v>644</v>
      </c>
      <c r="F62" s="26">
        <v>2001</v>
      </c>
      <c r="G62" s="26" t="s">
        <v>13</v>
      </c>
      <c r="H62" s="26" t="s">
        <v>671</v>
      </c>
      <c r="I62" s="26" t="s">
        <v>673</v>
      </c>
      <c r="J62" s="26">
        <v>103.816793893129</v>
      </c>
      <c r="K62" s="26">
        <v>116.03053435114499</v>
      </c>
      <c r="L62" s="26">
        <f t="shared" si="2"/>
        <v>12.213740458015991</v>
      </c>
      <c r="M62" s="26">
        <f t="shared" si="3"/>
        <v>17.272837403031193</v>
      </c>
      <c r="N62" s="26">
        <v>2</v>
      </c>
      <c r="O62" s="26"/>
      <c r="P62" s="26"/>
      <c r="Q62" s="26"/>
      <c r="R62" s="26"/>
      <c r="S62" s="26"/>
      <c r="T62" s="26"/>
      <c r="U62" s="26">
        <f>J62</f>
        <v>103.816793893129</v>
      </c>
      <c r="V62" s="26">
        <f>M62</f>
        <v>17.272837403031193</v>
      </c>
      <c r="W62" s="26">
        <v>2</v>
      </c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44"/>
      <c r="AP62" s="44"/>
      <c r="AQ62" s="44"/>
      <c r="AR62" s="26"/>
      <c r="AS62" s="26"/>
      <c r="AT62" s="26"/>
    </row>
    <row r="63" spans="1:46">
      <c r="A63" s="26"/>
      <c r="B63" s="26"/>
      <c r="C63" s="26"/>
      <c r="D63" s="26"/>
      <c r="E63" s="26" t="s">
        <v>644</v>
      </c>
      <c r="F63" s="26">
        <v>2001</v>
      </c>
      <c r="G63" s="26" t="s">
        <v>163</v>
      </c>
      <c r="H63" s="26" t="s">
        <v>671</v>
      </c>
      <c r="I63" s="26" t="s">
        <v>676</v>
      </c>
      <c r="J63" s="26">
        <v>3060.6060606060601</v>
      </c>
      <c r="K63" s="26">
        <v>3181.8181818181802</v>
      </c>
      <c r="L63" s="26">
        <f t="shared" si="2"/>
        <v>121.21212121212011</v>
      </c>
      <c r="M63" s="26">
        <f t="shared" si="3"/>
        <v>171.41982574219179</v>
      </c>
      <c r="N63" s="26">
        <v>2</v>
      </c>
      <c r="O63" s="26" t="s">
        <v>673</v>
      </c>
      <c r="P63" s="26">
        <v>109.923664122137</v>
      </c>
      <c r="Q63" s="26">
        <v>116.03053435114499</v>
      </c>
      <c r="R63" s="26">
        <f>Q63-P63</f>
        <v>6.1068702290079955</v>
      </c>
      <c r="S63" s="26">
        <f>R63*SQRT(T63)</f>
        <v>8.6364187015155967</v>
      </c>
      <c r="T63" s="26">
        <v>2</v>
      </c>
      <c r="U63" s="26">
        <f>AVERAGE(J63,P63)</f>
        <v>1585.2648623640985</v>
      </c>
      <c r="V63" s="26">
        <f>SQRT((M63^2)+(S63^2))/2</f>
        <v>85.818623249081668</v>
      </c>
      <c r="W63" s="26">
        <v>2</v>
      </c>
      <c r="X63" s="26">
        <f>U63</f>
        <v>1585.2648623640985</v>
      </c>
      <c r="Y63" s="26">
        <f>V63</f>
        <v>85.818623249081668</v>
      </c>
      <c r="Z63" s="26">
        <v>2</v>
      </c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44"/>
      <c r="AP63" s="44"/>
      <c r="AQ63" s="44"/>
      <c r="AR63" s="26"/>
      <c r="AS63" s="26"/>
      <c r="AT63" s="26"/>
    </row>
    <row r="64" spans="1:46">
      <c r="A64" s="26"/>
      <c r="B64" s="26"/>
      <c r="C64" s="26">
        <v>29</v>
      </c>
      <c r="D64" s="26">
        <v>2</v>
      </c>
      <c r="E64" s="26" t="s">
        <v>644</v>
      </c>
      <c r="F64" s="26">
        <v>2001</v>
      </c>
      <c r="G64" s="26" t="s">
        <v>13</v>
      </c>
      <c r="H64" s="26" t="s">
        <v>671</v>
      </c>
      <c r="I64" s="26" t="s">
        <v>673</v>
      </c>
      <c r="J64" s="26">
        <v>103.816793893129</v>
      </c>
      <c r="K64" s="26">
        <v>116.03053435114499</v>
      </c>
      <c r="L64" s="26">
        <f t="shared" si="2"/>
        <v>12.213740458015991</v>
      </c>
      <c r="M64" s="26">
        <f t="shared" si="3"/>
        <v>17.272837403031193</v>
      </c>
      <c r="N64" s="26">
        <v>2</v>
      </c>
      <c r="O64" s="26"/>
      <c r="P64" s="26"/>
      <c r="Q64" s="26"/>
      <c r="R64" s="26"/>
      <c r="S64" s="26"/>
      <c r="T64" s="26"/>
      <c r="U64" s="26">
        <f>J64</f>
        <v>103.816793893129</v>
      </c>
      <c r="V64" s="26">
        <f>M64</f>
        <v>17.272837403031193</v>
      </c>
      <c r="W64" s="26">
        <v>2</v>
      </c>
      <c r="X64" s="26">
        <f>AVERAGE(U64:U65)</f>
        <v>109.86294240110951</v>
      </c>
      <c r="Y64" s="26">
        <f>SQRT((V64^2)+(V65^2))/2</f>
        <v>18.244237194188528</v>
      </c>
      <c r="Z64" s="26">
        <f>SUM(W64:W65)</f>
        <v>4</v>
      </c>
      <c r="AA64" s="26">
        <v>12</v>
      </c>
      <c r="AB64" s="26">
        <f>SQRT((((Z66-1)*Y66^2)+((Z64-1)*Y64^2))/(Z66+Z64-2))</f>
        <v>21.587491851397779</v>
      </c>
      <c r="AC64" s="26">
        <f>(X66-X64)/AB64</f>
        <v>-0.6316789245472374</v>
      </c>
      <c r="AD64" s="26">
        <f>1-(3/(4*(Z64+Z66-2)-1))</f>
        <v>0.8</v>
      </c>
      <c r="AE64" s="26">
        <f>((Z64+Z66)/(Z64*Z66))+(AC64^2/(2*(Z64+Z66)))</f>
        <v>0.78325152197642955</v>
      </c>
      <c r="AF64" s="26">
        <f>AD64*AC64</f>
        <v>-0.50534313963778998</v>
      </c>
      <c r="AG64" s="26">
        <f>AE64*(AD64^2)</f>
        <v>0.50128097406491501</v>
      </c>
      <c r="AH64" s="26"/>
      <c r="AI64" s="26">
        <f>LN(X66/X64)</f>
        <v>-0.13252800469711254</v>
      </c>
      <c r="AJ64">
        <f>(((V66^2)/(Z66*X66^2))+((V64^2)/(Z64*X64^2)))</f>
        <v>5.2916397700880025E-2</v>
      </c>
      <c r="AK64" s="26">
        <f>(Z64*Z66)/(Z64+Z66)</f>
        <v>1.3333333333333333</v>
      </c>
      <c r="AL64" s="26"/>
      <c r="AM64" s="26">
        <f>((Z64+Z66)/(Z64*Z66))+(AC64^2/(2*(AA64)))</f>
        <v>0.76662576098821478</v>
      </c>
      <c r="AN64" s="26">
        <f>AM64*(AD64^2)</f>
        <v>0.49064048703245755</v>
      </c>
      <c r="AO64" s="44">
        <f>(1/W64)+(AF64*AF61)/(2*AA64)</f>
        <v>0.49414918742699243</v>
      </c>
      <c r="AP64" s="44"/>
      <c r="AQ64" s="44">
        <f>(1/W64)+(AF64*AF67)/(2*AA64)</f>
        <v>0.52431899858168063</v>
      </c>
      <c r="AR64">
        <v>26</v>
      </c>
      <c r="AS64">
        <v>5</v>
      </c>
      <c r="AT64" s="26"/>
    </row>
    <row r="65" spans="1:46">
      <c r="A65" s="26"/>
      <c r="B65" s="26"/>
      <c r="C65" s="26"/>
      <c r="D65" s="26"/>
      <c r="E65" s="26" t="s">
        <v>644</v>
      </c>
      <c r="F65" s="26">
        <v>2001</v>
      </c>
      <c r="G65" s="26" t="s">
        <v>13</v>
      </c>
      <c r="H65" s="26" t="s">
        <v>671</v>
      </c>
      <c r="I65" s="26" t="s">
        <v>677</v>
      </c>
      <c r="J65" s="26">
        <v>115.90909090909</v>
      </c>
      <c r="K65" s="26">
        <v>138.636363636363</v>
      </c>
      <c r="L65" s="26">
        <f t="shared" si="2"/>
        <v>22.727272727273004</v>
      </c>
      <c r="M65" s="26">
        <f t="shared" si="3"/>
        <v>32.141217326661646</v>
      </c>
      <c r="N65" s="26">
        <v>2</v>
      </c>
      <c r="O65" s="26"/>
      <c r="P65" s="26"/>
      <c r="Q65" s="26"/>
      <c r="R65" s="26"/>
      <c r="S65" s="26"/>
      <c r="T65" s="26"/>
      <c r="U65" s="26">
        <f>J65</f>
        <v>115.90909090909</v>
      </c>
      <c r="V65" s="26">
        <f>M65</f>
        <v>32.141217326661646</v>
      </c>
      <c r="W65" s="26">
        <v>2</v>
      </c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44"/>
      <c r="AP65" s="44"/>
      <c r="AQ65" s="44"/>
      <c r="AR65" s="26"/>
      <c r="AS65" s="26"/>
      <c r="AT65" s="26"/>
    </row>
    <row r="66" spans="1:46">
      <c r="A66" s="26"/>
      <c r="B66" s="26"/>
      <c r="C66" s="26"/>
      <c r="D66" s="26"/>
      <c r="E66" s="26" t="s">
        <v>644</v>
      </c>
      <c r="F66" s="26">
        <v>2001</v>
      </c>
      <c r="G66" s="26" t="s">
        <v>163</v>
      </c>
      <c r="H66" s="26" t="s">
        <v>671</v>
      </c>
      <c r="I66" s="26" t="s">
        <v>673</v>
      </c>
      <c r="J66" s="26">
        <v>103.816793893129</v>
      </c>
      <c r="K66" s="26">
        <v>116.03053435114499</v>
      </c>
      <c r="L66" s="26">
        <f t="shared" si="2"/>
        <v>12.213740458015991</v>
      </c>
      <c r="M66" s="26">
        <f t="shared" si="3"/>
        <v>17.272837403031193</v>
      </c>
      <c r="N66" s="26">
        <v>2</v>
      </c>
      <c r="O66" s="26" t="s">
        <v>677</v>
      </c>
      <c r="P66" s="26">
        <v>88.636363636363598</v>
      </c>
      <c r="Q66" s="26">
        <v>128.40909090909</v>
      </c>
      <c r="R66" s="26">
        <f>Q66-P66</f>
        <v>39.772727272726399</v>
      </c>
      <c r="S66" s="26">
        <f>R66*SQRT(T66)</f>
        <v>56.247130321655959</v>
      </c>
      <c r="T66" s="26">
        <v>2</v>
      </c>
      <c r="U66" s="26">
        <f>AVERAGE(J66,P66)</f>
        <v>96.226578764746307</v>
      </c>
      <c r="V66" s="26">
        <f>SQRT((M66^2)+(S66^2))/2</f>
        <v>29.419766235359955</v>
      </c>
      <c r="W66" s="26">
        <v>2</v>
      </c>
      <c r="X66" s="26">
        <f>U66</f>
        <v>96.226578764746307</v>
      </c>
      <c r="Y66" s="26">
        <f>V66</f>
        <v>29.419766235359955</v>
      </c>
      <c r="Z66" s="26">
        <v>2</v>
      </c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44"/>
      <c r="AP66" s="44"/>
      <c r="AQ66" s="44"/>
      <c r="AR66" s="26"/>
      <c r="AS66" s="26"/>
      <c r="AT66" s="26"/>
    </row>
    <row r="67" spans="1:46">
      <c r="A67" s="26"/>
      <c r="B67" s="26"/>
      <c r="C67" s="26">
        <v>32</v>
      </c>
      <c r="D67" s="26">
        <v>2</v>
      </c>
      <c r="E67" s="26" t="s">
        <v>644</v>
      </c>
      <c r="F67" s="26">
        <v>2001</v>
      </c>
      <c r="G67" s="26" t="s">
        <v>13</v>
      </c>
      <c r="H67" s="26" t="s">
        <v>671</v>
      </c>
      <c r="I67" s="26" t="s">
        <v>676</v>
      </c>
      <c r="J67" s="26">
        <v>2909.0909090908999</v>
      </c>
      <c r="K67" s="26">
        <v>3272.7272727272698</v>
      </c>
      <c r="L67" s="26">
        <f t="shared" si="2"/>
        <v>363.63636363636988</v>
      </c>
      <c r="M67" s="26">
        <f t="shared" si="3"/>
        <v>514.25947722658884</v>
      </c>
      <c r="N67" s="26">
        <v>2</v>
      </c>
      <c r="O67" s="26"/>
      <c r="P67" s="26"/>
      <c r="Q67" s="26"/>
      <c r="R67" s="26"/>
      <c r="S67" s="26"/>
      <c r="T67" s="26"/>
      <c r="U67" s="26">
        <f>J67</f>
        <v>2909.0909090908999</v>
      </c>
      <c r="V67" s="26">
        <f>M67</f>
        <v>514.25947722658884</v>
      </c>
      <c r="W67" s="26">
        <v>2</v>
      </c>
      <c r="X67" s="26">
        <f>AVERAGE(U67:U68)</f>
        <v>1512.499999999995</v>
      </c>
      <c r="Y67" s="26">
        <f>SQRT((V67^2)+(V68^2))/2</f>
        <v>257.6314556535188</v>
      </c>
      <c r="Z67" s="26">
        <f>SUM(W67:W68)</f>
        <v>4</v>
      </c>
      <c r="AA67" s="26">
        <v>12</v>
      </c>
      <c r="AB67" s="26">
        <f>SQRT((((Z69-1)*Y69^2)+((Z67-1)*Y67^2))/(Z69+Z67-2))</f>
        <v>243.08654941440065</v>
      </c>
      <c r="AC67" s="26">
        <f>(X69-X67)/AB67</f>
        <v>-1.4437120052195511</v>
      </c>
      <c r="AD67" s="26">
        <f>1-(3/(4*(Z67+Z69-2)-1))</f>
        <v>0.8</v>
      </c>
      <c r="AE67" s="26">
        <f>((Z67+Z69)/(Z67*Z69))+(AC67^2/(2*(Z67+Z69)))</f>
        <v>0.92369202950125473</v>
      </c>
      <c r="AF67" s="26">
        <f>AD67*AC67</f>
        <v>-1.154969604175641</v>
      </c>
      <c r="AG67" s="26">
        <f>AE67*(AD67^2)</f>
        <v>0.59116289888080309</v>
      </c>
      <c r="AH67" s="26"/>
      <c r="AI67" s="26">
        <f>LN(X69/X67)</f>
        <v>-0.26400598199718062</v>
      </c>
      <c r="AJ67">
        <f>(((V69^2)/(Z69*X69^2))+((V67^2)/(Z67*X67^2)))</f>
        <v>4.2702662823286011E-2</v>
      </c>
      <c r="AK67" s="26">
        <f>(Z67*Z69)/(Z67+Z69)</f>
        <v>1.3333333333333333</v>
      </c>
      <c r="AL67" s="26"/>
      <c r="AM67" s="26">
        <f>((Z67+Z69)/(Z67*Z69))+(AC67^2/(2*(AA67)))</f>
        <v>0.83684601475062736</v>
      </c>
      <c r="AN67" s="26">
        <f>AM67*(AD67^2)</f>
        <v>0.53558144944040165</v>
      </c>
      <c r="AO67" s="44">
        <f>(1/W67)+(AF67*AF61)/(2*AA67)</f>
        <v>0.48662787687907283</v>
      </c>
      <c r="AP67" s="44">
        <f>(1/W67)+(AF67*AF64)/(2*AA67)</f>
        <v>0.52431899858168063</v>
      </c>
      <c r="AQ67" s="44"/>
      <c r="AR67">
        <v>26</v>
      </c>
      <c r="AS67">
        <v>6</v>
      </c>
      <c r="AT67" s="26"/>
    </row>
    <row r="68" spans="1:46">
      <c r="A68" s="26"/>
      <c r="B68" s="26"/>
      <c r="C68" s="26"/>
      <c r="D68" s="26"/>
      <c r="E68" s="26" t="s">
        <v>644</v>
      </c>
      <c r="F68" s="26">
        <v>2001</v>
      </c>
      <c r="G68" s="26" t="s">
        <v>13</v>
      </c>
      <c r="H68" s="26" t="s">
        <v>671</v>
      </c>
      <c r="I68" s="26" t="s">
        <v>677</v>
      </c>
      <c r="J68" s="26">
        <v>115.90909090909</v>
      </c>
      <c r="K68" s="26">
        <v>138.636363636363</v>
      </c>
      <c r="L68" s="26">
        <f t="shared" si="2"/>
        <v>22.727272727273004</v>
      </c>
      <c r="M68" s="26">
        <f t="shared" si="3"/>
        <v>32.141217326661646</v>
      </c>
      <c r="N68" s="26">
        <v>2</v>
      </c>
      <c r="O68" s="26"/>
      <c r="P68" s="26"/>
      <c r="Q68" s="26"/>
      <c r="R68" s="26"/>
      <c r="S68" s="26"/>
      <c r="T68" s="26"/>
      <c r="U68" s="26">
        <f>J68</f>
        <v>115.90909090909</v>
      </c>
      <c r="V68" s="26">
        <f>M68</f>
        <v>32.141217326661646</v>
      </c>
      <c r="W68" s="26">
        <v>2</v>
      </c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</row>
    <row r="69" spans="1:46">
      <c r="A69" s="26"/>
      <c r="B69" s="26"/>
      <c r="C69" s="26"/>
      <c r="D69" s="26"/>
      <c r="E69" s="26" t="s">
        <v>644</v>
      </c>
      <c r="F69" s="26">
        <v>2001</v>
      </c>
      <c r="G69" s="26" t="s">
        <v>163</v>
      </c>
      <c r="H69" s="26" t="s">
        <v>671</v>
      </c>
      <c r="I69" s="26" t="s">
        <v>676</v>
      </c>
      <c r="J69" s="26">
        <v>2242.4242424242402</v>
      </c>
      <c r="K69" s="26">
        <v>2515.15151515151</v>
      </c>
      <c r="L69" s="26">
        <f t="shared" si="2"/>
        <v>272.72727272726979</v>
      </c>
      <c r="M69" s="26">
        <f t="shared" si="3"/>
        <v>385.69460791993089</v>
      </c>
      <c r="N69" s="26">
        <v>2</v>
      </c>
      <c r="O69" s="26" t="s">
        <v>677</v>
      </c>
      <c r="P69" s="26">
        <v>80.681818181818102</v>
      </c>
      <c r="Q69" s="26">
        <v>90.909090909090907</v>
      </c>
      <c r="R69" s="26">
        <f>Q69-P69</f>
        <v>10.227272727272805</v>
      </c>
      <c r="S69" s="26">
        <f>R69*SQRT(T69)</f>
        <v>14.463547796997673</v>
      </c>
      <c r="T69" s="26">
        <v>2</v>
      </c>
      <c r="U69" s="26">
        <f>AVERAGE(J69,P69)</f>
        <v>1161.5530303030291</v>
      </c>
      <c r="V69" s="26">
        <f>SQRT((M69^2)+(S69^2))/2</f>
        <v>192.98285208366653</v>
      </c>
      <c r="W69" s="26">
        <v>2</v>
      </c>
      <c r="X69" s="26">
        <f>U69</f>
        <v>1161.5530303030291</v>
      </c>
      <c r="Y69" s="26">
        <f>V69</f>
        <v>192.98285208366653</v>
      </c>
      <c r="Z69" s="26">
        <v>2</v>
      </c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>
        <v>27</v>
      </c>
      <c r="AP69" s="26">
        <v>30</v>
      </c>
      <c r="AQ69" s="26">
        <v>33</v>
      </c>
      <c r="AR69" s="26"/>
      <c r="AS69" s="26"/>
      <c r="AT69" s="26"/>
    </row>
    <row r="70" spans="1:46">
      <c r="C70">
        <v>27</v>
      </c>
      <c r="D70">
        <v>2</v>
      </c>
      <c r="E70" t="s">
        <v>644</v>
      </c>
      <c r="F70">
        <v>2001</v>
      </c>
      <c r="G70" t="s">
        <v>13</v>
      </c>
      <c r="H70" t="s">
        <v>674</v>
      </c>
      <c r="I70" t="s">
        <v>676</v>
      </c>
      <c r="J70">
        <v>1363.6363636363601</v>
      </c>
      <c r="K70">
        <v>1666.6666666666599</v>
      </c>
      <c r="L70">
        <f t="shared" si="2"/>
        <v>303.03030303029982</v>
      </c>
      <c r="M70">
        <f t="shared" si="3"/>
        <v>428.54956435547882</v>
      </c>
      <c r="N70">
        <v>2</v>
      </c>
      <c r="U70">
        <f>J70</f>
        <v>1363.6363636363601</v>
      </c>
      <c r="V70">
        <f>M70</f>
        <v>428.54956435547882</v>
      </c>
      <c r="W70">
        <v>2</v>
      </c>
      <c r="X70">
        <f>AVERAGE(U70:U71)</f>
        <v>709.29909784871438</v>
      </c>
      <c r="Y70">
        <f>SQRT((V70^2)+(V71^2))/2</f>
        <v>214.31828948858899</v>
      </c>
      <c r="Z70">
        <f>SUM(W70:W71)</f>
        <v>4</v>
      </c>
      <c r="AA70">
        <v>12</v>
      </c>
      <c r="AB70">
        <f>SQRT((((Z72-1)*Y72^2)+((Z70-1)*Y70^2))/(Z72+Z70-2))</f>
        <v>185.92657918027351</v>
      </c>
      <c r="AC70">
        <f>(X72-X70)/AB70</f>
        <v>-1.0593950463570581</v>
      </c>
      <c r="AD70">
        <f>1-(3/(4*(Z70+Z72-2)-1))</f>
        <v>0.8</v>
      </c>
      <c r="AE70">
        <f>((Z70+Z72)/(Z70*Z72))+(AC70^2/(2*(Z70+Z72)))</f>
        <v>0.84352648868715607</v>
      </c>
      <c r="AF70">
        <f>AD70*AC70</f>
        <v>-0.84751603708564649</v>
      </c>
      <c r="AG70">
        <f>AE70*(AD70^2)</f>
        <v>0.53985695275977996</v>
      </c>
      <c r="AI70">
        <f>LN(X72/X70)</f>
        <v>-0.32530951705432537</v>
      </c>
      <c r="AJ70">
        <f>(((V72^2)/(Z72*X72^2))+((V70^2)/(Z70*X70^2)))</f>
        <v>9.2170726606135234E-2</v>
      </c>
      <c r="AK70">
        <f>(Z70*Z72)/(Z70+Z72)</f>
        <v>1.3333333333333333</v>
      </c>
      <c r="AM70" s="12">
        <f>((Z70+Z72)/(Z70*Z72))+(AC70^2/(2*(AA70)))</f>
        <v>0.79676324434357804</v>
      </c>
      <c r="AN70" s="12">
        <f>AM70*(AD70^2)</f>
        <v>0.50992847637989003</v>
      </c>
      <c r="AO70" s="45"/>
      <c r="AP70" s="45">
        <f>(1/W70)+(AF70*AF73)/(2*AA70)</f>
        <v>0.4994458621508851</v>
      </c>
      <c r="AQ70" s="45">
        <f>(1/W70)+(AF70*AF76)/(2*AA70)</f>
        <v>0.52077336568528654</v>
      </c>
      <c r="AR70">
        <v>27</v>
      </c>
      <c r="AS70">
        <v>4</v>
      </c>
    </row>
    <row r="71" spans="1:46">
      <c r="E71" t="s">
        <v>644</v>
      </c>
      <c r="F71">
        <v>2001</v>
      </c>
      <c r="G71" t="s">
        <v>13</v>
      </c>
      <c r="H71" t="s">
        <v>674</v>
      </c>
      <c r="I71" t="s">
        <v>673</v>
      </c>
      <c r="J71">
        <v>54.961832061068698</v>
      </c>
      <c r="K71">
        <v>61.068702290076203</v>
      </c>
      <c r="L71">
        <f t="shared" si="2"/>
        <v>6.1068702290075052</v>
      </c>
      <c r="M71">
        <f t="shared" si="3"/>
        <v>8.6364187015149039</v>
      </c>
      <c r="N71">
        <v>2</v>
      </c>
      <c r="U71">
        <f>J71</f>
        <v>54.961832061068698</v>
      </c>
      <c r="V71">
        <f>M71</f>
        <v>8.6364187015149039</v>
      </c>
      <c r="W71">
        <v>2</v>
      </c>
      <c r="AM71" s="12"/>
      <c r="AN71" s="12"/>
      <c r="AO71" s="45"/>
      <c r="AP71" s="45"/>
      <c r="AQ71" s="45"/>
    </row>
    <row r="72" spans="1:46">
      <c r="E72" t="s">
        <v>644</v>
      </c>
      <c r="F72">
        <v>2001</v>
      </c>
      <c r="G72" t="s">
        <v>163</v>
      </c>
      <c r="H72" t="s">
        <v>674</v>
      </c>
      <c r="I72" t="s">
        <v>676</v>
      </c>
      <c r="J72">
        <v>969.69696969696997</v>
      </c>
      <c r="K72">
        <v>1000</v>
      </c>
      <c r="L72">
        <f t="shared" si="2"/>
        <v>30.303030303030027</v>
      </c>
      <c r="M72">
        <f t="shared" si="3"/>
        <v>42.854956435547948</v>
      </c>
      <c r="N72">
        <v>2</v>
      </c>
      <c r="O72" t="s">
        <v>673</v>
      </c>
      <c r="P72">
        <v>54.961832061068698</v>
      </c>
      <c r="Q72">
        <v>61.068702290076203</v>
      </c>
      <c r="R72">
        <f>Q72-P72</f>
        <v>6.1068702290075052</v>
      </c>
      <c r="S72">
        <f>R72*SQRT(T72)</f>
        <v>8.6364187015149039</v>
      </c>
      <c r="T72">
        <v>2</v>
      </c>
      <c r="U72">
        <f>AVERAGE(J72,P72)</f>
        <v>512.32940087901932</v>
      </c>
      <c r="V72">
        <f>SQRT((M72^2)+(S72^2))/2</f>
        <v>21.858265136331092</v>
      </c>
      <c r="W72">
        <v>2</v>
      </c>
      <c r="X72">
        <f>U72</f>
        <v>512.32940087901932</v>
      </c>
      <c r="Y72">
        <f>V72</f>
        <v>21.858265136331092</v>
      </c>
      <c r="Z72">
        <v>2</v>
      </c>
      <c r="AM72" s="12"/>
      <c r="AN72" s="12"/>
      <c r="AO72" s="45"/>
      <c r="AP72" s="45"/>
      <c r="AQ72" s="45"/>
    </row>
    <row r="73" spans="1:46">
      <c r="C73">
        <v>30</v>
      </c>
      <c r="D73">
        <v>2</v>
      </c>
      <c r="E73" t="s">
        <v>644</v>
      </c>
      <c r="F73">
        <v>2001</v>
      </c>
      <c r="G73" t="s">
        <v>13</v>
      </c>
      <c r="H73" t="s">
        <v>674</v>
      </c>
      <c r="I73" t="s">
        <v>673</v>
      </c>
      <c r="J73">
        <v>54.961832061068698</v>
      </c>
      <c r="K73">
        <v>61.068702290076203</v>
      </c>
      <c r="L73">
        <f t="shared" si="2"/>
        <v>6.1068702290075052</v>
      </c>
      <c r="M73">
        <f t="shared" si="3"/>
        <v>8.6364187015149039</v>
      </c>
      <c r="N73">
        <v>2</v>
      </c>
      <c r="U73">
        <f>J73</f>
        <v>54.961832061068698</v>
      </c>
      <c r="V73">
        <f>M73</f>
        <v>8.6364187015149039</v>
      </c>
      <c r="W73">
        <v>2</v>
      </c>
      <c r="X73">
        <f>AVERAGE(U73:U74)</f>
        <v>49.071825121443396</v>
      </c>
      <c r="Y73">
        <f>SQRT((V73^2)+(V74^2))/2</f>
        <v>18.197443007108692</v>
      </c>
      <c r="Z73">
        <f>SUM(W73:W74)</f>
        <v>4</v>
      </c>
      <c r="AA73">
        <v>12</v>
      </c>
      <c r="AB73">
        <f>SQRT((((Z75-1)*Y75^2)+((Z73-1)*Y73^2))/(Z75+Z73-2))</f>
        <v>18.131709169265587</v>
      </c>
      <c r="AC73">
        <f>(X75-X73)/AB73</f>
        <v>1.9615127910278154E-2</v>
      </c>
      <c r="AD73">
        <f>1-(3/(4*(Z73+Z75-2)-1))</f>
        <v>0.8</v>
      </c>
      <c r="AE73">
        <f>((Z73+Z75)/(Z73*Z75))+(AC73^2/(2*(Z73+Z75)))</f>
        <v>0.7500320627702447</v>
      </c>
      <c r="AF73">
        <f>AD73*AC73</f>
        <v>1.5692102328222525E-2</v>
      </c>
      <c r="AG73">
        <f>AE73*(AD73^2)</f>
        <v>0.48002052017295671</v>
      </c>
      <c r="AI73">
        <f>LN(X75/X73)</f>
        <v>7.2215197146981462E-3</v>
      </c>
      <c r="AJ73">
        <f>(((V75^2)/(Z75*X75^2))+((V73^2)/(Z73*X73^2)))</f>
        <v>7.3561187225919644E-2</v>
      </c>
      <c r="AK73">
        <f>(Z73*Z75)/(Z73+Z75)</f>
        <v>1.3333333333333333</v>
      </c>
      <c r="AM73" s="12">
        <f>((Z73+Z75)/(Z73*Z75))+(AC73^2/(2*(AA73)))</f>
        <v>0.75001603138512241</v>
      </c>
      <c r="AN73" s="12">
        <f>AM73*(AD73^2)</f>
        <v>0.48001026008647846</v>
      </c>
      <c r="AO73" s="45">
        <f>(1/W73)+(AF73*AF70)/(2*AA73)</f>
        <v>0.4994458621508851</v>
      </c>
      <c r="AP73" s="45"/>
      <c r="AQ73" s="45">
        <f>(1/W73)+(AF73*AF76)/(2*AA73)</f>
        <v>0.49961537272951667</v>
      </c>
      <c r="AR73">
        <v>27</v>
      </c>
      <c r="AS73">
        <v>5</v>
      </c>
    </row>
    <row r="74" spans="1:46">
      <c r="E74" t="s">
        <v>644</v>
      </c>
      <c r="F74">
        <v>2001</v>
      </c>
      <c r="G74" t="s">
        <v>13</v>
      </c>
      <c r="H74" t="s">
        <v>674</v>
      </c>
      <c r="I74" t="s">
        <v>677</v>
      </c>
      <c r="J74">
        <v>43.181818181818102</v>
      </c>
      <c r="K74">
        <v>68.181818181818102</v>
      </c>
      <c r="L74">
        <f t="shared" si="2"/>
        <v>25</v>
      </c>
      <c r="M74">
        <f t="shared" si="3"/>
        <v>35.355339059327378</v>
      </c>
      <c r="N74">
        <v>2</v>
      </c>
      <c r="U74">
        <f>J74</f>
        <v>43.181818181818102</v>
      </c>
      <c r="V74">
        <f>M74</f>
        <v>35.355339059327378</v>
      </c>
      <c r="W74">
        <v>2</v>
      </c>
      <c r="AM74" s="12"/>
      <c r="AN74" s="12"/>
      <c r="AO74" s="45"/>
      <c r="AP74" s="45"/>
      <c r="AQ74" s="45"/>
    </row>
    <row r="75" spans="1:46">
      <c r="E75" t="s">
        <v>644</v>
      </c>
      <c r="F75">
        <v>2001</v>
      </c>
      <c r="G75" t="s">
        <v>163</v>
      </c>
      <c r="H75" t="s">
        <v>674</v>
      </c>
      <c r="I75" t="s">
        <v>673</v>
      </c>
      <c r="J75">
        <v>48.854961832061001</v>
      </c>
      <c r="K75">
        <v>73.282442748091597</v>
      </c>
      <c r="L75">
        <v>24.427480916030596</v>
      </c>
      <c r="M75">
        <v>34.545674806060426</v>
      </c>
      <c r="N75">
        <v>2</v>
      </c>
      <c r="O75" t="s">
        <v>677</v>
      </c>
      <c r="P75">
        <v>50</v>
      </c>
      <c r="Q75">
        <v>56.818181818181799</v>
      </c>
      <c r="R75">
        <v>6.8181818181817988</v>
      </c>
      <c r="S75">
        <v>9.6423651979983482</v>
      </c>
      <c r="T75">
        <v>2</v>
      </c>
      <c r="U75">
        <v>49.427480916030504</v>
      </c>
      <c r="V75">
        <v>17.933062025332202</v>
      </c>
      <c r="W75">
        <v>2</v>
      </c>
      <c r="X75">
        <f>U75</f>
        <v>49.427480916030504</v>
      </c>
      <c r="Y75">
        <f>V75</f>
        <v>17.933062025332202</v>
      </c>
      <c r="Z75">
        <v>2</v>
      </c>
      <c r="AM75" s="12"/>
      <c r="AN75" s="12"/>
      <c r="AO75" s="45"/>
      <c r="AP75" s="45"/>
      <c r="AQ75" s="45"/>
    </row>
    <row r="76" spans="1:46">
      <c r="C76">
        <v>33</v>
      </c>
      <c r="D76">
        <v>2</v>
      </c>
      <c r="E76" t="s">
        <v>644</v>
      </c>
      <c r="F76">
        <v>2001</v>
      </c>
      <c r="G76" t="s">
        <v>13</v>
      </c>
      <c r="H76" t="s">
        <v>674</v>
      </c>
      <c r="I76" t="s">
        <v>676</v>
      </c>
      <c r="J76">
        <v>1363.6363636363601</v>
      </c>
      <c r="K76">
        <v>1666.6666666666599</v>
      </c>
      <c r="L76">
        <f t="shared" ref="L76:L87" si="4">K76-J76</f>
        <v>303.03030303029982</v>
      </c>
      <c r="M76">
        <f t="shared" ref="M76:M87" si="5">L76*SQRT(N76)</f>
        <v>428.54956435547882</v>
      </c>
      <c r="N76">
        <v>2</v>
      </c>
      <c r="U76">
        <f>J76</f>
        <v>1363.6363636363601</v>
      </c>
      <c r="V76">
        <f>M76</f>
        <v>428.54956435547882</v>
      </c>
      <c r="W76">
        <v>2</v>
      </c>
      <c r="X76">
        <f>AVERAGE(U76:U77)</f>
        <v>703.40909090908906</v>
      </c>
      <c r="Y76">
        <f>SQRT((V76^2)+(V77^2))/2</f>
        <v>215.00274946455374</v>
      </c>
      <c r="Z76">
        <f>SUM(W76:W77)</f>
        <v>4</v>
      </c>
      <c r="AA76">
        <v>12</v>
      </c>
      <c r="AB76">
        <f>SQRT((((Z78-1)*Y78^2)+((Z76-1)*Y76^2))/(Z78+Z76-2))</f>
        <v>186.21908080849772</v>
      </c>
      <c r="AC76">
        <f>(X78-X76)/AB76</f>
        <v>-0.73532646379365096</v>
      </c>
      <c r="AD76">
        <f>1-(3/(4*(Z76+Z78-2)-1))</f>
        <v>0.8</v>
      </c>
      <c r="AE76">
        <f>((Z76+Z78)/(Z76*Z78))+(AC76^2/(2*(Z76+Z78)))</f>
        <v>0.79505875069627296</v>
      </c>
      <c r="AF76">
        <f>AD76*AC76</f>
        <v>-0.58826117103492082</v>
      </c>
      <c r="AG76">
        <f>AE76*(AD76^2)</f>
        <v>0.50883760044561477</v>
      </c>
      <c r="AI76">
        <f>LN(X78/X76)</f>
        <v>-0.2165016832827012</v>
      </c>
      <c r="AJ76">
        <f>(((V78^2)/(Z78*X78^2))+((V76^2)/(Z76*X76^2)))</f>
        <v>9.2844636074251585E-2</v>
      </c>
      <c r="AK76">
        <f>(Z76*Z78)/(Z76+Z78)</f>
        <v>1.3333333333333333</v>
      </c>
      <c r="AM76" s="12">
        <f>((Z76+Z78)/(Z76*Z78))+(AC76^2/(2*(AA76)))</f>
        <v>0.77252937534813648</v>
      </c>
      <c r="AN76" s="12">
        <f>AM76*(AD76^2)</f>
        <v>0.49441880022280743</v>
      </c>
      <c r="AO76" s="45">
        <f>(1/W76)+(AF76*AF70)/(2*AA76)</f>
        <v>0.52077336568528654</v>
      </c>
      <c r="AP76" s="45">
        <f>(1/W76)+(AF76*AF73)/(2*AA76)</f>
        <v>0.49961537272951667</v>
      </c>
      <c r="AQ76" s="45"/>
      <c r="AR76">
        <v>27</v>
      </c>
      <c r="AS76">
        <v>6</v>
      </c>
    </row>
    <row r="77" spans="1:46">
      <c r="E77" t="s">
        <v>644</v>
      </c>
      <c r="F77">
        <v>2001</v>
      </c>
      <c r="G77" t="s">
        <v>13</v>
      </c>
      <c r="H77" t="s">
        <v>674</v>
      </c>
      <c r="I77" t="s">
        <v>677</v>
      </c>
      <c r="J77">
        <v>43.181818181818102</v>
      </c>
      <c r="K77">
        <v>68.181818181818102</v>
      </c>
      <c r="L77">
        <f t="shared" si="4"/>
        <v>25</v>
      </c>
      <c r="M77">
        <f t="shared" si="5"/>
        <v>35.355339059327378</v>
      </c>
      <c r="N77">
        <v>2</v>
      </c>
      <c r="U77">
        <f>J77</f>
        <v>43.181818181818102</v>
      </c>
      <c r="V77">
        <f>M77</f>
        <v>35.355339059327378</v>
      </c>
      <c r="W77">
        <v>2</v>
      </c>
      <c r="AM77" s="12"/>
      <c r="AN77" s="12"/>
    </row>
    <row r="78" spans="1:46">
      <c r="E78" t="s">
        <v>644</v>
      </c>
      <c r="F78">
        <v>2001</v>
      </c>
      <c r="G78" t="s">
        <v>163</v>
      </c>
      <c r="H78" t="s">
        <v>674</v>
      </c>
      <c r="I78" t="s">
        <v>676</v>
      </c>
      <c r="J78">
        <v>1090.9090909090901</v>
      </c>
      <c r="K78">
        <f>J78</f>
        <v>1090.9090909090901</v>
      </c>
      <c r="L78">
        <f t="shared" si="4"/>
        <v>0</v>
      </c>
      <c r="M78">
        <f t="shared" si="5"/>
        <v>0</v>
      </c>
      <c r="N78">
        <v>2</v>
      </c>
      <c r="O78" t="s">
        <v>677</v>
      </c>
      <c r="P78">
        <v>42.045454545454497</v>
      </c>
      <c r="Q78">
        <v>50</v>
      </c>
      <c r="R78">
        <f>Q78-P78</f>
        <v>7.954545454545503</v>
      </c>
      <c r="S78">
        <f>R78*SQRT(T78)</f>
        <v>11.249426064331507</v>
      </c>
      <c r="T78">
        <v>2</v>
      </c>
      <c r="U78">
        <f>AVERAGE(J78,P78)</f>
        <v>566.47727272727229</v>
      </c>
      <c r="V78">
        <f>SQRT((M78^2)+(S78^2))/2</f>
        <v>5.6247130321657535</v>
      </c>
      <c r="W78">
        <v>2</v>
      </c>
      <c r="X78">
        <f>U78</f>
        <v>566.47727272727229</v>
      </c>
      <c r="Y78">
        <f>V78</f>
        <v>5.6247130321657535</v>
      </c>
      <c r="Z78">
        <v>2</v>
      </c>
      <c r="AM78" s="12"/>
      <c r="AN78" s="12"/>
      <c r="AO78" s="40">
        <v>28</v>
      </c>
      <c r="AP78" s="40">
        <v>31</v>
      </c>
      <c r="AQ78" s="40">
        <v>34</v>
      </c>
    </row>
    <row r="79" spans="1:46">
      <c r="C79">
        <v>28</v>
      </c>
      <c r="D79">
        <v>2</v>
      </c>
      <c r="E79" t="s">
        <v>644</v>
      </c>
      <c r="F79">
        <v>2001</v>
      </c>
      <c r="G79" t="s">
        <v>13</v>
      </c>
      <c r="H79" t="s">
        <v>675</v>
      </c>
      <c r="I79" t="s">
        <v>676</v>
      </c>
      <c r="J79">
        <v>242.42424242424201</v>
      </c>
      <c r="K79">
        <v>303.030303030303</v>
      </c>
      <c r="L79">
        <f t="shared" si="4"/>
        <v>60.606060606060993</v>
      </c>
      <c r="M79">
        <f t="shared" si="5"/>
        <v>85.709912871097217</v>
      </c>
      <c r="N79">
        <v>2</v>
      </c>
      <c r="U79">
        <f>J79</f>
        <v>242.42424242424201</v>
      </c>
      <c r="V79">
        <f>M79</f>
        <v>85.709912871097217</v>
      </c>
      <c r="W79">
        <v>2</v>
      </c>
      <c r="X79">
        <f>AVERAGE(U79:U80)</f>
        <v>136.4792967846399</v>
      </c>
      <c r="Y79">
        <f>SQRT((V79^2)+(V80^2))/2</f>
        <v>43.071965628349737</v>
      </c>
      <c r="Z79">
        <f>SUM(W79:W80)</f>
        <v>4</v>
      </c>
      <c r="AA79">
        <v>12</v>
      </c>
      <c r="AB79">
        <f>SQRT((((Z81-1)*Y81^2)+((Z79-1)*Y79^2))/(Z81+Z79-2))</f>
        <v>39.049030781923001</v>
      </c>
      <c r="AC79">
        <f>(X81-X79)/AB79</f>
        <v>-1.0076479348561049</v>
      </c>
      <c r="AD79">
        <f>1-(3/(4*(Z79+Z81-2)-1))</f>
        <v>0.8</v>
      </c>
      <c r="AE79">
        <f>((Z79+Z81)/(Z79*Z81))+(AC79^2/(2*(Z79+Z81)))</f>
        <v>0.83461286338498109</v>
      </c>
      <c r="AF79">
        <f>AD79*AC79</f>
        <v>-0.80611834788488401</v>
      </c>
      <c r="AG79">
        <f>AE79*(AD79^2)</f>
        <v>0.534152232566388</v>
      </c>
      <c r="AI79">
        <f>LN(X81/X79)</f>
        <v>-0.34010594920961218</v>
      </c>
      <c r="AJ79">
        <f>(((V81^2)/(Z81*X81^2))+((V79^2)/(Z79*X79^2)))</f>
        <v>0.12688373727167279</v>
      </c>
      <c r="AK79">
        <f>(Z79*Z81)/(Z79+Z81)</f>
        <v>1.3333333333333333</v>
      </c>
      <c r="AM79" s="12">
        <f>((Z79+Z81)/(Z79*Z81))+(AC79^2/(2*(AA79)))</f>
        <v>0.7923064316924906</v>
      </c>
      <c r="AN79" s="12">
        <f>AM79*(AD79^2)</f>
        <v>0.50707611628319404</v>
      </c>
      <c r="AO79" s="40"/>
      <c r="AP79" s="40">
        <f>(1/W79)+(AF79*AF82)/(2*AA79)</f>
        <v>0.4936559864302697</v>
      </c>
      <c r="AQ79" s="40">
        <f>(1/W79)+(AF79*AF85)/(2*AA79)</f>
        <v>0.53632841599095582</v>
      </c>
      <c r="AR79">
        <v>28</v>
      </c>
      <c r="AS79">
        <v>2</v>
      </c>
    </row>
    <row r="80" spans="1:46">
      <c r="E80" t="s">
        <v>644</v>
      </c>
      <c r="F80">
        <v>2001</v>
      </c>
      <c r="G80" t="s">
        <v>13</v>
      </c>
      <c r="H80" t="s">
        <v>675</v>
      </c>
      <c r="I80" t="s">
        <v>673</v>
      </c>
      <c r="J80">
        <v>30.5343511450378</v>
      </c>
      <c r="K80">
        <v>36.641221374045799</v>
      </c>
      <c r="L80">
        <f t="shared" si="4"/>
        <v>6.106870229007999</v>
      </c>
      <c r="M80">
        <f t="shared" si="5"/>
        <v>8.636418701515602</v>
      </c>
      <c r="N80">
        <v>2</v>
      </c>
      <c r="U80">
        <f>J80</f>
        <v>30.5343511450378</v>
      </c>
      <c r="V80">
        <f>M80</f>
        <v>8.636418701515602</v>
      </c>
      <c r="W80">
        <v>2</v>
      </c>
      <c r="AM80" s="12"/>
      <c r="AN80" s="12"/>
      <c r="AO80" s="40"/>
      <c r="AP80" s="40"/>
      <c r="AQ80" s="40"/>
    </row>
    <row r="81" spans="3:45">
      <c r="E81" t="s">
        <v>644</v>
      </c>
      <c r="F81">
        <v>2001</v>
      </c>
      <c r="G81" t="s">
        <v>163</v>
      </c>
      <c r="H81" t="s">
        <v>675</v>
      </c>
      <c r="I81" t="s">
        <v>676</v>
      </c>
      <c r="J81">
        <v>151.51515151515201</v>
      </c>
      <c r="K81">
        <v>181.81818181818201</v>
      </c>
      <c r="L81">
        <f t="shared" si="4"/>
        <v>30.303030303029999</v>
      </c>
      <c r="M81">
        <f t="shared" si="5"/>
        <v>42.854956435547905</v>
      </c>
      <c r="N81">
        <v>2</v>
      </c>
      <c r="O81" t="s">
        <v>673</v>
      </c>
      <c r="P81">
        <v>42.748091603053403</v>
      </c>
      <c r="Q81">
        <v>54.961832061068698</v>
      </c>
      <c r="R81">
        <f>Q81-P81</f>
        <v>12.213740458015295</v>
      </c>
      <c r="S81">
        <f>R81*SQRT(T81)</f>
        <v>17.272837403030209</v>
      </c>
      <c r="T81">
        <v>2</v>
      </c>
      <c r="U81">
        <f>AVERAGE(J81,P81)</f>
        <v>97.131621559102712</v>
      </c>
      <c r="V81">
        <f>SQRT((M81^2)+(S81^2))/2</f>
        <v>23.102479320649916</v>
      </c>
      <c r="W81">
        <v>2</v>
      </c>
      <c r="X81">
        <f>U81</f>
        <v>97.131621559102712</v>
      </c>
      <c r="Y81">
        <f>V81</f>
        <v>23.102479320649916</v>
      </c>
      <c r="Z81">
        <v>2</v>
      </c>
      <c r="AM81" s="12"/>
      <c r="AN81" s="12"/>
      <c r="AO81" s="40"/>
      <c r="AP81" s="40"/>
      <c r="AQ81" s="40"/>
    </row>
    <row r="82" spans="3:45">
      <c r="C82">
        <v>31</v>
      </c>
      <c r="D82">
        <v>1</v>
      </c>
      <c r="E82" t="s">
        <v>644</v>
      </c>
      <c r="F82">
        <v>2001</v>
      </c>
      <c r="G82" t="s">
        <v>13</v>
      </c>
      <c r="H82" t="s">
        <v>675</v>
      </c>
      <c r="I82" t="s">
        <v>673</v>
      </c>
      <c r="J82">
        <v>30.5343511450378</v>
      </c>
      <c r="K82">
        <v>36.641221374045799</v>
      </c>
      <c r="L82">
        <f t="shared" si="4"/>
        <v>6.106870229007999</v>
      </c>
      <c r="M82">
        <f t="shared" si="5"/>
        <v>8.636418701515602</v>
      </c>
      <c r="N82">
        <v>2</v>
      </c>
      <c r="U82">
        <f>J82</f>
        <v>30.5343511450378</v>
      </c>
      <c r="V82">
        <f>M82</f>
        <v>8.636418701515602</v>
      </c>
      <c r="W82">
        <v>2</v>
      </c>
      <c r="X82">
        <f>AVERAGE(U82:U83)</f>
        <v>22.0853573907007</v>
      </c>
      <c r="Y82">
        <f>SQRT((V82^2)+(V83^2))/2</f>
        <v>4.6075564700903389</v>
      </c>
      <c r="Z82">
        <f>SUM(W82:W83)</f>
        <v>4</v>
      </c>
      <c r="AA82">
        <v>12</v>
      </c>
      <c r="AB82">
        <f>SQRT((((Z84-1)*Y84^2)+((Z82-1)*Y82^2))/(Z84+Z82-2))</f>
        <v>4.8131652886790821</v>
      </c>
      <c r="AC82">
        <f>(X84-X82)/AB82</f>
        <v>0.23609487067410936</v>
      </c>
      <c r="AD82">
        <f>1-(3/(4*(Z82+Z84-2)-1))</f>
        <v>0.8</v>
      </c>
      <c r="AE82">
        <f>((Z82+Z84)/(Z82*Z84))+(AC82^2/(2*(Z82+Z84)))</f>
        <v>0.75464506566321865</v>
      </c>
      <c r="AF82">
        <f>AD82*AC82</f>
        <v>0.18887589653928749</v>
      </c>
      <c r="AG82">
        <f>AE82*(AD82^2)</f>
        <v>0.48297284202446</v>
      </c>
      <c r="AI82">
        <f>LN(X84/X82)</f>
        <v>5.017326440300808E-2</v>
      </c>
      <c r="AJ82">
        <f>(((V84^2)/(Z84*X84^2))+((V82^2)/(Z82*X82^2)))</f>
        <v>6.5097920458790745E-2</v>
      </c>
      <c r="AK82">
        <f>(Z82*Z84)/(Z82+Z84)</f>
        <v>1.3333333333333333</v>
      </c>
      <c r="AM82" s="12">
        <f>((Z82+Z84)/(Z82*Z84))+(AC82^2/(2*(AA82)))</f>
        <v>0.75232253283160933</v>
      </c>
      <c r="AN82" s="12">
        <f>AM82*(AD82^2)</f>
        <v>0.48148642101223005</v>
      </c>
      <c r="AO82" s="40">
        <f>(1/W82)+(AF82*AF79)/(2*AA82)</f>
        <v>0.4936559864302697</v>
      </c>
      <c r="AP82" s="40"/>
      <c r="AQ82" s="40">
        <f>(1/W82)+(AF82*AF85)/(2*AA82)</f>
        <v>0.49148814543404512</v>
      </c>
      <c r="AR82">
        <v>28</v>
      </c>
      <c r="AS82">
        <v>3</v>
      </c>
    </row>
    <row r="83" spans="3:45">
      <c r="E83" t="s">
        <v>644</v>
      </c>
      <c r="F83">
        <v>2001</v>
      </c>
      <c r="G83" t="s">
        <v>13</v>
      </c>
      <c r="H83" t="s">
        <v>675</v>
      </c>
      <c r="I83" t="s">
        <v>677</v>
      </c>
      <c r="J83">
        <v>13.636363636363599</v>
      </c>
      <c r="K83">
        <v>15.909090909090899</v>
      </c>
      <c r="L83">
        <f t="shared" si="4"/>
        <v>2.2727272727273</v>
      </c>
      <c r="M83">
        <f t="shared" si="5"/>
        <v>3.2141217326661637</v>
      </c>
      <c r="N83">
        <v>2</v>
      </c>
      <c r="U83">
        <f>J83</f>
        <v>13.636363636363599</v>
      </c>
      <c r="V83">
        <f>M83</f>
        <v>3.2141217326661637</v>
      </c>
      <c r="W83">
        <v>2</v>
      </c>
      <c r="AM83" s="12"/>
      <c r="AN83" s="12"/>
      <c r="AO83" s="40"/>
      <c r="AP83" s="40"/>
      <c r="AQ83" s="40"/>
    </row>
    <row r="84" spans="3:45">
      <c r="E84" t="s">
        <v>644</v>
      </c>
      <c r="F84">
        <v>2001</v>
      </c>
      <c r="G84" t="s">
        <v>163</v>
      </c>
      <c r="H84" t="s">
        <v>675</v>
      </c>
      <c r="I84" t="s">
        <v>673</v>
      </c>
      <c r="J84">
        <v>30.534351145038102</v>
      </c>
      <c r="K84">
        <v>36.641221374045799</v>
      </c>
      <c r="L84">
        <f t="shared" si="4"/>
        <v>6.106870229007697</v>
      </c>
      <c r="M84">
        <f t="shared" si="5"/>
        <v>8.6364187015151739</v>
      </c>
      <c r="N84">
        <v>2</v>
      </c>
      <c r="O84" t="s">
        <v>677</v>
      </c>
      <c r="P84">
        <v>15.909090909090899</v>
      </c>
      <c r="Q84">
        <v>20.4545454545454</v>
      </c>
      <c r="R84">
        <f>Q84-P84</f>
        <v>4.5454545454545006</v>
      </c>
      <c r="S84">
        <f>R84*SQRT(T84)</f>
        <v>6.4282434653321872</v>
      </c>
      <c r="T84">
        <v>2</v>
      </c>
      <c r="U84">
        <f>AVERAGE(J84,P84)</f>
        <v>23.2217210270645</v>
      </c>
      <c r="V84">
        <f>SQRT((M84^2)+(S84^2))/2</f>
        <v>5.3830763053635744</v>
      </c>
      <c r="W84">
        <v>2</v>
      </c>
      <c r="X84">
        <f>U84</f>
        <v>23.2217210270645</v>
      </c>
      <c r="Y84">
        <f>V84</f>
        <v>5.3830763053635744</v>
      </c>
      <c r="Z84">
        <v>2</v>
      </c>
      <c r="AM84" s="12"/>
      <c r="AN84" s="12"/>
      <c r="AO84" s="40"/>
      <c r="AP84" s="40"/>
      <c r="AQ84" s="40"/>
    </row>
    <row r="85" spans="3:45">
      <c r="C85">
        <v>34</v>
      </c>
      <c r="D85">
        <v>1</v>
      </c>
      <c r="E85" t="s">
        <v>644</v>
      </c>
      <c r="F85">
        <v>2001</v>
      </c>
      <c r="G85" t="s">
        <v>13</v>
      </c>
      <c r="H85" t="s">
        <v>675</v>
      </c>
      <c r="I85" t="s">
        <v>676</v>
      </c>
      <c r="J85">
        <v>242.42424242424201</v>
      </c>
      <c r="K85">
        <v>303.030303030303</v>
      </c>
      <c r="L85">
        <f t="shared" si="4"/>
        <v>60.606060606060993</v>
      </c>
      <c r="M85">
        <f t="shared" si="5"/>
        <v>85.709912871097217</v>
      </c>
      <c r="N85">
        <v>2</v>
      </c>
      <c r="U85">
        <f>J85</f>
        <v>242.42424242424201</v>
      </c>
      <c r="V85">
        <f>M85</f>
        <v>85.709912871097217</v>
      </c>
      <c r="W85">
        <v>2</v>
      </c>
      <c r="X85">
        <f>AVERAGE(U85:U86)</f>
        <v>128.0303030303028</v>
      </c>
      <c r="Y85">
        <f>SQRT((V85^2)+(V86^2))/2</f>
        <v>42.88507824081551</v>
      </c>
      <c r="Z85">
        <f>SUM(W85:W86)</f>
        <v>4</v>
      </c>
      <c r="AA85">
        <v>12</v>
      </c>
      <c r="AB85">
        <f>SQRT((((Z87-1)*Y87^2)+((Z85-1)*Y85^2))/(Z87+Z85-2))</f>
        <v>37.543258260535673</v>
      </c>
      <c r="AC85">
        <f>(X87-X85)/AB85</f>
        <v>-1.3519757769913796</v>
      </c>
      <c r="AD85">
        <f>1-(3/(4*(Z85+Z87-2)-1))</f>
        <v>0.8</v>
      </c>
      <c r="AE85">
        <f>((Z85+Z87)/(Z85*Z87))+(AC85^2/(2*(Z85+Z87)))</f>
        <v>0.90231987513095369</v>
      </c>
      <c r="AF85">
        <f>AD85*AC85</f>
        <v>-1.0815806215931036</v>
      </c>
      <c r="AG85">
        <f>AE85*(AD85^2)</f>
        <v>0.57748472008381047</v>
      </c>
      <c r="AI85">
        <f>LN(X87/X85)</f>
        <v>-0.50492590163880358</v>
      </c>
      <c r="AJ85">
        <f>(((V87^2)/(Z87*X87^2))+((V85^2)/(Z85*X85^2)))</f>
        <v>0.1221391744345315</v>
      </c>
      <c r="AK85">
        <f>(Z85*Z87)/(Z85+Z87)</f>
        <v>1.3333333333333333</v>
      </c>
      <c r="AM85" s="12">
        <f>((Z85+Z87)/(Z85*Z87))+(AC85^2/(2*(AA85)))</f>
        <v>0.8261599375654769</v>
      </c>
      <c r="AN85" s="12">
        <f>AM85*(AD85^2)</f>
        <v>0.52874236004190533</v>
      </c>
      <c r="AO85" s="40">
        <f>(1/W85)+(AF85*AF79)/(2*AA85)</f>
        <v>0.53632841599095582</v>
      </c>
      <c r="AP85" s="40">
        <f>(1/W85)+(AF85*AF82)/(2*AA85)</f>
        <v>0.49148814543404512</v>
      </c>
      <c r="AQ85" s="40"/>
      <c r="AR85">
        <v>28</v>
      </c>
      <c r="AS85">
        <v>4</v>
      </c>
    </row>
    <row r="86" spans="3:45">
      <c r="E86" t="s">
        <v>644</v>
      </c>
      <c r="F86">
        <v>2001</v>
      </c>
      <c r="G86" t="s">
        <v>13</v>
      </c>
      <c r="H86" t="s">
        <v>675</v>
      </c>
      <c r="I86" t="s">
        <v>677</v>
      </c>
      <c r="J86">
        <v>13.636363636363599</v>
      </c>
      <c r="K86">
        <v>15.909090909090899</v>
      </c>
      <c r="L86">
        <f t="shared" si="4"/>
        <v>2.2727272727273</v>
      </c>
      <c r="M86">
        <f t="shared" si="5"/>
        <v>3.2141217326661637</v>
      </c>
      <c r="N86">
        <v>2</v>
      </c>
      <c r="U86">
        <f>J86</f>
        <v>13.636363636363599</v>
      </c>
      <c r="V86">
        <f>M86</f>
        <v>3.2141217326661637</v>
      </c>
      <c r="W86">
        <v>2</v>
      </c>
      <c r="AM86" s="12"/>
      <c r="AN86" s="12"/>
    </row>
    <row r="87" spans="3:45">
      <c r="E87" t="s">
        <v>644</v>
      </c>
      <c r="F87">
        <v>2001</v>
      </c>
      <c r="G87" t="s">
        <v>163</v>
      </c>
      <c r="H87" t="s">
        <v>675</v>
      </c>
      <c r="I87" t="s">
        <v>676</v>
      </c>
      <c r="J87">
        <v>136.363636363636</v>
      </c>
      <c r="K87">
        <v>151.51515151515099</v>
      </c>
      <c r="L87">
        <f t="shared" si="4"/>
        <v>15.151515151514985</v>
      </c>
      <c r="M87">
        <f t="shared" si="5"/>
        <v>21.427478217773935</v>
      </c>
      <c r="N87">
        <v>2</v>
      </c>
      <c r="O87" t="s">
        <v>677</v>
      </c>
      <c r="P87">
        <v>18.181818181818102</v>
      </c>
      <c r="Q87">
        <v>21.590909090909101</v>
      </c>
      <c r="R87">
        <f>Q87-P87</f>
        <v>3.4090909090909989</v>
      </c>
      <c r="S87">
        <f>R87*SQRT(T87)</f>
        <v>4.8211825989993153</v>
      </c>
      <c r="T87">
        <v>2</v>
      </c>
      <c r="U87">
        <f>AVERAGE(J87,P87)</f>
        <v>77.272727272727053</v>
      </c>
      <c r="V87">
        <f>SQRT((M87^2)+(S87^2))/2</f>
        <v>10.981582586609161</v>
      </c>
      <c r="W87">
        <v>2</v>
      </c>
      <c r="X87">
        <f>U87</f>
        <v>77.272727272727053</v>
      </c>
      <c r="Y87">
        <f>V87</f>
        <v>10.981582586609161</v>
      </c>
      <c r="Z87">
        <v>2</v>
      </c>
      <c r="AM87" s="12"/>
      <c r="AN87" s="12"/>
      <c r="AO87" s="1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E21"/>
  <sheetViews>
    <sheetView workbookViewId="0">
      <selection activeCell="J39" sqref="J39"/>
    </sheetView>
  </sheetViews>
  <sheetFormatPr defaultColWidth="11" defaultRowHeight="15.6"/>
  <sheetData>
    <row r="1" spans="1:31">
      <c r="A1" t="s">
        <v>678</v>
      </c>
    </row>
    <row r="3" spans="1:31">
      <c r="A3" s="5" t="s">
        <v>6</v>
      </c>
      <c r="B3" s="5" t="s">
        <v>545</v>
      </c>
      <c r="C3" t="s">
        <v>15</v>
      </c>
      <c r="D3" t="s">
        <v>16</v>
      </c>
      <c r="E3" t="s">
        <v>49</v>
      </c>
      <c r="F3" t="s">
        <v>51</v>
      </c>
      <c r="G3" t="s">
        <v>589</v>
      </c>
      <c r="H3" t="s">
        <v>14</v>
      </c>
      <c r="I3" t="s">
        <v>13</v>
      </c>
      <c r="J3" s="6" t="s">
        <v>20</v>
      </c>
      <c r="K3" s="6" t="s">
        <v>21</v>
      </c>
      <c r="L3" s="6" t="s">
        <v>22</v>
      </c>
      <c r="M3" s="6" t="s">
        <v>23</v>
      </c>
      <c r="N3" s="6" t="s">
        <v>24</v>
      </c>
      <c r="O3" s="6" t="s">
        <v>25</v>
      </c>
      <c r="Q3" s="6" t="s">
        <v>26</v>
      </c>
      <c r="R3" s="6" t="s">
        <v>27</v>
      </c>
      <c r="S3" t="s">
        <v>28</v>
      </c>
      <c r="T3" s="5" t="s">
        <v>274</v>
      </c>
      <c r="U3" s="5" t="s">
        <v>275</v>
      </c>
    </row>
    <row r="4" spans="1:31">
      <c r="C4">
        <v>51</v>
      </c>
      <c r="D4">
        <v>1</v>
      </c>
      <c r="E4" t="s">
        <v>227</v>
      </c>
      <c r="F4">
        <v>1</v>
      </c>
      <c r="G4">
        <v>7.73</v>
      </c>
      <c r="H4">
        <v>0.9</v>
      </c>
      <c r="I4">
        <v>4</v>
      </c>
      <c r="J4">
        <f>SQRT((((I5-1)*H5^2)+((I4-1)*H4^2))/(I5+I4-2))</f>
        <v>2.6239283526803852</v>
      </c>
      <c r="K4">
        <f>(G5-G4)/J4</f>
        <v>-0.75840485429687254</v>
      </c>
      <c r="L4">
        <f>1-(3/(4*(I4+I5-2)-1))</f>
        <v>0.86956521739130432</v>
      </c>
      <c r="M4">
        <f>((I4+I5)/(I4*I5))+(K4^2/(2*(I4+I5)))</f>
        <v>0.53594862018881628</v>
      </c>
      <c r="N4">
        <f>L4*K4</f>
        <v>-0.65948248199728043</v>
      </c>
      <c r="O4">
        <f>M4*(L4^2)</f>
        <v>0.40525415515222402</v>
      </c>
      <c r="Q4">
        <f>LN(G5/G4)</f>
        <v>-0.2976496522678555</v>
      </c>
      <c r="R4">
        <f>(((H5^2)/(I5*G5^2))+((H4^2)/(I4*G4^2)))</f>
        <v>0.10172692380756387</v>
      </c>
      <c r="S4">
        <f>(I4*I5)/(I4+I5)</f>
        <v>2</v>
      </c>
      <c r="T4">
        <v>51</v>
      </c>
      <c r="U4">
        <v>1</v>
      </c>
    </row>
    <row r="5" spans="1:31">
      <c r="E5" t="s">
        <v>621</v>
      </c>
      <c r="F5">
        <v>1</v>
      </c>
      <c r="G5">
        <v>5.74</v>
      </c>
      <c r="H5">
        <v>3.6</v>
      </c>
      <c r="I5">
        <v>4</v>
      </c>
    </row>
    <row r="6" spans="1:31">
      <c r="C6">
        <v>51</v>
      </c>
      <c r="D6">
        <v>2</v>
      </c>
      <c r="E6" t="s">
        <v>227</v>
      </c>
      <c r="F6">
        <v>2</v>
      </c>
      <c r="G6">
        <v>40</v>
      </c>
      <c r="H6">
        <v>6.1</v>
      </c>
      <c r="I6">
        <v>4</v>
      </c>
      <c r="J6">
        <f>SQRT((((I7-1)*H7^2)+((I6-1)*H6^2))/(I7+I6-2))</f>
        <v>6.4594891438874633</v>
      </c>
      <c r="K6">
        <f>(G7-G6)/J6</f>
        <v>0.77405502023816231</v>
      </c>
      <c r="L6">
        <f>1-(3/(4*(I6+I7-2)-1))</f>
        <v>0.86956521739130432</v>
      </c>
      <c r="M6">
        <f>((I6+I7)/(I6*I7))+(K6^2/(2*(I6+I7)))</f>
        <v>0.53744757339724392</v>
      </c>
      <c r="N6">
        <f>L6*K6</f>
        <v>0.67309132194622812</v>
      </c>
      <c r="O6">
        <f>M6*(L6^2)</f>
        <v>0.40638757912835077</v>
      </c>
      <c r="Q6">
        <f>LN(G7/G6)</f>
        <v>0.11778303565638346</v>
      </c>
      <c r="R6">
        <f>(((H7^2)/(I7*G7^2))+((H6^2)/(I6*G6^2)))</f>
        <v>1.1522704475308641E-2</v>
      </c>
      <c r="S6">
        <f>(I6*I7)/(I6+I7)</f>
        <v>2</v>
      </c>
      <c r="T6">
        <v>51</v>
      </c>
      <c r="U6">
        <v>2</v>
      </c>
    </row>
    <row r="7" spans="1:31">
      <c r="E7" t="s">
        <v>621</v>
      </c>
      <c r="F7">
        <v>2</v>
      </c>
      <c r="G7">
        <v>45</v>
      </c>
      <c r="H7">
        <v>6.8</v>
      </c>
      <c r="I7">
        <v>4</v>
      </c>
    </row>
    <row r="10" spans="1:31">
      <c r="AA10" s="11" t="s">
        <v>100</v>
      </c>
      <c r="AB10" s="12"/>
      <c r="AC10" s="12"/>
    </row>
    <row r="11" spans="1:31">
      <c r="A11" s="5" t="s">
        <v>6</v>
      </c>
      <c r="B11" s="5" t="s">
        <v>74</v>
      </c>
      <c r="E11" t="s">
        <v>49</v>
      </c>
      <c r="F11" t="s">
        <v>70</v>
      </c>
      <c r="G11" t="s">
        <v>11</v>
      </c>
      <c r="H11" t="s">
        <v>14</v>
      </c>
      <c r="I11" t="s">
        <v>13</v>
      </c>
      <c r="K11" t="s">
        <v>15</v>
      </c>
      <c r="L11" t="s">
        <v>16</v>
      </c>
      <c r="M11" t="s">
        <v>49</v>
      </c>
      <c r="N11" t="s">
        <v>10</v>
      </c>
      <c r="O11" t="s">
        <v>679</v>
      </c>
      <c r="P11" t="s">
        <v>13</v>
      </c>
      <c r="Q11" s="6" t="s">
        <v>20</v>
      </c>
      <c r="R11" s="6" t="s">
        <v>21</v>
      </c>
      <c r="S11" s="6" t="s">
        <v>22</v>
      </c>
      <c r="T11" s="6" t="s">
        <v>23</v>
      </c>
      <c r="U11" s="6" t="s">
        <v>24</v>
      </c>
      <c r="V11" s="6" t="s">
        <v>25</v>
      </c>
      <c r="X11" s="6" t="s">
        <v>26</v>
      </c>
      <c r="Y11" s="6" t="s">
        <v>27</v>
      </c>
      <c r="Z11" t="s">
        <v>28</v>
      </c>
      <c r="AA11" s="14" t="s">
        <v>23</v>
      </c>
      <c r="AB11" s="14" t="s">
        <v>25</v>
      </c>
      <c r="AC11" s="14" t="s">
        <v>105</v>
      </c>
      <c r="AD11" s="5" t="s">
        <v>274</v>
      </c>
      <c r="AE11" s="5" t="s">
        <v>275</v>
      </c>
    </row>
    <row r="12" spans="1:31">
      <c r="E12" t="s">
        <v>680</v>
      </c>
      <c r="F12">
        <v>0.101772151898734</v>
      </c>
      <c r="G12">
        <v>0.119240506329113</v>
      </c>
      <c r="H12">
        <f t="shared" ref="H12:H21" si="0">G12-F12</f>
        <v>1.7468354430379002E-2</v>
      </c>
      <c r="I12">
        <v>4</v>
      </c>
      <c r="M12" t="s">
        <v>32</v>
      </c>
      <c r="N12">
        <f>AVERAGE(F14:F21)</f>
        <v>9.7594936708860408E-2</v>
      </c>
      <c r="O12">
        <f>SQRT(H14^2+H15^2+H16^2+H17^2+H18^2+H19^2+H20^2+H21^2)/8</f>
        <v>7.8102394181784286E-3</v>
      </c>
      <c r="P12">
        <f>SUM(I14:I21)</f>
        <v>32</v>
      </c>
      <c r="AA12" s="12"/>
      <c r="AB12" s="12"/>
      <c r="AC12" s="12"/>
    </row>
    <row r="13" spans="1:31">
      <c r="E13" t="s">
        <v>681</v>
      </c>
      <c r="F13">
        <v>4.7088607594936598E-2</v>
      </c>
      <c r="G13">
        <v>6.3797468354430301E-2</v>
      </c>
      <c r="H13">
        <f t="shared" si="0"/>
        <v>1.6708860759493703E-2</v>
      </c>
      <c r="I13">
        <v>4</v>
      </c>
      <c r="K13">
        <v>52</v>
      </c>
      <c r="L13">
        <v>1</v>
      </c>
      <c r="M13" t="s">
        <v>682</v>
      </c>
      <c r="N13">
        <v>0.101772151898734</v>
      </c>
      <c r="O13">
        <v>1.7468354430379002E-2</v>
      </c>
      <c r="P13">
        <v>4</v>
      </c>
      <c r="Q13">
        <f>SQRT((((P13-1)*O13^2)+((P12-1)*O12^2))/(P13+P12-2))</f>
        <v>9.085258344546784E-3</v>
      </c>
      <c r="R13">
        <f>(N13-N12)/Q13</f>
        <v>0.45977946156928645</v>
      </c>
      <c r="S13">
        <f>1-(3/(4*(P12+P13-2)-1))</f>
        <v>0.97777777777777775</v>
      </c>
      <c r="T13">
        <f>((P12+P13)/(P12*P13))+(R13^2/(2*(P12+P13)))</f>
        <v>0.28418607157334641</v>
      </c>
      <c r="U13">
        <f>S13*R13</f>
        <v>0.4495621402010801</v>
      </c>
      <c r="V13">
        <f>T13*(S13^2)</f>
        <v>0.27169591830419687</v>
      </c>
      <c r="X13">
        <f>LN(N13/N12)</f>
        <v>4.1910895615638648E-2</v>
      </c>
      <c r="Y13">
        <f>(((O13^2)/(P13*N13^2))+((O12^2)/(P12*N12^2)))</f>
        <v>7.565361613722117E-3</v>
      </c>
      <c r="Z13">
        <f>(P12*P13)/(P12+P13)</f>
        <v>3.5555555555555554</v>
      </c>
      <c r="AA13" s="12">
        <f>((P12+P13)/(P12*P13))+(R13^2/(2*(SUM(P12,P13,P14))))</f>
        <v>0.28389246441601179</v>
      </c>
      <c r="AB13" s="12">
        <f>AA13*(S13^2)</f>
        <v>0.27141521536266605</v>
      </c>
      <c r="AC13" s="12">
        <f>(1/P12)+(U13*U14)/(2*SUM(P12:P14))</f>
        <v>2.7160148069420992E-4</v>
      </c>
      <c r="AD13">
        <v>52</v>
      </c>
      <c r="AE13">
        <v>1</v>
      </c>
    </row>
    <row r="14" spans="1:31">
      <c r="E14" t="s">
        <v>683</v>
      </c>
      <c r="F14">
        <v>7.5949367088610803E-4</v>
      </c>
      <c r="G14">
        <v>3.7974683544303501E-3</v>
      </c>
      <c r="H14">
        <f t="shared" si="0"/>
        <v>3.0379746835442422E-3</v>
      </c>
      <c r="I14">
        <v>4</v>
      </c>
      <c r="K14">
        <v>53</v>
      </c>
      <c r="L14">
        <v>1</v>
      </c>
      <c r="M14" t="s">
        <v>684</v>
      </c>
      <c r="N14">
        <v>4.7088607594936598E-2</v>
      </c>
      <c r="O14">
        <v>1.6708860759493703E-2</v>
      </c>
      <c r="P14">
        <v>4</v>
      </c>
      <c r="Q14">
        <f>SQRT((((P14-1)*O14^2)+((P12-1)*O12^2))/(P14+P12-2))</f>
        <v>8.9583236294320107E-3</v>
      </c>
      <c r="R14">
        <f>(N14-N12)/Q14</f>
        <v>-5.6379219152106126</v>
      </c>
      <c r="S14">
        <f>1-(3/(4*(P12+P14-2)-1))</f>
        <v>0.97777777777777775</v>
      </c>
      <c r="T14">
        <f>((P12+P14)/(P12*P14))+(R14^2/(2*(P12+P14)))</f>
        <v>0.7227244933612792</v>
      </c>
      <c r="U14">
        <f>S14*R14</f>
        <v>-5.5126347615392657</v>
      </c>
      <c r="V14">
        <f>T14*(S14^2)</f>
        <v>0.69096030575182044</v>
      </c>
      <c r="X14">
        <f>LN(N14/N12)</f>
        <v>-0.72879451929018169</v>
      </c>
      <c r="Y14">
        <f>(((O14^2)/(P14*N14^2))+((O12^2)/(P12*N12^2)))</f>
        <v>3.1677762976842314E-2</v>
      </c>
      <c r="Z14">
        <f>(P12*P14)/(P12+P14)</f>
        <v>3.5555555555555554</v>
      </c>
      <c r="AA14" s="12">
        <f>((P12+P14)/(P12*P14))+(R14^2/(2*(SUM(P12,P14,P13))))</f>
        <v>0.67857704402515129</v>
      </c>
      <c r="AB14" s="12">
        <f>AA14*(S14^2)</f>
        <v>0.6487531640655273</v>
      </c>
      <c r="AC14" s="12">
        <f>(1/P12)+(U14*U13)/(2*SUM(P12:P14))</f>
        <v>2.7160148069420992E-4</v>
      </c>
      <c r="AD14">
        <v>52</v>
      </c>
      <c r="AE14">
        <v>2</v>
      </c>
    </row>
    <row r="15" spans="1:31">
      <c r="E15" t="s">
        <v>685</v>
      </c>
      <c r="F15">
        <v>0.12911392405063199</v>
      </c>
      <c r="G15">
        <v>0.13822784810126501</v>
      </c>
      <c r="H15">
        <f t="shared" si="0"/>
        <v>9.113924050633021E-3</v>
      </c>
      <c r="I15">
        <v>4</v>
      </c>
      <c r="AA15" s="12"/>
      <c r="AB15" s="12"/>
      <c r="AC15" s="12"/>
    </row>
    <row r="16" spans="1:31">
      <c r="E16" t="s">
        <v>686</v>
      </c>
      <c r="F16">
        <v>0.23772151898734101</v>
      </c>
      <c r="G16">
        <v>0.248354430379746</v>
      </c>
      <c r="H16">
        <f t="shared" si="0"/>
        <v>1.0632911392404992E-2</v>
      </c>
      <c r="I16">
        <v>4</v>
      </c>
    </row>
    <row r="17" spans="5:9">
      <c r="E17" t="s">
        <v>687</v>
      </c>
      <c r="F17">
        <v>2.2784810126581902E-3</v>
      </c>
      <c r="G17">
        <v>3.0379746835443601E-3</v>
      </c>
      <c r="H17">
        <f t="shared" si="0"/>
        <v>7.5949367088616994E-4</v>
      </c>
      <c r="I17">
        <v>4</v>
      </c>
    </row>
    <row r="18" spans="5:9">
      <c r="E18" t="s">
        <v>688</v>
      </c>
      <c r="F18">
        <v>0.194430379746835</v>
      </c>
      <c r="G18">
        <v>0.22101265822784799</v>
      </c>
      <c r="H18">
        <f t="shared" si="0"/>
        <v>2.6582278481012994E-2</v>
      </c>
      <c r="I18">
        <v>4</v>
      </c>
    </row>
    <row r="19" spans="5:9">
      <c r="E19" t="s">
        <v>689</v>
      </c>
      <c r="F19">
        <v>0.19518987341772101</v>
      </c>
      <c r="G19">
        <v>0.24455696202531599</v>
      </c>
      <c r="H19">
        <f t="shared" si="0"/>
        <v>4.9367088607594978E-2</v>
      </c>
      <c r="I19">
        <v>4</v>
      </c>
    </row>
    <row r="20" spans="5:9">
      <c r="E20" t="s">
        <v>690</v>
      </c>
      <c r="F20">
        <v>3.0379746835442999E-3</v>
      </c>
      <c r="G20">
        <v>3.0379746835442999E-3</v>
      </c>
      <c r="H20">
        <f t="shared" si="0"/>
        <v>0</v>
      </c>
      <c r="I20">
        <v>4</v>
      </c>
    </row>
    <row r="21" spans="5:9">
      <c r="E21" t="s">
        <v>691</v>
      </c>
      <c r="F21">
        <v>1.8227848101265699E-2</v>
      </c>
      <c r="G21">
        <v>4.1772151898734101E-2</v>
      </c>
      <c r="H21">
        <f t="shared" si="0"/>
        <v>2.3544303797468403E-2</v>
      </c>
      <c r="I21">
        <v>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I88"/>
  <sheetViews>
    <sheetView zoomScale="83" workbookViewId="0">
      <selection activeCell="N40" sqref="N40"/>
    </sheetView>
  </sheetViews>
  <sheetFormatPr defaultColWidth="11" defaultRowHeight="15.6"/>
  <sheetData>
    <row r="1" spans="1:35">
      <c r="A1" t="s">
        <v>692</v>
      </c>
    </row>
    <row r="3" spans="1:35">
      <c r="C3" t="s">
        <v>693</v>
      </c>
    </row>
    <row r="4" spans="1:35">
      <c r="A4" s="5" t="s">
        <v>6</v>
      </c>
      <c r="B4" s="5" t="s">
        <v>88</v>
      </c>
      <c r="C4" t="s">
        <v>597</v>
      </c>
      <c r="D4" t="s">
        <v>694</v>
      </c>
      <c r="E4" t="s">
        <v>695</v>
      </c>
      <c r="F4" t="s">
        <v>159</v>
      </c>
      <c r="G4" t="s">
        <v>696</v>
      </c>
      <c r="H4" t="s">
        <v>10</v>
      </c>
      <c r="I4" t="s">
        <v>697</v>
      </c>
      <c r="K4" t="s">
        <v>15</v>
      </c>
      <c r="L4" t="s">
        <v>16</v>
      </c>
      <c r="M4" t="s">
        <v>597</v>
      </c>
      <c r="N4" t="s">
        <v>694</v>
      </c>
      <c r="O4" t="s">
        <v>182</v>
      </c>
      <c r="P4" t="s">
        <v>159</v>
      </c>
      <c r="Q4" t="s">
        <v>49</v>
      </c>
      <c r="R4" t="s">
        <v>13</v>
      </c>
      <c r="S4" t="s">
        <v>10</v>
      </c>
      <c r="T4" t="s">
        <v>14</v>
      </c>
      <c r="U4" s="5" t="s">
        <v>10</v>
      </c>
      <c r="V4" s="5" t="s">
        <v>607</v>
      </c>
      <c r="W4" t="s">
        <v>13</v>
      </c>
      <c r="X4" s="6" t="s">
        <v>20</v>
      </c>
      <c r="Y4" s="6" t="s">
        <v>21</v>
      </c>
      <c r="Z4" s="6" t="s">
        <v>22</v>
      </c>
      <c r="AA4" s="6" t="s">
        <v>23</v>
      </c>
      <c r="AB4" s="6" t="s">
        <v>24</v>
      </c>
      <c r="AC4" s="6" t="s">
        <v>25</v>
      </c>
      <c r="AE4" s="6" t="s">
        <v>26</v>
      </c>
      <c r="AF4" s="6" t="s">
        <v>27</v>
      </c>
      <c r="AG4" s="6" t="s">
        <v>28</v>
      </c>
      <c r="AH4" s="5" t="s">
        <v>274</v>
      </c>
      <c r="AI4" s="5" t="s">
        <v>275</v>
      </c>
    </row>
    <row r="5" spans="1:35">
      <c r="C5">
        <v>2012</v>
      </c>
      <c r="D5">
        <v>1</v>
      </c>
      <c r="E5" t="s">
        <v>698</v>
      </c>
      <c r="F5" t="s">
        <v>698</v>
      </c>
      <c r="G5" s="18">
        <v>538.1</v>
      </c>
      <c r="H5">
        <f>AVERAGE(G5:G8)</f>
        <v>408.14499999999998</v>
      </c>
      <c r="I5">
        <f>STDEV(G5:G8)</f>
        <v>297.11661296534749</v>
      </c>
      <c r="K5">
        <v>74</v>
      </c>
      <c r="L5">
        <v>1</v>
      </c>
      <c r="M5">
        <v>2012</v>
      </c>
      <c r="N5">
        <v>1</v>
      </c>
      <c r="O5" t="s">
        <v>35</v>
      </c>
      <c r="P5" t="s">
        <v>262</v>
      </c>
      <c r="Q5" t="s">
        <v>32</v>
      </c>
      <c r="R5">
        <v>4</v>
      </c>
      <c r="S5">
        <v>0</v>
      </c>
      <c r="T5">
        <v>0</v>
      </c>
      <c r="U5">
        <f>AVERAGE(S5:S8)</f>
        <v>214.31375</v>
      </c>
      <c r="V5">
        <f>SQRT(T6^2+T5^2+T7^2+T8^2)/4</f>
        <v>98.081480657240647</v>
      </c>
      <c r="W5">
        <f>SUM(R5:R8)</f>
        <v>16</v>
      </c>
      <c r="X5">
        <f>SQRT((((W9-1)*V9^2)+((W5-1)*V5^2))/(W9+W5-2))</f>
        <v>85.358578902840833</v>
      </c>
      <c r="Y5">
        <f>(U9-U5)/X5</f>
        <v>-2.2342891886365832</v>
      </c>
      <c r="Z5">
        <f>1-(3/(4*(W5+W9-2)-1))</f>
        <v>0.96202531645569622</v>
      </c>
      <c r="AA5">
        <f>((W5+W9)/(W5*W9))+(Y5^2/(2*(W5+W9)))</f>
        <v>0.34262230708617397</v>
      </c>
      <c r="AB5">
        <f>Z5*Y5</f>
        <v>-2.1494427637516496</v>
      </c>
      <c r="AC5">
        <f>AA5*(Z5^2)</f>
        <v>0.31709444732090064</v>
      </c>
      <c r="AE5">
        <f>LN(U9/U5)</f>
        <v>-2.2062791001326598</v>
      </c>
      <c r="AF5">
        <f>(((V5^2)/(W5*U5^2))+((V9^2)/(W9*U9^2)))</f>
        <v>9.8214928486607303E-2</v>
      </c>
      <c r="AG5">
        <f>(W5*W9)/(W5+W9)</f>
        <v>4.3636363636363633</v>
      </c>
      <c r="AH5">
        <v>74</v>
      </c>
      <c r="AI5">
        <v>1</v>
      </c>
    </row>
    <row r="6" spans="1:35">
      <c r="C6">
        <v>2012</v>
      </c>
      <c r="D6">
        <v>1</v>
      </c>
      <c r="E6" t="s">
        <v>698</v>
      </c>
      <c r="F6" t="s">
        <v>698</v>
      </c>
      <c r="G6">
        <v>181.7</v>
      </c>
      <c r="M6">
        <v>2012</v>
      </c>
      <c r="N6">
        <v>2</v>
      </c>
      <c r="O6" t="s">
        <v>35</v>
      </c>
      <c r="P6" t="s">
        <v>262</v>
      </c>
      <c r="Q6" t="s">
        <v>32</v>
      </c>
      <c r="R6">
        <v>4</v>
      </c>
      <c r="S6">
        <v>0</v>
      </c>
      <c r="T6">
        <v>0</v>
      </c>
    </row>
    <row r="7" spans="1:35">
      <c r="C7">
        <v>2012</v>
      </c>
      <c r="D7">
        <v>1</v>
      </c>
      <c r="E7" t="s">
        <v>698</v>
      </c>
      <c r="F7" t="s">
        <v>698</v>
      </c>
      <c r="G7" s="18">
        <v>766.24</v>
      </c>
      <c r="M7">
        <v>2012</v>
      </c>
      <c r="N7">
        <v>1</v>
      </c>
      <c r="O7" t="s">
        <v>35</v>
      </c>
      <c r="P7" t="s">
        <v>698</v>
      </c>
      <c r="Q7" t="s">
        <v>32</v>
      </c>
      <c r="R7">
        <v>4</v>
      </c>
      <c r="S7">
        <v>322.01</v>
      </c>
      <c r="T7">
        <v>99.719485892510917</v>
      </c>
    </row>
    <row r="8" spans="1:35">
      <c r="C8">
        <v>2012</v>
      </c>
      <c r="D8">
        <v>1</v>
      </c>
      <c r="E8" t="s">
        <v>698</v>
      </c>
      <c r="F8" t="s">
        <v>698</v>
      </c>
      <c r="G8" s="18">
        <v>146.54</v>
      </c>
      <c r="M8">
        <v>2012</v>
      </c>
      <c r="N8">
        <v>2</v>
      </c>
      <c r="O8" t="s">
        <v>35</v>
      </c>
      <c r="P8" t="s">
        <v>698</v>
      </c>
      <c r="Q8" t="s">
        <v>32</v>
      </c>
      <c r="R8">
        <v>4</v>
      </c>
      <c r="S8">
        <v>535.245</v>
      </c>
      <c r="T8">
        <v>379.44123879726101</v>
      </c>
    </row>
    <row r="9" spans="1:35">
      <c r="C9">
        <v>2012</v>
      </c>
      <c r="D9">
        <v>1</v>
      </c>
      <c r="E9" t="s">
        <v>699</v>
      </c>
      <c r="F9" t="s">
        <v>699</v>
      </c>
      <c r="G9" s="18">
        <v>31.49</v>
      </c>
      <c r="H9">
        <f>AVERAGE(G9:G12)</f>
        <v>120.13500000000001</v>
      </c>
      <c r="I9">
        <f>STDEV(G9:G12)</f>
        <v>98.05249427390072</v>
      </c>
      <c r="M9">
        <v>2012</v>
      </c>
      <c r="N9">
        <v>1</v>
      </c>
      <c r="O9" t="s">
        <v>35</v>
      </c>
      <c r="P9" t="s">
        <v>35</v>
      </c>
      <c r="Q9" t="s">
        <v>34</v>
      </c>
      <c r="R9">
        <v>4</v>
      </c>
      <c r="S9">
        <v>27.045000000000002</v>
      </c>
      <c r="T9">
        <v>20.666400267100219</v>
      </c>
      <c r="U9">
        <f>AVERAGE(S9:S10)</f>
        <v>23.597999999999999</v>
      </c>
      <c r="V9">
        <f>SQRT(T9^2+T10^2)/2</f>
        <v>16.86467982204228</v>
      </c>
      <c r="W9">
        <f>SUM(R9:R10)</f>
        <v>6</v>
      </c>
    </row>
    <row r="10" spans="1:35">
      <c r="C10">
        <v>2012</v>
      </c>
      <c r="D10">
        <v>1</v>
      </c>
      <c r="E10" t="s">
        <v>699</v>
      </c>
      <c r="F10" t="s">
        <v>699</v>
      </c>
      <c r="G10" s="18">
        <v>161.86000000000001</v>
      </c>
      <c r="M10">
        <v>2012</v>
      </c>
      <c r="N10">
        <v>2</v>
      </c>
      <c r="O10" t="s">
        <v>35</v>
      </c>
      <c r="P10" t="s">
        <v>35</v>
      </c>
      <c r="Q10" t="s">
        <v>34</v>
      </c>
      <c r="R10">
        <v>2</v>
      </c>
      <c r="S10">
        <v>20.151</v>
      </c>
      <c r="T10">
        <v>26.656511437170472</v>
      </c>
    </row>
    <row r="11" spans="1:35">
      <c r="C11">
        <v>2012</v>
      </c>
      <c r="D11">
        <v>1</v>
      </c>
      <c r="E11" t="s">
        <v>699</v>
      </c>
      <c r="F11" t="s">
        <v>699</v>
      </c>
      <c r="G11" s="18">
        <v>48.35</v>
      </c>
      <c r="K11">
        <v>75</v>
      </c>
      <c r="L11">
        <v>1</v>
      </c>
      <c r="M11">
        <v>2012</v>
      </c>
      <c r="N11">
        <v>1</v>
      </c>
      <c r="O11" t="s">
        <v>698</v>
      </c>
      <c r="P11" t="s">
        <v>262</v>
      </c>
      <c r="Q11" t="s">
        <v>32</v>
      </c>
      <c r="R11">
        <v>4</v>
      </c>
      <c r="S11">
        <v>0</v>
      </c>
      <c r="T11">
        <v>0</v>
      </c>
      <c r="U11">
        <f>AVERAGE(S11:S14)</f>
        <v>381.37291666666664</v>
      </c>
      <c r="V11">
        <f>SQRT(T11^2+T12^2+T13^2+T14^2)/4</f>
        <v>314.18163956473228</v>
      </c>
      <c r="W11">
        <f>SUM(R11:R14)</f>
        <v>14</v>
      </c>
      <c r="X11">
        <f>SQRT((((W15-1)*V15^2)+((W11-1)*V11^2))/(W15+W11-2))</f>
        <v>262.9410423455061</v>
      </c>
      <c r="Y11">
        <f>(U15-U11)/X11</f>
        <v>-0.92412414775239271</v>
      </c>
      <c r="Z11">
        <f>1-(3/(4*(W11+W15-2)-1))</f>
        <v>0.96</v>
      </c>
      <c r="AA11">
        <f>((W11+W15)/(W11*W15))+(Y11^2/(2*(W11+W15)))</f>
        <v>0.23461917715378774</v>
      </c>
      <c r="AB11">
        <f>Z11*Y11</f>
        <v>-0.88715918184229692</v>
      </c>
      <c r="AC11">
        <f>AA11*(Z11^2)</f>
        <v>0.21622503366493079</v>
      </c>
      <c r="AE11">
        <f>LN(U15/U11)</f>
        <v>-1.0137542836448907</v>
      </c>
      <c r="AF11">
        <f>(((V11^2)/(W11*U11^2))+((V15^2)/(W15*U15^2)))</f>
        <v>8.6262256707737073E-2</v>
      </c>
      <c r="AG11">
        <f>(W11*W15)/(W11+W15)</f>
        <v>4.666666666666667</v>
      </c>
      <c r="AH11">
        <v>75</v>
      </c>
      <c r="AI11">
        <v>1</v>
      </c>
    </row>
    <row r="12" spans="1:35">
      <c r="C12">
        <v>2012</v>
      </c>
      <c r="D12">
        <v>1</v>
      </c>
      <c r="E12" t="s">
        <v>699</v>
      </c>
      <c r="F12" t="s">
        <v>699</v>
      </c>
      <c r="G12" s="18">
        <v>238.84</v>
      </c>
      <c r="M12">
        <v>2012</v>
      </c>
      <c r="N12">
        <v>2</v>
      </c>
      <c r="O12" t="s">
        <v>698</v>
      </c>
      <c r="P12" t="s">
        <v>262</v>
      </c>
      <c r="Q12" t="s">
        <v>32</v>
      </c>
      <c r="R12">
        <v>3</v>
      </c>
      <c r="S12">
        <v>0</v>
      </c>
      <c r="T12">
        <v>0</v>
      </c>
    </row>
    <row r="13" spans="1:35">
      <c r="C13">
        <v>2012</v>
      </c>
      <c r="D13">
        <v>1</v>
      </c>
      <c r="E13" t="s">
        <v>35</v>
      </c>
      <c r="F13" t="s">
        <v>35</v>
      </c>
      <c r="G13" s="18">
        <v>39.78</v>
      </c>
      <c r="H13">
        <f>AVERAGE(G13:G16)</f>
        <v>27.045000000000002</v>
      </c>
      <c r="I13">
        <f>STDEV(G13:G16)</f>
        <v>20.666400267100219</v>
      </c>
      <c r="M13">
        <v>2012</v>
      </c>
      <c r="N13">
        <v>1</v>
      </c>
      <c r="O13" t="s">
        <v>698</v>
      </c>
      <c r="P13" t="s">
        <v>698</v>
      </c>
      <c r="Q13" t="s">
        <v>32</v>
      </c>
      <c r="R13">
        <v>4</v>
      </c>
      <c r="S13">
        <v>408.14499999999998</v>
      </c>
      <c r="T13">
        <v>297.11661296534749</v>
      </c>
    </row>
    <row r="14" spans="1:35">
      <c r="C14">
        <v>2012</v>
      </c>
      <c r="D14">
        <v>1</v>
      </c>
      <c r="E14" t="s">
        <v>35</v>
      </c>
      <c r="F14" t="s">
        <v>35</v>
      </c>
      <c r="G14" s="18">
        <v>2.7</v>
      </c>
      <c r="M14">
        <v>2012</v>
      </c>
      <c r="N14">
        <v>2</v>
      </c>
      <c r="O14" t="s">
        <v>698</v>
      </c>
      <c r="P14" t="s">
        <v>698</v>
      </c>
      <c r="Q14" t="s">
        <v>32</v>
      </c>
      <c r="R14">
        <v>3</v>
      </c>
      <c r="S14">
        <v>1117.3466666666666</v>
      </c>
      <c r="T14">
        <v>1221.0992427044305</v>
      </c>
    </row>
    <row r="15" spans="1:35">
      <c r="C15">
        <v>2012</v>
      </c>
      <c r="D15">
        <v>1</v>
      </c>
      <c r="E15" t="s">
        <v>35</v>
      </c>
      <c r="F15" t="s">
        <v>35</v>
      </c>
      <c r="G15" s="18">
        <v>17.7</v>
      </c>
      <c r="M15">
        <v>2012</v>
      </c>
      <c r="N15">
        <v>1</v>
      </c>
      <c r="O15" t="s">
        <v>698</v>
      </c>
      <c r="P15" t="s">
        <v>35</v>
      </c>
      <c r="Q15" t="s">
        <v>34</v>
      </c>
      <c r="R15">
        <v>4</v>
      </c>
      <c r="S15">
        <v>70.267499999999998</v>
      </c>
      <c r="T15">
        <v>68.506260115408423</v>
      </c>
      <c r="U15">
        <f>AVERAGE(S15:S16)</f>
        <v>138.38275000000002</v>
      </c>
      <c r="V15">
        <f>SQRT(T15^2+T16^2)/2</f>
        <v>71.169409311515281</v>
      </c>
      <c r="W15">
        <f>SUM(R15:R16)</f>
        <v>7</v>
      </c>
    </row>
    <row r="16" spans="1:35">
      <c r="C16">
        <v>2012</v>
      </c>
      <c r="D16">
        <v>1</v>
      </c>
      <c r="E16" t="s">
        <v>35</v>
      </c>
      <c r="F16" t="s">
        <v>35</v>
      </c>
      <c r="G16" s="18">
        <v>48</v>
      </c>
      <c r="M16">
        <v>2012</v>
      </c>
      <c r="N16">
        <v>2</v>
      </c>
      <c r="O16" t="s">
        <v>698</v>
      </c>
      <c r="P16" t="s">
        <v>35</v>
      </c>
      <c r="Q16" t="s">
        <v>34</v>
      </c>
      <c r="R16">
        <v>3</v>
      </c>
      <c r="S16">
        <v>206.49800000000002</v>
      </c>
      <c r="T16">
        <v>124.76871247231814</v>
      </c>
    </row>
    <row r="17" spans="3:35">
      <c r="C17">
        <v>2012</v>
      </c>
      <c r="D17">
        <v>1</v>
      </c>
      <c r="E17" t="s">
        <v>699</v>
      </c>
      <c r="F17" t="s">
        <v>698</v>
      </c>
      <c r="G17" s="18">
        <v>89.84</v>
      </c>
      <c r="H17">
        <f>AVERAGE(G17:G20)</f>
        <v>112.9</v>
      </c>
      <c r="I17">
        <f>STDEV(G17:G20)</f>
        <v>102.38822067666445</v>
      </c>
      <c r="K17">
        <v>76</v>
      </c>
      <c r="L17">
        <v>1</v>
      </c>
      <c r="M17">
        <v>2013</v>
      </c>
      <c r="N17">
        <v>1</v>
      </c>
      <c r="O17" t="s">
        <v>35</v>
      </c>
      <c r="P17" t="s">
        <v>262</v>
      </c>
      <c r="Q17" t="s">
        <v>32</v>
      </c>
      <c r="R17">
        <v>3</v>
      </c>
      <c r="S17">
        <v>0</v>
      </c>
      <c r="T17">
        <v>0</v>
      </c>
      <c r="U17">
        <f>AVERAGE(S17:S18)</f>
        <v>116.87916666666666</v>
      </c>
      <c r="V17">
        <f>SQRT(T17^2+T18^2)/2</f>
        <v>183.1662204858836</v>
      </c>
      <c r="W17">
        <f>SUM(R17:R18)</f>
        <v>6</v>
      </c>
      <c r="X17">
        <f>SQRT((((W19-1)*V19^2)+((W17-1)*V17^2))/(W19+W17-2))</f>
        <v>144.80720224898027</v>
      </c>
      <c r="Y17">
        <f>(U19-U17)/X17</f>
        <v>-0.80043785714037496</v>
      </c>
      <c r="Z17">
        <f>1-(3/(4*(W17+W19-2)-1))</f>
        <v>0.90322580645161288</v>
      </c>
      <c r="AA17">
        <f>((W17+W19)/(W17*W19))+(Y17^2/(2*(W17+W19)))</f>
        <v>0.44870170482384047</v>
      </c>
      <c r="AB17">
        <f>Z17*Y17</f>
        <v>-0.72297612903001607</v>
      </c>
      <c r="AC17">
        <f>AA17*(Z17^2)</f>
        <v>0.36605841475743067</v>
      </c>
      <c r="AE17">
        <f>LN(U19/U17)</f>
        <v>-4.7915998450819774</v>
      </c>
      <c r="AF17">
        <f>(((V17^2)/(W17*U17^2))+((V19^2)/(W19*U19^2)))</f>
        <v>0.7356896899754628</v>
      </c>
      <c r="AG17">
        <f>(W17*W19)/(W17+W19)</f>
        <v>2.4</v>
      </c>
      <c r="AH17">
        <v>76</v>
      </c>
      <c r="AI17">
        <v>1</v>
      </c>
    </row>
    <row r="18" spans="3:35">
      <c r="C18">
        <v>2012</v>
      </c>
      <c r="D18">
        <v>1</v>
      </c>
      <c r="E18" t="s">
        <v>699</v>
      </c>
      <c r="F18" t="s">
        <v>698</v>
      </c>
      <c r="G18" s="18">
        <v>37.08</v>
      </c>
      <c r="M18">
        <v>2013</v>
      </c>
      <c r="N18">
        <v>1</v>
      </c>
      <c r="O18" t="s">
        <v>35</v>
      </c>
      <c r="P18" t="s">
        <v>698</v>
      </c>
      <c r="Q18" t="s">
        <v>32</v>
      </c>
      <c r="R18">
        <v>3</v>
      </c>
      <c r="S18">
        <f>H78</f>
        <v>233.75833333333333</v>
      </c>
      <c r="T18">
        <f>I78</f>
        <v>366.3324409717672</v>
      </c>
    </row>
    <row r="19" spans="3:35">
      <c r="C19">
        <v>2012</v>
      </c>
      <c r="D19">
        <v>1</v>
      </c>
      <c r="E19" t="s">
        <v>699</v>
      </c>
      <c r="F19" t="s">
        <v>698</v>
      </c>
      <c r="G19" s="18">
        <v>263.04000000000002</v>
      </c>
      <c r="M19">
        <v>2013</v>
      </c>
      <c r="N19">
        <v>1</v>
      </c>
      <c r="O19" t="s">
        <v>35</v>
      </c>
      <c r="P19" t="s">
        <v>35</v>
      </c>
      <c r="Q19" t="s">
        <v>34</v>
      </c>
      <c r="R19">
        <v>4</v>
      </c>
      <c r="S19">
        <f>H68</f>
        <v>0.97</v>
      </c>
      <c r="T19">
        <f>I68</f>
        <v>1.1082944855347188</v>
      </c>
      <c r="U19">
        <f>S19</f>
        <v>0.97</v>
      </c>
      <c r="V19">
        <f>T19</f>
        <v>1.1082944855347188</v>
      </c>
      <c r="W19">
        <f>R19</f>
        <v>4</v>
      </c>
    </row>
    <row r="20" spans="3:35">
      <c r="C20">
        <v>2012</v>
      </c>
      <c r="D20">
        <v>1</v>
      </c>
      <c r="E20" t="s">
        <v>699</v>
      </c>
      <c r="F20" t="s">
        <v>698</v>
      </c>
      <c r="G20" s="18">
        <v>61.64</v>
      </c>
      <c r="K20">
        <v>77</v>
      </c>
      <c r="L20">
        <v>1</v>
      </c>
      <c r="M20">
        <v>2013</v>
      </c>
      <c r="N20">
        <v>1</v>
      </c>
      <c r="O20" t="s">
        <v>698</v>
      </c>
      <c r="P20" t="s">
        <v>262</v>
      </c>
      <c r="Q20" t="s">
        <v>32</v>
      </c>
      <c r="R20">
        <v>3</v>
      </c>
      <c r="S20">
        <v>0</v>
      </c>
      <c r="T20">
        <v>0</v>
      </c>
      <c r="U20">
        <f>AVERAGE(S20:S21)</f>
        <v>243.33500000000001</v>
      </c>
      <c r="V20">
        <f>SQRT(T20^2+T21^2)/2</f>
        <v>287.8619155623926</v>
      </c>
      <c r="W20">
        <f>SUM(R20:R21)</f>
        <v>6</v>
      </c>
      <c r="X20">
        <f>SQRT((((W22-1)*V22^2)+((W20-1)*V20^2))/(W22+W20-2))</f>
        <v>243.88245692084953</v>
      </c>
      <c r="Y20">
        <f>(U22-U20)/X20</f>
        <v>-0.85469452223719999</v>
      </c>
      <c r="Z20">
        <f>1-(3/(4*(W20+W22-2)-1))</f>
        <v>0.88888888888888884</v>
      </c>
      <c r="AA20">
        <f>((W20+W22)/(W20*W22))+(Y20^2/(2*(W20+W22)))</f>
        <v>0.54058348479679308</v>
      </c>
      <c r="AB20">
        <f>Z20*Y20</f>
        <v>-0.75972846421084439</v>
      </c>
      <c r="AC20">
        <f>AA20*(Z20^2)</f>
        <v>0.42712769169129328</v>
      </c>
      <c r="AE20">
        <f>LN(U22/U20)</f>
        <v>-1.9422388395672565</v>
      </c>
      <c r="AF20">
        <f>(((V20^2)/(W20*U20^2))+((V22^2)/(W22*U22^2)))</f>
        <v>0.51092514616283946</v>
      </c>
      <c r="AG20">
        <f>(W20*W22)/(W20+W22)</f>
        <v>2</v>
      </c>
      <c r="AH20">
        <v>77</v>
      </c>
      <c r="AI20">
        <v>1</v>
      </c>
    </row>
    <row r="21" spans="3:35">
      <c r="C21">
        <v>2012</v>
      </c>
      <c r="D21">
        <v>1</v>
      </c>
      <c r="E21" t="s">
        <v>698</v>
      </c>
      <c r="F21" t="s">
        <v>699</v>
      </c>
      <c r="G21" s="18">
        <v>71.34</v>
      </c>
      <c r="H21">
        <f>AVERAGE(G21:G24)</f>
        <v>307.30500000000001</v>
      </c>
      <c r="I21">
        <f>STDEV(G21:G24)</f>
        <v>168.80580904301442</v>
      </c>
      <c r="M21">
        <v>2013</v>
      </c>
      <c r="N21">
        <v>1</v>
      </c>
      <c r="O21" t="s">
        <v>698</v>
      </c>
      <c r="P21" t="s">
        <v>698</v>
      </c>
      <c r="Q21" t="s">
        <v>32</v>
      </c>
      <c r="R21">
        <v>3</v>
      </c>
      <c r="S21">
        <f>H62</f>
        <v>486.67</v>
      </c>
      <c r="T21">
        <f>I62</f>
        <v>575.72383112478519</v>
      </c>
    </row>
    <row r="22" spans="3:35">
      <c r="C22">
        <v>2012</v>
      </c>
      <c r="D22">
        <v>1</v>
      </c>
      <c r="E22" t="s">
        <v>698</v>
      </c>
      <c r="F22" t="s">
        <v>699</v>
      </c>
      <c r="G22" s="18">
        <v>466.02</v>
      </c>
      <c r="M22">
        <v>2013</v>
      </c>
      <c r="N22">
        <v>1</v>
      </c>
      <c r="O22" t="s">
        <v>698</v>
      </c>
      <c r="P22" t="s">
        <v>35</v>
      </c>
      <c r="Q22" t="s">
        <v>34</v>
      </c>
      <c r="R22">
        <v>3</v>
      </c>
      <c r="S22">
        <f>H81</f>
        <v>34.89</v>
      </c>
      <c r="T22">
        <f>I81</f>
        <v>31.844602368376336</v>
      </c>
      <c r="U22">
        <f>S22</f>
        <v>34.89</v>
      </c>
      <c r="V22">
        <f>T22</f>
        <v>31.844602368376336</v>
      </c>
      <c r="W22">
        <f>R22</f>
        <v>3</v>
      </c>
    </row>
    <row r="23" spans="3:35">
      <c r="C23">
        <v>2012</v>
      </c>
      <c r="D23">
        <v>1</v>
      </c>
      <c r="E23" t="s">
        <v>698</v>
      </c>
      <c r="F23" t="s">
        <v>699</v>
      </c>
      <c r="G23" s="18">
        <v>374.5</v>
      </c>
    </row>
    <row r="24" spans="3:35">
      <c r="C24">
        <v>2012</v>
      </c>
      <c r="D24">
        <v>1</v>
      </c>
      <c r="E24" t="s">
        <v>698</v>
      </c>
      <c r="F24" t="s">
        <v>699</v>
      </c>
      <c r="G24" s="18">
        <v>317.36</v>
      </c>
    </row>
    <row r="25" spans="3:35">
      <c r="C25">
        <v>2012</v>
      </c>
      <c r="D25">
        <v>1</v>
      </c>
      <c r="E25" t="s">
        <v>35</v>
      </c>
      <c r="F25" t="s">
        <v>698</v>
      </c>
      <c r="G25" s="18">
        <v>386.6</v>
      </c>
      <c r="H25">
        <f>AVERAGE(G25:G28)</f>
        <v>322.01</v>
      </c>
      <c r="I25">
        <f>STDEV(G25:G28)</f>
        <v>99.719485892510917</v>
      </c>
    </row>
    <row r="26" spans="3:35">
      <c r="C26">
        <v>2012</v>
      </c>
      <c r="D26">
        <v>1</v>
      </c>
      <c r="E26" t="s">
        <v>35</v>
      </c>
      <c r="F26" t="s">
        <v>698</v>
      </c>
      <c r="G26" s="18">
        <v>191.48</v>
      </c>
    </row>
    <row r="27" spans="3:35">
      <c r="C27">
        <v>2012</v>
      </c>
      <c r="D27">
        <v>1</v>
      </c>
      <c r="E27" t="s">
        <v>35</v>
      </c>
      <c r="F27" t="s">
        <v>698</v>
      </c>
      <c r="G27" s="18">
        <v>298.2</v>
      </c>
    </row>
    <row r="28" spans="3:35">
      <c r="C28">
        <v>2012</v>
      </c>
      <c r="D28">
        <v>1</v>
      </c>
      <c r="E28" t="s">
        <v>35</v>
      </c>
      <c r="F28" t="s">
        <v>698</v>
      </c>
      <c r="G28" s="18">
        <v>411.76</v>
      </c>
    </row>
    <row r="29" spans="3:35">
      <c r="C29">
        <v>2012</v>
      </c>
      <c r="D29">
        <v>1</v>
      </c>
      <c r="E29" t="s">
        <v>698</v>
      </c>
      <c r="F29" t="s">
        <v>35</v>
      </c>
      <c r="G29" s="18">
        <v>66.614999999999995</v>
      </c>
      <c r="H29">
        <f>AVERAGE(G29:G32)</f>
        <v>70.267499999999998</v>
      </c>
      <c r="I29">
        <f>STDEV(G29:G32)</f>
        <v>68.506260115408423</v>
      </c>
    </row>
    <row r="30" spans="3:35">
      <c r="C30">
        <v>2012</v>
      </c>
      <c r="D30">
        <v>1</v>
      </c>
      <c r="E30" t="s">
        <v>698</v>
      </c>
      <c r="F30" t="s">
        <v>35</v>
      </c>
      <c r="G30" s="18">
        <v>5.7</v>
      </c>
    </row>
    <row r="31" spans="3:35">
      <c r="C31">
        <v>2012</v>
      </c>
      <c r="D31">
        <v>1</v>
      </c>
      <c r="E31" t="s">
        <v>698</v>
      </c>
      <c r="F31" t="s">
        <v>35</v>
      </c>
      <c r="G31" s="18">
        <v>42.854999999999997</v>
      </c>
    </row>
    <row r="32" spans="3:35">
      <c r="C32">
        <v>2012</v>
      </c>
      <c r="D32">
        <v>1</v>
      </c>
      <c r="E32" t="s">
        <v>698</v>
      </c>
      <c r="F32" t="s">
        <v>35</v>
      </c>
      <c r="G32" s="18">
        <v>165.9</v>
      </c>
    </row>
    <row r="33" spans="3:9">
      <c r="C33" s="46">
        <v>2012</v>
      </c>
      <c r="D33" s="46">
        <v>1</v>
      </c>
      <c r="E33" s="46" t="s">
        <v>698</v>
      </c>
      <c r="F33" s="46" t="s">
        <v>262</v>
      </c>
      <c r="G33" s="18">
        <v>0</v>
      </c>
      <c r="H33">
        <v>0</v>
      </c>
      <c r="I33">
        <v>0</v>
      </c>
    </row>
    <row r="34" spans="3:9">
      <c r="C34" s="46">
        <v>2012</v>
      </c>
      <c r="D34" s="46">
        <v>1</v>
      </c>
      <c r="E34" s="46" t="s">
        <v>699</v>
      </c>
      <c r="F34" s="46" t="s">
        <v>262</v>
      </c>
      <c r="G34" s="18">
        <v>0</v>
      </c>
      <c r="H34">
        <v>0</v>
      </c>
      <c r="I34">
        <v>0</v>
      </c>
    </row>
    <row r="35" spans="3:9">
      <c r="C35" s="46">
        <v>2012</v>
      </c>
      <c r="D35" s="46">
        <v>1</v>
      </c>
      <c r="E35" s="46" t="s">
        <v>35</v>
      </c>
      <c r="F35" s="46" t="s">
        <v>262</v>
      </c>
      <c r="G35" s="18">
        <v>0</v>
      </c>
      <c r="H35">
        <v>0</v>
      </c>
      <c r="I35">
        <v>0</v>
      </c>
    </row>
    <row r="36" spans="3:9">
      <c r="C36" s="46">
        <v>2012</v>
      </c>
      <c r="D36" s="46">
        <v>1</v>
      </c>
      <c r="E36" s="46" t="s">
        <v>262</v>
      </c>
      <c r="F36" s="46" t="s">
        <v>262</v>
      </c>
      <c r="G36">
        <v>0</v>
      </c>
      <c r="H36">
        <v>0</v>
      </c>
      <c r="I36">
        <v>0</v>
      </c>
    </row>
    <row r="37" spans="3:9">
      <c r="C37">
        <v>2012</v>
      </c>
      <c r="D37">
        <v>2</v>
      </c>
      <c r="E37" t="s">
        <v>698</v>
      </c>
      <c r="F37" t="s">
        <v>698</v>
      </c>
      <c r="G37" s="18">
        <v>484</v>
      </c>
      <c r="H37">
        <f>AVERAGE(G37:G39)</f>
        <v>1117.3466666666666</v>
      </c>
      <c r="I37">
        <f>STDEV(G37:G39)</f>
        <v>1221.0992427044305</v>
      </c>
    </row>
    <row r="38" spans="3:9">
      <c r="C38">
        <v>2012</v>
      </c>
      <c r="D38">
        <v>2</v>
      </c>
      <c r="E38" t="s">
        <v>698</v>
      </c>
      <c r="F38" t="s">
        <v>698</v>
      </c>
      <c r="G38" s="18">
        <v>343.04</v>
      </c>
    </row>
    <row r="39" spans="3:9">
      <c r="C39">
        <v>2012</v>
      </c>
      <c r="D39">
        <v>2</v>
      </c>
      <c r="E39" t="s">
        <v>698</v>
      </c>
      <c r="F39" t="s">
        <v>698</v>
      </c>
      <c r="G39" s="18">
        <v>2525</v>
      </c>
    </row>
    <row r="40" spans="3:9">
      <c r="C40">
        <v>2012</v>
      </c>
      <c r="D40">
        <v>2</v>
      </c>
      <c r="E40" t="s">
        <v>699</v>
      </c>
      <c r="F40" t="s">
        <v>699</v>
      </c>
      <c r="G40" s="18">
        <v>119.91</v>
      </c>
      <c r="H40">
        <f>AVERAGE(G40:G43)</f>
        <v>561.92750000000001</v>
      </c>
      <c r="I40">
        <f>STDEV(G40:G43)</f>
        <v>595.20823310698017</v>
      </c>
    </row>
    <row r="41" spans="3:9">
      <c r="C41">
        <v>2012</v>
      </c>
      <c r="D41">
        <v>2</v>
      </c>
      <c r="E41" t="s">
        <v>699</v>
      </c>
      <c r="F41" t="s">
        <v>699</v>
      </c>
      <c r="G41" s="18">
        <v>369.06</v>
      </c>
    </row>
    <row r="42" spans="3:9">
      <c r="C42">
        <v>2012</v>
      </c>
      <c r="D42">
        <v>2</v>
      </c>
      <c r="E42" t="s">
        <v>699</v>
      </c>
      <c r="F42" t="s">
        <v>699</v>
      </c>
      <c r="G42" s="18">
        <v>318.7</v>
      </c>
    </row>
    <row r="43" spans="3:9">
      <c r="C43">
        <v>2012</v>
      </c>
      <c r="D43">
        <v>2</v>
      </c>
      <c r="E43" t="s">
        <v>699</v>
      </c>
      <c r="F43" t="s">
        <v>699</v>
      </c>
      <c r="G43" s="18">
        <v>1440.04</v>
      </c>
    </row>
    <row r="44" spans="3:9">
      <c r="C44">
        <v>2012</v>
      </c>
      <c r="D44">
        <v>2</v>
      </c>
      <c r="E44" t="s">
        <v>35</v>
      </c>
      <c r="F44" t="s">
        <v>35</v>
      </c>
      <c r="G44" s="18">
        <v>1.302</v>
      </c>
      <c r="H44">
        <f>AVERAGE(G44:G45)</f>
        <v>20.151</v>
      </c>
      <c r="I44">
        <f>STDEV(G44:G45)</f>
        <v>26.656511437170472</v>
      </c>
    </row>
    <row r="45" spans="3:9">
      <c r="C45">
        <v>2012</v>
      </c>
      <c r="D45">
        <v>2</v>
      </c>
      <c r="E45" t="s">
        <v>35</v>
      </c>
      <c r="F45" t="s">
        <v>35</v>
      </c>
      <c r="G45" s="18">
        <v>39</v>
      </c>
    </row>
    <row r="46" spans="3:9">
      <c r="C46">
        <v>2012</v>
      </c>
      <c r="D46">
        <v>2</v>
      </c>
      <c r="E46" t="s">
        <v>699</v>
      </c>
      <c r="F46" t="s">
        <v>698</v>
      </c>
      <c r="G46" s="18">
        <v>581.6</v>
      </c>
      <c r="H46">
        <f>AVERAGE(G46:G47)</f>
        <v>778.06</v>
      </c>
      <c r="I46">
        <f>STDEV(G46:G47)</f>
        <v>277.83639646381863</v>
      </c>
    </row>
    <row r="47" spans="3:9">
      <c r="C47">
        <v>2012</v>
      </c>
      <c r="D47">
        <v>2</v>
      </c>
      <c r="E47" t="s">
        <v>699</v>
      </c>
      <c r="F47" t="s">
        <v>698</v>
      </c>
      <c r="G47" s="18">
        <v>974.52</v>
      </c>
    </row>
    <row r="48" spans="3:9">
      <c r="C48">
        <v>2012</v>
      </c>
      <c r="D48">
        <v>2</v>
      </c>
      <c r="E48" t="s">
        <v>698</v>
      </c>
      <c r="F48" t="s">
        <v>699</v>
      </c>
      <c r="G48" s="18">
        <v>313</v>
      </c>
      <c r="H48">
        <f>AVERAGE(G48:G50)</f>
        <v>1235.5133333333333</v>
      </c>
      <c r="I48">
        <f>STDEV(G48:G50)</f>
        <v>937.84881603237773</v>
      </c>
    </row>
    <row r="49" spans="3:9">
      <c r="C49">
        <v>2012</v>
      </c>
      <c r="D49">
        <v>2</v>
      </c>
      <c r="E49" t="s">
        <v>698</v>
      </c>
      <c r="F49" t="s">
        <v>699</v>
      </c>
      <c r="G49" s="18">
        <v>2187.98</v>
      </c>
    </row>
    <row r="50" spans="3:9">
      <c r="C50">
        <v>2012</v>
      </c>
      <c r="D50">
        <v>2</v>
      </c>
      <c r="E50" t="s">
        <v>698</v>
      </c>
      <c r="F50" t="s">
        <v>699</v>
      </c>
      <c r="G50" s="18">
        <v>1205.56</v>
      </c>
    </row>
    <row r="51" spans="3:9">
      <c r="C51">
        <v>2012</v>
      </c>
      <c r="D51">
        <v>2</v>
      </c>
      <c r="E51" t="s">
        <v>35</v>
      </c>
      <c r="F51" t="s">
        <v>698</v>
      </c>
      <c r="G51" s="18">
        <v>370.5</v>
      </c>
      <c r="H51">
        <f>AVERAGE(G51:G54)</f>
        <v>535.245</v>
      </c>
      <c r="I51">
        <f>STDEV(G51:G54)</f>
        <v>379.44123879726101</v>
      </c>
    </row>
    <row r="52" spans="3:9">
      <c r="C52">
        <v>2012</v>
      </c>
      <c r="D52">
        <v>2</v>
      </c>
      <c r="E52" t="s">
        <v>35</v>
      </c>
      <c r="F52" t="s">
        <v>698</v>
      </c>
      <c r="G52" s="18">
        <v>333.34</v>
      </c>
    </row>
    <row r="53" spans="3:9">
      <c r="C53">
        <v>2012</v>
      </c>
      <c r="D53">
        <v>2</v>
      </c>
      <c r="E53" t="s">
        <v>35</v>
      </c>
      <c r="F53" t="s">
        <v>698</v>
      </c>
      <c r="G53" s="18">
        <v>1103.8</v>
      </c>
    </row>
    <row r="54" spans="3:9">
      <c r="C54">
        <v>2012</v>
      </c>
      <c r="D54">
        <v>2</v>
      </c>
      <c r="E54" t="s">
        <v>35</v>
      </c>
      <c r="F54" t="s">
        <v>698</v>
      </c>
      <c r="G54" s="18">
        <v>333.34</v>
      </c>
    </row>
    <row r="55" spans="3:9">
      <c r="C55">
        <v>2012</v>
      </c>
      <c r="D55">
        <v>2</v>
      </c>
      <c r="E55" t="s">
        <v>698</v>
      </c>
      <c r="F55" t="s">
        <v>35</v>
      </c>
      <c r="G55" s="18">
        <v>102.89400000000001</v>
      </c>
      <c r="H55">
        <f>AVERAGE(G55:G57)</f>
        <v>206.49800000000002</v>
      </c>
      <c r="I55">
        <f>STDEV(G55:G57)</f>
        <v>124.76871247231814</v>
      </c>
    </row>
    <row r="56" spans="3:9">
      <c r="C56">
        <v>2012</v>
      </c>
      <c r="D56">
        <v>2</v>
      </c>
      <c r="E56" t="s">
        <v>698</v>
      </c>
      <c r="F56" t="s">
        <v>35</v>
      </c>
      <c r="G56" s="18">
        <v>171.6</v>
      </c>
    </row>
    <row r="57" spans="3:9">
      <c r="C57">
        <v>2012</v>
      </c>
      <c r="D57">
        <v>2</v>
      </c>
      <c r="E57" t="s">
        <v>698</v>
      </c>
      <c r="F57" t="s">
        <v>35</v>
      </c>
      <c r="G57" s="18">
        <v>345</v>
      </c>
    </row>
    <row r="58" spans="3:9">
      <c r="C58" s="46">
        <v>2012</v>
      </c>
      <c r="D58" s="46">
        <v>1</v>
      </c>
      <c r="E58" s="46" t="s">
        <v>698</v>
      </c>
      <c r="F58" s="46" t="s">
        <v>262</v>
      </c>
      <c r="G58" s="18">
        <v>0</v>
      </c>
      <c r="H58">
        <v>0</v>
      </c>
      <c r="I58">
        <v>0</v>
      </c>
    </row>
    <row r="59" spans="3:9">
      <c r="C59" s="46">
        <v>2012</v>
      </c>
      <c r="D59" s="46">
        <v>1</v>
      </c>
      <c r="E59" s="46" t="s">
        <v>699</v>
      </c>
      <c r="F59" s="46" t="s">
        <v>262</v>
      </c>
      <c r="G59" s="18">
        <v>0</v>
      </c>
      <c r="H59">
        <v>0</v>
      </c>
      <c r="I59">
        <v>0</v>
      </c>
    </row>
    <row r="60" spans="3:9">
      <c r="C60" s="46">
        <v>2012</v>
      </c>
      <c r="D60" s="46">
        <v>1</v>
      </c>
      <c r="E60" s="46" t="s">
        <v>35</v>
      </c>
      <c r="F60" s="46" t="s">
        <v>262</v>
      </c>
      <c r="G60" s="18">
        <v>0</v>
      </c>
      <c r="H60">
        <v>0</v>
      </c>
      <c r="I60">
        <v>0</v>
      </c>
    </row>
    <row r="61" spans="3:9">
      <c r="C61" s="46">
        <v>2012</v>
      </c>
      <c r="D61" s="46">
        <v>1</v>
      </c>
      <c r="E61" s="46" t="s">
        <v>262</v>
      </c>
      <c r="F61" s="46" t="s">
        <v>262</v>
      </c>
      <c r="G61">
        <v>0</v>
      </c>
      <c r="H61">
        <v>0</v>
      </c>
      <c r="I61">
        <v>0</v>
      </c>
    </row>
    <row r="62" spans="3:9">
      <c r="C62">
        <v>2013</v>
      </c>
      <c r="D62">
        <v>1</v>
      </c>
      <c r="E62" t="s">
        <v>698</v>
      </c>
      <c r="F62" t="s">
        <v>698</v>
      </c>
      <c r="G62" s="18">
        <v>1150.0350000000001</v>
      </c>
      <c r="H62">
        <f>AVERAGE(G62:G64)</f>
        <v>486.67</v>
      </c>
      <c r="I62">
        <f>STDEV(G62:G64)</f>
        <v>575.72383112478519</v>
      </c>
    </row>
    <row r="63" spans="3:9">
      <c r="C63">
        <v>2013</v>
      </c>
      <c r="D63">
        <v>1</v>
      </c>
      <c r="E63" t="s">
        <v>698</v>
      </c>
      <c r="F63" t="s">
        <v>698</v>
      </c>
      <c r="G63" s="18">
        <v>192.64500000000001</v>
      </c>
    </row>
    <row r="64" spans="3:9">
      <c r="C64">
        <v>2013</v>
      </c>
      <c r="D64">
        <v>1</v>
      </c>
      <c r="E64" t="s">
        <v>698</v>
      </c>
      <c r="F64" t="s">
        <v>698</v>
      </c>
      <c r="G64" s="18">
        <v>117.33</v>
      </c>
    </row>
    <row r="65" spans="3:9">
      <c r="C65">
        <v>2013</v>
      </c>
      <c r="D65">
        <v>1</v>
      </c>
      <c r="E65" t="s">
        <v>699</v>
      </c>
      <c r="F65" t="s">
        <v>699</v>
      </c>
    </row>
    <row r="66" spans="3:9">
      <c r="C66">
        <v>2013</v>
      </c>
      <c r="D66">
        <v>1</v>
      </c>
      <c r="E66" t="s">
        <v>699</v>
      </c>
      <c r="F66" t="s">
        <v>699</v>
      </c>
    </row>
    <row r="67" spans="3:9">
      <c r="C67">
        <v>2013</v>
      </c>
      <c r="D67">
        <v>1</v>
      </c>
      <c r="E67" t="s">
        <v>699</v>
      </c>
      <c r="F67" t="s">
        <v>699</v>
      </c>
    </row>
    <row r="68" spans="3:9">
      <c r="C68">
        <v>2013</v>
      </c>
      <c r="D68">
        <v>1</v>
      </c>
      <c r="E68" t="s">
        <v>35</v>
      </c>
      <c r="F68" t="s">
        <v>35</v>
      </c>
      <c r="G68">
        <v>1.33</v>
      </c>
      <c r="H68">
        <f>AVERAGE(G68:G71)</f>
        <v>0.97</v>
      </c>
      <c r="I68">
        <f>STDEV(G68:G71)</f>
        <v>1.1082944855347188</v>
      </c>
    </row>
    <row r="69" spans="3:9">
      <c r="C69">
        <v>2013</v>
      </c>
      <c r="D69">
        <v>1</v>
      </c>
      <c r="E69" t="s">
        <v>35</v>
      </c>
      <c r="F69" t="s">
        <v>35</v>
      </c>
      <c r="G69">
        <v>0.105</v>
      </c>
    </row>
    <row r="70" spans="3:9">
      <c r="C70">
        <v>2013</v>
      </c>
      <c r="D70">
        <v>1</v>
      </c>
      <c r="E70" t="s">
        <v>35</v>
      </c>
      <c r="F70" t="s">
        <v>35</v>
      </c>
      <c r="G70">
        <v>6.5000000000000002E-2</v>
      </c>
    </row>
    <row r="71" spans="3:9">
      <c r="C71">
        <v>2013</v>
      </c>
      <c r="D71">
        <v>1</v>
      </c>
      <c r="E71" t="s">
        <v>35</v>
      </c>
      <c r="F71" t="s">
        <v>35</v>
      </c>
      <c r="G71">
        <v>2.38</v>
      </c>
    </row>
    <row r="72" spans="3:9">
      <c r="C72">
        <v>2013</v>
      </c>
      <c r="D72">
        <v>1</v>
      </c>
      <c r="E72" t="s">
        <v>699</v>
      </c>
      <c r="F72" t="s">
        <v>698</v>
      </c>
    </row>
    <row r="73" spans="3:9">
      <c r="C73">
        <v>2013</v>
      </c>
      <c r="D73">
        <v>1</v>
      </c>
      <c r="E73" t="s">
        <v>699</v>
      </c>
      <c r="F73" t="s">
        <v>698</v>
      </c>
    </row>
    <row r="74" spans="3:9">
      <c r="C74">
        <v>2013</v>
      </c>
      <c r="D74">
        <v>1</v>
      </c>
      <c r="E74" t="s">
        <v>699</v>
      </c>
      <c r="F74" t="s">
        <v>698</v>
      </c>
    </row>
    <row r="75" spans="3:9">
      <c r="C75">
        <v>2013</v>
      </c>
      <c r="D75">
        <v>1</v>
      </c>
      <c r="E75" t="s">
        <v>698</v>
      </c>
      <c r="F75" t="s">
        <v>699</v>
      </c>
    </row>
    <row r="76" spans="3:9">
      <c r="C76">
        <v>2013</v>
      </c>
      <c r="D76">
        <v>1</v>
      </c>
      <c r="E76" t="s">
        <v>698</v>
      </c>
      <c r="F76" t="s">
        <v>699</v>
      </c>
    </row>
    <row r="77" spans="3:9">
      <c r="C77">
        <v>2013</v>
      </c>
      <c r="D77">
        <v>1</v>
      </c>
      <c r="E77" t="s">
        <v>698</v>
      </c>
      <c r="F77" t="s">
        <v>699</v>
      </c>
    </row>
    <row r="78" spans="3:9">
      <c r="C78">
        <v>2013</v>
      </c>
      <c r="D78">
        <v>1</v>
      </c>
      <c r="E78" t="s">
        <v>35</v>
      </c>
      <c r="F78" t="s">
        <v>698</v>
      </c>
      <c r="G78">
        <v>25.09</v>
      </c>
      <c r="H78">
        <f>AVERAGE(G78:G80)</f>
        <v>233.75833333333333</v>
      </c>
      <c r="I78">
        <f>STDEV(G78:G80)</f>
        <v>366.3324409717672</v>
      </c>
    </row>
    <row r="79" spans="3:9">
      <c r="C79">
        <v>2013</v>
      </c>
      <c r="D79">
        <v>1</v>
      </c>
      <c r="E79" t="s">
        <v>35</v>
      </c>
      <c r="F79" t="s">
        <v>698</v>
      </c>
      <c r="G79">
        <v>656.75</v>
      </c>
    </row>
    <row r="80" spans="3:9">
      <c r="C80">
        <v>2013</v>
      </c>
      <c r="D80">
        <v>1</v>
      </c>
      <c r="E80" t="s">
        <v>35</v>
      </c>
      <c r="F80" t="s">
        <v>698</v>
      </c>
      <c r="G80">
        <v>19.434999999999999</v>
      </c>
    </row>
    <row r="81" spans="3:9">
      <c r="C81">
        <v>2013</v>
      </c>
      <c r="D81">
        <v>1</v>
      </c>
      <c r="E81" t="s">
        <v>698</v>
      </c>
      <c r="F81" t="s">
        <v>35</v>
      </c>
      <c r="G81">
        <v>68.459999999999994</v>
      </c>
      <c r="H81">
        <f>AVERAGE(G81:G83)</f>
        <v>34.89</v>
      </c>
      <c r="I81">
        <f>STDEV(G81:G83)</f>
        <v>31.844602368376336</v>
      </c>
    </row>
    <row r="82" spans="3:9">
      <c r="C82">
        <v>2013</v>
      </c>
      <c r="D82">
        <v>1</v>
      </c>
      <c r="E82" t="s">
        <v>698</v>
      </c>
      <c r="F82" t="s">
        <v>35</v>
      </c>
      <c r="G82">
        <v>31.1</v>
      </c>
    </row>
    <row r="83" spans="3:9">
      <c r="C83">
        <v>2013</v>
      </c>
      <c r="D83">
        <v>1</v>
      </c>
      <c r="E83" t="s">
        <v>698</v>
      </c>
      <c r="F83" t="s">
        <v>35</v>
      </c>
      <c r="G83">
        <v>5.1100000000000003</v>
      </c>
    </row>
    <row r="84" spans="3:9">
      <c r="C84" s="46">
        <v>2013</v>
      </c>
      <c r="D84" s="46">
        <v>1</v>
      </c>
      <c r="E84" s="46" t="s">
        <v>698</v>
      </c>
      <c r="F84" s="46" t="s">
        <v>262</v>
      </c>
    </row>
    <row r="85" spans="3:9">
      <c r="C85" s="46">
        <v>2013</v>
      </c>
      <c r="D85" s="46">
        <v>1</v>
      </c>
      <c r="E85" s="46" t="s">
        <v>35</v>
      </c>
      <c r="F85" s="46" t="s">
        <v>262</v>
      </c>
    </row>
    <row r="86" spans="3:9">
      <c r="C86">
        <v>2013</v>
      </c>
      <c r="D86">
        <v>1</v>
      </c>
      <c r="E86" t="s">
        <v>698</v>
      </c>
      <c r="F86" t="s">
        <v>698</v>
      </c>
      <c r="G86">
        <v>629</v>
      </c>
      <c r="H86">
        <f>AVERAGE(G86:G88)</f>
        <v>348.79500000000002</v>
      </c>
      <c r="I86">
        <f>STDEV(G86:G88)</f>
        <v>242.66542125939571</v>
      </c>
    </row>
    <row r="87" spans="3:9">
      <c r="C87">
        <v>2013</v>
      </c>
      <c r="D87">
        <v>1</v>
      </c>
      <c r="E87" t="s">
        <v>698</v>
      </c>
      <c r="F87" t="s">
        <v>698</v>
      </c>
      <c r="G87">
        <v>208.08</v>
      </c>
    </row>
    <row r="88" spans="3:9">
      <c r="C88">
        <v>2013</v>
      </c>
      <c r="D88">
        <v>1</v>
      </c>
      <c r="E88" t="s">
        <v>698</v>
      </c>
      <c r="F88" t="s">
        <v>698</v>
      </c>
      <c r="G88">
        <v>209.30500000000001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H28"/>
  <sheetViews>
    <sheetView workbookViewId="0">
      <selection activeCell="J42" sqref="J42"/>
    </sheetView>
  </sheetViews>
  <sheetFormatPr defaultColWidth="11" defaultRowHeight="15.6"/>
  <sheetData>
    <row r="1" spans="1:34">
      <c r="A1" t="s">
        <v>700</v>
      </c>
    </row>
    <row r="4" spans="1:34">
      <c r="A4" s="5" t="s">
        <v>6</v>
      </c>
      <c r="B4" s="5" t="s">
        <v>7</v>
      </c>
      <c r="C4" t="s">
        <v>15</v>
      </c>
      <c r="D4" t="s">
        <v>16</v>
      </c>
      <c r="E4" t="s">
        <v>597</v>
      </c>
      <c r="F4" t="s">
        <v>701</v>
      </c>
      <c r="G4" t="s">
        <v>49</v>
      </c>
      <c r="H4" t="s">
        <v>603</v>
      </c>
      <c r="I4" t="s">
        <v>70</v>
      </c>
      <c r="J4" t="s">
        <v>76</v>
      </c>
      <c r="K4" t="s">
        <v>12</v>
      </c>
      <c r="L4" t="s">
        <v>13</v>
      </c>
      <c r="M4" t="s">
        <v>14</v>
      </c>
      <c r="N4" t="s">
        <v>605</v>
      </c>
      <c r="O4" t="s">
        <v>70</v>
      </c>
      <c r="P4" t="s">
        <v>76</v>
      </c>
      <c r="Q4" t="s">
        <v>12</v>
      </c>
      <c r="R4" t="s">
        <v>13</v>
      </c>
      <c r="S4" t="s">
        <v>14</v>
      </c>
      <c r="T4" t="s">
        <v>10</v>
      </c>
      <c r="U4" t="s">
        <v>607</v>
      </c>
      <c r="V4" t="s">
        <v>13</v>
      </c>
      <c r="W4" s="6" t="s">
        <v>20</v>
      </c>
      <c r="X4" s="6" t="s">
        <v>21</v>
      </c>
      <c r="Y4" s="6" t="s">
        <v>22</v>
      </c>
      <c r="Z4" s="6" t="s">
        <v>23</v>
      </c>
      <c r="AA4" s="6" t="s">
        <v>24</v>
      </c>
      <c r="AB4" s="6" t="s">
        <v>25</v>
      </c>
      <c r="AD4" s="6" t="s">
        <v>26</v>
      </c>
      <c r="AE4" s="6" t="s">
        <v>27</v>
      </c>
      <c r="AF4" t="s">
        <v>28</v>
      </c>
      <c r="AG4" s="5" t="s">
        <v>15</v>
      </c>
      <c r="AH4" s="5" t="s">
        <v>275</v>
      </c>
    </row>
    <row r="5" spans="1:34">
      <c r="C5">
        <v>58</v>
      </c>
      <c r="D5">
        <v>1</v>
      </c>
      <c r="E5">
        <v>1998</v>
      </c>
      <c r="F5" t="s">
        <v>698</v>
      </c>
      <c r="G5" t="s">
        <v>32</v>
      </c>
      <c r="H5" t="s">
        <v>702</v>
      </c>
      <c r="I5">
        <v>22.538071065989801</v>
      </c>
      <c r="J5">
        <v>23.553299492385701</v>
      </c>
      <c r="K5">
        <f t="shared" ref="K5:K28" si="0">J5-I5</f>
        <v>1.0152284263959004</v>
      </c>
      <c r="L5">
        <v>5</v>
      </c>
      <c r="M5">
        <f t="shared" ref="M5:M28" si="1">K5*SQRT(L5)</f>
        <v>2.2701197741113752</v>
      </c>
      <c r="N5" t="s">
        <v>703</v>
      </c>
      <c r="O5">
        <v>0.77300613496932502</v>
      </c>
      <c r="P5">
        <v>0.69938650306748495</v>
      </c>
      <c r="Q5">
        <f>-(P5-O5)</f>
        <v>7.3619631901840066E-2</v>
      </c>
      <c r="R5">
        <v>5</v>
      </c>
      <c r="S5">
        <f t="shared" ref="S5:S28" si="2">Q5*SQRT(R5)</f>
        <v>0.16461850141102652</v>
      </c>
      <c r="T5">
        <f>AVERAGE(I5,O5)</f>
        <v>11.655538600479563</v>
      </c>
      <c r="U5">
        <f>SQRT(M5^2+S5^2)/2</f>
        <v>1.13804031561038</v>
      </c>
      <c r="V5">
        <v>10</v>
      </c>
      <c r="W5">
        <f>SQRT((((V6-1)*U6^2)+((V5-1)*U5^2))/(V6+V5-2))</f>
        <v>0.94766620314513439</v>
      </c>
      <c r="X5">
        <f>(T6-T5)/W5</f>
        <v>-11.413343497345304</v>
      </c>
      <c r="Y5">
        <f>1-(3/(4*(V5+V6-2)-1))</f>
        <v>0.94117647058823528</v>
      </c>
      <c r="Z5">
        <f>((V5+V6)/(V5*V6))+(X5^2/(2*(V5+V6)))</f>
        <v>4.6421469929464783</v>
      </c>
      <c r="AA5">
        <f>Y5*X5</f>
        <v>-10.741970350442639</v>
      </c>
      <c r="AB5">
        <f>Z5*(Y5^2)</f>
        <v>4.1120748449629705</v>
      </c>
      <c r="AD5">
        <f>LN(T6/T5)</f>
        <v>-2.6307318306307632</v>
      </c>
      <c r="AE5">
        <f>(((U6^2)/(V6*T6^2))+((U5^2)/(V5*T5^2)))</f>
        <v>2.2803393566138662E-3</v>
      </c>
      <c r="AF5">
        <f>(V5*V6)/(V5+V6)</f>
        <v>3.3333333333333335</v>
      </c>
      <c r="AG5">
        <v>58</v>
      </c>
      <c r="AH5">
        <v>1</v>
      </c>
    </row>
    <row r="6" spans="1:34">
      <c r="E6">
        <v>1998</v>
      </c>
      <c r="F6" t="s">
        <v>698</v>
      </c>
      <c r="G6" t="s">
        <v>34</v>
      </c>
      <c r="H6" t="s">
        <v>702</v>
      </c>
      <c r="I6">
        <v>1.2182741116751199</v>
      </c>
      <c r="J6">
        <v>1.4213197969543101</v>
      </c>
      <c r="K6">
        <f t="shared" si="0"/>
        <v>0.2030456852791902</v>
      </c>
      <c r="L6">
        <v>5</v>
      </c>
      <c r="M6">
        <f t="shared" si="1"/>
        <v>0.45402395482229768</v>
      </c>
      <c r="N6" t="s">
        <v>703</v>
      </c>
      <c r="O6">
        <v>0.73619631901840499</v>
      </c>
      <c r="P6">
        <v>0.80981595092024505</v>
      </c>
      <c r="Q6">
        <f>P6-O6</f>
        <v>7.3619631901840066E-2</v>
      </c>
      <c r="R6">
        <v>5</v>
      </c>
      <c r="S6">
        <f t="shared" si="2"/>
        <v>0.16461850141102652</v>
      </c>
      <c r="T6">
        <f>(I6*3+11*O6)/14</f>
        <v>0.83949870315912967</v>
      </c>
      <c r="U6">
        <f>SQRT(3*(M6^2)+11*(S6^2))/14</f>
        <v>6.8381620327647663E-2</v>
      </c>
      <c r="V6">
        <v>5</v>
      </c>
    </row>
    <row r="7" spans="1:34">
      <c r="C7">
        <v>59</v>
      </c>
      <c r="D7">
        <v>1</v>
      </c>
      <c r="E7">
        <v>1998</v>
      </c>
      <c r="F7" t="s">
        <v>698</v>
      </c>
      <c r="G7" t="s">
        <v>32</v>
      </c>
      <c r="H7" t="s">
        <v>702</v>
      </c>
      <c r="I7">
        <v>22.944162436548201</v>
      </c>
      <c r="J7">
        <v>24.974619289340101</v>
      </c>
      <c r="K7">
        <f t="shared" si="0"/>
        <v>2.0304568527919002</v>
      </c>
      <c r="L7">
        <v>4</v>
      </c>
      <c r="M7">
        <f t="shared" si="1"/>
        <v>4.0609137055838005</v>
      </c>
      <c r="N7" t="s">
        <v>704</v>
      </c>
      <c r="O7">
        <v>1.6564417177914099</v>
      </c>
      <c r="P7">
        <v>1.8404907975460101</v>
      </c>
      <c r="Q7">
        <f>P7-O7</f>
        <v>0.18404907975460016</v>
      </c>
      <c r="R7">
        <v>4</v>
      </c>
      <c r="S7">
        <f t="shared" si="2"/>
        <v>0.36809815950920033</v>
      </c>
      <c r="T7">
        <f>AVERAGE(I7,O7)</f>
        <v>12.300302077169805</v>
      </c>
      <c r="U7">
        <f>SQRT(M7^2+S7^2)/2</f>
        <v>2.0387812768436206</v>
      </c>
      <c r="V7">
        <v>8</v>
      </c>
      <c r="W7">
        <f>SQRT((((V8-1)*U8^2)+((V7-1)*U7^2))/(V8+V7-2))</f>
        <v>1.7062294336650479</v>
      </c>
      <c r="X7">
        <f>(T8-T7)/W7</f>
        <v>-6.5221751347919898</v>
      </c>
      <c r="Y7">
        <f>1-(3/(4*(V7+V8-2)-1))</f>
        <v>0.92307692307692313</v>
      </c>
      <c r="Z7">
        <f>((V7+V8)/(V7*V8))+(X7^2/(2*(V7+V8)))</f>
        <v>2.1474486870374543</v>
      </c>
      <c r="AA7">
        <f>Y7*X7</f>
        <v>-6.0204693551926063</v>
      </c>
      <c r="AB7">
        <f>Z7*(Y7^2)</f>
        <v>1.8297787629194879</v>
      </c>
      <c r="AD7">
        <f>LN(T8/T7)</f>
        <v>-2.3509335546144876</v>
      </c>
      <c r="AE7">
        <f>(((U8^2)/(V8*T8^2))+((U7^2)/(V7*T7^2)))</f>
        <v>4.3918560922718598E-3</v>
      </c>
      <c r="AF7">
        <f>(V7*V8)/(V7+V8)</f>
        <v>2.6666666666666665</v>
      </c>
      <c r="AG7">
        <v>59</v>
      </c>
      <c r="AH7">
        <v>1</v>
      </c>
    </row>
    <row r="8" spans="1:34">
      <c r="E8">
        <v>1998</v>
      </c>
      <c r="F8" t="s">
        <v>698</v>
      </c>
      <c r="G8" t="s">
        <v>34</v>
      </c>
      <c r="H8" t="s">
        <v>702</v>
      </c>
      <c r="I8">
        <v>1.0152284263959299</v>
      </c>
      <c r="J8">
        <v>1.2182741116751199</v>
      </c>
      <c r="K8">
        <f t="shared" si="0"/>
        <v>0.20304568527918998</v>
      </c>
      <c r="L8">
        <v>4</v>
      </c>
      <c r="M8">
        <f t="shared" si="1"/>
        <v>0.40609137055837996</v>
      </c>
      <c r="N8" t="s">
        <v>704</v>
      </c>
      <c r="O8">
        <v>1.21472392638036</v>
      </c>
      <c r="P8">
        <v>1.3251533742331201</v>
      </c>
      <c r="Q8">
        <f>P8-O8</f>
        <v>0.1104294478527601</v>
      </c>
      <c r="R8">
        <v>4</v>
      </c>
      <c r="S8">
        <f t="shared" si="2"/>
        <v>0.2208588957055202</v>
      </c>
      <c r="T8">
        <f>(I8*3+11*O8)/14</f>
        <v>1.1719748906694107</v>
      </c>
      <c r="U8">
        <f>SQRT(3*(M8^2)+11*(S8^2))/14</f>
        <v>7.2537666980146298E-2</v>
      </c>
      <c r="V8">
        <v>4</v>
      </c>
    </row>
    <row r="9" spans="1:34">
      <c r="C9">
        <v>60</v>
      </c>
      <c r="D9">
        <v>1</v>
      </c>
      <c r="E9">
        <v>1999</v>
      </c>
      <c r="F9" t="s">
        <v>698</v>
      </c>
      <c r="G9" t="s">
        <v>32</v>
      </c>
      <c r="H9" t="s">
        <v>702</v>
      </c>
      <c r="I9">
        <v>12.893401015228401</v>
      </c>
      <c r="J9">
        <v>14.619289340101499</v>
      </c>
      <c r="K9">
        <f t="shared" si="0"/>
        <v>1.7258883248730985</v>
      </c>
      <c r="L9">
        <v>5</v>
      </c>
      <c r="M9">
        <f t="shared" si="1"/>
        <v>3.8592036159894896</v>
      </c>
      <c r="N9" t="s">
        <v>703</v>
      </c>
      <c r="O9">
        <v>0.25766871165644201</v>
      </c>
      <c r="P9">
        <v>0.184049079754601</v>
      </c>
      <c r="Q9">
        <f>-(P9-O9)</f>
        <v>7.3619631901841009E-2</v>
      </c>
      <c r="R9">
        <v>5</v>
      </c>
      <c r="S9">
        <f t="shared" si="2"/>
        <v>0.16461850141102863</v>
      </c>
      <c r="T9">
        <f>AVERAGE(I9,O9)</f>
        <v>6.5755348634424209</v>
      </c>
      <c r="U9">
        <f>SQRT(M9^2+S9^2)/2</f>
        <v>1.931356505197394</v>
      </c>
      <c r="V9">
        <v>10</v>
      </c>
      <c r="W9">
        <f>SQRT((((V10-1)*U10^2)+((V9-1)*U9^2))/(V10+V9-2))</f>
        <v>1.6070221488073626</v>
      </c>
      <c r="X9">
        <f>(T10-T9)/W9</f>
        <v>-4.0557567123671348</v>
      </c>
      <c r="Y9">
        <f>1-(3/(4*(V9+V10-2)-1))</f>
        <v>0.94117647058823528</v>
      </c>
      <c r="Z9">
        <f>((V9+V10)/(V9*V10))+(X9^2/(2*(V9+V10)))</f>
        <v>0.84830541699703566</v>
      </c>
      <c r="AA9">
        <f>Y9*X9</f>
        <v>-3.8171827881102445</v>
      </c>
      <c r="AB9">
        <f>Z9*(Y9^2)</f>
        <v>0.75144009256484823</v>
      </c>
      <c r="AD9">
        <f>LN(T10/T9)</f>
        <v>-4.7333615306429841</v>
      </c>
      <c r="AE9">
        <f>(((U10^2)/(V10*T10^2))+((U9^2)/(V9*T9^2)))</f>
        <v>3.1354330849380746E-2</v>
      </c>
      <c r="AF9">
        <f>(V9*V10)/(V9+V10)</f>
        <v>3.3333333333333335</v>
      </c>
      <c r="AG9">
        <v>60</v>
      </c>
      <c r="AH9">
        <v>1</v>
      </c>
    </row>
    <row r="10" spans="1:34">
      <c r="E10">
        <v>1999</v>
      </c>
      <c r="F10" t="s">
        <v>698</v>
      </c>
      <c r="G10" t="s">
        <v>34</v>
      </c>
      <c r="H10" t="s">
        <v>702</v>
      </c>
      <c r="I10">
        <v>0</v>
      </c>
      <c r="J10">
        <v>0</v>
      </c>
      <c r="K10">
        <f t="shared" si="0"/>
        <v>0</v>
      </c>
      <c r="L10">
        <v>5</v>
      </c>
      <c r="M10">
        <f t="shared" si="1"/>
        <v>0</v>
      </c>
      <c r="N10" t="s">
        <v>703</v>
      </c>
      <c r="O10">
        <v>7.3619631901840496E-2</v>
      </c>
      <c r="P10">
        <v>0.110429447852761</v>
      </c>
      <c r="Q10">
        <f>P10-O10</f>
        <v>3.6809815950920505E-2</v>
      </c>
      <c r="R10">
        <v>5</v>
      </c>
      <c r="S10">
        <f t="shared" si="2"/>
        <v>8.2309250705514314E-2</v>
      </c>
      <c r="T10">
        <f>(I10*3+11*O10)/14</f>
        <v>5.7843996494303253E-2</v>
      </c>
      <c r="U10">
        <f>SQRT(3*(M10^2)+11*(S10^2))/14</f>
        <v>1.9499207240391891E-2</v>
      </c>
      <c r="V10">
        <v>5</v>
      </c>
    </row>
    <row r="11" spans="1:34">
      <c r="C11">
        <v>61</v>
      </c>
      <c r="D11">
        <v>1</v>
      </c>
      <c r="E11">
        <v>1999</v>
      </c>
      <c r="F11" t="s">
        <v>698</v>
      </c>
      <c r="G11" t="s">
        <v>32</v>
      </c>
      <c r="H11" t="s">
        <v>702</v>
      </c>
      <c r="I11">
        <v>12.791878172588801</v>
      </c>
      <c r="J11">
        <v>13.604060913705499</v>
      </c>
      <c r="K11">
        <f t="shared" si="0"/>
        <v>0.81218274111669864</v>
      </c>
      <c r="L11">
        <v>4</v>
      </c>
      <c r="M11">
        <f t="shared" si="1"/>
        <v>1.6243654822333973</v>
      </c>
      <c r="N11" t="s">
        <v>704</v>
      </c>
      <c r="O11">
        <v>0.51533742331288301</v>
      </c>
      <c r="P11">
        <v>0.441717791411043</v>
      </c>
      <c r="Q11">
        <f>-(P11-O11)</f>
        <v>7.361963190184001E-2</v>
      </c>
      <c r="R11">
        <v>4</v>
      </c>
      <c r="S11">
        <f t="shared" si="2"/>
        <v>0.14723926380368002</v>
      </c>
      <c r="T11">
        <f>AVERAGE(I11,O11)</f>
        <v>6.6536077979508415</v>
      </c>
      <c r="U11">
        <f>SQRT(M11^2+S11^2)/2</f>
        <v>0.81551251073738695</v>
      </c>
      <c r="V11">
        <v>8</v>
      </c>
      <c r="W11">
        <f>SQRT((((V12-1)*U12^2)+((V11-1)*U11^2))/(V12+V11-2))</f>
        <v>0.68292821871580855</v>
      </c>
      <c r="X11">
        <f>(T12-T11)/W11</f>
        <v>-9.2551812443746382</v>
      </c>
      <c r="Y11">
        <f>1-(3/(4*(V11+V12-2)-1))</f>
        <v>0.92307692307692313</v>
      </c>
      <c r="Z11">
        <f>((V11+V12)/(V11*V12))+(X11^2/(2*(V11+V12)))</f>
        <v>3.9440991610926699</v>
      </c>
      <c r="AA11">
        <f>Y11*X11</f>
        <v>-8.5432442255765899</v>
      </c>
      <c r="AB11">
        <f>Z11*(Y11^2)</f>
        <v>3.3606525396292577</v>
      </c>
      <c r="AD11">
        <f>LN(T12/T11)</f>
        <v>-2.994822003277223</v>
      </c>
      <c r="AE11">
        <f>(((U12^2)/(V12*T12^2))+((U11^2)/(V11*T11^2)))</f>
        <v>8.2549162941418317E-3</v>
      </c>
      <c r="AF11">
        <f>(V11*V12)/(V11+V12)</f>
        <v>2.6666666666666665</v>
      </c>
      <c r="AG11">
        <v>61</v>
      </c>
      <c r="AH11">
        <v>1</v>
      </c>
    </row>
    <row r="12" spans="1:34">
      <c r="E12">
        <v>1999</v>
      </c>
      <c r="F12" t="s">
        <v>698</v>
      </c>
      <c r="G12" t="s">
        <v>34</v>
      </c>
      <c r="H12" t="s">
        <v>702</v>
      </c>
      <c r="I12">
        <v>0.60913705583755995</v>
      </c>
      <c r="J12">
        <v>0.81218274111675104</v>
      </c>
      <c r="K12">
        <f t="shared" si="0"/>
        <v>0.20304568527919109</v>
      </c>
      <c r="L12">
        <v>4</v>
      </c>
      <c r="M12">
        <f t="shared" si="1"/>
        <v>0.40609137055838218</v>
      </c>
      <c r="N12" t="s">
        <v>704</v>
      </c>
      <c r="O12">
        <v>0.25766871165644201</v>
      </c>
      <c r="P12">
        <v>0.29447852760736198</v>
      </c>
      <c r="Q12">
        <f t="shared" ref="Q12:Q28" si="3">P12-O12</f>
        <v>3.6809815950919977E-2</v>
      </c>
      <c r="R12">
        <v>4</v>
      </c>
      <c r="S12">
        <f t="shared" si="2"/>
        <v>7.3619631901839955E-2</v>
      </c>
      <c r="T12">
        <f>(I12*3+11*O12)/14</f>
        <v>0.33298335683811014</v>
      </c>
      <c r="U12">
        <f>SQRT(3*(M12^2)+11*(S12^2))/14</f>
        <v>5.3181867207711737E-2</v>
      </c>
      <c r="V12">
        <v>4</v>
      </c>
    </row>
    <row r="13" spans="1:34">
      <c r="C13">
        <v>62</v>
      </c>
      <c r="D13">
        <v>1</v>
      </c>
      <c r="E13">
        <v>1999</v>
      </c>
      <c r="F13" t="s">
        <v>22</v>
      </c>
      <c r="G13" t="s">
        <v>32</v>
      </c>
      <c r="H13" t="s">
        <v>702</v>
      </c>
      <c r="I13">
        <v>35.736040609137</v>
      </c>
      <c r="J13">
        <v>38.1725888324873</v>
      </c>
      <c r="K13">
        <f t="shared" si="0"/>
        <v>2.4365482233503002</v>
      </c>
      <c r="L13">
        <v>5</v>
      </c>
      <c r="M13">
        <f t="shared" si="1"/>
        <v>5.4482874578676119</v>
      </c>
      <c r="N13" t="s">
        <v>703</v>
      </c>
      <c r="O13">
        <v>3.97546012269938</v>
      </c>
      <c r="P13">
        <v>4.1595092024539797</v>
      </c>
      <c r="Q13">
        <f t="shared" si="3"/>
        <v>0.18404907975459972</v>
      </c>
      <c r="R13">
        <v>5</v>
      </c>
      <c r="S13">
        <f t="shared" si="2"/>
        <v>0.4115462535275653</v>
      </c>
      <c r="T13">
        <f>AVERAGE(I13,O13)</f>
        <v>19.85575036591819</v>
      </c>
      <c r="U13">
        <f>SQRT(M13^2+S13^2)/2</f>
        <v>2.7319043972268728</v>
      </c>
      <c r="V13">
        <v>10</v>
      </c>
      <c r="W13">
        <f>SQRT((((V14-1)*U14^2)+((V13-1)*U13^2))/(V14+V13-2))</f>
        <v>2.2740387815562135</v>
      </c>
      <c r="X13">
        <f>(T14-T13)/W13</f>
        <v>-8.2224233965106581</v>
      </c>
      <c r="Y13">
        <f>1-(3/(4*(V13+V14-2)-1))</f>
        <v>0.94117647058823528</v>
      </c>
      <c r="Z13">
        <f>((V13+V14)/(V13*V14))+(X13^2/(2*(V13+V14)))</f>
        <v>2.5536082170495291</v>
      </c>
      <c r="AA13">
        <f>Y13*X13</f>
        <v>-7.738751432010031</v>
      </c>
      <c r="AB13">
        <f>Z13*(Y13^2)</f>
        <v>2.2620197355179221</v>
      </c>
      <c r="AD13">
        <f>LN(T14/T13)</f>
        <v>-2.8421096154192709</v>
      </c>
      <c r="AE13">
        <f>(((U14^2)/(V14*T14^2))+((U13^2)/(V13*T13^2)))</f>
        <v>4.0035059052471742E-3</v>
      </c>
      <c r="AF13">
        <f>(V13*V14)/(V13+V14)</f>
        <v>3.3333333333333335</v>
      </c>
      <c r="AG13">
        <v>62</v>
      </c>
      <c r="AH13">
        <v>1</v>
      </c>
    </row>
    <row r="14" spans="1:34">
      <c r="E14">
        <v>1999</v>
      </c>
      <c r="F14" t="s">
        <v>22</v>
      </c>
      <c r="G14" t="s">
        <v>34</v>
      </c>
      <c r="H14" t="s">
        <v>702</v>
      </c>
      <c r="I14">
        <v>1.2182741116751199</v>
      </c>
      <c r="J14">
        <v>1.6243654822335001</v>
      </c>
      <c r="K14">
        <f t="shared" si="0"/>
        <v>0.40609137055838018</v>
      </c>
      <c r="L14">
        <v>5</v>
      </c>
      <c r="M14">
        <f t="shared" si="1"/>
        <v>0.90804790964459481</v>
      </c>
      <c r="N14" t="s">
        <v>703</v>
      </c>
      <c r="O14">
        <v>1.1411042944785199</v>
      </c>
      <c r="P14">
        <v>1.21472392638036</v>
      </c>
      <c r="Q14">
        <f t="shared" si="3"/>
        <v>7.3619631901840066E-2</v>
      </c>
      <c r="R14">
        <v>5</v>
      </c>
      <c r="S14">
        <f t="shared" si="2"/>
        <v>0.16461850141102652</v>
      </c>
      <c r="T14">
        <f>(I14*3+11*O14)/14</f>
        <v>1.1576406838777913</v>
      </c>
      <c r="U14">
        <f>SQRT(3*(M14^2)+11*(S14^2))/14</f>
        <v>0.11891827024680987</v>
      </c>
      <c r="V14">
        <v>5</v>
      </c>
    </row>
    <row r="15" spans="1:34">
      <c r="C15">
        <v>63</v>
      </c>
      <c r="D15">
        <v>1</v>
      </c>
      <c r="E15">
        <v>1999</v>
      </c>
      <c r="F15" t="s">
        <v>22</v>
      </c>
      <c r="G15" t="s">
        <v>32</v>
      </c>
      <c r="H15" t="s">
        <v>702</v>
      </c>
      <c r="I15">
        <v>35.9390862944162</v>
      </c>
      <c r="J15">
        <v>38.5786802030456</v>
      </c>
      <c r="K15">
        <f t="shared" si="0"/>
        <v>2.6395939086294007</v>
      </c>
      <c r="L15">
        <v>4</v>
      </c>
      <c r="M15">
        <f t="shared" si="1"/>
        <v>5.2791878172588014</v>
      </c>
      <c r="N15" t="s">
        <v>704</v>
      </c>
      <c r="O15">
        <v>4.3067484662576598</v>
      </c>
      <c r="P15">
        <v>4.74846625766871</v>
      </c>
      <c r="Q15">
        <f t="shared" si="3"/>
        <v>0.44171779141105016</v>
      </c>
      <c r="R15">
        <v>4</v>
      </c>
      <c r="S15">
        <f t="shared" si="2"/>
        <v>0.88343558282210033</v>
      </c>
      <c r="T15">
        <f>AVERAGE(I15,O15)</f>
        <v>20.122917380336929</v>
      </c>
      <c r="U15">
        <f>SQRT(M15^2+S15^2)/2</f>
        <v>2.6762979299253087</v>
      </c>
      <c r="V15">
        <v>8</v>
      </c>
      <c r="W15">
        <f>SQRT((((V16-1)*U16^2)+((V15-1)*U15^2))/(V16+V15-2))</f>
        <v>2.2412304644944108</v>
      </c>
      <c r="X15">
        <f>(T16-T15)/W15</f>
        <v>-8.0910730612624526</v>
      </c>
      <c r="Y15">
        <f>1-(3/(4*(V15+V16-2)-1))</f>
        <v>0.92307692307692313</v>
      </c>
      <c r="Z15">
        <f>((V15+V16)/(V15*V16))+(X15^2/(2*(V15+V16)))</f>
        <v>3.102727636778623</v>
      </c>
      <c r="AA15">
        <f>Y15*X15</f>
        <v>-7.4686828257807258</v>
      </c>
      <c r="AB15">
        <f>Z15*(Y15^2)</f>
        <v>2.6437442585569335</v>
      </c>
      <c r="AD15">
        <f>LN(T16/T15)</f>
        <v>-2.3142484778927592</v>
      </c>
      <c r="AE15">
        <f>(((U16^2)/(V16*T16^2))+((U15^2)/(V15*T15^2)))</f>
        <v>4.1731835471252102E-3</v>
      </c>
      <c r="AF15">
        <f>(V15*V16)/(V15+V16)</f>
        <v>2.6666666666666665</v>
      </c>
      <c r="AG15">
        <v>63</v>
      </c>
      <c r="AH15">
        <v>1</v>
      </c>
    </row>
    <row r="16" spans="1:34">
      <c r="E16">
        <v>1999</v>
      </c>
      <c r="F16" t="s">
        <v>22</v>
      </c>
      <c r="G16" t="s">
        <v>34</v>
      </c>
      <c r="H16" t="s">
        <v>702</v>
      </c>
      <c r="I16">
        <v>0.91370558375634303</v>
      </c>
      <c r="J16">
        <v>1.0152284263959299</v>
      </c>
      <c r="K16">
        <f t="shared" si="0"/>
        <v>0.10152284263958689</v>
      </c>
      <c r="L16">
        <v>4</v>
      </c>
      <c r="M16">
        <f t="shared" si="1"/>
        <v>0.20304568527917377</v>
      </c>
      <c r="N16" t="s">
        <v>704</v>
      </c>
      <c r="O16">
        <v>2.28220858895705</v>
      </c>
      <c r="P16">
        <v>2.6503067484662499</v>
      </c>
      <c r="Q16">
        <f t="shared" si="3"/>
        <v>0.36809815950919988</v>
      </c>
      <c r="R16">
        <v>4</v>
      </c>
      <c r="S16">
        <f t="shared" si="2"/>
        <v>0.73619631901839977</v>
      </c>
      <c r="T16">
        <f>(I16*3+11*O16)/14</f>
        <v>1.98895794498547</v>
      </c>
      <c r="U16">
        <f>SQRT(3*(M16^2)+11*(S16^2))/14</f>
        <v>0.17620601741604364</v>
      </c>
      <c r="V16">
        <v>4</v>
      </c>
    </row>
    <row r="17" spans="3:34">
      <c r="C17">
        <v>64</v>
      </c>
      <c r="D17">
        <v>1</v>
      </c>
      <c r="E17">
        <v>1998</v>
      </c>
      <c r="F17" t="s">
        <v>698</v>
      </c>
      <c r="G17" t="s">
        <v>32</v>
      </c>
      <c r="H17" t="s">
        <v>705</v>
      </c>
      <c r="I17">
        <v>12.385786802030401</v>
      </c>
      <c r="J17">
        <v>15.228426395939</v>
      </c>
      <c r="K17">
        <f t="shared" si="0"/>
        <v>2.8426395939085989</v>
      </c>
      <c r="L17">
        <v>3</v>
      </c>
      <c r="M17">
        <f t="shared" si="1"/>
        <v>4.9235962042566541</v>
      </c>
      <c r="N17" t="s">
        <v>703</v>
      </c>
      <c r="O17">
        <v>0.625766871165644</v>
      </c>
      <c r="P17">
        <v>0.80981595092024505</v>
      </c>
      <c r="Q17">
        <f t="shared" si="3"/>
        <v>0.18404907975460105</v>
      </c>
      <c r="R17">
        <v>3</v>
      </c>
      <c r="S17">
        <f t="shared" si="2"/>
        <v>0.31878235722126547</v>
      </c>
      <c r="T17">
        <f>AVERAGE(I17,O17)</f>
        <v>6.505776836598022</v>
      </c>
      <c r="U17">
        <f>SQRT(M17^2+S17^2)/2</f>
        <v>2.466952663401047</v>
      </c>
      <c r="V17">
        <v>6</v>
      </c>
      <c r="W17">
        <f>SQRT((((V18-1)*U18^2)+((V17-1)*U17^2))/(V18+V17-2))</f>
        <v>2.0850962150943002</v>
      </c>
      <c r="X17">
        <f>(T18-T17)/W17</f>
        <v>-2.8981995271476215</v>
      </c>
      <c r="Y17">
        <f>1-(3/(4*(V17+V18-2)-1))</f>
        <v>0.88888888888888884</v>
      </c>
      <c r="Z17">
        <f>((V17+V18)/(V17*V18))+(X17^2/(2*(V17+V18)))</f>
        <v>0.96664224995326098</v>
      </c>
      <c r="AA17">
        <f>Y17*X17</f>
        <v>-2.5761773574645521</v>
      </c>
      <c r="AB17">
        <f>Z17*(Y17^2)</f>
        <v>0.76376671601245305</v>
      </c>
      <c r="AD17">
        <f>LN(T18/T17)</f>
        <v>-2.6432545924502184</v>
      </c>
      <c r="AE17">
        <f>(((U18^2)/(V18*T18^2))+((U17^2)/(V17*T17^2)))</f>
        <v>2.7160726124840197E-2</v>
      </c>
      <c r="AF17">
        <f>(V17*V18)/(V17+V18)</f>
        <v>2</v>
      </c>
      <c r="AG17">
        <v>64</v>
      </c>
      <c r="AH17">
        <v>1</v>
      </c>
    </row>
    <row r="18" spans="3:34">
      <c r="E18">
        <v>1998</v>
      </c>
      <c r="F18" t="s">
        <v>698</v>
      </c>
      <c r="G18" t="s">
        <v>34</v>
      </c>
      <c r="H18" t="s">
        <v>705</v>
      </c>
      <c r="I18">
        <v>0</v>
      </c>
      <c r="J18">
        <v>0</v>
      </c>
      <c r="K18">
        <f t="shared" si="0"/>
        <v>0</v>
      </c>
      <c r="L18">
        <v>3</v>
      </c>
      <c r="M18">
        <f t="shared" si="1"/>
        <v>0</v>
      </c>
      <c r="N18" t="s">
        <v>703</v>
      </c>
      <c r="O18">
        <v>0.58895705521472397</v>
      </c>
      <c r="P18">
        <v>0.69938650306748495</v>
      </c>
      <c r="Q18">
        <f t="shared" si="3"/>
        <v>0.11042944785276099</v>
      </c>
      <c r="R18">
        <v>3</v>
      </c>
      <c r="S18">
        <f t="shared" si="2"/>
        <v>0.19126941433275987</v>
      </c>
      <c r="T18">
        <f>(I18*3+11*O18)/14</f>
        <v>0.46275197195442602</v>
      </c>
      <c r="U18">
        <f>SQRT(3*(M18^2)+11*(S18^2))/14</f>
        <v>4.5312062943770701E-2</v>
      </c>
      <c r="V18">
        <v>3</v>
      </c>
    </row>
    <row r="19" spans="3:34">
      <c r="C19">
        <v>65</v>
      </c>
      <c r="D19">
        <v>1</v>
      </c>
      <c r="E19">
        <v>1998</v>
      </c>
      <c r="F19" t="s">
        <v>698</v>
      </c>
      <c r="G19" t="s">
        <v>32</v>
      </c>
      <c r="H19" t="s">
        <v>705</v>
      </c>
      <c r="I19">
        <v>22.944162436548201</v>
      </c>
      <c r="J19">
        <v>24.771573604060901</v>
      </c>
      <c r="K19">
        <f t="shared" si="0"/>
        <v>1.8274111675127003</v>
      </c>
      <c r="L19">
        <v>3</v>
      </c>
      <c r="M19">
        <f t="shared" si="1"/>
        <v>3.1651689884507572</v>
      </c>
      <c r="N19" t="s">
        <v>704</v>
      </c>
      <c r="O19">
        <v>1.5828220858895701</v>
      </c>
      <c r="P19">
        <v>1.69325153374233</v>
      </c>
      <c r="Q19">
        <f t="shared" si="3"/>
        <v>0.11042944785275988</v>
      </c>
      <c r="R19">
        <v>3</v>
      </c>
      <c r="S19">
        <f t="shared" si="2"/>
        <v>0.19126941433275796</v>
      </c>
      <c r="T19">
        <f>AVERAGE(I19,O19)</f>
        <v>12.263492261218886</v>
      </c>
      <c r="U19">
        <f>SQRT(M19^2+S19^2)/2</f>
        <v>1.5854714373262599</v>
      </c>
      <c r="V19">
        <v>6</v>
      </c>
      <c r="W19">
        <f>SQRT((((V20-1)*U20^2)+((V19-1)*U19^2))/(V20+V19-2))</f>
        <v>1.340388587717509</v>
      </c>
      <c r="X19">
        <f>(T20-T19)/W19</f>
        <v>-8.2423915587493735</v>
      </c>
      <c r="Y19">
        <f>1-(3/(4*(V19+V20-2)-1))</f>
        <v>0.88888888888888884</v>
      </c>
      <c r="Z19">
        <f>((V19+V20)/(V19*V20))+(X19^2/(2*(V19+V20)))</f>
        <v>4.274278811541274</v>
      </c>
      <c r="AA19">
        <f>Y19*X19</f>
        <v>-7.3265702744438874</v>
      </c>
      <c r="AB19">
        <f>Z19*(Y19^2)</f>
        <v>3.377207949859772</v>
      </c>
      <c r="AD19">
        <f>LN(T20/T19)</f>
        <v>-2.3114838288298367</v>
      </c>
      <c r="AE19">
        <f>(((U20^2)/(V20*T20^2))+((U19^2)/(V19*T19^2)))</f>
        <v>3.6760840185491328E-3</v>
      </c>
      <c r="AF19">
        <f>(V19*V20)/(V19+V20)</f>
        <v>2</v>
      </c>
      <c r="AG19">
        <v>65</v>
      </c>
      <c r="AH19">
        <v>1</v>
      </c>
    </row>
    <row r="20" spans="3:34">
      <c r="E20">
        <v>1998</v>
      </c>
      <c r="F20" t="s">
        <v>698</v>
      </c>
      <c r="G20" t="s">
        <v>34</v>
      </c>
      <c r="H20" t="s">
        <v>705</v>
      </c>
      <c r="I20">
        <v>1.2182741116751199</v>
      </c>
      <c r="J20">
        <v>1.4213197969543101</v>
      </c>
      <c r="K20">
        <f t="shared" si="0"/>
        <v>0.2030456852791902</v>
      </c>
      <c r="L20">
        <v>3</v>
      </c>
      <c r="M20">
        <f t="shared" si="1"/>
        <v>0.35168544316119749</v>
      </c>
      <c r="N20" t="s">
        <v>704</v>
      </c>
      <c r="O20">
        <v>1.21472392638036</v>
      </c>
      <c r="P20">
        <v>1.3251533742331201</v>
      </c>
      <c r="Q20">
        <f t="shared" si="3"/>
        <v>0.1104294478527601</v>
      </c>
      <c r="R20">
        <v>3</v>
      </c>
      <c r="S20">
        <f t="shared" si="2"/>
        <v>0.19126941433275835</v>
      </c>
      <c r="T20">
        <f>(I20*3+11*O20)/14</f>
        <v>1.2154846803720945</v>
      </c>
      <c r="U20">
        <f>SQRT(3*(M20^2)+11*(S20^2))/14</f>
        <v>6.2819462336062365E-2</v>
      </c>
      <c r="V20">
        <v>3</v>
      </c>
    </row>
    <row r="21" spans="3:34">
      <c r="C21">
        <v>66</v>
      </c>
      <c r="D21">
        <v>1</v>
      </c>
      <c r="E21">
        <v>1999</v>
      </c>
      <c r="F21" t="s">
        <v>698</v>
      </c>
      <c r="G21" t="s">
        <v>32</v>
      </c>
      <c r="H21" t="s">
        <v>705</v>
      </c>
      <c r="I21">
        <v>3.04568527918781</v>
      </c>
      <c r="J21">
        <v>3.4517766497461899</v>
      </c>
      <c r="K21">
        <f t="shared" si="0"/>
        <v>0.40609137055837996</v>
      </c>
      <c r="L21">
        <v>3</v>
      </c>
      <c r="M21">
        <f t="shared" si="1"/>
        <v>0.7033708863223942</v>
      </c>
      <c r="N21" t="s">
        <v>703</v>
      </c>
      <c r="O21">
        <v>0.25766871165644201</v>
      </c>
      <c r="P21">
        <v>0.29447852760736198</v>
      </c>
      <c r="Q21">
        <f t="shared" si="3"/>
        <v>3.6809815950919977E-2</v>
      </c>
      <c r="R21">
        <v>3</v>
      </c>
      <c r="S21">
        <f t="shared" si="2"/>
        <v>6.3756471444252685E-2</v>
      </c>
      <c r="T21">
        <f>AVERAGE(I21,O21)</f>
        <v>1.651676995422126</v>
      </c>
      <c r="U21">
        <f>SQRT(M21^2+S21^2)/2</f>
        <v>0.3531272757013299</v>
      </c>
      <c r="V21">
        <v>6</v>
      </c>
      <c r="W21">
        <f>SQRT((((V22-1)*U22^2)+((V21-1)*U21^2))/(V22+V21-2))</f>
        <v>0.29870075346552399</v>
      </c>
      <c r="X21">
        <f>(T22-T21)/W21</f>
        <v>-4.8509064882402217</v>
      </c>
      <c r="Y21">
        <f>1-(3/(4*(V21+V22-2)-1))</f>
        <v>0.88888888888888884</v>
      </c>
      <c r="Z21">
        <f>((V21+V22)/(V21*V22))+(X21^2/(2*(V21+V22)))</f>
        <v>1.8072940976472822</v>
      </c>
      <c r="AA21">
        <f>Y21*X21</f>
        <v>-4.3119168784357527</v>
      </c>
      <c r="AB21">
        <f>Z21*(Y21^2)</f>
        <v>1.4279854598694575</v>
      </c>
      <c r="AD21">
        <f>LN(T22/T21)</f>
        <v>-2.0977820012096418</v>
      </c>
      <c r="AE21">
        <f>(((U22^2)/(V22*T22^2))+((U21^2)/(V21*T21^2)))</f>
        <v>1.1920320630251537E-2</v>
      </c>
      <c r="AF21">
        <f>(V21*V22)/(V21+V22)</f>
        <v>2</v>
      </c>
      <c r="AG21">
        <v>66</v>
      </c>
      <c r="AH21">
        <v>1</v>
      </c>
    </row>
    <row r="22" spans="3:34">
      <c r="E22">
        <v>1999</v>
      </c>
      <c r="F22" t="s">
        <v>698</v>
      </c>
      <c r="G22" t="s">
        <v>34</v>
      </c>
      <c r="H22" t="s">
        <v>705</v>
      </c>
      <c r="I22">
        <v>0.40609137055837502</v>
      </c>
      <c r="J22">
        <v>0.50761421319796796</v>
      </c>
      <c r="K22">
        <f t="shared" si="0"/>
        <v>0.10152284263959294</v>
      </c>
      <c r="L22">
        <v>3</v>
      </c>
      <c r="M22">
        <f t="shared" si="1"/>
        <v>0.175842721580595</v>
      </c>
      <c r="N22" t="s">
        <v>703</v>
      </c>
      <c r="O22">
        <v>0.14723926380368099</v>
      </c>
      <c r="P22">
        <v>0.16564417177914001</v>
      </c>
      <c r="Q22">
        <f t="shared" si="3"/>
        <v>1.8404907975459017E-2</v>
      </c>
      <c r="R22">
        <v>3</v>
      </c>
      <c r="S22">
        <f t="shared" si="2"/>
        <v>3.1878235722124657E-2</v>
      </c>
      <c r="T22">
        <f>(I22*3+11*O22)/14</f>
        <v>0.20270757239397258</v>
      </c>
      <c r="U22">
        <f>SQRT(3*(M22^2)+11*(S22^2))/14</f>
        <v>2.302842401128382E-2</v>
      </c>
      <c r="V22">
        <v>3</v>
      </c>
    </row>
    <row r="23" spans="3:34">
      <c r="C23">
        <v>67</v>
      </c>
      <c r="D23">
        <v>1</v>
      </c>
      <c r="E23">
        <v>1999</v>
      </c>
      <c r="F23" t="s">
        <v>698</v>
      </c>
      <c r="G23" t="s">
        <v>32</v>
      </c>
      <c r="H23" t="s">
        <v>705</v>
      </c>
      <c r="I23">
        <v>4.4670050761421196</v>
      </c>
      <c r="J23">
        <v>5.2791878172588698</v>
      </c>
      <c r="K23">
        <f t="shared" si="0"/>
        <v>0.81218274111675015</v>
      </c>
      <c r="L23">
        <v>3</v>
      </c>
      <c r="M23">
        <f t="shared" si="1"/>
        <v>1.4067417726447715</v>
      </c>
      <c r="N23" t="s">
        <v>704</v>
      </c>
      <c r="O23">
        <v>0.51533742331288301</v>
      </c>
      <c r="P23">
        <v>0.55214723926380405</v>
      </c>
      <c r="Q23">
        <f t="shared" si="3"/>
        <v>3.6809815950921032E-2</v>
      </c>
      <c r="R23">
        <v>3</v>
      </c>
      <c r="S23">
        <f t="shared" si="2"/>
        <v>6.3756471444254517E-2</v>
      </c>
      <c r="T23">
        <f>AVERAGE(I23,O23)</f>
        <v>2.4911712497275014</v>
      </c>
      <c r="U23">
        <f>SQRT(M23^2+S23^2)/2</f>
        <v>0.70409290980572592</v>
      </c>
      <c r="V23">
        <v>6</v>
      </c>
      <c r="W23">
        <f>SQRT((((V24-1)*U24^2)+((V23-1)*U23^2))/(V24+V23-2))</f>
        <v>0.59574028178535177</v>
      </c>
      <c r="X23">
        <f>(T24-T23)/W23</f>
        <v>-3.7687689433492384</v>
      </c>
      <c r="Y23">
        <f>1-(3/(4*(V23+V24-2)-1))</f>
        <v>0.88888888888888884</v>
      </c>
      <c r="Z23">
        <f>((V23+V24)/(V23*V24))+(X23^2/(2*(V23+V24)))</f>
        <v>1.2890899637974296</v>
      </c>
      <c r="AA23">
        <f>Y23*X23</f>
        <v>-3.3500168385326563</v>
      </c>
      <c r="AB23">
        <f>Z23*(Y23^2)</f>
        <v>1.0185402183090801</v>
      </c>
      <c r="AD23">
        <f>LN(T24/T23)</f>
        <v>-2.3153239813985445</v>
      </c>
      <c r="AE23">
        <f>(((U24^2)/(V24*T24^2))+((U23^2)/(V23*T23^2)))</f>
        <v>2.8772252952609552E-2</v>
      </c>
      <c r="AF23">
        <f>(V23*V24)/(V23+V24)</f>
        <v>2</v>
      </c>
      <c r="AG23">
        <v>67</v>
      </c>
      <c r="AH23">
        <v>1</v>
      </c>
    </row>
    <row r="24" spans="3:34">
      <c r="E24">
        <v>1999</v>
      </c>
      <c r="F24" t="s">
        <v>698</v>
      </c>
      <c r="G24" t="s">
        <v>34</v>
      </c>
      <c r="H24" t="s">
        <v>705</v>
      </c>
      <c r="I24">
        <v>0.20304568527918401</v>
      </c>
      <c r="J24">
        <v>0.40609137055837502</v>
      </c>
      <c r="K24">
        <f t="shared" si="0"/>
        <v>0.20304568527919101</v>
      </c>
      <c r="L24">
        <v>3</v>
      </c>
      <c r="M24">
        <f t="shared" si="1"/>
        <v>0.35168544316119887</v>
      </c>
      <c r="N24" t="s">
        <v>704</v>
      </c>
      <c r="O24">
        <v>0.25766871165644201</v>
      </c>
      <c r="P24">
        <v>0.33128834355828202</v>
      </c>
      <c r="Q24">
        <f t="shared" si="3"/>
        <v>7.361963190184001E-2</v>
      </c>
      <c r="R24">
        <v>3</v>
      </c>
      <c r="S24">
        <f t="shared" si="2"/>
        <v>0.12751294288850545</v>
      </c>
      <c r="T24">
        <f>(I24*3+11*O24)/14</f>
        <v>0.24596377743274386</v>
      </c>
      <c r="U24">
        <f>SQRT(3*(M24^2)+11*(S24^2))/14</f>
        <v>5.2968175343131717E-2</v>
      </c>
      <c r="V24">
        <v>3</v>
      </c>
    </row>
    <row r="25" spans="3:34">
      <c r="C25">
        <v>68</v>
      </c>
      <c r="D25">
        <v>1</v>
      </c>
      <c r="E25">
        <v>1999</v>
      </c>
      <c r="F25" t="s">
        <v>22</v>
      </c>
      <c r="G25" t="s">
        <v>32</v>
      </c>
      <c r="H25" t="s">
        <v>705</v>
      </c>
      <c r="I25">
        <v>11.776649746192801</v>
      </c>
      <c r="J25">
        <v>12.588832487309601</v>
      </c>
      <c r="K25">
        <f t="shared" si="0"/>
        <v>0.81218274111679989</v>
      </c>
      <c r="L25">
        <v>3</v>
      </c>
      <c r="M25">
        <f t="shared" si="1"/>
        <v>1.4067417726448577</v>
      </c>
      <c r="N25" t="s">
        <v>703</v>
      </c>
      <c r="O25">
        <v>3.3865030674846599</v>
      </c>
      <c r="P25">
        <v>3.6809815950920202</v>
      </c>
      <c r="Q25">
        <f t="shared" si="3"/>
        <v>0.29447852760736026</v>
      </c>
      <c r="R25">
        <v>3</v>
      </c>
      <c r="S25">
        <f t="shared" si="2"/>
        <v>0.51005177155402226</v>
      </c>
      <c r="T25">
        <f>AVERAGE(I25,O25)</f>
        <v>7.5815764068387299</v>
      </c>
      <c r="U25">
        <f>SQRT(M25^2+S25^2)/2</f>
        <v>0.74817698851431425</v>
      </c>
      <c r="V25">
        <v>6</v>
      </c>
      <c r="W25">
        <f>SQRT((((V26-1)*U26^2)+((V25-1)*U25^2))/(V26+V25-2))</f>
        <v>0.6340388459034213</v>
      </c>
      <c r="X25">
        <f>(T26-T25)/W25</f>
        <v>-9.447137511038461</v>
      </c>
      <c r="Y25">
        <f>1-(3/(4*(V25+V26-2)-1))</f>
        <v>0.88888888888888884</v>
      </c>
      <c r="Z25">
        <f>((V25+V26)/(V25*V26))+(X25^2/(2*(V25+V26)))</f>
        <v>5.4582448418038867</v>
      </c>
      <c r="AA25">
        <f>Y25*X25</f>
        <v>-8.3974555653675207</v>
      </c>
      <c r="AB25">
        <f>Z25*(Y25^2)</f>
        <v>4.3126872824129476</v>
      </c>
      <c r="AD25">
        <f>LN(T26/T25)</f>
        <v>-1.5609032895205392</v>
      </c>
      <c r="AE25">
        <f>(((U26^2)/(V26*T26^2))+((U25^2)/(V25*T25^2)))</f>
        <v>2.6224993733852224E-3</v>
      </c>
      <c r="AF25">
        <f>(V25*V26)/(V25+V26)</f>
        <v>2</v>
      </c>
      <c r="AG25">
        <v>68</v>
      </c>
      <c r="AH25">
        <v>1</v>
      </c>
    </row>
    <row r="26" spans="3:34">
      <c r="E26">
        <v>1999</v>
      </c>
      <c r="F26" t="s">
        <v>22</v>
      </c>
      <c r="G26" t="s">
        <v>34</v>
      </c>
      <c r="H26" t="s">
        <v>705</v>
      </c>
      <c r="I26">
        <v>1.6243654822335001</v>
      </c>
      <c r="J26">
        <v>1.8274111675126801</v>
      </c>
      <c r="K26">
        <f t="shared" si="0"/>
        <v>0.20304568527917999</v>
      </c>
      <c r="L26">
        <v>3</v>
      </c>
      <c r="M26">
        <f t="shared" si="1"/>
        <v>0.35168544316117978</v>
      </c>
      <c r="N26" t="s">
        <v>703</v>
      </c>
      <c r="O26">
        <v>1.5828220858895701</v>
      </c>
      <c r="P26">
        <v>1.76687116564417</v>
      </c>
      <c r="Q26">
        <f t="shared" si="3"/>
        <v>0.18404907975459994</v>
      </c>
      <c r="R26">
        <v>3</v>
      </c>
      <c r="S26">
        <f t="shared" si="2"/>
        <v>0.31878235722126352</v>
      </c>
      <c r="T26">
        <f>(I26*3+11*O26)/14</f>
        <v>1.5917242422489839</v>
      </c>
      <c r="U26">
        <f>SQRT(3*(M26^2)+11*(S26^2))/14</f>
        <v>8.7157260426356187E-2</v>
      </c>
      <c r="V26">
        <v>3</v>
      </c>
    </row>
    <row r="27" spans="3:34">
      <c r="C27">
        <v>69</v>
      </c>
      <c r="D27">
        <v>1</v>
      </c>
      <c r="E27">
        <v>1999</v>
      </c>
      <c r="F27" t="s">
        <v>22</v>
      </c>
      <c r="G27" t="s">
        <v>32</v>
      </c>
      <c r="H27" t="s">
        <v>705</v>
      </c>
      <c r="I27">
        <v>12.588832487309601</v>
      </c>
      <c r="J27">
        <v>12.791878172588801</v>
      </c>
      <c r="K27">
        <f t="shared" si="0"/>
        <v>0.20304568527919997</v>
      </c>
      <c r="L27">
        <v>3</v>
      </c>
      <c r="M27">
        <f t="shared" si="1"/>
        <v>0.35168544316121442</v>
      </c>
      <c r="N27" t="s">
        <v>704</v>
      </c>
      <c r="O27">
        <v>4.9325153374233102</v>
      </c>
      <c r="P27">
        <v>5.1165644171779103</v>
      </c>
      <c r="Q27">
        <f t="shared" si="3"/>
        <v>0.18404907975460016</v>
      </c>
      <c r="R27">
        <v>3</v>
      </c>
      <c r="S27">
        <f t="shared" si="2"/>
        <v>0.31878235722126391</v>
      </c>
      <c r="T27">
        <f>AVERAGE(I27,O27)</f>
        <v>8.760673912366455</v>
      </c>
      <c r="U27">
        <f>SQRT(M27^2+S27^2)/2</f>
        <v>0.23733143607992876</v>
      </c>
      <c r="V27">
        <v>6</v>
      </c>
      <c r="W27">
        <f>SQRT((((V28-1)*U28^2)+((V27-1)*U27^2))/(V28+V27-2))</f>
        <v>0.20592086859098568</v>
      </c>
      <c r="X27">
        <f>(T28-T27)/W27</f>
        <v>-32.145511762431269</v>
      </c>
      <c r="Y27">
        <f>1-(3/(4*(V27+V28-2)-1))</f>
        <v>0.88888888888888884</v>
      </c>
      <c r="Z27">
        <f>((V27+V28)/(V27*V28))+(X27^2/(2*(V27+V28)))</f>
        <v>57.907440359367065</v>
      </c>
      <c r="AA27">
        <f>Y27*X27</f>
        <v>-28.573788233272239</v>
      </c>
      <c r="AB27">
        <f>Z27*(Y27^2)</f>
        <v>45.754026950611014</v>
      </c>
      <c r="AD27">
        <f>LN(T28/T27)</f>
        <v>-1.4088867005298051</v>
      </c>
      <c r="AE27">
        <f>(((U28^2)/(V28*T28^2))+((U27^2)/(V27*T27^2)))</f>
        <v>6.74589892005774E-4</v>
      </c>
      <c r="AF27">
        <f>(V27*V28)/(V27+V28)</f>
        <v>2</v>
      </c>
      <c r="AG27">
        <v>69</v>
      </c>
      <c r="AH27">
        <v>1</v>
      </c>
    </row>
    <row r="28" spans="3:34">
      <c r="E28">
        <v>1999</v>
      </c>
      <c r="F28" t="s">
        <v>22</v>
      </c>
      <c r="G28" t="s">
        <v>34</v>
      </c>
      <c r="H28" t="s">
        <v>705</v>
      </c>
      <c r="I28">
        <v>1.6243654822335001</v>
      </c>
      <c r="J28">
        <v>1.8274111675126801</v>
      </c>
      <c r="K28">
        <f t="shared" si="0"/>
        <v>0.20304568527917999</v>
      </c>
      <c r="L28">
        <v>3</v>
      </c>
      <c r="M28">
        <f t="shared" si="1"/>
        <v>0.35168544316117978</v>
      </c>
      <c r="N28" t="s">
        <v>704</v>
      </c>
      <c r="O28">
        <v>2.28220858895705</v>
      </c>
      <c r="P28">
        <v>2.4662576687116502</v>
      </c>
      <c r="Q28">
        <f t="shared" si="3"/>
        <v>0.18404907975460016</v>
      </c>
      <c r="R28">
        <v>3</v>
      </c>
      <c r="S28">
        <f t="shared" si="2"/>
        <v>0.31878235722126391</v>
      </c>
      <c r="T28">
        <f>(I28*3+11*O28)/14</f>
        <v>2.1412422089448606</v>
      </c>
      <c r="U28">
        <f>SQRT(3*(M28^2)+11*(S28^2))/14</f>
        <v>8.715726042635627E-2</v>
      </c>
      <c r="V28">
        <v>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26"/>
  <sheetViews>
    <sheetView workbookViewId="0">
      <selection activeCell="H34" sqref="H34"/>
    </sheetView>
  </sheetViews>
  <sheetFormatPr defaultColWidth="11" defaultRowHeight="15.6"/>
  <cols>
    <col min="9" max="9" width="10.8984375" style="48"/>
  </cols>
  <sheetData>
    <row r="1" spans="1:26">
      <c r="A1" t="s">
        <v>60</v>
      </c>
      <c r="B1" t="s">
        <v>15</v>
      </c>
      <c r="C1" t="s">
        <v>597</v>
      </c>
      <c r="D1" t="s">
        <v>49</v>
      </c>
      <c r="E1" t="s">
        <v>706</v>
      </c>
      <c r="F1" t="s">
        <v>70</v>
      </c>
      <c r="G1" t="s">
        <v>13</v>
      </c>
      <c r="I1" s="47"/>
      <c r="J1" t="s">
        <v>15</v>
      </c>
      <c r="K1" t="s">
        <v>16</v>
      </c>
      <c r="L1" t="s">
        <v>221</v>
      </c>
      <c r="M1" t="s">
        <v>515</v>
      </c>
      <c r="N1" t="s">
        <v>707</v>
      </c>
      <c r="O1" t="s">
        <v>597</v>
      </c>
      <c r="P1" t="s">
        <v>708</v>
      </c>
      <c r="Q1" t="s">
        <v>620</v>
      </c>
      <c r="R1" t="s">
        <v>709</v>
      </c>
      <c r="S1" t="s">
        <v>710</v>
      </c>
      <c r="T1" t="s">
        <v>711</v>
      </c>
      <c r="U1" t="s">
        <v>712</v>
      </c>
      <c r="V1" t="s">
        <v>713</v>
      </c>
      <c r="W1" t="s">
        <v>714</v>
      </c>
      <c r="X1" t="s">
        <v>715</v>
      </c>
      <c r="Y1" t="s">
        <v>716</v>
      </c>
      <c r="Z1" t="s">
        <v>28</v>
      </c>
    </row>
    <row r="2" spans="1:26">
      <c r="A2" t="s">
        <v>717</v>
      </c>
      <c r="B2">
        <v>1</v>
      </c>
      <c r="C2">
        <v>1993</v>
      </c>
      <c r="D2" t="s">
        <v>32</v>
      </c>
      <c r="E2" t="s">
        <v>718</v>
      </c>
      <c r="F2">
        <v>48.8</v>
      </c>
      <c r="G2">
        <v>4</v>
      </c>
      <c r="J2">
        <v>1</v>
      </c>
      <c r="K2">
        <v>1</v>
      </c>
      <c r="M2" s="49" t="s">
        <v>719</v>
      </c>
      <c r="N2" t="s">
        <v>720</v>
      </c>
      <c r="O2">
        <v>1993</v>
      </c>
      <c r="P2" t="s">
        <v>70</v>
      </c>
      <c r="Q2" t="s">
        <v>721</v>
      </c>
      <c r="R2" t="s">
        <v>722</v>
      </c>
      <c r="S2" t="s">
        <v>557</v>
      </c>
      <c r="T2">
        <f>AVERAGE(F2,F5)</f>
        <v>56.25</v>
      </c>
      <c r="U2">
        <f>F6</f>
        <v>34.4</v>
      </c>
      <c r="V2">
        <v>8</v>
      </c>
      <c r="W2">
        <v>4</v>
      </c>
      <c r="X2">
        <f>U2/T2</f>
        <v>0.61155555555555552</v>
      </c>
      <c r="Y2">
        <f t="shared" ref="Y2:Y10" si="0">LN(X2)</f>
        <v>-0.49174947670517688</v>
      </c>
      <c r="Z2">
        <f>(V2*W2)/(W2+V2)</f>
        <v>2.6666666666666665</v>
      </c>
    </row>
    <row r="3" spans="1:26">
      <c r="A3" t="s">
        <v>515</v>
      </c>
      <c r="B3">
        <v>1</v>
      </c>
      <c r="C3">
        <v>1993</v>
      </c>
      <c r="D3" t="s">
        <v>32</v>
      </c>
      <c r="E3" t="s">
        <v>723</v>
      </c>
      <c r="F3">
        <v>48.2</v>
      </c>
      <c r="G3">
        <v>4</v>
      </c>
      <c r="J3">
        <v>1</v>
      </c>
      <c r="K3">
        <v>2</v>
      </c>
      <c r="M3" s="49" t="s">
        <v>719</v>
      </c>
      <c r="N3" t="s">
        <v>720</v>
      </c>
      <c r="O3">
        <v>1993</v>
      </c>
      <c r="P3" t="s">
        <v>70</v>
      </c>
      <c r="Q3" t="s">
        <v>721</v>
      </c>
      <c r="R3" t="s">
        <v>724</v>
      </c>
      <c r="S3" t="s">
        <v>557</v>
      </c>
      <c r="T3">
        <f>AVERAGE(F2,F4)</f>
        <v>52.2</v>
      </c>
      <c r="U3">
        <f>F7</f>
        <v>43.4</v>
      </c>
      <c r="V3">
        <v>8</v>
      </c>
      <c r="W3">
        <v>4</v>
      </c>
      <c r="X3">
        <f t="shared" ref="X3:X10" si="1">U3/T3</f>
        <v>0.83141762452107271</v>
      </c>
      <c r="Y3">
        <f t="shared" si="0"/>
        <v>-0.18462305378223398</v>
      </c>
      <c r="Z3">
        <f t="shared" ref="Z3:Z10" si="2">(V3*W3)/(W3+V3)</f>
        <v>2.6666666666666665</v>
      </c>
    </row>
    <row r="4" spans="1:26">
      <c r="A4" s="49" t="s">
        <v>719</v>
      </c>
      <c r="B4">
        <v>1</v>
      </c>
      <c r="C4">
        <v>1993</v>
      </c>
      <c r="D4" t="s">
        <v>32</v>
      </c>
      <c r="E4" t="s">
        <v>725</v>
      </c>
      <c r="F4">
        <v>55.6</v>
      </c>
      <c r="G4">
        <v>4</v>
      </c>
      <c r="J4">
        <v>1</v>
      </c>
      <c r="K4">
        <v>3</v>
      </c>
      <c r="M4" s="49" t="s">
        <v>719</v>
      </c>
      <c r="N4" t="s">
        <v>720</v>
      </c>
      <c r="O4">
        <v>1993</v>
      </c>
      <c r="P4" t="s">
        <v>70</v>
      </c>
      <c r="Q4" t="s">
        <v>721</v>
      </c>
      <c r="R4" t="s">
        <v>726</v>
      </c>
      <c r="S4" t="s">
        <v>557</v>
      </c>
      <c r="T4">
        <f>AVERAGE(F3,F5)</f>
        <v>55.95</v>
      </c>
      <c r="U4">
        <f>F8</f>
        <v>41.4</v>
      </c>
      <c r="V4">
        <v>8</v>
      </c>
      <c r="W4">
        <v>4</v>
      </c>
      <c r="X4">
        <f t="shared" si="1"/>
        <v>0.73994638069705088</v>
      </c>
      <c r="Y4">
        <f t="shared" si="0"/>
        <v>-0.30117755392666562</v>
      </c>
      <c r="Z4">
        <f t="shared" si="2"/>
        <v>2.6666666666666665</v>
      </c>
    </row>
    <row r="5" spans="1:26">
      <c r="A5" t="s">
        <v>707</v>
      </c>
      <c r="B5">
        <v>1</v>
      </c>
      <c r="C5">
        <v>1993</v>
      </c>
      <c r="D5" t="s">
        <v>32</v>
      </c>
      <c r="E5" t="s">
        <v>727</v>
      </c>
      <c r="F5">
        <v>63.7</v>
      </c>
      <c r="G5">
        <v>4</v>
      </c>
      <c r="J5">
        <v>2</v>
      </c>
      <c r="K5">
        <v>1</v>
      </c>
      <c r="M5" s="49" t="s">
        <v>719</v>
      </c>
      <c r="N5" t="s">
        <v>720</v>
      </c>
      <c r="O5">
        <v>1993</v>
      </c>
      <c r="P5" t="s">
        <v>70</v>
      </c>
      <c r="Q5" t="s">
        <v>728</v>
      </c>
      <c r="R5" t="s">
        <v>722</v>
      </c>
      <c r="S5" t="s">
        <v>557</v>
      </c>
      <c r="T5">
        <f>AVERAGE(F11,F14)</f>
        <v>25.35</v>
      </c>
      <c r="U5">
        <f>F15</f>
        <v>22.2</v>
      </c>
      <c r="V5">
        <v>8</v>
      </c>
      <c r="W5">
        <v>4</v>
      </c>
      <c r="X5">
        <f t="shared" si="1"/>
        <v>0.87573964497041412</v>
      </c>
      <c r="Y5">
        <f t="shared" si="0"/>
        <v>-0.1326864411589585</v>
      </c>
      <c r="Z5">
        <f t="shared" si="2"/>
        <v>2.6666666666666665</v>
      </c>
    </row>
    <row r="6" spans="1:26">
      <c r="A6" t="s">
        <v>720</v>
      </c>
      <c r="B6">
        <v>1</v>
      </c>
      <c r="C6">
        <v>1993</v>
      </c>
      <c r="D6" t="s">
        <v>34</v>
      </c>
      <c r="E6" t="s">
        <v>722</v>
      </c>
      <c r="F6">
        <v>34.4</v>
      </c>
      <c r="G6">
        <v>4</v>
      </c>
      <c r="J6">
        <v>2</v>
      </c>
      <c r="K6">
        <v>2</v>
      </c>
      <c r="M6" s="49" t="s">
        <v>719</v>
      </c>
      <c r="N6" t="s">
        <v>720</v>
      </c>
      <c r="O6">
        <v>1993</v>
      </c>
      <c r="P6" t="s">
        <v>70</v>
      </c>
      <c r="Q6" t="s">
        <v>728</v>
      </c>
      <c r="R6" t="s">
        <v>724</v>
      </c>
      <c r="S6" t="s">
        <v>557</v>
      </c>
      <c r="T6">
        <f>AVERAGE(F11,F13)</f>
        <v>29</v>
      </c>
      <c r="U6">
        <f>F16</f>
        <v>26.4</v>
      </c>
      <c r="V6">
        <v>8</v>
      </c>
      <c r="W6">
        <v>4</v>
      </c>
      <c r="X6">
        <f t="shared" si="1"/>
        <v>0.91034482758620683</v>
      </c>
      <c r="Y6">
        <f t="shared" si="0"/>
        <v>-9.3931819834203623E-2</v>
      </c>
      <c r="Z6">
        <f t="shared" si="2"/>
        <v>2.6666666666666665</v>
      </c>
    </row>
    <row r="7" spans="1:26">
      <c r="A7" t="s">
        <v>620</v>
      </c>
      <c r="B7">
        <v>1</v>
      </c>
      <c r="C7">
        <v>1993</v>
      </c>
      <c r="D7" t="s">
        <v>34</v>
      </c>
      <c r="E7" t="s">
        <v>724</v>
      </c>
      <c r="F7">
        <v>43.4</v>
      </c>
      <c r="G7">
        <v>4</v>
      </c>
      <c r="J7">
        <v>2</v>
      </c>
      <c r="K7">
        <v>3</v>
      </c>
      <c r="M7" s="49" t="s">
        <v>719</v>
      </c>
      <c r="N7" t="s">
        <v>720</v>
      </c>
      <c r="O7">
        <v>1993</v>
      </c>
      <c r="P7" t="s">
        <v>70</v>
      </c>
      <c r="Q7" t="s">
        <v>728</v>
      </c>
      <c r="R7" t="s">
        <v>726</v>
      </c>
      <c r="S7" t="s">
        <v>557</v>
      </c>
      <c r="T7">
        <f>AVERAGE(F12,F14)</f>
        <v>34</v>
      </c>
      <c r="U7">
        <f>F17</f>
        <v>40.4</v>
      </c>
      <c r="V7">
        <v>8</v>
      </c>
      <c r="W7">
        <v>4</v>
      </c>
      <c r="X7">
        <f t="shared" si="1"/>
        <v>1.1882352941176471</v>
      </c>
      <c r="Y7">
        <f t="shared" si="0"/>
        <v>0.17246926035094298</v>
      </c>
      <c r="Z7">
        <f t="shared" si="2"/>
        <v>2.6666666666666665</v>
      </c>
    </row>
    <row r="8" spans="1:26">
      <c r="A8" t="s">
        <v>721</v>
      </c>
      <c r="B8">
        <v>1</v>
      </c>
      <c r="C8">
        <v>1993</v>
      </c>
      <c r="D8" t="s">
        <v>34</v>
      </c>
      <c r="E8" t="s">
        <v>726</v>
      </c>
      <c r="F8">
        <v>41.4</v>
      </c>
      <c r="G8">
        <v>4</v>
      </c>
      <c r="J8">
        <v>3</v>
      </c>
      <c r="K8">
        <v>1</v>
      </c>
      <c r="M8" s="49" t="s">
        <v>719</v>
      </c>
      <c r="N8" t="s">
        <v>720</v>
      </c>
      <c r="O8">
        <v>1994</v>
      </c>
      <c r="P8" t="s">
        <v>70</v>
      </c>
      <c r="Q8" t="s">
        <v>728</v>
      </c>
      <c r="R8" t="s">
        <v>722</v>
      </c>
      <c r="S8" t="s">
        <v>557</v>
      </c>
      <c r="T8">
        <f>AVERAGE(F20,F23)</f>
        <v>32.4</v>
      </c>
      <c r="U8">
        <f>F24</f>
        <v>19.8</v>
      </c>
      <c r="V8">
        <v>8</v>
      </c>
      <c r="W8">
        <v>4</v>
      </c>
      <c r="X8">
        <f t="shared" si="1"/>
        <v>0.61111111111111116</v>
      </c>
      <c r="Y8">
        <f t="shared" si="0"/>
        <v>-0.49247648509779407</v>
      </c>
      <c r="Z8">
        <f t="shared" si="2"/>
        <v>2.6666666666666665</v>
      </c>
    </row>
    <row r="9" spans="1:26">
      <c r="J9">
        <v>3</v>
      </c>
      <c r="K9">
        <v>2</v>
      </c>
      <c r="M9" s="49" t="s">
        <v>719</v>
      </c>
      <c r="N9" t="s">
        <v>720</v>
      </c>
      <c r="O9">
        <v>1994</v>
      </c>
      <c r="P9" t="s">
        <v>70</v>
      </c>
      <c r="Q9" t="s">
        <v>728</v>
      </c>
      <c r="R9" t="s">
        <v>724</v>
      </c>
      <c r="S9" t="s">
        <v>557</v>
      </c>
      <c r="T9">
        <f>AVERAGE(F20,F22)</f>
        <v>33.049999999999997</v>
      </c>
      <c r="U9">
        <f>F25</f>
        <v>29.3</v>
      </c>
      <c r="V9">
        <v>8</v>
      </c>
      <c r="W9">
        <v>4</v>
      </c>
      <c r="X9">
        <f t="shared" si="1"/>
        <v>0.8865355521936461</v>
      </c>
      <c r="Y9">
        <f t="shared" si="0"/>
        <v>-0.12043405027467355</v>
      </c>
      <c r="Z9">
        <f t="shared" si="2"/>
        <v>2.6666666666666665</v>
      </c>
    </row>
    <row r="10" spans="1:26">
      <c r="A10" t="s">
        <v>60</v>
      </c>
      <c r="B10" t="s">
        <v>15</v>
      </c>
      <c r="C10" t="s">
        <v>597</v>
      </c>
      <c r="D10" t="s">
        <v>49</v>
      </c>
      <c r="E10" t="s">
        <v>706</v>
      </c>
      <c r="F10" t="s">
        <v>70</v>
      </c>
      <c r="G10" t="s">
        <v>13</v>
      </c>
      <c r="J10">
        <v>3</v>
      </c>
      <c r="K10">
        <v>3</v>
      </c>
      <c r="M10" s="49" t="s">
        <v>719</v>
      </c>
      <c r="N10" t="s">
        <v>720</v>
      </c>
      <c r="O10">
        <v>1994</v>
      </c>
      <c r="P10" t="s">
        <v>70</v>
      </c>
      <c r="Q10" t="s">
        <v>728</v>
      </c>
      <c r="R10" t="s">
        <v>726</v>
      </c>
      <c r="S10" t="s">
        <v>557</v>
      </c>
      <c r="T10">
        <f>AVERAGE(F21,F23)</f>
        <v>65.8</v>
      </c>
      <c r="U10">
        <f>F26</f>
        <v>47</v>
      </c>
      <c r="V10">
        <v>8</v>
      </c>
      <c r="W10">
        <v>4</v>
      </c>
      <c r="X10">
        <f t="shared" si="1"/>
        <v>0.7142857142857143</v>
      </c>
      <c r="Y10">
        <f t="shared" si="0"/>
        <v>-0.33647223662121289</v>
      </c>
      <c r="Z10">
        <f t="shared" si="2"/>
        <v>2.6666666666666665</v>
      </c>
    </row>
    <row r="11" spans="1:26">
      <c r="A11" t="s">
        <v>717</v>
      </c>
      <c r="B11">
        <v>2</v>
      </c>
      <c r="C11">
        <v>1993</v>
      </c>
      <c r="D11" t="s">
        <v>32</v>
      </c>
      <c r="E11" t="s">
        <v>718</v>
      </c>
      <c r="F11">
        <v>25.9</v>
      </c>
      <c r="G11">
        <v>4</v>
      </c>
    </row>
    <row r="12" spans="1:26">
      <c r="A12" t="s">
        <v>515</v>
      </c>
      <c r="B12">
        <v>2</v>
      </c>
      <c r="C12">
        <v>1993</v>
      </c>
      <c r="D12" t="s">
        <v>32</v>
      </c>
      <c r="E12" t="s">
        <v>723</v>
      </c>
      <c r="F12">
        <v>43.2</v>
      </c>
      <c r="G12">
        <v>4</v>
      </c>
    </row>
    <row r="13" spans="1:26">
      <c r="A13" s="49" t="s">
        <v>719</v>
      </c>
      <c r="B13">
        <v>2</v>
      </c>
      <c r="C13">
        <v>1993</v>
      </c>
      <c r="D13" t="s">
        <v>32</v>
      </c>
      <c r="E13" t="s">
        <v>725</v>
      </c>
      <c r="F13">
        <v>32.1</v>
      </c>
      <c r="G13">
        <v>4</v>
      </c>
    </row>
    <row r="14" spans="1:26">
      <c r="A14" t="s">
        <v>707</v>
      </c>
      <c r="B14">
        <v>2</v>
      </c>
      <c r="C14">
        <v>1993</v>
      </c>
      <c r="D14" t="s">
        <v>32</v>
      </c>
      <c r="E14" t="s">
        <v>727</v>
      </c>
      <c r="F14">
        <v>24.8</v>
      </c>
      <c r="G14">
        <v>4</v>
      </c>
    </row>
    <row r="15" spans="1:26">
      <c r="A15" t="s">
        <v>720</v>
      </c>
      <c r="B15">
        <v>2</v>
      </c>
      <c r="C15">
        <v>1993</v>
      </c>
      <c r="D15" t="s">
        <v>34</v>
      </c>
      <c r="E15" t="s">
        <v>722</v>
      </c>
      <c r="F15">
        <v>22.2</v>
      </c>
      <c r="G15">
        <v>4</v>
      </c>
    </row>
    <row r="16" spans="1:26">
      <c r="A16" t="s">
        <v>620</v>
      </c>
      <c r="B16">
        <v>2</v>
      </c>
      <c r="C16">
        <v>1993</v>
      </c>
      <c r="D16" t="s">
        <v>34</v>
      </c>
      <c r="E16" t="s">
        <v>724</v>
      </c>
      <c r="F16">
        <v>26.4</v>
      </c>
      <c r="G16">
        <v>4</v>
      </c>
    </row>
    <row r="17" spans="1:9">
      <c r="A17" t="s">
        <v>728</v>
      </c>
      <c r="B17">
        <v>2</v>
      </c>
      <c r="C17">
        <v>1993</v>
      </c>
      <c r="D17" t="s">
        <v>34</v>
      </c>
      <c r="E17" t="s">
        <v>726</v>
      </c>
      <c r="F17">
        <v>40.4</v>
      </c>
      <c r="G17">
        <v>4</v>
      </c>
    </row>
    <row r="19" spans="1:9">
      <c r="A19" t="s">
        <v>60</v>
      </c>
      <c r="B19" t="s">
        <v>15</v>
      </c>
      <c r="C19" t="s">
        <v>597</v>
      </c>
      <c r="D19" t="s">
        <v>49</v>
      </c>
      <c r="E19" t="s">
        <v>706</v>
      </c>
      <c r="F19" t="s">
        <v>70</v>
      </c>
      <c r="G19" t="s">
        <v>13</v>
      </c>
    </row>
    <row r="20" spans="1:9">
      <c r="A20" t="s">
        <v>717</v>
      </c>
      <c r="B20">
        <v>3</v>
      </c>
      <c r="C20">
        <v>1994</v>
      </c>
      <c r="D20" t="s">
        <v>32</v>
      </c>
      <c r="E20" t="s">
        <v>718</v>
      </c>
      <c r="F20">
        <v>27.8</v>
      </c>
      <c r="G20">
        <v>4</v>
      </c>
    </row>
    <row r="21" spans="1:9">
      <c r="A21" t="s">
        <v>515</v>
      </c>
      <c r="B21">
        <v>3</v>
      </c>
      <c r="C21">
        <v>1994</v>
      </c>
      <c r="D21" t="s">
        <v>32</v>
      </c>
      <c r="E21" t="s">
        <v>723</v>
      </c>
      <c r="F21">
        <v>94.6</v>
      </c>
      <c r="G21">
        <v>4</v>
      </c>
    </row>
    <row r="22" spans="1:9">
      <c r="A22" s="49" t="s">
        <v>719</v>
      </c>
      <c r="B22">
        <v>3</v>
      </c>
      <c r="C22">
        <v>1994</v>
      </c>
      <c r="D22" t="s">
        <v>32</v>
      </c>
      <c r="E22" t="s">
        <v>725</v>
      </c>
      <c r="F22">
        <v>38.299999999999997</v>
      </c>
      <c r="G22">
        <v>4</v>
      </c>
    </row>
    <row r="23" spans="1:9">
      <c r="A23" t="s">
        <v>707</v>
      </c>
      <c r="B23">
        <v>3</v>
      </c>
      <c r="C23">
        <v>1994</v>
      </c>
      <c r="D23" t="s">
        <v>32</v>
      </c>
      <c r="E23" t="s">
        <v>727</v>
      </c>
      <c r="F23">
        <v>37</v>
      </c>
      <c r="G23">
        <v>4</v>
      </c>
      <c r="I23" s="47"/>
    </row>
    <row r="24" spans="1:9">
      <c r="A24" t="s">
        <v>720</v>
      </c>
      <c r="B24">
        <v>3</v>
      </c>
      <c r="C24">
        <v>1994</v>
      </c>
      <c r="D24" t="s">
        <v>34</v>
      </c>
      <c r="E24" t="s">
        <v>722</v>
      </c>
      <c r="F24">
        <v>19.8</v>
      </c>
      <c r="G24">
        <v>4</v>
      </c>
    </row>
    <row r="25" spans="1:9">
      <c r="A25" t="s">
        <v>620</v>
      </c>
      <c r="B25">
        <v>3</v>
      </c>
      <c r="C25">
        <v>1994</v>
      </c>
      <c r="D25" t="s">
        <v>34</v>
      </c>
      <c r="E25" t="s">
        <v>724</v>
      </c>
      <c r="F25">
        <v>29.3</v>
      </c>
      <c r="G25">
        <v>4</v>
      </c>
    </row>
    <row r="26" spans="1:9">
      <c r="A26" t="s">
        <v>728</v>
      </c>
      <c r="B26">
        <v>3</v>
      </c>
      <c r="C26">
        <v>1994</v>
      </c>
      <c r="D26" t="s">
        <v>34</v>
      </c>
      <c r="E26" t="s">
        <v>726</v>
      </c>
      <c r="F26">
        <v>47</v>
      </c>
      <c r="G26">
        <v>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C181"/>
  <sheetViews>
    <sheetView workbookViewId="0">
      <selection activeCell="L34" sqref="L34"/>
    </sheetView>
  </sheetViews>
  <sheetFormatPr defaultColWidth="11" defaultRowHeight="15.6"/>
  <cols>
    <col min="11" max="11" width="10.8984375" style="48"/>
  </cols>
  <sheetData>
    <row r="1" spans="1:29">
      <c r="A1" t="s">
        <v>60</v>
      </c>
      <c r="B1" t="s">
        <v>15</v>
      </c>
      <c r="C1" t="s">
        <v>221</v>
      </c>
      <c r="D1" t="s">
        <v>49</v>
      </c>
      <c r="E1" t="s">
        <v>706</v>
      </c>
      <c r="F1" t="s">
        <v>729</v>
      </c>
      <c r="G1" t="s">
        <v>730</v>
      </c>
      <c r="H1" t="s">
        <v>731</v>
      </c>
      <c r="I1" t="s">
        <v>13</v>
      </c>
      <c r="K1" s="47"/>
      <c r="L1" t="s">
        <v>15</v>
      </c>
      <c r="M1" t="s">
        <v>16</v>
      </c>
      <c r="N1" t="s">
        <v>221</v>
      </c>
      <c r="O1" t="s">
        <v>515</v>
      </c>
      <c r="P1" t="s">
        <v>707</v>
      </c>
      <c r="Q1" t="s">
        <v>597</v>
      </c>
      <c r="R1" t="s">
        <v>708</v>
      </c>
      <c r="S1" t="s">
        <v>620</v>
      </c>
      <c r="T1" t="s">
        <v>709</v>
      </c>
      <c r="U1" t="s">
        <v>710</v>
      </c>
      <c r="V1" t="s">
        <v>729</v>
      </c>
      <c r="W1" t="s">
        <v>711</v>
      </c>
      <c r="X1" t="s">
        <v>712</v>
      </c>
      <c r="Y1" t="s">
        <v>713</v>
      </c>
      <c r="Z1" t="s">
        <v>714</v>
      </c>
      <c r="AA1" t="s">
        <v>715</v>
      </c>
      <c r="AB1" t="s">
        <v>716</v>
      </c>
      <c r="AC1" t="s">
        <v>28</v>
      </c>
    </row>
    <row r="2" spans="1:29">
      <c r="A2" t="s">
        <v>74</v>
      </c>
      <c r="B2">
        <v>1</v>
      </c>
      <c r="C2">
        <v>1</v>
      </c>
      <c r="D2" t="s">
        <v>32</v>
      </c>
      <c r="E2" t="s">
        <v>732</v>
      </c>
      <c r="F2" t="s">
        <v>733</v>
      </c>
      <c r="G2" t="s">
        <v>734</v>
      </c>
      <c r="H2">
        <v>4.3530800000000003</v>
      </c>
      <c r="I2">
        <v>4</v>
      </c>
      <c r="L2">
        <v>1</v>
      </c>
      <c r="M2">
        <v>1</v>
      </c>
      <c r="N2">
        <v>1</v>
      </c>
      <c r="O2" t="s">
        <v>719</v>
      </c>
      <c r="P2" t="s">
        <v>735</v>
      </c>
      <c r="R2" t="s">
        <v>731</v>
      </c>
      <c r="T2" t="s">
        <v>736</v>
      </c>
      <c r="U2" t="s">
        <v>737</v>
      </c>
      <c r="V2" t="s">
        <v>733</v>
      </c>
      <c r="W2">
        <f t="shared" ref="W2:W10" si="0">AVERAGE(H2,H11)</f>
        <v>4.2095750000000001</v>
      </c>
      <c r="X2">
        <f t="shared" ref="X2:X10" si="1">AVERAGE(H20,H29)</f>
        <v>4.2095750000000001</v>
      </c>
      <c r="Y2">
        <v>8</v>
      </c>
      <c r="Z2">
        <v>4</v>
      </c>
      <c r="AA2">
        <f>X2/W2</f>
        <v>1</v>
      </c>
      <c r="AB2">
        <f t="shared" ref="AB2:AB65" si="2">LN(AA2)</f>
        <v>0</v>
      </c>
      <c r="AC2">
        <f>(Y2*Z2)/(Z2+Y2)</f>
        <v>2.6666666666666665</v>
      </c>
    </row>
    <row r="3" spans="1:29">
      <c r="A3" t="s">
        <v>515</v>
      </c>
      <c r="B3">
        <v>1</v>
      </c>
      <c r="C3">
        <v>2</v>
      </c>
      <c r="D3" t="s">
        <v>32</v>
      </c>
      <c r="E3" t="s">
        <v>732</v>
      </c>
      <c r="F3" t="s">
        <v>733</v>
      </c>
      <c r="G3" t="s">
        <v>734</v>
      </c>
      <c r="H3">
        <v>4.3530800000000003</v>
      </c>
      <c r="I3">
        <v>4</v>
      </c>
      <c r="L3">
        <v>1</v>
      </c>
      <c r="M3">
        <v>2</v>
      </c>
      <c r="N3">
        <v>2</v>
      </c>
      <c r="O3" t="s">
        <v>719</v>
      </c>
      <c r="P3" t="s">
        <v>735</v>
      </c>
      <c r="R3" t="s">
        <v>731</v>
      </c>
      <c r="T3" t="s">
        <v>736</v>
      </c>
      <c r="U3" t="s">
        <v>737</v>
      </c>
      <c r="V3" t="s">
        <v>733</v>
      </c>
      <c r="W3">
        <f t="shared" si="0"/>
        <v>4.2095750000000001</v>
      </c>
      <c r="X3">
        <f t="shared" si="1"/>
        <v>4.2095750000000001</v>
      </c>
      <c r="Y3">
        <v>8</v>
      </c>
      <c r="Z3">
        <v>4</v>
      </c>
      <c r="AA3">
        <f t="shared" ref="AA3:AA66" si="3">X3/W3</f>
        <v>1</v>
      </c>
      <c r="AB3">
        <f t="shared" si="2"/>
        <v>0</v>
      </c>
      <c r="AC3">
        <f t="shared" ref="AC3:AC66" si="4">(Y3*Z3)/(Z3+Y3)</f>
        <v>2.6666666666666665</v>
      </c>
    </row>
    <row r="4" spans="1:29">
      <c r="A4" t="s">
        <v>719</v>
      </c>
      <c r="B4">
        <v>1</v>
      </c>
      <c r="C4">
        <v>3</v>
      </c>
      <c r="D4" t="s">
        <v>32</v>
      </c>
      <c r="E4" t="s">
        <v>732</v>
      </c>
      <c r="F4" t="s">
        <v>733</v>
      </c>
      <c r="G4" t="s">
        <v>734</v>
      </c>
      <c r="H4">
        <v>9.5526</v>
      </c>
      <c r="I4">
        <v>4</v>
      </c>
      <c r="L4">
        <v>1</v>
      </c>
      <c r="M4">
        <v>3</v>
      </c>
      <c r="N4">
        <v>3</v>
      </c>
      <c r="O4" t="s">
        <v>719</v>
      </c>
      <c r="P4" t="s">
        <v>735</v>
      </c>
      <c r="R4" t="s">
        <v>731</v>
      </c>
      <c r="T4" t="s">
        <v>736</v>
      </c>
      <c r="U4" t="s">
        <v>737</v>
      </c>
      <c r="V4" t="s">
        <v>733</v>
      </c>
      <c r="W4">
        <f t="shared" si="0"/>
        <v>6.8093349999999999</v>
      </c>
      <c r="X4">
        <f t="shared" si="1"/>
        <v>6.8093349999999999</v>
      </c>
      <c r="Y4">
        <v>8</v>
      </c>
      <c r="Z4">
        <v>4</v>
      </c>
      <c r="AA4">
        <f t="shared" si="3"/>
        <v>1</v>
      </c>
      <c r="AB4">
        <f t="shared" si="2"/>
        <v>0</v>
      </c>
      <c r="AC4">
        <f t="shared" si="4"/>
        <v>2.6666666666666665</v>
      </c>
    </row>
    <row r="5" spans="1:29">
      <c r="A5" t="s">
        <v>707</v>
      </c>
      <c r="B5">
        <v>1</v>
      </c>
      <c r="C5">
        <v>4</v>
      </c>
      <c r="D5" t="s">
        <v>32</v>
      </c>
      <c r="E5" t="s">
        <v>732</v>
      </c>
      <c r="F5" t="s">
        <v>733</v>
      </c>
      <c r="G5" t="s">
        <v>734</v>
      </c>
      <c r="H5">
        <v>19.1052</v>
      </c>
      <c r="I5">
        <v>4</v>
      </c>
      <c r="L5">
        <v>1</v>
      </c>
      <c r="M5">
        <v>4</v>
      </c>
      <c r="N5">
        <v>4</v>
      </c>
      <c r="O5" t="s">
        <v>719</v>
      </c>
      <c r="P5" t="s">
        <v>735</v>
      </c>
      <c r="R5" t="s">
        <v>731</v>
      </c>
      <c r="T5" t="s">
        <v>736</v>
      </c>
      <c r="U5" t="s">
        <v>737</v>
      </c>
      <c r="V5" t="s">
        <v>733</v>
      </c>
      <c r="W5">
        <f t="shared" si="0"/>
        <v>11.585635</v>
      </c>
      <c r="X5">
        <f t="shared" si="1"/>
        <v>9.1672550000000008</v>
      </c>
      <c r="Y5">
        <v>8</v>
      </c>
      <c r="Z5">
        <v>4</v>
      </c>
      <c r="AA5">
        <f t="shared" si="3"/>
        <v>0.79126047040149294</v>
      </c>
      <c r="AB5">
        <f t="shared" si="2"/>
        <v>-0.23412807287639878</v>
      </c>
      <c r="AC5">
        <f t="shared" si="4"/>
        <v>2.6666666666666665</v>
      </c>
    </row>
    <row r="6" spans="1:29">
      <c r="A6" t="s">
        <v>735</v>
      </c>
      <c r="B6">
        <v>1</v>
      </c>
      <c r="C6">
        <v>5</v>
      </c>
      <c r="D6" t="s">
        <v>32</v>
      </c>
      <c r="E6" t="s">
        <v>732</v>
      </c>
      <c r="F6" t="s">
        <v>733</v>
      </c>
      <c r="G6" t="s">
        <v>734</v>
      </c>
      <c r="H6">
        <v>27.690449999999998</v>
      </c>
      <c r="I6">
        <v>4</v>
      </c>
      <c r="L6">
        <v>1</v>
      </c>
      <c r="M6">
        <v>5</v>
      </c>
      <c r="N6">
        <v>5</v>
      </c>
      <c r="O6" t="s">
        <v>719</v>
      </c>
      <c r="P6" t="s">
        <v>735</v>
      </c>
      <c r="R6" t="s">
        <v>731</v>
      </c>
      <c r="T6" t="s">
        <v>736</v>
      </c>
      <c r="U6" t="s">
        <v>737</v>
      </c>
      <c r="V6" t="s">
        <v>733</v>
      </c>
      <c r="W6">
        <f t="shared" si="0"/>
        <v>15.878259999999999</v>
      </c>
      <c r="X6">
        <f t="shared" si="1"/>
        <v>9.106795</v>
      </c>
      <c r="Y6">
        <v>8</v>
      </c>
      <c r="Z6">
        <v>4</v>
      </c>
      <c r="AA6">
        <f t="shared" si="3"/>
        <v>0.57353859931755746</v>
      </c>
      <c r="AB6">
        <f t="shared" si="2"/>
        <v>-0.55593003985184752</v>
      </c>
      <c r="AC6">
        <f t="shared" si="4"/>
        <v>2.6666666666666665</v>
      </c>
    </row>
    <row r="7" spans="1:29">
      <c r="B7">
        <v>1</v>
      </c>
      <c r="C7">
        <v>6</v>
      </c>
      <c r="D7" t="s">
        <v>32</v>
      </c>
      <c r="E7" t="s">
        <v>732</v>
      </c>
      <c r="F7" t="s">
        <v>733</v>
      </c>
      <c r="G7" t="s">
        <v>734</v>
      </c>
      <c r="H7">
        <v>42.44256</v>
      </c>
      <c r="I7">
        <v>4</v>
      </c>
      <c r="L7">
        <v>1</v>
      </c>
      <c r="M7">
        <v>6</v>
      </c>
      <c r="N7">
        <v>6</v>
      </c>
      <c r="O7" t="s">
        <v>719</v>
      </c>
      <c r="P7" t="s">
        <v>735</v>
      </c>
      <c r="R7" t="s">
        <v>731</v>
      </c>
      <c r="T7" t="s">
        <v>736</v>
      </c>
      <c r="U7" t="s">
        <v>737</v>
      </c>
      <c r="V7" t="s">
        <v>733</v>
      </c>
      <c r="W7">
        <f t="shared" si="0"/>
        <v>23.254314999999998</v>
      </c>
      <c r="X7">
        <f t="shared" si="1"/>
        <v>13.762174999999999</v>
      </c>
      <c r="Y7">
        <v>8</v>
      </c>
      <c r="Z7">
        <v>4</v>
      </c>
      <c r="AA7">
        <f t="shared" si="3"/>
        <v>0.59181167022120407</v>
      </c>
      <c r="AB7">
        <f t="shared" si="2"/>
        <v>-0.52456681933684912</v>
      </c>
      <c r="AC7">
        <f t="shared" si="4"/>
        <v>2.6666666666666665</v>
      </c>
    </row>
    <row r="8" spans="1:29">
      <c r="B8">
        <v>1</v>
      </c>
      <c r="C8">
        <v>7</v>
      </c>
      <c r="D8" t="s">
        <v>32</v>
      </c>
      <c r="E8" t="s">
        <v>732</v>
      </c>
      <c r="F8" t="s">
        <v>733</v>
      </c>
      <c r="G8" t="s">
        <v>734</v>
      </c>
      <c r="H8">
        <v>60.822249999999997</v>
      </c>
      <c r="I8">
        <v>4</v>
      </c>
      <c r="L8">
        <v>1</v>
      </c>
      <c r="M8">
        <v>7</v>
      </c>
      <c r="N8">
        <v>7</v>
      </c>
      <c r="O8" t="s">
        <v>719</v>
      </c>
      <c r="P8" t="s">
        <v>735</v>
      </c>
      <c r="R8" t="s">
        <v>731</v>
      </c>
      <c r="T8" t="s">
        <v>736</v>
      </c>
      <c r="U8" t="s">
        <v>737</v>
      </c>
      <c r="V8" t="s">
        <v>733</v>
      </c>
      <c r="W8">
        <f t="shared" si="0"/>
        <v>32.444159999999997</v>
      </c>
      <c r="X8">
        <f t="shared" si="1"/>
        <v>20.956854999999997</v>
      </c>
      <c r="Y8">
        <v>8</v>
      </c>
      <c r="Z8">
        <v>4</v>
      </c>
      <c r="AA8">
        <f t="shared" si="3"/>
        <v>0.64593612533041389</v>
      </c>
      <c r="AB8">
        <f t="shared" si="2"/>
        <v>-0.43705465728570925</v>
      </c>
      <c r="AC8">
        <f t="shared" si="4"/>
        <v>2.6666666666666665</v>
      </c>
    </row>
    <row r="9" spans="1:29">
      <c r="B9">
        <v>1</v>
      </c>
      <c r="C9">
        <v>8</v>
      </c>
      <c r="D9" t="s">
        <v>32</v>
      </c>
      <c r="E9" t="s">
        <v>732</v>
      </c>
      <c r="F9" t="s">
        <v>733</v>
      </c>
      <c r="G9" t="s">
        <v>734</v>
      </c>
      <c r="H9">
        <v>75.453450000000004</v>
      </c>
      <c r="I9">
        <v>4</v>
      </c>
      <c r="L9">
        <v>1</v>
      </c>
      <c r="M9">
        <v>8</v>
      </c>
      <c r="N9">
        <v>8</v>
      </c>
      <c r="O9" t="s">
        <v>719</v>
      </c>
      <c r="P9" t="s">
        <v>735</v>
      </c>
      <c r="R9" t="s">
        <v>731</v>
      </c>
      <c r="T9" t="s">
        <v>736</v>
      </c>
      <c r="U9" t="s">
        <v>737</v>
      </c>
      <c r="V9" t="s">
        <v>733</v>
      </c>
      <c r="W9">
        <f t="shared" si="0"/>
        <v>40.013890000000004</v>
      </c>
      <c r="X9">
        <f t="shared" si="1"/>
        <v>30.269619999999996</v>
      </c>
      <c r="Y9">
        <v>8</v>
      </c>
      <c r="Z9">
        <v>4</v>
      </c>
      <c r="AA9">
        <f t="shared" si="3"/>
        <v>0.75647781307940798</v>
      </c>
      <c r="AB9">
        <f t="shared" si="2"/>
        <v>-0.27908207456529499</v>
      </c>
      <c r="AC9">
        <f t="shared" si="4"/>
        <v>2.6666666666666665</v>
      </c>
    </row>
    <row r="10" spans="1:29">
      <c r="B10">
        <v>1</v>
      </c>
      <c r="C10">
        <v>9</v>
      </c>
      <c r="D10" t="s">
        <v>32</v>
      </c>
      <c r="E10" t="s">
        <v>732</v>
      </c>
      <c r="F10" t="s">
        <v>733</v>
      </c>
      <c r="G10" t="s">
        <v>734</v>
      </c>
      <c r="H10">
        <v>88.754530000000003</v>
      </c>
      <c r="I10">
        <v>4</v>
      </c>
      <c r="L10">
        <v>1</v>
      </c>
      <c r="M10">
        <v>9</v>
      </c>
      <c r="N10">
        <v>9</v>
      </c>
      <c r="O10" t="s">
        <v>719</v>
      </c>
      <c r="P10" t="s">
        <v>735</v>
      </c>
      <c r="R10" t="s">
        <v>731</v>
      </c>
      <c r="T10" t="s">
        <v>736</v>
      </c>
      <c r="U10" t="s">
        <v>737</v>
      </c>
      <c r="V10" t="s">
        <v>733</v>
      </c>
      <c r="W10">
        <f t="shared" si="0"/>
        <v>46.855029999999999</v>
      </c>
      <c r="X10">
        <f t="shared" si="1"/>
        <v>51.714145000000002</v>
      </c>
      <c r="Y10">
        <v>8</v>
      </c>
      <c r="Z10">
        <v>4</v>
      </c>
      <c r="AA10">
        <f t="shared" si="3"/>
        <v>1.1037053012237961</v>
      </c>
      <c r="AB10">
        <f t="shared" si="2"/>
        <v>9.8672974923515538E-2</v>
      </c>
      <c r="AC10">
        <f t="shared" si="4"/>
        <v>2.6666666666666665</v>
      </c>
    </row>
    <row r="11" spans="1:29">
      <c r="B11">
        <v>1</v>
      </c>
      <c r="C11">
        <v>1</v>
      </c>
      <c r="D11" t="s">
        <v>32</v>
      </c>
      <c r="E11" t="s">
        <v>738</v>
      </c>
      <c r="F11" t="s">
        <v>733</v>
      </c>
      <c r="G11" t="s">
        <v>739</v>
      </c>
      <c r="H11">
        <v>4.0660699999999999</v>
      </c>
      <c r="I11">
        <v>4</v>
      </c>
      <c r="L11">
        <v>1</v>
      </c>
      <c r="M11">
        <v>10</v>
      </c>
      <c r="N11">
        <v>1</v>
      </c>
      <c r="O11" t="s">
        <v>719</v>
      </c>
      <c r="P11" t="s">
        <v>735</v>
      </c>
      <c r="R11" t="s">
        <v>731</v>
      </c>
      <c r="T11" t="s">
        <v>736</v>
      </c>
      <c r="U11" t="s">
        <v>740</v>
      </c>
      <c r="V11" t="s">
        <v>733</v>
      </c>
      <c r="W11">
        <v>4.2095750000000001</v>
      </c>
      <c r="X11">
        <f t="shared" ref="X11:X19" si="5">AVERAGE(H38,H47)</f>
        <v>4.2095750000000001</v>
      </c>
      <c r="Y11">
        <v>8</v>
      </c>
      <c r="AA11">
        <f t="shared" si="3"/>
        <v>1</v>
      </c>
      <c r="AB11">
        <f t="shared" si="2"/>
        <v>0</v>
      </c>
      <c r="AC11">
        <f t="shared" si="4"/>
        <v>0</v>
      </c>
    </row>
    <row r="12" spans="1:29">
      <c r="B12">
        <v>1</v>
      </c>
      <c r="C12">
        <v>2</v>
      </c>
      <c r="D12" t="s">
        <v>32</v>
      </c>
      <c r="E12" t="s">
        <v>738</v>
      </c>
      <c r="F12" t="s">
        <v>733</v>
      </c>
      <c r="G12" t="s">
        <v>739</v>
      </c>
      <c r="H12">
        <v>4.0660699999999999</v>
      </c>
      <c r="I12">
        <v>4</v>
      </c>
      <c r="L12">
        <v>1</v>
      </c>
      <c r="M12">
        <v>11</v>
      </c>
      <c r="N12">
        <v>2</v>
      </c>
      <c r="O12" t="s">
        <v>719</v>
      </c>
      <c r="P12" t="s">
        <v>735</v>
      </c>
      <c r="R12" t="s">
        <v>731</v>
      </c>
      <c r="T12" t="s">
        <v>736</v>
      </c>
      <c r="U12" t="s">
        <v>740</v>
      </c>
      <c r="V12" t="s">
        <v>733</v>
      </c>
      <c r="W12">
        <v>4.2095750000000001</v>
      </c>
      <c r="X12">
        <f t="shared" si="5"/>
        <v>4.2095750000000001</v>
      </c>
      <c r="Y12">
        <v>8</v>
      </c>
      <c r="AA12">
        <f t="shared" si="3"/>
        <v>1</v>
      </c>
      <c r="AB12">
        <f t="shared" si="2"/>
        <v>0</v>
      </c>
      <c r="AC12">
        <f t="shared" si="4"/>
        <v>0</v>
      </c>
    </row>
    <row r="13" spans="1:29">
      <c r="B13">
        <v>1</v>
      </c>
      <c r="C13">
        <v>3</v>
      </c>
      <c r="D13" t="s">
        <v>32</v>
      </c>
      <c r="E13" t="s">
        <v>738</v>
      </c>
      <c r="F13" t="s">
        <v>733</v>
      </c>
      <c r="G13" t="s">
        <v>739</v>
      </c>
      <c r="H13">
        <v>4.0660699999999999</v>
      </c>
      <c r="I13">
        <v>4</v>
      </c>
      <c r="L13">
        <v>1</v>
      </c>
      <c r="M13">
        <v>12</v>
      </c>
      <c r="N13">
        <v>3</v>
      </c>
      <c r="O13" t="s">
        <v>719</v>
      </c>
      <c r="P13" t="s">
        <v>735</v>
      </c>
      <c r="R13" t="s">
        <v>731</v>
      </c>
      <c r="T13" t="s">
        <v>736</v>
      </c>
      <c r="U13" t="s">
        <v>740</v>
      </c>
      <c r="V13" t="s">
        <v>733</v>
      </c>
      <c r="W13">
        <v>6.8093349999999999</v>
      </c>
      <c r="X13">
        <f t="shared" si="5"/>
        <v>6.8093349999999999</v>
      </c>
      <c r="Y13">
        <v>8</v>
      </c>
      <c r="AA13">
        <f t="shared" si="3"/>
        <v>1</v>
      </c>
      <c r="AB13">
        <f t="shared" si="2"/>
        <v>0</v>
      </c>
      <c r="AC13">
        <f t="shared" si="4"/>
        <v>0</v>
      </c>
    </row>
    <row r="14" spans="1:29">
      <c r="B14">
        <v>1</v>
      </c>
      <c r="C14">
        <v>4</v>
      </c>
      <c r="D14" t="s">
        <v>32</v>
      </c>
      <c r="E14" t="s">
        <v>738</v>
      </c>
      <c r="F14" t="s">
        <v>733</v>
      </c>
      <c r="G14" t="s">
        <v>739</v>
      </c>
      <c r="H14">
        <v>4.0660699999999999</v>
      </c>
      <c r="I14">
        <v>4</v>
      </c>
      <c r="L14">
        <v>1</v>
      </c>
      <c r="M14">
        <v>13</v>
      </c>
      <c r="N14">
        <v>4</v>
      </c>
      <c r="O14" t="s">
        <v>719</v>
      </c>
      <c r="P14" t="s">
        <v>735</v>
      </c>
      <c r="R14" t="s">
        <v>731</v>
      </c>
      <c r="T14" t="s">
        <v>736</v>
      </c>
      <c r="U14" t="s">
        <v>740</v>
      </c>
      <c r="V14" t="s">
        <v>733</v>
      </c>
      <c r="W14">
        <v>11.585635</v>
      </c>
      <c r="X14">
        <f t="shared" si="5"/>
        <v>6.8697949999999999</v>
      </c>
      <c r="Y14">
        <v>8</v>
      </c>
      <c r="AA14">
        <f t="shared" si="3"/>
        <v>0.59295800359669537</v>
      </c>
      <c r="AB14">
        <f t="shared" si="2"/>
        <v>-0.52263170273394377</v>
      </c>
      <c r="AC14">
        <f t="shared" si="4"/>
        <v>0</v>
      </c>
    </row>
    <row r="15" spans="1:29">
      <c r="B15">
        <v>1</v>
      </c>
      <c r="C15">
        <v>5</v>
      </c>
      <c r="D15" t="s">
        <v>32</v>
      </c>
      <c r="E15" t="s">
        <v>738</v>
      </c>
      <c r="F15" t="s">
        <v>733</v>
      </c>
      <c r="G15" t="s">
        <v>739</v>
      </c>
      <c r="H15">
        <v>4.0660699999999999</v>
      </c>
      <c r="I15">
        <v>4</v>
      </c>
      <c r="L15">
        <v>1</v>
      </c>
      <c r="M15">
        <v>14</v>
      </c>
      <c r="N15">
        <v>5</v>
      </c>
      <c r="O15" t="s">
        <v>719</v>
      </c>
      <c r="P15" t="s">
        <v>735</v>
      </c>
      <c r="R15" t="s">
        <v>731</v>
      </c>
      <c r="T15" t="s">
        <v>736</v>
      </c>
      <c r="U15" t="s">
        <v>740</v>
      </c>
      <c r="V15" t="s">
        <v>733</v>
      </c>
      <c r="W15">
        <v>15.878259999999999</v>
      </c>
      <c r="X15">
        <f t="shared" si="5"/>
        <v>6.627955</v>
      </c>
      <c r="Y15">
        <v>8</v>
      </c>
      <c r="AA15">
        <f t="shared" si="3"/>
        <v>0.41742325670445002</v>
      </c>
      <c r="AB15">
        <f t="shared" si="2"/>
        <v>-0.87365456786427564</v>
      </c>
      <c r="AC15">
        <f t="shared" si="4"/>
        <v>0</v>
      </c>
    </row>
    <row r="16" spans="1:29">
      <c r="B16">
        <v>1</v>
      </c>
      <c r="C16">
        <v>6</v>
      </c>
      <c r="D16" t="s">
        <v>32</v>
      </c>
      <c r="E16" t="s">
        <v>738</v>
      </c>
      <c r="F16" t="s">
        <v>733</v>
      </c>
      <c r="G16" t="s">
        <v>739</v>
      </c>
      <c r="H16">
        <v>4.0660699999999999</v>
      </c>
      <c r="I16">
        <v>4</v>
      </c>
      <c r="L16">
        <v>1</v>
      </c>
      <c r="M16">
        <v>15</v>
      </c>
      <c r="N16">
        <v>6</v>
      </c>
      <c r="O16" t="s">
        <v>719</v>
      </c>
      <c r="P16" t="s">
        <v>735</v>
      </c>
      <c r="R16" t="s">
        <v>731</v>
      </c>
      <c r="T16" t="s">
        <v>736</v>
      </c>
      <c r="U16" t="s">
        <v>740</v>
      </c>
      <c r="V16" t="s">
        <v>733</v>
      </c>
      <c r="W16">
        <v>23.254314999999998</v>
      </c>
      <c r="X16">
        <f t="shared" si="5"/>
        <v>9.1672550000000008</v>
      </c>
      <c r="Y16">
        <v>8</v>
      </c>
      <c r="AA16">
        <f t="shared" si="3"/>
        <v>0.39421737428085935</v>
      </c>
      <c r="AB16">
        <f t="shared" si="2"/>
        <v>-0.93085281044822865</v>
      </c>
      <c r="AC16">
        <f t="shared" si="4"/>
        <v>0</v>
      </c>
    </row>
    <row r="17" spans="2:29">
      <c r="B17">
        <v>1</v>
      </c>
      <c r="C17">
        <v>7</v>
      </c>
      <c r="D17" t="s">
        <v>32</v>
      </c>
      <c r="E17" t="s">
        <v>738</v>
      </c>
      <c r="F17" t="s">
        <v>733</v>
      </c>
      <c r="G17" t="s">
        <v>739</v>
      </c>
      <c r="H17">
        <v>4.0660699999999999</v>
      </c>
      <c r="I17">
        <v>4</v>
      </c>
      <c r="L17">
        <v>1</v>
      </c>
      <c r="M17">
        <v>16</v>
      </c>
      <c r="N17">
        <v>7</v>
      </c>
      <c r="O17" t="s">
        <v>719</v>
      </c>
      <c r="P17" t="s">
        <v>735</v>
      </c>
      <c r="R17" t="s">
        <v>731</v>
      </c>
      <c r="T17" t="s">
        <v>736</v>
      </c>
      <c r="U17" t="s">
        <v>740</v>
      </c>
      <c r="V17" t="s">
        <v>733</v>
      </c>
      <c r="W17">
        <v>32.444159999999997</v>
      </c>
      <c r="X17">
        <f t="shared" si="5"/>
        <v>16.059635</v>
      </c>
      <c r="Y17">
        <v>8</v>
      </c>
      <c r="AA17">
        <f t="shared" si="3"/>
        <v>0.4949930896654437</v>
      </c>
      <c r="AB17">
        <f t="shared" si="2"/>
        <v>-0.70321147678272322</v>
      </c>
      <c r="AC17">
        <f t="shared" si="4"/>
        <v>0</v>
      </c>
    </row>
    <row r="18" spans="2:29">
      <c r="B18">
        <v>1</v>
      </c>
      <c r="C18">
        <v>8</v>
      </c>
      <c r="D18" t="s">
        <v>32</v>
      </c>
      <c r="E18" t="s">
        <v>738</v>
      </c>
      <c r="F18" t="s">
        <v>733</v>
      </c>
      <c r="G18" t="s">
        <v>739</v>
      </c>
      <c r="H18">
        <v>4.5743299999999998</v>
      </c>
      <c r="I18">
        <v>4</v>
      </c>
      <c r="L18">
        <v>1</v>
      </c>
      <c r="M18">
        <v>17</v>
      </c>
      <c r="N18">
        <v>8</v>
      </c>
      <c r="O18" t="s">
        <v>719</v>
      </c>
      <c r="P18" t="s">
        <v>735</v>
      </c>
      <c r="R18" t="s">
        <v>731</v>
      </c>
      <c r="T18" t="s">
        <v>736</v>
      </c>
      <c r="U18" t="s">
        <v>740</v>
      </c>
      <c r="V18" t="s">
        <v>733</v>
      </c>
      <c r="W18">
        <v>40.013890000000004</v>
      </c>
      <c r="X18">
        <f t="shared" si="5"/>
        <v>23.437694999999998</v>
      </c>
      <c r="Y18">
        <v>8</v>
      </c>
      <c r="AA18">
        <f t="shared" si="3"/>
        <v>0.58573897714018797</v>
      </c>
      <c r="AB18">
        <f t="shared" si="2"/>
        <v>-0.53488102014059047</v>
      </c>
      <c r="AC18">
        <f t="shared" si="4"/>
        <v>0</v>
      </c>
    </row>
    <row r="19" spans="2:29">
      <c r="B19">
        <v>1</v>
      </c>
      <c r="C19">
        <v>9</v>
      </c>
      <c r="D19" t="s">
        <v>32</v>
      </c>
      <c r="E19" t="s">
        <v>738</v>
      </c>
      <c r="F19" t="s">
        <v>733</v>
      </c>
      <c r="G19" t="s">
        <v>739</v>
      </c>
      <c r="H19">
        <v>4.9555300000000004</v>
      </c>
      <c r="I19">
        <v>4</v>
      </c>
      <c r="L19">
        <v>1</v>
      </c>
      <c r="M19">
        <v>18</v>
      </c>
      <c r="N19">
        <v>9</v>
      </c>
      <c r="O19" t="s">
        <v>719</v>
      </c>
      <c r="P19" t="s">
        <v>735</v>
      </c>
      <c r="R19" t="s">
        <v>731</v>
      </c>
      <c r="T19" t="s">
        <v>736</v>
      </c>
      <c r="U19" t="s">
        <v>740</v>
      </c>
      <c r="V19" t="s">
        <v>733</v>
      </c>
      <c r="W19">
        <v>46.855029999999999</v>
      </c>
      <c r="X19">
        <f t="shared" si="5"/>
        <v>44.590219999999995</v>
      </c>
      <c r="Y19">
        <v>8</v>
      </c>
      <c r="AA19">
        <f t="shared" si="3"/>
        <v>0.95166346067860796</v>
      </c>
      <c r="AB19">
        <f t="shared" si="2"/>
        <v>-4.9543814379882811E-2</v>
      </c>
      <c r="AC19">
        <f t="shared" si="4"/>
        <v>0</v>
      </c>
    </row>
    <row r="20" spans="2:29">
      <c r="B20">
        <v>1</v>
      </c>
      <c r="C20">
        <v>1</v>
      </c>
      <c r="D20" t="s">
        <v>34</v>
      </c>
      <c r="E20" t="s">
        <v>737</v>
      </c>
      <c r="F20" t="s">
        <v>733</v>
      </c>
      <c r="G20" t="s">
        <v>734</v>
      </c>
      <c r="H20">
        <v>4.3530800000000003</v>
      </c>
      <c r="I20">
        <v>4</v>
      </c>
      <c r="L20">
        <v>1</v>
      </c>
      <c r="M20">
        <v>19</v>
      </c>
      <c r="N20">
        <v>1</v>
      </c>
      <c r="O20" t="s">
        <v>719</v>
      </c>
      <c r="P20" t="s">
        <v>735</v>
      </c>
      <c r="R20" t="s">
        <v>731</v>
      </c>
      <c r="T20" t="s">
        <v>736</v>
      </c>
      <c r="U20" t="s">
        <v>741</v>
      </c>
      <c r="V20" t="s">
        <v>733</v>
      </c>
      <c r="W20">
        <v>4.2095750000000001</v>
      </c>
      <c r="X20">
        <f t="shared" ref="X20:X28" si="6">AVERAGE(H56,H65)</f>
        <v>4.2095750000000001</v>
      </c>
      <c r="Y20">
        <v>8</v>
      </c>
      <c r="AA20">
        <f t="shared" si="3"/>
        <v>1</v>
      </c>
      <c r="AB20">
        <f t="shared" si="2"/>
        <v>0</v>
      </c>
      <c r="AC20">
        <f t="shared" si="4"/>
        <v>0</v>
      </c>
    </row>
    <row r="21" spans="2:29">
      <c r="B21">
        <v>1</v>
      </c>
      <c r="C21">
        <v>2</v>
      </c>
      <c r="D21" t="s">
        <v>34</v>
      </c>
      <c r="E21" t="s">
        <v>737</v>
      </c>
      <c r="F21" t="s">
        <v>733</v>
      </c>
      <c r="G21" t="s">
        <v>734</v>
      </c>
      <c r="H21">
        <v>4.3530800000000003</v>
      </c>
      <c r="I21">
        <v>4</v>
      </c>
      <c r="L21">
        <v>1</v>
      </c>
      <c r="M21">
        <v>20</v>
      </c>
      <c r="N21">
        <v>2</v>
      </c>
      <c r="O21" t="s">
        <v>719</v>
      </c>
      <c r="P21" t="s">
        <v>735</v>
      </c>
      <c r="R21" t="s">
        <v>731</v>
      </c>
      <c r="T21" t="s">
        <v>736</v>
      </c>
      <c r="U21" t="s">
        <v>741</v>
      </c>
      <c r="V21" t="s">
        <v>733</v>
      </c>
      <c r="W21">
        <v>4.2095750000000001</v>
      </c>
      <c r="X21">
        <f t="shared" si="6"/>
        <v>4.2095750000000001</v>
      </c>
      <c r="Y21">
        <v>8</v>
      </c>
      <c r="AA21">
        <f t="shared" si="3"/>
        <v>1</v>
      </c>
      <c r="AB21">
        <f t="shared" si="2"/>
        <v>0</v>
      </c>
      <c r="AC21">
        <f t="shared" si="4"/>
        <v>0</v>
      </c>
    </row>
    <row r="22" spans="2:29">
      <c r="B22">
        <v>1</v>
      </c>
      <c r="C22">
        <v>3</v>
      </c>
      <c r="D22" t="s">
        <v>34</v>
      </c>
      <c r="E22" t="s">
        <v>737</v>
      </c>
      <c r="F22" t="s">
        <v>733</v>
      </c>
      <c r="G22" t="s">
        <v>734</v>
      </c>
      <c r="H22">
        <v>9.5526</v>
      </c>
      <c r="I22">
        <v>4</v>
      </c>
      <c r="L22">
        <v>1</v>
      </c>
      <c r="M22">
        <v>21</v>
      </c>
      <c r="N22">
        <v>3</v>
      </c>
      <c r="O22" t="s">
        <v>719</v>
      </c>
      <c r="P22" t="s">
        <v>735</v>
      </c>
      <c r="R22" t="s">
        <v>731</v>
      </c>
      <c r="T22" t="s">
        <v>736</v>
      </c>
      <c r="U22" t="s">
        <v>741</v>
      </c>
      <c r="V22" t="s">
        <v>733</v>
      </c>
      <c r="W22">
        <v>6.8093349999999999</v>
      </c>
      <c r="X22">
        <f t="shared" si="6"/>
        <v>6.8093349999999999</v>
      </c>
      <c r="Y22">
        <v>8</v>
      </c>
      <c r="AA22">
        <f t="shared" si="3"/>
        <v>1</v>
      </c>
      <c r="AB22">
        <f t="shared" si="2"/>
        <v>0</v>
      </c>
      <c r="AC22">
        <f t="shared" si="4"/>
        <v>0</v>
      </c>
    </row>
    <row r="23" spans="2:29">
      <c r="B23">
        <v>1</v>
      </c>
      <c r="C23">
        <v>4</v>
      </c>
      <c r="D23" t="s">
        <v>34</v>
      </c>
      <c r="E23" t="s">
        <v>737</v>
      </c>
      <c r="F23" t="s">
        <v>733</v>
      </c>
      <c r="G23" t="s">
        <v>734</v>
      </c>
      <c r="H23">
        <v>14.26844</v>
      </c>
      <c r="I23">
        <v>4</v>
      </c>
      <c r="L23">
        <v>1</v>
      </c>
      <c r="M23">
        <v>22</v>
      </c>
      <c r="N23">
        <v>4</v>
      </c>
      <c r="O23" t="s">
        <v>719</v>
      </c>
      <c r="P23" t="s">
        <v>735</v>
      </c>
      <c r="R23" t="s">
        <v>731</v>
      </c>
      <c r="T23" t="s">
        <v>736</v>
      </c>
      <c r="U23" t="s">
        <v>741</v>
      </c>
      <c r="V23" t="s">
        <v>733</v>
      </c>
      <c r="W23">
        <v>11.585635</v>
      </c>
      <c r="X23">
        <f t="shared" si="6"/>
        <v>6.8697949999999999</v>
      </c>
      <c r="Y23">
        <v>8</v>
      </c>
      <c r="AA23">
        <f t="shared" si="3"/>
        <v>0.59295800359669537</v>
      </c>
      <c r="AB23">
        <f t="shared" si="2"/>
        <v>-0.52263170273394377</v>
      </c>
      <c r="AC23">
        <f t="shared" si="4"/>
        <v>0</v>
      </c>
    </row>
    <row r="24" spans="2:29">
      <c r="B24">
        <v>1</v>
      </c>
      <c r="C24">
        <v>5</v>
      </c>
      <c r="D24" t="s">
        <v>34</v>
      </c>
      <c r="E24" t="s">
        <v>737</v>
      </c>
      <c r="F24" t="s">
        <v>733</v>
      </c>
      <c r="G24" t="s">
        <v>734</v>
      </c>
      <c r="H24">
        <v>14.14752</v>
      </c>
      <c r="I24">
        <v>4</v>
      </c>
      <c r="L24">
        <v>1</v>
      </c>
      <c r="M24">
        <v>23</v>
      </c>
      <c r="N24">
        <v>5</v>
      </c>
      <c r="O24" t="s">
        <v>719</v>
      </c>
      <c r="P24" t="s">
        <v>735</v>
      </c>
      <c r="R24" t="s">
        <v>731</v>
      </c>
      <c r="T24" t="s">
        <v>736</v>
      </c>
      <c r="U24" t="s">
        <v>741</v>
      </c>
      <c r="V24" t="s">
        <v>733</v>
      </c>
      <c r="W24">
        <v>15.878259999999999</v>
      </c>
      <c r="X24">
        <f t="shared" si="6"/>
        <v>6.688415</v>
      </c>
      <c r="Y24">
        <v>8</v>
      </c>
      <c r="AA24">
        <f t="shared" si="3"/>
        <v>0.42123097870925408</v>
      </c>
      <c r="AB24">
        <f t="shared" si="2"/>
        <v>-0.86457395273445303</v>
      </c>
      <c r="AC24">
        <f t="shared" si="4"/>
        <v>0</v>
      </c>
    </row>
    <row r="25" spans="2:29">
      <c r="B25">
        <v>1</v>
      </c>
      <c r="C25">
        <v>6</v>
      </c>
      <c r="D25" t="s">
        <v>34</v>
      </c>
      <c r="E25" t="s">
        <v>737</v>
      </c>
      <c r="F25" t="s">
        <v>733</v>
      </c>
      <c r="G25" t="s">
        <v>734</v>
      </c>
      <c r="H25">
        <v>23.458279999999998</v>
      </c>
      <c r="I25">
        <v>4</v>
      </c>
      <c r="L25">
        <v>1</v>
      </c>
      <c r="M25">
        <v>24</v>
      </c>
      <c r="N25">
        <v>6</v>
      </c>
      <c r="O25" t="s">
        <v>719</v>
      </c>
      <c r="P25" t="s">
        <v>735</v>
      </c>
      <c r="R25" t="s">
        <v>731</v>
      </c>
      <c r="T25" t="s">
        <v>736</v>
      </c>
      <c r="U25" t="s">
        <v>741</v>
      </c>
      <c r="V25" t="s">
        <v>733</v>
      </c>
      <c r="W25">
        <v>23.254314999999998</v>
      </c>
      <c r="X25">
        <f t="shared" si="6"/>
        <v>9.2277149999999999</v>
      </c>
      <c r="Y25">
        <v>8</v>
      </c>
      <c r="AA25">
        <f t="shared" si="3"/>
        <v>0.39681732186048052</v>
      </c>
      <c r="AB25">
        <f t="shared" si="2"/>
        <v>-0.92427925064196292</v>
      </c>
      <c r="AC25">
        <f t="shared" si="4"/>
        <v>0</v>
      </c>
    </row>
    <row r="26" spans="2:29">
      <c r="B26">
        <v>1</v>
      </c>
      <c r="C26">
        <v>7</v>
      </c>
      <c r="D26" t="s">
        <v>34</v>
      </c>
      <c r="E26" t="s">
        <v>737</v>
      </c>
      <c r="F26" t="s">
        <v>733</v>
      </c>
      <c r="G26" t="s">
        <v>734</v>
      </c>
      <c r="H26">
        <v>37.847639999999998</v>
      </c>
      <c r="I26">
        <v>4</v>
      </c>
      <c r="L26">
        <v>1</v>
      </c>
      <c r="M26">
        <v>25</v>
      </c>
      <c r="N26">
        <v>7</v>
      </c>
      <c r="O26" t="s">
        <v>719</v>
      </c>
      <c r="P26" t="s">
        <v>735</v>
      </c>
      <c r="R26" t="s">
        <v>731</v>
      </c>
      <c r="T26" t="s">
        <v>736</v>
      </c>
      <c r="U26" t="s">
        <v>741</v>
      </c>
      <c r="V26" t="s">
        <v>733</v>
      </c>
      <c r="W26">
        <v>32.444159999999997</v>
      </c>
      <c r="X26">
        <f t="shared" si="6"/>
        <v>11.585635</v>
      </c>
      <c r="Y26">
        <v>8</v>
      </c>
      <c r="AA26">
        <f t="shared" si="3"/>
        <v>0.35709462041859003</v>
      </c>
      <c r="AB26">
        <f t="shared" si="2"/>
        <v>-1.0297544891309112</v>
      </c>
      <c r="AC26">
        <f t="shared" si="4"/>
        <v>0</v>
      </c>
    </row>
    <row r="27" spans="2:29">
      <c r="B27">
        <v>1</v>
      </c>
      <c r="C27">
        <v>8</v>
      </c>
      <c r="D27" t="s">
        <v>34</v>
      </c>
      <c r="E27" t="s">
        <v>737</v>
      </c>
      <c r="F27" t="s">
        <v>733</v>
      </c>
      <c r="G27" t="s">
        <v>734</v>
      </c>
      <c r="H27">
        <v>51.390569999999997</v>
      </c>
      <c r="I27">
        <v>4</v>
      </c>
      <c r="L27">
        <v>1</v>
      </c>
      <c r="M27">
        <v>26</v>
      </c>
      <c r="N27">
        <v>8</v>
      </c>
      <c r="O27" t="s">
        <v>719</v>
      </c>
      <c r="P27" t="s">
        <v>735</v>
      </c>
      <c r="R27" t="s">
        <v>731</v>
      </c>
      <c r="T27" t="s">
        <v>736</v>
      </c>
      <c r="U27" t="s">
        <v>741</v>
      </c>
      <c r="V27" t="s">
        <v>733</v>
      </c>
      <c r="W27">
        <v>40.013890000000004</v>
      </c>
      <c r="X27">
        <f t="shared" si="6"/>
        <v>16.495145000000001</v>
      </c>
      <c r="Y27">
        <v>8</v>
      </c>
      <c r="AA27">
        <f t="shared" si="3"/>
        <v>0.41223547623087881</v>
      </c>
      <c r="AB27">
        <f t="shared" si="2"/>
        <v>-0.88616054865211213</v>
      </c>
      <c r="AC27">
        <f t="shared" si="4"/>
        <v>0</v>
      </c>
    </row>
    <row r="28" spans="2:29">
      <c r="B28">
        <v>1</v>
      </c>
      <c r="C28">
        <v>9</v>
      </c>
      <c r="D28" t="s">
        <v>34</v>
      </c>
      <c r="E28" t="s">
        <v>737</v>
      </c>
      <c r="F28" t="s">
        <v>733</v>
      </c>
      <c r="G28" t="s">
        <v>734</v>
      </c>
      <c r="H28">
        <v>80.048370000000006</v>
      </c>
      <c r="I28">
        <v>4</v>
      </c>
      <c r="L28">
        <v>1</v>
      </c>
      <c r="M28">
        <v>27</v>
      </c>
      <c r="N28">
        <v>9</v>
      </c>
      <c r="O28" t="s">
        <v>719</v>
      </c>
      <c r="P28" t="s">
        <v>735</v>
      </c>
      <c r="R28" t="s">
        <v>731</v>
      </c>
      <c r="T28" t="s">
        <v>736</v>
      </c>
      <c r="U28" t="s">
        <v>741</v>
      </c>
      <c r="V28" t="s">
        <v>733</v>
      </c>
      <c r="W28">
        <v>46.855029999999999</v>
      </c>
      <c r="X28">
        <f t="shared" si="6"/>
        <v>30.332075</v>
      </c>
      <c r="Y28">
        <v>8</v>
      </c>
      <c r="AA28">
        <f t="shared" si="3"/>
        <v>0.64736005931486973</v>
      </c>
      <c r="AB28">
        <f t="shared" si="2"/>
        <v>-0.43485263337697322</v>
      </c>
      <c r="AC28">
        <f t="shared" si="4"/>
        <v>0</v>
      </c>
    </row>
    <row r="29" spans="2:29">
      <c r="B29">
        <v>1</v>
      </c>
      <c r="C29">
        <v>1</v>
      </c>
      <c r="D29" t="s">
        <v>34</v>
      </c>
      <c r="E29" t="s">
        <v>737</v>
      </c>
      <c r="F29" t="s">
        <v>733</v>
      </c>
      <c r="G29" t="s">
        <v>739</v>
      </c>
      <c r="H29">
        <v>4.0660699999999999</v>
      </c>
      <c r="I29">
        <v>4</v>
      </c>
      <c r="L29">
        <v>1</v>
      </c>
      <c r="M29">
        <v>28</v>
      </c>
      <c r="N29">
        <v>1</v>
      </c>
      <c r="O29" t="s">
        <v>719</v>
      </c>
      <c r="P29" t="s">
        <v>735</v>
      </c>
      <c r="R29" t="s">
        <v>731</v>
      </c>
      <c r="T29" t="s">
        <v>736</v>
      </c>
      <c r="U29" t="s">
        <v>742</v>
      </c>
      <c r="V29" t="s">
        <v>733</v>
      </c>
      <c r="W29">
        <v>4.2095750000000001</v>
      </c>
      <c r="X29">
        <f t="shared" ref="X29:X37" si="7">AVERAGE(H74,H83)</f>
        <v>4.2095750000000001</v>
      </c>
      <c r="Y29">
        <v>8</v>
      </c>
      <c r="AA29">
        <f t="shared" si="3"/>
        <v>1</v>
      </c>
      <c r="AB29">
        <f t="shared" si="2"/>
        <v>0</v>
      </c>
      <c r="AC29">
        <f t="shared" si="4"/>
        <v>0</v>
      </c>
    </row>
    <row r="30" spans="2:29">
      <c r="B30">
        <v>1</v>
      </c>
      <c r="C30">
        <v>2</v>
      </c>
      <c r="D30" t="s">
        <v>34</v>
      </c>
      <c r="E30" t="s">
        <v>737</v>
      </c>
      <c r="F30" t="s">
        <v>733</v>
      </c>
      <c r="G30" t="s">
        <v>739</v>
      </c>
      <c r="H30">
        <v>4.0660699999999999</v>
      </c>
      <c r="I30">
        <v>4</v>
      </c>
      <c r="L30">
        <v>1</v>
      </c>
      <c r="M30">
        <v>29</v>
      </c>
      <c r="N30">
        <v>2</v>
      </c>
      <c r="O30" t="s">
        <v>719</v>
      </c>
      <c r="P30" t="s">
        <v>735</v>
      </c>
      <c r="R30" t="s">
        <v>731</v>
      </c>
      <c r="T30" t="s">
        <v>736</v>
      </c>
      <c r="U30" t="s">
        <v>742</v>
      </c>
      <c r="V30" t="s">
        <v>733</v>
      </c>
      <c r="W30">
        <v>4.2095750000000001</v>
      </c>
      <c r="X30">
        <f t="shared" si="7"/>
        <v>4.2095750000000001</v>
      </c>
      <c r="Y30">
        <v>8</v>
      </c>
      <c r="AA30">
        <f t="shared" si="3"/>
        <v>1</v>
      </c>
      <c r="AB30">
        <f t="shared" si="2"/>
        <v>0</v>
      </c>
      <c r="AC30">
        <f t="shared" si="4"/>
        <v>0</v>
      </c>
    </row>
    <row r="31" spans="2:29">
      <c r="B31">
        <v>1</v>
      </c>
      <c r="C31">
        <v>3</v>
      </c>
      <c r="D31" t="s">
        <v>34</v>
      </c>
      <c r="E31" t="s">
        <v>737</v>
      </c>
      <c r="F31" t="s">
        <v>733</v>
      </c>
      <c r="G31" t="s">
        <v>739</v>
      </c>
      <c r="H31">
        <v>4.0660699999999999</v>
      </c>
      <c r="I31">
        <v>4</v>
      </c>
      <c r="L31">
        <v>1</v>
      </c>
      <c r="M31">
        <v>30</v>
      </c>
      <c r="N31">
        <v>3</v>
      </c>
      <c r="O31" t="s">
        <v>719</v>
      </c>
      <c r="P31" t="s">
        <v>735</v>
      </c>
      <c r="R31" t="s">
        <v>731</v>
      </c>
      <c r="T31" t="s">
        <v>736</v>
      </c>
      <c r="U31" t="s">
        <v>742</v>
      </c>
      <c r="V31" t="s">
        <v>733</v>
      </c>
      <c r="W31">
        <v>6.8093349999999999</v>
      </c>
      <c r="X31">
        <f t="shared" si="7"/>
        <v>4.2095750000000001</v>
      </c>
      <c r="Y31">
        <v>8</v>
      </c>
      <c r="AA31">
        <f t="shared" si="3"/>
        <v>0.61820647684392094</v>
      </c>
      <c r="AB31">
        <f t="shared" si="2"/>
        <v>-0.48093277239962995</v>
      </c>
      <c r="AC31">
        <f t="shared" si="4"/>
        <v>0</v>
      </c>
    </row>
    <row r="32" spans="2:29">
      <c r="B32">
        <v>1</v>
      </c>
      <c r="C32">
        <v>4</v>
      </c>
      <c r="D32" t="s">
        <v>34</v>
      </c>
      <c r="E32" t="s">
        <v>737</v>
      </c>
      <c r="F32" t="s">
        <v>733</v>
      </c>
      <c r="G32" t="s">
        <v>739</v>
      </c>
      <c r="H32">
        <v>4.0660699999999999</v>
      </c>
      <c r="I32">
        <v>4</v>
      </c>
      <c r="L32">
        <v>1</v>
      </c>
      <c r="M32">
        <v>31</v>
      </c>
      <c r="N32">
        <v>4</v>
      </c>
      <c r="O32" t="s">
        <v>719</v>
      </c>
      <c r="P32" t="s">
        <v>735</v>
      </c>
      <c r="R32" t="s">
        <v>731</v>
      </c>
      <c r="T32" t="s">
        <v>736</v>
      </c>
      <c r="U32" t="s">
        <v>742</v>
      </c>
      <c r="V32" t="s">
        <v>733</v>
      </c>
      <c r="W32">
        <v>11.585635</v>
      </c>
      <c r="X32">
        <f t="shared" si="7"/>
        <v>4.270035</v>
      </c>
      <c r="Y32">
        <v>8</v>
      </c>
      <c r="AA32">
        <f t="shared" si="3"/>
        <v>0.36856287980762387</v>
      </c>
      <c r="AB32">
        <f t="shared" si="2"/>
        <v>-0.99814394471118006</v>
      </c>
      <c r="AC32">
        <f t="shared" si="4"/>
        <v>0</v>
      </c>
    </row>
    <row r="33" spans="2:29">
      <c r="B33">
        <v>1</v>
      </c>
      <c r="C33">
        <v>5</v>
      </c>
      <c r="D33" t="s">
        <v>34</v>
      </c>
      <c r="E33" t="s">
        <v>737</v>
      </c>
      <c r="F33" t="s">
        <v>733</v>
      </c>
      <c r="G33" t="s">
        <v>739</v>
      </c>
      <c r="H33">
        <v>4.0660699999999999</v>
      </c>
      <c r="I33">
        <v>4</v>
      </c>
      <c r="L33">
        <v>1</v>
      </c>
      <c r="M33">
        <v>32</v>
      </c>
      <c r="N33">
        <v>5</v>
      </c>
      <c r="O33" t="s">
        <v>719</v>
      </c>
      <c r="P33" t="s">
        <v>735</v>
      </c>
      <c r="R33" t="s">
        <v>731</v>
      </c>
      <c r="T33" t="s">
        <v>736</v>
      </c>
      <c r="U33" t="s">
        <v>742</v>
      </c>
      <c r="V33" t="s">
        <v>733</v>
      </c>
      <c r="W33">
        <v>15.878259999999999</v>
      </c>
      <c r="X33">
        <f t="shared" si="7"/>
        <v>4.330495</v>
      </c>
      <c r="Y33">
        <v>8</v>
      </c>
      <c r="AA33">
        <f t="shared" si="3"/>
        <v>0.2727310801057547</v>
      </c>
      <c r="AB33">
        <f t="shared" si="2"/>
        <v>-1.2992690238399389</v>
      </c>
      <c r="AC33">
        <f t="shared" si="4"/>
        <v>0</v>
      </c>
    </row>
    <row r="34" spans="2:29">
      <c r="B34">
        <v>1</v>
      </c>
      <c r="C34">
        <v>6</v>
      </c>
      <c r="D34" t="s">
        <v>34</v>
      </c>
      <c r="E34" t="s">
        <v>737</v>
      </c>
      <c r="F34" t="s">
        <v>733</v>
      </c>
      <c r="G34" t="s">
        <v>739</v>
      </c>
      <c r="H34">
        <v>4.0660699999999999</v>
      </c>
      <c r="I34">
        <v>4</v>
      </c>
      <c r="L34">
        <v>1</v>
      </c>
      <c r="M34">
        <v>33</v>
      </c>
      <c r="N34">
        <v>6</v>
      </c>
      <c r="O34" t="s">
        <v>719</v>
      </c>
      <c r="P34" t="s">
        <v>735</v>
      </c>
      <c r="R34" t="s">
        <v>731</v>
      </c>
      <c r="T34" t="s">
        <v>736</v>
      </c>
      <c r="U34" t="s">
        <v>742</v>
      </c>
      <c r="V34" t="s">
        <v>733</v>
      </c>
      <c r="W34">
        <v>23.254314999999998</v>
      </c>
      <c r="X34">
        <f t="shared" si="7"/>
        <v>6.627955</v>
      </c>
      <c r="Y34">
        <v>8</v>
      </c>
      <c r="AA34">
        <f t="shared" si="3"/>
        <v>0.28502043599220189</v>
      </c>
      <c r="AB34">
        <f t="shared" si="2"/>
        <v>-1.255194396048388</v>
      </c>
      <c r="AC34">
        <f t="shared" si="4"/>
        <v>0</v>
      </c>
    </row>
    <row r="35" spans="2:29">
      <c r="B35">
        <v>1</v>
      </c>
      <c r="C35">
        <v>7</v>
      </c>
      <c r="D35" t="s">
        <v>34</v>
      </c>
      <c r="E35" t="s">
        <v>737</v>
      </c>
      <c r="F35" t="s">
        <v>733</v>
      </c>
      <c r="G35" t="s">
        <v>739</v>
      </c>
      <c r="H35">
        <v>4.0660699999999999</v>
      </c>
      <c r="I35">
        <v>4</v>
      </c>
      <c r="L35">
        <v>1</v>
      </c>
      <c r="M35">
        <v>34</v>
      </c>
      <c r="N35">
        <v>7</v>
      </c>
      <c r="O35" t="s">
        <v>719</v>
      </c>
      <c r="P35" t="s">
        <v>735</v>
      </c>
      <c r="R35" t="s">
        <v>731</v>
      </c>
      <c r="T35" t="s">
        <v>736</v>
      </c>
      <c r="U35" t="s">
        <v>742</v>
      </c>
      <c r="V35" t="s">
        <v>733</v>
      </c>
      <c r="W35">
        <v>32.444159999999997</v>
      </c>
      <c r="X35">
        <f t="shared" si="7"/>
        <v>6.627955</v>
      </c>
      <c r="Y35">
        <v>8</v>
      </c>
      <c r="AA35">
        <f t="shared" si="3"/>
        <v>0.20428807526531742</v>
      </c>
      <c r="AB35">
        <f t="shared" si="2"/>
        <v>-1.5882241476074692</v>
      </c>
      <c r="AC35">
        <f t="shared" si="4"/>
        <v>0</v>
      </c>
    </row>
    <row r="36" spans="2:29">
      <c r="B36">
        <v>1</v>
      </c>
      <c r="C36">
        <v>8</v>
      </c>
      <c r="D36" t="s">
        <v>34</v>
      </c>
      <c r="E36" t="s">
        <v>737</v>
      </c>
      <c r="F36" t="s">
        <v>733</v>
      </c>
      <c r="G36" t="s">
        <v>739</v>
      </c>
      <c r="H36">
        <v>9.1486699999999992</v>
      </c>
      <c r="I36">
        <v>4</v>
      </c>
      <c r="L36">
        <v>1</v>
      </c>
      <c r="M36">
        <v>35</v>
      </c>
      <c r="N36">
        <v>8</v>
      </c>
      <c r="O36" t="s">
        <v>719</v>
      </c>
      <c r="P36" t="s">
        <v>735</v>
      </c>
      <c r="R36" t="s">
        <v>731</v>
      </c>
      <c r="T36" t="s">
        <v>736</v>
      </c>
      <c r="U36" t="s">
        <v>742</v>
      </c>
      <c r="V36" t="s">
        <v>733</v>
      </c>
      <c r="W36">
        <v>40.013890000000004</v>
      </c>
      <c r="X36">
        <f t="shared" si="7"/>
        <v>11.718845</v>
      </c>
      <c r="Y36">
        <v>8</v>
      </c>
      <c r="AA36">
        <f t="shared" si="3"/>
        <v>0.29286942609178962</v>
      </c>
      <c r="AB36">
        <f t="shared" si="2"/>
        <v>-1.2280284140321167</v>
      </c>
      <c r="AC36">
        <f t="shared" si="4"/>
        <v>0</v>
      </c>
    </row>
    <row r="37" spans="2:29">
      <c r="B37">
        <v>1</v>
      </c>
      <c r="C37">
        <v>9</v>
      </c>
      <c r="D37" t="s">
        <v>34</v>
      </c>
      <c r="E37" t="s">
        <v>737</v>
      </c>
      <c r="F37" t="s">
        <v>733</v>
      </c>
      <c r="G37" t="s">
        <v>739</v>
      </c>
      <c r="H37">
        <v>23.379919999999998</v>
      </c>
      <c r="I37">
        <v>4</v>
      </c>
      <c r="L37">
        <v>1</v>
      </c>
      <c r="M37">
        <v>36</v>
      </c>
      <c r="N37">
        <v>9</v>
      </c>
      <c r="O37" t="s">
        <v>719</v>
      </c>
      <c r="P37" t="s">
        <v>735</v>
      </c>
      <c r="R37" t="s">
        <v>731</v>
      </c>
      <c r="T37" t="s">
        <v>736</v>
      </c>
      <c r="U37" t="s">
        <v>742</v>
      </c>
      <c r="V37" t="s">
        <v>733</v>
      </c>
      <c r="W37">
        <v>46.855029999999999</v>
      </c>
      <c r="X37">
        <f t="shared" si="7"/>
        <v>16.433610000000002</v>
      </c>
      <c r="Y37">
        <v>8</v>
      </c>
      <c r="AA37">
        <f t="shared" si="3"/>
        <v>0.35073310165418742</v>
      </c>
      <c r="AB37">
        <f t="shared" si="2"/>
        <v>-1.0477297389101521</v>
      </c>
      <c r="AC37">
        <f t="shared" si="4"/>
        <v>0</v>
      </c>
    </row>
    <row r="38" spans="2:29">
      <c r="B38">
        <v>1</v>
      </c>
      <c r="C38">
        <v>1</v>
      </c>
      <c r="D38" t="s">
        <v>34</v>
      </c>
      <c r="E38" t="s">
        <v>740</v>
      </c>
      <c r="F38" t="s">
        <v>733</v>
      </c>
      <c r="G38" t="s">
        <v>734</v>
      </c>
      <c r="H38">
        <v>4.3530800000000003</v>
      </c>
      <c r="I38">
        <v>4</v>
      </c>
      <c r="L38">
        <v>2</v>
      </c>
      <c r="M38">
        <v>1</v>
      </c>
      <c r="N38">
        <v>1</v>
      </c>
      <c r="O38" t="s">
        <v>719</v>
      </c>
      <c r="P38" t="s">
        <v>735</v>
      </c>
      <c r="R38" t="s">
        <v>731</v>
      </c>
      <c r="T38" t="s">
        <v>736</v>
      </c>
      <c r="U38" t="s">
        <v>737</v>
      </c>
      <c r="V38" t="s">
        <v>658</v>
      </c>
      <c r="W38">
        <f t="shared" ref="W38:W46" si="8">AVERAGE(H92,H101)</f>
        <v>4.3024750000000003</v>
      </c>
      <c r="X38">
        <f t="shared" ref="X38:X46" si="9">AVERAGE(H110,H119)</f>
        <v>4.3024750000000003</v>
      </c>
      <c r="Y38">
        <v>8</v>
      </c>
      <c r="AA38">
        <f t="shared" si="3"/>
        <v>1</v>
      </c>
      <c r="AB38">
        <f t="shared" si="2"/>
        <v>0</v>
      </c>
      <c r="AC38">
        <f t="shared" si="4"/>
        <v>0</v>
      </c>
    </row>
    <row r="39" spans="2:29">
      <c r="B39">
        <v>1</v>
      </c>
      <c r="C39">
        <v>2</v>
      </c>
      <c r="D39" t="s">
        <v>34</v>
      </c>
      <c r="E39" t="s">
        <v>740</v>
      </c>
      <c r="F39" t="s">
        <v>733</v>
      </c>
      <c r="G39" t="s">
        <v>734</v>
      </c>
      <c r="H39">
        <v>4.3530800000000003</v>
      </c>
      <c r="I39">
        <v>4</v>
      </c>
      <c r="L39">
        <v>2</v>
      </c>
      <c r="M39">
        <v>2</v>
      </c>
      <c r="N39">
        <v>2</v>
      </c>
      <c r="O39" t="s">
        <v>719</v>
      </c>
      <c r="P39" t="s">
        <v>735</v>
      </c>
      <c r="R39" t="s">
        <v>731</v>
      </c>
      <c r="T39" t="s">
        <v>736</v>
      </c>
      <c r="U39" t="s">
        <v>737</v>
      </c>
      <c r="V39" t="s">
        <v>658</v>
      </c>
      <c r="W39">
        <f t="shared" si="8"/>
        <v>4.3024750000000003</v>
      </c>
      <c r="X39">
        <f t="shared" si="9"/>
        <v>4.3024750000000003</v>
      </c>
      <c r="Y39">
        <v>8</v>
      </c>
      <c r="AA39">
        <f t="shared" si="3"/>
        <v>1</v>
      </c>
      <c r="AB39">
        <f t="shared" si="2"/>
        <v>0</v>
      </c>
      <c r="AC39">
        <f t="shared" si="4"/>
        <v>0</v>
      </c>
    </row>
    <row r="40" spans="2:29">
      <c r="B40">
        <v>1</v>
      </c>
      <c r="C40">
        <v>3</v>
      </c>
      <c r="D40" t="s">
        <v>34</v>
      </c>
      <c r="E40" t="s">
        <v>740</v>
      </c>
      <c r="F40" t="s">
        <v>733</v>
      </c>
      <c r="G40" t="s">
        <v>734</v>
      </c>
      <c r="H40">
        <v>9.5526</v>
      </c>
      <c r="I40">
        <v>4</v>
      </c>
      <c r="L40">
        <v>2</v>
      </c>
      <c r="M40">
        <v>3</v>
      </c>
      <c r="N40">
        <v>3</v>
      </c>
      <c r="O40" t="s">
        <v>719</v>
      </c>
      <c r="P40" t="s">
        <v>735</v>
      </c>
      <c r="R40" t="s">
        <v>731</v>
      </c>
      <c r="T40" t="s">
        <v>736</v>
      </c>
      <c r="U40" t="s">
        <v>737</v>
      </c>
      <c r="V40" t="s">
        <v>658</v>
      </c>
      <c r="W40">
        <f t="shared" si="8"/>
        <v>4.3024750000000003</v>
      </c>
      <c r="X40">
        <f t="shared" si="9"/>
        <v>4.3024750000000003</v>
      </c>
      <c r="Y40">
        <v>8</v>
      </c>
      <c r="AA40">
        <f t="shared" si="3"/>
        <v>1</v>
      </c>
      <c r="AB40">
        <f t="shared" si="2"/>
        <v>0</v>
      </c>
      <c r="AC40">
        <f t="shared" si="4"/>
        <v>0</v>
      </c>
    </row>
    <row r="41" spans="2:29">
      <c r="B41">
        <v>1</v>
      </c>
      <c r="C41">
        <v>4</v>
      </c>
      <c r="D41" t="s">
        <v>34</v>
      </c>
      <c r="E41" t="s">
        <v>740</v>
      </c>
      <c r="F41" t="s">
        <v>733</v>
      </c>
      <c r="G41" t="s">
        <v>734</v>
      </c>
      <c r="H41">
        <v>9.6735199999999999</v>
      </c>
      <c r="I41">
        <v>4</v>
      </c>
      <c r="L41">
        <v>2</v>
      </c>
      <c r="M41">
        <v>4</v>
      </c>
      <c r="N41">
        <v>4</v>
      </c>
      <c r="O41" t="s">
        <v>719</v>
      </c>
      <c r="P41" t="s">
        <v>735</v>
      </c>
      <c r="R41" t="s">
        <v>731</v>
      </c>
      <c r="T41" t="s">
        <v>736</v>
      </c>
      <c r="U41" t="s">
        <v>737</v>
      </c>
      <c r="V41" t="s">
        <v>658</v>
      </c>
      <c r="W41">
        <f t="shared" si="8"/>
        <v>4.3024750000000003</v>
      </c>
      <c r="X41">
        <f t="shared" si="9"/>
        <v>4.3024750000000003</v>
      </c>
      <c r="Y41">
        <v>8</v>
      </c>
      <c r="AA41">
        <f t="shared" si="3"/>
        <v>1</v>
      </c>
      <c r="AB41">
        <f t="shared" si="2"/>
        <v>0</v>
      </c>
      <c r="AC41">
        <f t="shared" si="4"/>
        <v>0</v>
      </c>
    </row>
    <row r="42" spans="2:29">
      <c r="B42">
        <v>1</v>
      </c>
      <c r="C42">
        <v>5</v>
      </c>
      <c r="D42" t="s">
        <v>34</v>
      </c>
      <c r="E42" t="s">
        <v>740</v>
      </c>
      <c r="F42" t="s">
        <v>733</v>
      </c>
      <c r="G42" t="s">
        <v>734</v>
      </c>
      <c r="H42">
        <v>9.1898400000000002</v>
      </c>
      <c r="I42">
        <v>4</v>
      </c>
      <c r="L42">
        <v>2</v>
      </c>
      <c r="M42">
        <v>5</v>
      </c>
      <c r="N42">
        <v>5</v>
      </c>
      <c r="O42" t="s">
        <v>719</v>
      </c>
      <c r="P42" t="s">
        <v>735</v>
      </c>
      <c r="R42" t="s">
        <v>731</v>
      </c>
      <c r="T42" t="s">
        <v>736</v>
      </c>
      <c r="U42" t="s">
        <v>737</v>
      </c>
      <c r="V42" t="s">
        <v>658</v>
      </c>
      <c r="W42">
        <f t="shared" si="8"/>
        <v>6.5999350000000003</v>
      </c>
      <c r="X42">
        <f t="shared" si="9"/>
        <v>4.2420150000000003</v>
      </c>
      <c r="Y42">
        <v>8</v>
      </c>
      <c r="AA42">
        <f t="shared" si="3"/>
        <v>0.64273587542907618</v>
      </c>
      <c r="AB42">
        <f t="shared" si="2"/>
        <v>-0.44202140829490344</v>
      </c>
      <c r="AC42">
        <f t="shared" si="4"/>
        <v>0</v>
      </c>
    </row>
    <row r="43" spans="2:29">
      <c r="B43">
        <v>1</v>
      </c>
      <c r="C43">
        <v>6</v>
      </c>
      <c r="D43" t="s">
        <v>34</v>
      </c>
      <c r="E43" t="s">
        <v>740</v>
      </c>
      <c r="F43" t="s">
        <v>733</v>
      </c>
      <c r="G43" t="s">
        <v>734</v>
      </c>
      <c r="H43">
        <v>14.26844</v>
      </c>
      <c r="I43">
        <v>4</v>
      </c>
      <c r="L43">
        <v>2</v>
      </c>
      <c r="M43">
        <v>6</v>
      </c>
      <c r="N43">
        <v>6</v>
      </c>
      <c r="O43" t="s">
        <v>719</v>
      </c>
      <c r="P43" t="s">
        <v>735</v>
      </c>
      <c r="R43" t="s">
        <v>731</v>
      </c>
      <c r="T43" t="s">
        <v>736</v>
      </c>
      <c r="U43" t="s">
        <v>737</v>
      </c>
      <c r="V43" t="s">
        <v>658</v>
      </c>
      <c r="W43">
        <f t="shared" si="8"/>
        <v>8.7160200000000003</v>
      </c>
      <c r="X43">
        <f t="shared" si="9"/>
        <v>4.2420150000000003</v>
      </c>
      <c r="Y43">
        <v>8</v>
      </c>
      <c r="AA43">
        <f t="shared" si="3"/>
        <v>0.4866917469211865</v>
      </c>
      <c r="AB43">
        <f t="shared" si="2"/>
        <v>-0.72012431950617395</v>
      </c>
      <c r="AC43">
        <f t="shared" si="4"/>
        <v>0</v>
      </c>
    </row>
    <row r="44" spans="2:29">
      <c r="B44">
        <v>1</v>
      </c>
      <c r="C44">
        <v>7</v>
      </c>
      <c r="D44" t="s">
        <v>34</v>
      </c>
      <c r="E44" t="s">
        <v>740</v>
      </c>
      <c r="F44" t="s">
        <v>733</v>
      </c>
      <c r="G44" t="s">
        <v>734</v>
      </c>
      <c r="H44">
        <v>28.0532</v>
      </c>
      <c r="I44">
        <v>4</v>
      </c>
      <c r="L44">
        <v>2</v>
      </c>
      <c r="M44">
        <v>7</v>
      </c>
      <c r="N44">
        <v>7</v>
      </c>
      <c r="O44" t="s">
        <v>719</v>
      </c>
      <c r="P44" t="s">
        <v>735</v>
      </c>
      <c r="R44" t="s">
        <v>731</v>
      </c>
      <c r="T44" t="s">
        <v>736</v>
      </c>
      <c r="U44" t="s">
        <v>737</v>
      </c>
      <c r="V44" t="s">
        <v>658</v>
      </c>
      <c r="W44">
        <f t="shared" si="8"/>
        <v>13.190020000000001</v>
      </c>
      <c r="X44">
        <f t="shared" si="9"/>
        <v>8.6555600000000013</v>
      </c>
      <c r="Y44">
        <v>8</v>
      </c>
      <c r="AA44">
        <f t="shared" si="3"/>
        <v>0.65622038480608835</v>
      </c>
      <c r="AB44">
        <f t="shared" si="2"/>
        <v>-0.42125859400913057</v>
      </c>
      <c r="AC44">
        <f t="shared" si="4"/>
        <v>0</v>
      </c>
    </row>
    <row r="45" spans="2:29">
      <c r="B45">
        <v>1</v>
      </c>
      <c r="C45">
        <v>8</v>
      </c>
      <c r="D45" t="s">
        <v>34</v>
      </c>
      <c r="E45" t="s">
        <v>740</v>
      </c>
      <c r="F45" t="s">
        <v>733</v>
      </c>
      <c r="G45" t="s">
        <v>734</v>
      </c>
      <c r="H45">
        <v>37.72672</v>
      </c>
      <c r="I45">
        <v>4</v>
      </c>
      <c r="L45">
        <v>2</v>
      </c>
      <c r="M45">
        <v>8</v>
      </c>
      <c r="N45">
        <v>8</v>
      </c>
      <c r="O45" t="s">
        <v>719</v>
      </c>
      <c r="P45" t="s">
        <v>735</v>
      </c>
      <c r="R45" t="s">
        <v>731</v>
      </c>
      <c r="T45" t="s">
        <v>736</v>
      </c>
      <c r="U45" t="s">
        <v>737</v>
      </c>
      <c r="V45" t="s">
        <v>658</v>
      </c>
      <c r="W45">
        <f t="shared" si="8"/>
        <v>20.989294999999998</v>
      </c>
      <c r="X45">
        <f t="shared" si="9"/>
        <v>13.31094</v>
      </c>
      <c r="Y45">
        <v>8</v>
      </c>
      <c r="AA45">
        <f t="shared" si="3"/>
        <v>0.63417756527791913</v>
      </c>
      <c r="AB45">
        <f t="shared" si="2"/>
        <v>-0.4554262923413126</v>
      </c>
      <c r="AC45">
        <f t="shared" si="4"/>
        <v>0</v>
      </c>
    </row>
    <row r="46" spans="2:29">
      <c r="B46">
        <v>1</v>
      </c>
      <c r="C46">
        <v>9</v>
      </c>
      <c r="D46" t="s">
        <v>34</v>
      </c>
      <c r="E46" t="s">
        <v>740</v>
      </c>
      <c r="F46" t="s">
        <v>733</v>
      </c>
      <c r="G46" t="s">
        <v>734</v>
      </c>
      <c r="H46">
        <v>70.374849999999995</v>
      </c>
      <c r="I46">
        <v>4</v>
      </c>
      <c r="L46">
        <v>2</v>
      </c>
      <c r="M46">
        <v>9</v>
      </c>
      <c r="N46">
        <v>9</v>
      </c>
      <c r="O46" t="s">
        <v>719</v>
      </c>
      <c r="P46" t="s">
        <v>735</v>
      </c>
      <c r="R46" t="s">
        <v>731</v>
      </c>
      <c r="T46" t="s">
        <v>736</v>
      </c>
      <c r="U46" t="s">
        <v>737</v>
      </c>
      <c r="V46" t="s">
        <v>658</v>
      </c>
      <c r="W46">
        <f t="shared" si="8"/>
        <v>35.197274999999998</v>
      </c>
      <c r="X46">
        <f t="shared" si="9"/>
        <v>30.594545</v>
      </c>
      <c r="Y46">
        <v>8</v>
      </c>
      <c r="AA46">
        <f t="shared" si="3"/>
        <v>0.86923050150899472</v>
      </c>
      <c r="AB46">
        <f t="shared" si="2"/>
        <v>-0.14014693974179093</v>
      </c>
      <c r="AC46">
        <f t="shared" si="4"/>
        <v>0</v>
      </c>
    </row>
    <row r="47" spans="2:29">
      <c r="B47">
        <v>1</v>
      </c>
      <c r="C47">
        <v>1</v>
      </c>
      <c r="D47" t="s">
        <v>34</v>
      </c>
      <c r="E47" t="s">
        <v>740</v>
      </c>
      <c r="F47" t="s">
        <v>733</v>
      </c>
      <c r="G47" t="s">
        <v>739</v>
      </c>
      <c r="H47">
        <v>4.0660699999999999</v>
      </c>
      <c r="I47">
        <v>4</v>
      </c>
      <c r="L47">
        <v>2</v>
      </c>
      <c r="M47">
        <v>10</v>
      </c>
      <c r="N47">
        <v>1</v>
      </c>
      <c r="O47" t="s">
        <v>719</v>
      </c>
      <c r="P47" t="s">
        <v>735</v>
      </c>
      <c r="R47" t="s">
        <v>731</v>
      </c>
      <c r="T47" t="s">
        <v>736</v>
      </c>
      <c r="U47" t="s">
        <v>740</v>
      </c>
      <c r="V47" t="s">
        <v>658</v>
      </c>
      <c r="W47">
        <v>4.3024750000000003</v>
      </c>
      <c r="X47">
        <f t="shared" ref="X47:X54" si="10">AVERAGE(H128,H137)</f>
        <v>4.3024750000000003</v>
      </c>
      <c r="Y47">
        <v>8</v>
      </c>
      <c r="AA47">
        <f t="shared" si="3"/>
        <v>1</v>
      </c>
      <c r="AB47">
        <f t="shared" si="2"/>
        <v>0</v>
      </c>
      <c r="AC47">
        <f t="shared" si="4"/>
        <v>0</v>
      </c>
    </row>
    <row r="48" spans="2:29">
      <c r="B48">
        <v>1</v>
      </c>
      <c r="C48">
        <v>2</v>
      </c>
      <c r="D48" t="s">
        <v>34</v>
      </c>
      <c r="E48" t="s">
        <v>740</v>
      </c>
      <c r="F48" t="s">
        <v>733</v>
      </c>
      <c r="G48" t="s">
        <v>739</v>
      </c>
      <c r="H48">
        <v>4.0660699999999999</v>
      </c>
      <c r="I48">
        <v>4</v>
      </c>
      <c r="L48">
        <v>2</v>
      </c>
      <c r="M48">
        <v>11</v>
      </c>
      <c r="N48">
        <v>2</v>
      </c>
      <c r="O48" t="s">
        <v>719</v>
      </c>
      <c r="P48" t="s">
        <v>735</v>
      </c>
      <c r="R48" t="s">
        <v>731</v>
      </c>
      <c r="T48" t="s">
        <v>736</v>
      </c>
      <c r="U48" t="s">
        <v>740</v>
      </c>
      <c r="V48" t="s">
        <v>658</v>
      </c>
      <c r="W48">
        <v>4.3024750000000003</v>
      </c>
      <c r="X48">
        <f t="shared" si="10"/>
        <v>4.3024750000000003</v>
      </c>
      <c r="Y48">
        <v>8</v>
      </c>
      <c r="AA48">
        <f t="shared" si="3"/>
        <v>1</v>
      </c>
      <c r="AB48">
        <f t="shared" si="2"/>
        <v>0</v>
      </c>
      <c r="AC48">
        <f t="shared" si="4"/>
        <v>0</v>
      </c>
    </row>
    <row r="49" spans="2:29">
      <c r="B49">
        <v>1</v>
      </c>
      <c r="C49">
        <v>3</v>
      </c>
      <c r="D49" t="s">
        <v>34</v>
      </c>
      <c r="E49" t="s">
        <v>740</v>
      </c>
      <c r="F49" t="s">
        <v>733</v>
      </c>
      <c r="G49" t="s">
        <v>739</v>
      </c>
      <c r="H49">
        <v>4.0660699999999999</v>
      </c>
      <c r="I49">
        <v>4</v>
      </c>
      <c r="L49">
        <v>2</v>
      </c>
      <c r="M49">
        <v>12</v>
      </c>
      <c r="N49">
        <v>3</v>
      </c>
      <c r="O49" t="s">
        <v>719</v>
      </c>
      <c r="P49" t="s">
        <v>735</v>
      </c>
      <c r="R49" t="s">
        <v>731</v>
      </c>
      <c r="T49" t="s">
        <v>736</v>
      </c>
      <c r="U49" t="s">
        <v>740</v>
      </c>
      <c r="V49" t="s">
        <v>658</v>
      </c>
      <c r="W49">
        <v>4.3024750000000003</v>
      </c>
      <c r="X49">
        <f t="shared" si="10"/>
        <v>4.3024750000000003</v>
      </c>
      <c r="Y49">
        <v>8</v>
      </c>
      <c r="AA49">
        <f t="shared" si="3"/>
        <v>1</v>
      </c>
      <c r="AB49">
        <f t="shared" si="2"/>
        <v>0</v>
      </c>
      <c r="AC49">
        <f t="shared" si="4"/>
        <v>0</v>
      </c>
    </row>
    <row r="50" spans="2:29">
      <c r="B50">
        <v>1</v>
      </c>
      <c r="C50">
        <v>4</v>
      </c>
      <c r="D50" t="s">
        <v>34</v>
      </c>
      <c r="E50" t="s">
        <v>740</v>
      </c>
      <c r="F50" t="s">
        <v>733</v>
      </c>
      <c r="G50" t="s">
        <v>739</v>
      </c>
      <c r="H50">
        <v>4.0660699999999999</v>
      </c>
      <c r="I50">
        <v>4</v>
      </c>
      <c r="L50">
        <v>2</v>
      </c>
      <c r="M50">
        <v>13</v>
      </c>
      <c r="N50">
        <v>4</v>
      </c>
      <c r="O50" t="s">
        <v>719</v>
      </c>
      <c r="P50" t="s">
        <v>735</v>
      </c>
      <c r="R50" t="s">
        <v>731</v>
      </c>
      <c r="T50" t="s">
        <v>736</v>
      </c>
      <c r="U50" t="s">
        <v>740</v>
      </c>
      <c r="V50" t="s">
        <v>658</v>
      </c>
      <c r="W50">
        <v>4.3024750000000003</v>
      </c>
      <c r="X50">
        <f t="shared" si="10"/>
        <v>4.3024750000000003</v>
      </c>
      <c r="Y50">
        <v>8</v>
      </c>
      <c r="AA50">
        <f t="shared" si="3"/>
        <v>1</v>
      </c>
      <c r="AB50">
        <f t="shared" si="2"/>
        <v>0</v>
      </c>
      <c r="AC50">
        <f t="shared" si="4"/>
        <v>0</v>
      </c>
    </row>
    <row r="51" spans="2:29">
      <c r="B51">
        <v>1</v>
      </c>
      <c r="C51">
        <v>5</v>
      </c>
      <c r="D51" t="s">
        <v>34</v>
      </c>
      <c r="E51" t="s">
        <v>740</v>
      </c>
      <c r="F51" t="s">
        <v>733</v>
      </c>
      <c r="G51" t="s">
        <v>739</v>
      </c>
      <c r="H51">
        <v>4.0660699999999999</v>
      </c>
      <c r="I51">
        <v>4</v>
      </c>
      <c r="L51">
        <v>2</v>
      </c>
      <c r="M51">
        <v>14</v>
      </c>
      <c r="N51">
        <v>5</v>
      </c>
      <c r="O51" t="s">
        <v>719</v>
      </c>
      <c r="P51" t="s">
        <v>735</v>
      </c>
      <c r="R51" t="s">
        <v>731</v>
      </c>
      <c r="T51" t="s">
        <v>736</v>
      </c>
      <c r="U51" t="s">
        <v>740</v>
      </c>
      <c r="V51" t="s">
        <v>658</v>
      </c>
      <c r="W51">
        <v>6.5999350000000003</v>
      </c>
      <c r="X51">
        <f t="shared" si="10"/>
        <v>4.2420150000000003</v>
      </c>
      <c r="Y51">
        <v>8</v>
      </c>
      <c r="AA51">
        <f t="shared" si="3"/>
        <v>0.64273587542907618</v>
      </c>
      <c r="AB51">
        <f t="shared" si="2"/>
        <v>-0.44202140829490344</v>
      </c>
      <c r="AC51">
        <f t="shared" si="4"/>
        <v>0</v>
      </c>
    </row>
    <row r="52" spans="2:29">
      <c r="B52">
        <v>1</v>
      </c>
      <c r="C52">
        <v>6</v>
      </c>
      <c r="D52" t="s">
        <v>34</v>
      </c>
      <c r="E52" t="s">
        <v>740</v>
      </c>
      <c r="F52" t="s">
        <v>733</v>
      </c>
      <c r="G52" t="s">
        <v>739</v>
      </c>
      <c r="H52">
        <v>4.0660699999999999</v>
      </c>
      <c r="I52">
        <v>4</v>
      </c>
      <c r="L52">
        <v>2</v>
      </c>
      <c r="M52">
        <v>15</v>
      </c>
      <c r="N52">
        <v>6</v>
      </c>
      <c r="O52" t="s">
        <v>719</v>
      </c>
      <c r="P52" t="s">
        <v>735</v>
      </c>
      <c r="R52" t="s">
        <v>731</v>
      </c>
      <c r="T52" t="s">
        <v>736</v>
      </c>
      <c r="U52" t="s">
        <v>740</v>
      </c>
      <c r="V52" t="s">
        <v>658</v>
      </c>
      <c r="W52">
        <v>8.7160200000000003</v>
      </c>
      <c r="X52">
        <f t="shared" si="10"/>
        <v>4.2420150000000003</v>
      </c>
      <c r="Y52">
        <v>8</v>
      </c>
      <c r="AA52">
        <f t="shared" si="3"/>
        <v>0.4866917469211865</v>
      </c>
      <c r="AB52">
        <f t="shared" si="2"/>
        <v>-0.72012431950617395</v>
      </c>
      <c r="AC52">
        <f t="shared" si="4"/>
        <v>0</v>
      </c>
    </row>
    <row r="53" spans="2:29">
      <c r="B53">
        <v>1</v>
      </c>
      <c r="C53">
        <v>7</v>
      </c>
      <c r="D53" t="s">
        <v>34</v>
      </c>
      <c r="E53" t="s">
        <v>740</v>
      </c>
      <c r="F53" t="s">
        <v>733</v>
      </c>
      <c r="G53" t="s">
        <v>739</v>
      </c>
      <c r="H53">
        <v>4.0660699999999999</v>
      </c>
      <c r="I53">
        <v>4</v>
      </c>
      <c r="L53">
        <v>2</v>
      </c>
      <c r="M53">
        <v>16</v>
      </c>
      <c r="N53">
        <v>7</v>
      </c>
      <c r="O53" t="s">
        <v>719</v>
      </c>
      <c r="P53" t="s">
        <v>735</v>
      </c>
      <c r="R53" t="s">
        <v>731</v>
      </c>
      <c r="T53" t="s">
        <v>736</v>
      </c>
      <c r="U53" t="s">
        <v>740</v>
      </c>
      <c r="V53" t="s">
        <v>658</v>
      </c>
      <c r="W53">
        <v>13.190020000000001</v>
      </c>
      <c r="X53">
        <f t="shared" si="10"/>
        <v>6.5999350000000003</v>
      </c>
      <c r="Y53">
        <v>8</v>
      </c>
      <c r="AA53">
        <f t="shared" si="3"/>
        <v>0.50037338836483947</v>
      </c>
      <c r="AB53">
        <f t="shared" si="2"/>
        <v>-0.69240068252926634</v>
      </c>
      <c r="AC53">
        <f t="shared" si="4"/>
        <v>0</v>
      </c>
    </row>
    <row r="54" spans="2:29">
      <c r="B54">
        <v>1</v>
      </c>
      <c r="C54">
        <v>8</v>
      </c>
      <c r="D54" t="s">
        <v>34</v>
      </c>
      <c r="E54" t="s">
        <v>740</v>
      </c>
      <c r="F54" t="s">
        <v>733</v>
      </c>
      <c r="G54" t="s">
        <v>739</v>
      </c>
      <c r="H54">
        <v>9.1486699999999992</v>
      </c>
      <c r="I54">
        <v>4</v>
      </c>
      <c r="L54">
        <v>2</v>
      </c>
      <c r="M54">
        <v>17</v>
      </c>
      <c r="N54">
        <v>8</v>
      </c>
      <c r="O54" t="s">
        <v>719</v>
      </c>
      <c r="P54" t="s">
        <v>735</v>
      </c>
      <c r="R54" t="s">
        <v>731</v>
      </c>
      <c r="T54" t="s">
        <v>736</v>
      </c>
      <c r="U54" t="s">
        <v>740</v>
      </c>
      <c r="V54" t="s">
        <v>658</v>
      </c>
      <c r="W54">
        <v>20.989294999999998</v>
      </c>
      <c r="X54">
        <f t="shared" si="10"/>
        <v>8.7160200000000003</v>
      </c>
      <c r="Y54">
        <v>8</v>
      </c>
      <c r="AA54">
        <f t="shared" si="3"/>
        <v>0.41526025528727861</v>
      </c>
      <c r="AB54">
        <f t="shared" si="2"/>
        <v>-0.87884983413558404</v>
      </c>
      <c r="AC54">
        <f t="shared" si="4"/>
        <v>0</v>
      </c>
    </row>
    <row r="55" spans="2:29">
      <c r="B55">
        <v>1</v>
      </c>
      <c r="C55">
        <v>9</v>
      </c>
      <c r="D55" t="s">
        <v>34</v>
      </c>
      <c r="E55" t="s">
        <v>740</v>
      </c>
      <c r="F55" t="s">
        <v>733</v>
      </c>
      <c r="G55" t="s">
        <v>739</v>
      </c>
      <c r="H55">
        <v>18.805589999999999</v>
      </c>
      <c r="I55">
        <v>4</v>
      </c>
      <c r="L55">
        <v>2</v>
      </c>
      <c r="M55">
        <v>18</v>
      </c>
      <c r="N55">
        <v>9</v>
      </c>
      <c r="O55" t="s">
        <v>719</v>
      </c>
      <c r="P55" t="s">
        <v>735</v>
      </c>
      <c r="R55" t="s">
        <v>731</v>
      </c>
      <c r="T55" t="s">
        <v>736</v>
      </c>
      <c r="U55" t="s">
        <v>740</v>
      </c>
      <c r="V55" t="s">
        <v>658</v>
      </c>
      <c r="W55">
        <v>35.197274999999998</v>
      </c>
      <c r="X55">
        <f>AVERAGE(H136,H145)</f>
        <v>23.551624999999998</v>
      </c>
      <c r="Y55">
        <v>8</v>
      </c>
      <c r="AA55">
        <f t="shared" si="3"/>
        <v>0.66913205638788797</v>
      </c>
      <c r="AB55">
        <f t="shared" si="2"/>
        <v>-0.40177384462961396</v>
      </c>
      <c r="AC55">
        <f t="shared" si="4"/>
        <v>0</v>
      </c>
    </row>
    <row r="56" spans="2:29">
      <c r="B56">
        <v>1</v>
      </c>
      <c r="C56">
        <v>1</v>
      </c>
      <c r="D56" t="s">
        <v>34</v>
      </c>
      <c r="E56" t="s">
        <v>741</v>
      </c>
      <c r="F56" t="s">
        <v>733</v>
      </c>
      <c r="G56" t="s">
        <v>734</v>
      </c>
      <c r="H56">
        <v>4.3530800000000003</v>
      </c>
      <c r="I56">
        <v>4</v>
      </c>
      <c r="L56">
        <v>2</v>
      </c>
      <c r="M56">
        <v>19</v>
      </c>
      <c r="N56">
        <v>1</v>
      </c>
      <c r="O56" t="s">
        <v>719</v>
      </c>
      <c r="P56" t="s">
        <v>735</v>
      </c>
      <c r="R56" t="s">
        <v>731</v>
      </c>
      <c r="T56" t="s">
        <v>736</v>
      </c>
      <c r="U56" t="s">
        <v>741</v>
      </c>
      <c r="V56" t="s">
        <v>658</v>
      </c>
      <c r="W56">
        <v>4.3024750000000003</v>
      </c>
      <c r="X56">
        <f t="shared" ref="X56:X64" si="11">AVERAGE(H146,H155)</f>
        <v>4.3024750000000003</v>
      </c>
      <c r="Y56">
        <v>8</v>
      </c>
      <c r="AA56">
        <f t="shared" si="3"/>
        <v>1</v>
      </c>
      <c r="AB56">
        <f t="shared" si="2"/>
        <v>0</v>
      </c>
      <c r="AC56">
        <f t="shared" si="4"/>
        <v>0</v>
      </c>
    </row>
    <row r="57" spans="2:29">
      <c r="B57">
        <v>1</v>
      </c>
      <c r="C57">
        <v>2</v>
      </c>
      <c r="D57" t="s">
        <v>34</v>
      </c>
      <c r="E57" t="s">
        <v>741</v>
      </c>
      <c r="F57" t="s">
        <v>733</v>
      </c>
      <c r="G57" t="s">
        <v>734</v>
      </c>
      <c r="H57">
        <v>4.3530800000000003</v>
      </c>
      <c r="I57">
        <v>4</v>
      </c>
      <c r="L57">
        <v>2</v>
      </c>
      <c r="M57">
        <v>20</v>
      </c>
      <c r="N57">
        <v>2</v>
      </c>
      <c r="O57" t="s">
        <v>719</v>
      </c>
      <c r="P57" t="s">
        <v>735</v>
      </c>
      <c r="R57" t="s">
        <v>731</v>
      </c>
      <c r="T57" t="s">
        <v>736</v>
      </c>
      <c r="U57" t="s">
        <v>741</v>
      </c>
      <c r="V57" t="s">
        <v>658</v>
      </c>
      <c r="W57">
        <v>4.3024750000000003</v>
      </c>
      <c r="X57">
        <f t="shared" si="11"/>
        <v>4.3024750000000003</v>
      </c>
      <c r="Y57">
        <v>8</v>
      </c>
      <c r="AA57">
        <f t="shared" si="3"/>
        <v>1</v>
      </c>
      <c r="AB57">
        <f t="shared" si="2"/>
        <v>0</v>
      </c>
      <c r="AC57">
        <f t="shared" si="4"/>
        <v>0</v>
      </c>
    </row>
    <row r="58" spans="2:29">
      <c r="B58">
        <v>1</v>
      </c>
      <c r="C58">
        <v>3</v>
      </c>
      <c r="D58" t="s">
        <v>34</v>
      </c>
      <c r="E58" t="s">
        <v>741</v>
      </c>
      <c r="F58" t="s">
        <v>733</v>
      </c>
      <c r="G58" t="s">
        <v>734</v>
      </c>
      <c r="H58">
        <v>9.5526</v>
      </c>
      <c r="I58">
        <v>4</v>
      </c>
      <c r="L58">
        <v>2</v>
      </c>
      <c r="M58">
        <v>21</v>
      </c>
      <c r="N58">
        <v>3</v>
      </c>
      <c r="O58" t="s">
        <v>719</v>
      </c>
      <c r="P58" t="s">
        <v>735</v>
      </c>
      <c r="R58" t="s">
        <v>731</v>
      </c>
      <c r="T58" t="s">
        <v>736</v>
      </c>
      <c r="U58" t="s">
        <v>741</v>
      </c>
      <c r="V58" t="s">
        <v>658</v>
      </c>
      <c r="W58">
        <v>4.3024750000000003</v>
      </c>
      <c r="X58">
        <f t="shared" si="11"/>
        <v>4.3024750000000003</v>
      </c>
      <c r="Y58">
        <v>8</v>
      </c>
      <c r="AA58">
        <f t="shared" si="3"/>
        <v>1</v>
      </c>
      <c r="AB58">
        <f t="shared" si="2"/>
        <v>0</v>
      </c>
      <c r="AC58">
        <f t="shared" si="4"/>
        <v>0</v>
      </c>
    </row>
    <row r="59" spans="2:29">
      <c r="B59">
        <v>1</v>
      </c>
      <c r="C59">
        <v>4</v>
      </c>
      <c r="D59" t="s">
        <v>34</v>
      </c>
      <c r="E59" t="s">
        <v>741</v>
      </c>
      <c r="F59" t="s">
        <v>733</v>
      </c>
      <c r="G59" t="s">
        <v>734</v>
      </c>
      <c r="H59">
        <v>9.6735199999999999</v>
      </c>
      <c r="I59">
        <v>4</v>
      </c>
      <c r="L59">
        <v>2</v>
      </c>
      <c r="M59">
        <v>22</v>
      </c>
      <c r="N59">
        <v>4</v>
      </c>
      <c r="O59" t="s">
        <v>719</v>
      </c>
      <c r="P59" t="s">
        <v>735</v>
      </c>
      <c r="R59" t="s">
        <v>731</v>
      </c>
      <c r="T59" t="s">
        <v>736</v>
      </c>
      <c r="U59" t="s">
        <v>741</v>
      </c>
      <c r="V59" t="s">
        <v>658</v>
      </c>
      <c r="W59">
        <v>4.3024750000000003</v>
      </c>
      <c r="X59">
        <f t="shared" si="11"/>
        <v>4.3024750000000003</v>
      </c>
      <c r="Y59">
        <v>8</v>
      </c>
      <c r="AA59">
        <f t="shared" si="3"/>
        <v>1</v>
      </c>
      <c r="AB59">
        <f t="shared" si="2"/>
        <v>0</v>
      </c>
      <c r="AC59">
        <f t="shared" si="4"/>
        <v>0</v>
      </c>
    </row>
    <row r="60" spans="2:29">
      <c r="B60">
        <v>1</v>
      </c>
      <c r="C60">
        <v>5</v>
      </c>
      <c r="D60" t="s">
        <v>34</v>
      </c>
      <c r="E60" t="s">
        <v>741</v>
      </c>
      <c r="F60" t="s">
        <v>733</v>
      </c>
      <c r="G60" t="s">
        <v>734</v>
      </c>
      <c r="H60">
        <v>9.3107600000000001</v>
      </c>
      <c r="I60">
        <v>4</v>
      </c>
      <c r="L60">
        <v>2</v>
      </c>
      <c r="M60">
        <v>23</v>
      </c>
      <c r="N60">
        <v>5</v>
      </c>
      <c r="O60" t="s">
        <v>719</v>
      </c>
      <c r="P60" t="s">
        <v>735</v>
      </c>
      <c r="R60" t="s">
        <v>731</v>
      </c>
      <c r="T60" t="s">
        <v>736</v>
      </c>
      <c r="U60" t="s">
        <v>741</v>
      </c>
      <c r="V60" t="s">
        <v>658</v>
      </c>
      <c r="W60">
        <v>6.5999350000000003</v>
      </c>
      <c r="X60">
        <f t="shared" si="11"/>
        <v>4.2420150000000003</v>
      </c>
      <c r="Y60">
        <v>8</v>
      </c>
      <c r="AA60">
        <f t="shared" si="3"/>
        <v>0.64273587542907618</v>
      </c>
      <c r="AB60">
        <f t="shared" si="2"/>
        <v>-0.44202140829490344</v>
      </c>
      <c r="AC60">
        <f t="shared" si="4"/>
        <v>0</v>
      </c>
    </row>
    <row r="61" spans="2:29">
      <c r="B61">
        <v>1</v>
      </c>
      <c r="C61">
        <v>6</v>
      </c>
      <c r="D61" t="s">
        <v>34</v>
      </c>
      <c r="E61" t="s">
        <v>741</v>
      </c>
      <c r="F61" t="s">
        <v>733</v>
      </c>
      <c r="G61" t="s">
        <v>734</v>
      </c>
      <c r="H61">
        <v>14.38936</v>
      </c>
      <c r="I61">
        <v>4</v>
      </c>
      <c r="L61">
        <v>2</v>
      </c>
      <c r="M61">
        <v>24</v>
      </c>
      <c r="N61">
        <v>6</v>
      </c>
      <c r="O61" t="s">
        <v>719</v>
      </c>
      <c r="P61" t="s">
        <v>735</v>
      </c>
      <c r="R61" t="s">
        <v>731</v>
      </c>
      <c r="T61" t="s">
        <v>736</v>
      </c>
      <c r="U61" t="s">
        <v>741</v>
      </c>
      <c r="V61" t="s">
        <v>658</v>
      </c>
      <c r="W61">
        <v>8.7160200000000003</v>
      </c>
      <c r="X61">
        <f t="shared" si="11"/>
        <v>4.2420150000000003</v>
      </c>
      <c r="Y61">
        <v>8</v>
      </c>
      <c r="AA61">
        <f t="shared" si="3"/>
        <v>0.4866917469211865</v>
      </c>
      <c r="AB61">
        <f t="shared" si="2"/>
        <v>-0.72012431950617395</v>
      </c>
      <c r="AC61">
        <f t="shared" si="4"/>
        <v>0</v>
      </c>
    </row>
    <row r="62" spans="2:29">
      <c r="B62">
        <v>1</v>
      </c>
      <c r="C62">
        <v>7</v>
      </c>
      <c r="D62" t="s">
        <v>34</v>
      </c>
      <c r="E62" t="s">
        <v>741</v>
      </c>
      <c r="F62" t="s">
        <v>733</v>
      </c>
      <c r="G62" t="s">
        <v>734</v>
      </c>
      <c r="H62">
        <v>19.1052</v>
      </c>
      <c r="I62">
        <v>4</v>
      </c>
      <c r="L62">
        <v>2</v>
      </c>
      <c r="M62">
        <v>25</v>
      </c>
      <c r="N62">
        <v>7</v>
      </c>
      <c r="O62" t="s">
        <v>719</v>
      </c>
      <c r="P62" t="s">
        <v>735</v>
      </c>
      <c r="R62" t="s">
        <v>731</v>
      </c>
      <c r="T62" t="s">
        <v>736</v>
      </c>
      <c r="U62" t="s">
        <v>741</v>
      </c>
      <c r="V62" t="s">
        <v>658</v>
      </c>
      <c r="W62">
        <v>13.190020000000001</v>
      </c>
      <c r="X62">
        <f t="shared" si="11"/>
        <v>6.5999350000000003</v>
      </c>
      <c r="Y62">
        <v>8</v>
      </c>
      <c r="AA62">
        <f t="shared" si="3"/>
        <v>0.50037338836483947</v>
      </c>
      <c r="AB62">
        <f t="shared" si="2"/>
        <v>-0.69240068252926634</v>
      </c>
      <c r="AC62">
        <f t="shared" si="4"/>
        <v>0</v>
      </c>
    </row>
    <row r="63" spans="2:29">
      <c r="B63">
        <v>1</v>
      </c>
      <c r="C63">
        <v>8</v>
      </c>
      <c r="D63" t="s">
        <v>34</v>
      </c>
      <c r="E63" t="s">
        <v>741</v>
      </c>
      <c r="F63" t="s">
        <v>733</v>
      </c>
      <c r="G63" t="s">
        <v>734</v>
      </c>
      <c r="H63">
        <v>28.415959999999998</v>
      </c>
      <c r="I63">
        <v>4</v>
      </c>
      <c r="L63">
        <v>2</v>
      </c>
      <c r="M63">
        <v>26</v>
      </c>
      <c r="N63">
        <v>8</v>
      </c>
      <c r="O63" t="s">
        <v>719</v>
      </c>
      <c r="P63" t="s">
        <v>735</v>
      </c>
      <c r="R63" t="s">
        <v>731</v>
      </c>
      <c r="T63" t="s">
        <v>736</v>
      </c>
      <c r="U63" t="s">
        <v>741</v>
      </c>
      <c r="V63" t="s">
        <v>658</v>
      </c>
      <c r="W63">
        <v>20.989294999999998</v>
      </c>
      <c r="X63">
        <f t="shared" si="11"/>
        <v>8.7160200000000003</v>
      </c>
      <c r="Y63">
        <v>8</v>
      </c>
      <c r="AA63">
        <f t="shared" si="3"/>
        <v>0.41526025528727861</v>
      </c>
      <c r="AB63">
        <f t="shared" si="2"/>
        <v>-0.87884983413558404</v>
      </c>
      <c r="AC63">
        <f t="shared" si="4"/>
        <v>0</v>
      </c>
    </row>
    <row r="64" spans="2:29">
      <c r="B64">
        <v>1</v>
      </c>
      <c r="C64">
        <v>9</v>
      </c>
      <c r="D64" t="s">
        <v>34</v>
      </c>
      <c r="E64" t="s">
        <v>741</v>
      </c>
      <c r="F64" t="s">
        <v>733</v>
      </c>
      <c r="G64" t="s">
        <v>734</v>
      </c>
      <c r="H64">
        <v>46.43289</v>
      </c>
      <c r="I64">
        <v>4</v>
      </c>
      <c r="L64">
        <v>2</v>
      </c>
      <c r="M64">
        <v>27</v>
      </c>
      <c r="N64">
        <v>9</v>
      </c>
      <c r="O64" t="s">
        <v>719</v>
      </c>
      <c r="P64" t="s">
        <v>735</v>
      </c>
      <c r="R64" t="s">
        <v>731</v>
      </c>
      <c r="T64" t="s">
        <v>736</v>
      </c>
      <c r="U64" t="s">
        <v>741</v>
      </c>
      <c r="V64" t="s">
        <v>658</v>
      </c>
      <c r="W64">
        <v>35.197274999999998</v>
      </c>
      <c r="X64">
        <f t="shared" si="11"/>
        <v>15.570969999999999</v>
      </c>
      <c r="Y64">
        <v>8</v>
      </c>
      <c r="AA64">
        <f t="shared" si="3"/>
        <v>0.44239134989853618</v>
      </c>
      <c r="AB64">
        <f t="shared" si="2"/>
        <v>-0.81556038163574618</v>
      </c>
      <c r="AC64">
        <f t="shared" si="4"/>
        <v>0</v>
      </c>
    </row>
    <row r="65" spans="2:29">
      <c r="B65">
        <v>1</v>
      </c>
      <c r="C65">
        <v>1</v>
      </c>
      <c r="D65" t="s">
        <v>34</v>
      </c>
      <c r="E65" t="s">
        <v>741</v>
      </c>
      <c r="F65" t="s">
        <v>733</v>
      </c>
      <c r="G65" t="s">
        <v>739</v>
      </c>
      <c r="H65">
        <v>4.0660699999999999</v>
      </c>
      <c r="I65">
        <v>4</v>
      </c>
      <c r="L65">
        <v>2</v>
      </c>
      <c r="M65">
        <v>28</v>
      </c>
      <c r="N65">
        <v>1</v>
      </c>
      <c r="O65" t="s">
        <v>719</v>
      </c>
      <c r="P65" t="s">
        <v>735</v>
      </c>
      <c r="R65" t="s">
        <v>731</v>
      </c>
      <c r="T65" t="s">
        <v>736</v>
      </c>
      <c r="U65" t="s">
        <v>742</v>
      </c>
      <c r="V65" t="s">
        <v>658</v>
      </c>
      <c r="W65">
        <v>4.3024750000000003</v>
      </c>
      <c r="X65">
        <f t="shared" ref="X65:X73" si="12">AVERAGE(H164,H173)</f>
        <v>4.3024750000000003</v>
      </c>
      <c r="Y65">
        <v>8</v>
      </c>
      <c r="AA65">
        <f t="shared" si="3"/>
        <v>1</v>
      </c>
      <c r="AB65">
        <f t="shared" si="2"/>
        <v>0</v>
      </c>
      <c r="AC65">
        <f t="shared" si="4"/>
        <v>0</v>
      </c>
    </row>
    <row r="66" spans="2:29">
      <c r="B66">
        <v>1</v>
      </c>
      <c r="C66">
        <v>2</v>
      </c>
      <c r="D66" t="s">
        <v>34</v>
      </c>
      <c r="E66" t="s">
        <v>741</v>
      </c>
      <c r="F66" t="s">
        <v>733</v>
      </c>
      <c r="G66" t="s">
        <v>739</v>
      </c>
      <c r="H66">
        <v>4.0660699999999999</v>
      </c>
      <c r="I66">
        <v>4</v>
      </c>
      <c r="L66">
        <v>2</v>
      </c>
      <c r="M66">
        <v>29</v>
      </c>
      <c r="N66">
        <v>2</v>
      </c>
      <c r="O66" t="s">
        <v>719</v>
      </c>
      <c r="P66" t="s">
        <v>735</v>
      </c>
      <c r="R66" t="s">
        <v>731</v>
      </c>
      <c r="T66" t="s">
        <v>736</v>
      </c>
      <c r="U66" t="s">
        <v>742</v>
      </c>
      <c r="V66" t="s">
        <v>658</v>
      </c>
      <c r="W66">
        <v>4.3024750000000003</v>
      </c>
      <c r="X66">
        <f t="shared" si="12"/>
        <v>4.3024750000000003</v>
      </c>
      <c r="Y66">
        <v>8</v>
      </c>
      <c r="AA66">
        <f t="shared" si="3"/>
        <v>1</v>
      </c>
      <c r="AB66">
        <f t="shared" ref="AB66:AB73" si="13">LN(AA66)</f>
        <v>0</v>
      </c>
      <c r="AC66">
        <f t="shared" si="4"/>
        <v>0</v>
      </c>
    </row>
    <row r="67" spans="2:29">
      <c r="B67">
        <v>1</v>
      </c>
      <c r="C67">
        <v>3</v>
      </c>
      <c r="D67" t="s">
        <v>34</v>
      </c>
      <c r="E67" t="s">
        <v>741</v>
      </c>
      <c r="F67" t="s">
        <v>733</v>
      </c>
      <c r="G67" t="s">
        <v>739</v>
      </c>
      <c r="H67">
        <v>4.0660699999999999</v>
      </c>
      <c r="I67">
        <v>4</v>
      </c>
      <c r="L67">
        <v>2</v>
      </c>
      <c r="M67">
        <v>30</v>
      </c>
      <c r="N67">
        <v>3</v>
      </c>
      <c r="O67" t="s">
        <v>719</v>
      </c>
      <c r="P67" t="s">
        <v>735</v>
      </c>
      <c r="R67" t="s">
        <v>731</v>
      </c>
      <c r="T67" t="s">
        <v>736</v>
      </c>
      <c r="U67" t="s">
        <v>742</v>
      </c>
      <c r="V67" t="s">
        <v>658</v>
      </c>
      <c r="W67">
        <v>4.3024750000000003</v>
      </c>
      <c r="X67">
        <f t="shared" si="12"/>
        <v>4.3024750000000003</v>
      </c>
      <c r="Y67">
        <v>8</v>
      </c>
      <c r="AA67">
        <f t="shared" ref="AA67:AA73" si="14">X67/W67</f>
        <v>1</v>
      </c>
      <c r="AB67">
        <f t="shared" si="13"/>
        <v>0</v>
      </c>
      <c r="AC67">
        <f t="shared" ref="AC67:AC73" si="15">(Y67*Z67)/(Z67+Y67)</f>
        <v>0</v>
      </c>
    </row>
    <row r="68" spans="2:29">
      <c r="B68">
        <v>1</v>
      </c>
      <c r="C68">
        <v>4</v>
      </c>
      <c r="D68" t="s">
        <v>34</v>
      </c>
      <c r="E68" t="s">
        <v>741</v>
      </c>
      <c r="F68" t="s">
        <v>733</v>
      </c>
      <c r="G68" t="s">
        <v>739</v>
      </c>
      <c r="H68">
        <v>4.0660699999999999</v>
      </c>
      <c r="I68">
        <v>4</v>
      </c>
      <c r="L68">
        <v>2</v>
      </c>
      <c r="M68">
        <v>31</v>
      </c>
      <c r="N68">
        <v>4</v>
      </c>
      <c r="O68" t="s">
        <v>719</v>
      </c>
      <c r="P68" t="s">
        <v>735</v>
      </c>
      <c r="R68" t="s">
        <v>731</v>
      </c>
      <c r="T68" t="s">
        <v>736</v>
      </c>
      <c r="U68" t="s">
        <v>742</v>
      </c>
      <c r="V68" t="s">
        <v>658</v>
      </c>
      <c r="W68">
        <v>4.3024750000000003</v>
      </c>
      <c r="X68">
        <f t="shared" si="12"/>
        <v>4.3024750000000003</v>
      </c>
      <c r="Y68">
        <v>8</v>
      </c>
      <c r="AA68">
        <f t="shared" si="14"/>
        <v>1</v>
      </c>
      <c r="AB68">
        <f t="shared" si="13"/>
        <v>0</v>
      </c>
      <c r="AC68">
        <f t="shared" si="15"/>
        <v>0</v>
      </c>
    </row>
    <row r="69" spans="2:29">
      <c r="B69">
        <v>1</v>
      </c>
      <c r="C69">
        <v>5</v>
      </c>
      <c r="D69" t="s">
        <v>34</v>
      </c>
      <c r="E69" t="s">
        <v>741</v>
      </c>
      <c r="F69" t="s">
        <v>733</v>
      </c>
      <c r="G69" t="s">
        <v>739</v>
      </c>
      <c r="H69">
        <v>4.0660699999999999</v>
      </c>
      <c r="I69">
        <v>4</v>
      </c>
      <c r="L69">
        <v>2</v>
      </c>
      <c r="M69">
        <v>32</v>
      </c>
      <c r="N69">
        <v>5</v>
      </c>
      <c r="O69" t="s">
        <v>719</v>
      </c>
      <c r="P69" t="s">
        <v>735</v>
      </c>
      <c r="R69" t="s">
        <v>731</v>
      </c>
      <c r="T69" t="s">
        <v>736</v>
      </c>
      <c r="U69" t="s">
        <v>742</v>
      </c>
      <c r="V69" t="s">
        <v>658</v>
      </c>
      <c r="W69">
        <v>6.5999350000000003</v>
      </c>
      <c r="X69">
        <f t="shared" si="12"/>
        <v>4.2420150000000003</v>
      </c>
      <c r="Y69">
        <v>8</v>
      </c>
      <c r="AA69">
        <f t="shared" si="14"/>
        <v>0.64273587542907618</v>
      </c>
      <c r="AB69">
        <f t="shared" si="13"/>
        <v>-0.44202140829490344</v>
      </c>
      <c r="AC69">
        <f t="shared" si="15"/>
        <v>0</v>
      </c>
    </row>
    <row r="70" spans="2:29">
      <c r="B70">
        <v>1</v>
      </c>
      <c r="C70">
        <v>6</v>
      </c>
      <c r="D70" t="s">
        <v>34</v>
      </c>
      <c r="E70" t="s">
        <v>741</v>
      </c>
      <c r="F70" t="s">
        <v>733</v>
      </c>
      <c r="G70" t="s">
        <v>739</v>
      </c>
      <c r="H70">
        <v>4.0660699999999999</v>
      </c>
      <c r="I70">
        <v>4</v>
      </c>
      <c r="L70">
        <v>2</v>
      </c>
      <c r="M70">
        <v>33</v>
      </c>
      <c r="N70">
        <v>6</v>
      </c>
      <c r="O70" t="s">
        <v>719</v>
      </c>
      <c r="P70" t="s">
        <v>735</v>
      </c>
      <c r="R70" t="s">
        <v>731</v>
      </c>
      <c r="T70" t="s">
        <v>736</v>
      </c>
      <c r="U70" t="s">
        <v>742</v>
      </c>
      <c r="V70" t="s">
        <v>658</v>
      </c>
      <c r="W70">
        <v>8.7160200000000003</v>
      </c>
      <c r="X70">
        <f t="shared" si="12"/>
        <v>4.2420150000000003</v>
      </c>
      <c r="Y70">
        <v>8</v>
      </c>
      <c r="AA70">
        <f t="shared" si="14"/>
        <v>0.4866917469211865</v>
      </c>
      <c r="AB70">
        <f t="shared" si="13"/>
        <v>-0.72012431950617395</v>
      </c>
      <c r="AC70">
        <f t="shared" si="15"/>
        <v>0</v>
      </c>
    </row>
    <row r="71" spans="2:29">
      <c r="B71">
        <v>1</v>
      </c>
      <c r="C71">
        <v>7</v>
      </c>
      <c r="D71" t="s">
        <v>34</v>
      </c>
      <c r="E71" t="s">
        <v>741</v>
      </c>
      <c r="F71" t="s">
        <v>733</v>
      </c>
      <c r="G71" t="s">
        <v>739</v>
      </c>
      <c r="H71">
        <v>4.0660699999999999</v>
      </c>
      <c r="I71">
        <v>4</v>
      </c>
      <c r="L71">
        <v>2</v>
      </c>
      <c r="M71">
        <v>34</v>
      </c>
      <c r="N71">
        <v>7</v>
      </c>
      <c r="O71" t="s">
        <v>719</v>
      </c>
      <c r="P71" t="s">
        <v>735</v>
      </c>
      <c r="R71" t="s">
        <v>731</v>
      </c>
      <c r="T71" t="s">
        <v>736</v>
      </c>
      <c r="U71" t="s">
        <v>742</v>
      </c>
      <c r="V71" t="s">
        <v>658</v>
      </c>
      <c r="W71">
        <v>13.190020000000001</v>
      </c>
      <c r="X71">
        <f t="shared" si="12"/>
        <v>4.3024750000000003</v>
      </c>
      <c r="Y71">
        <v>8</v>
      </c>
      <c r="AA71">
        <f t="shared" si="14"/>
        <v>0.32619169644928514</v>
      </c>
      <c r="AB71">
        <f t="shared" si="13"/>
        <v>-1.1202700445168721</v>
      </c>
      <c r="AC71">
        <f t="shared" si="15"/>
        <v>0</v>
      </c>
    </row>
    <row r="72" spans="2:29">
      <c r="B72">
        <v>1</v>
      </c>
      <c r="C72">
        <v>8</v>
      </c>
      <c r="D72" t="s">
        <v>34</v>
      </c>
      <c r="E72" t="s">
        <v>741</v>
      </c>
      <c r="F72" t="s">
        <v>733</v>
      </c>
      <c r="G72" t="s">
        <v>739</v>
      </c>
      <c r="H72">
        <v>4.5743299999999998</v>
      </c>
      <c r="I72">
        <v>4</v>
      </c>
      <c r="L72">
        <v>2</v>
      </c>
      <c r="M72">
        <v>35</v>
      </c>
      <c r="N72">
        <v>8</v>
      </c>
      <c r="O72" t="s">
        <v>719</v>
      </c>
      <c r="P72" t="s">
        <v>735</v>
      </c>
      <c r="R72" t="s">
        <v>731</v>
      </c>
      <c r="T72" t="s">
        <v>736</v>
      </c>
      <c r="U72" t="s">
        <v>742</v>
      </c>
      <c r="V72" t="s">
        <v>658</v>
      </c>
      <c r="W72">
        <v>20.989294999999998</v>
      </c>
      <c r="X72">
        <f t="shared" si="12"/>
        <v>4.3024750000000003</v>
      </c>
      <c r="Y72">
        <v>8</v>
      </c>
      <c r="AA72">
        <f t="shared" si="14"/>
        <v>0.20498425506907214</v>
      </c>
      <c r="AB72">
        <f t="shared" si="13"/>
        <v>-1.5848221073344602</v>
      </c>
      <c r="AC72">
        <f t="shared" si="15"/>
        <v>0</v>
      </c>
    </row>
    <row r="73" spans="2:29">
      <c r="B73">
        <v>1</v>
      </c>
      <c r="C73">
        <v>9</v>
      </c>
      <c r="D73" t="s">
        <v>34</v>
      </c>
      <c r="E73" t="s">
        <v>741</v>
      </c>
      <c r="F73" t="s">
        <v>733</v>
      </c>
      <c r="G73" t="s">
        <v>739</v>
      </c>
      <c r="H73">
        <v>14.231260000000001</v>
      </c>
      <c r="I73">
        <v>4</v>
      </c>
      <c r="L73">
        <v>2</v>
      </c>
      <c r="M73">
        <v>36</v>
      </c>
      <c r="N73">
        <v>9</v>
      </c>
      <c r="O73" t="s">
        <v>719</v>
      </c>
      <c r="P73" t="s">
        <v>735</v>
      </c>
      <c r="R73" t="s">
        <v>731</v>
      </c>
      <c r="T73" t="s">
        <v>736</v>
      </c>
      <c r="U73" t="s">
        <v>742</v>
      </c>
      <c r="V73" t="s">
        <v>658</v>
      </c>
      <c r="W73">
        <v>35.197274999999998</v>
      </c>
      <c r="X73">
        <f t="shared" si="12"/>
        <v>6.5999350000000003</v>
      </c>
      <c r="Y73">
        <v>8</v>
      </c>
      <c r="AA73">
        <f t="shared" si="14"/>
        <v>0.18751266965979613</v>
      </c>
      <c r="AB73">
        <f t="shared" si="13"/>
        <v>-1.673908864335611</v>
      </c>
      <c r="AC73">
        <f t="shared" si="15"/>
        <v>0</v>
      </c>
    </row>
    <row r="74" spans="2:29">
      <c r="B74">
        <v>1</v>
      </c>
      <c r="C74">
        <v>1</v>
      </c>
      <c r="D74" t="s">
        <v>34</v>
      </c>
      <c r="E74" t="s">
        <v>742</v>
      </c>
      <c r="F74" t="s">
        <v>733</v>
      </c>
      <c r="G74" t="s">
        <v>734</v>
      </c>
      <c r="H74">
        <v>4.3530800000000003</v>
      </c>
      <c r="I74">
        <v>4</v>
      </c>
    </row>
    <row r="75" spans="2:29">
      <c r="B75">
        <v>1</v>
      </c>
      <c r="C75">
        <v>2</v>
      </c>
      <c r="D75" t="s">
        <v>34</v>
      </c>
      <c r="E75" t="s">
        <v>742</v>
      </c>
      <c r="F75" t="s">
        <v>733</v>
      </c>
      <c r="G75" t="s">
        <v>734</v>
      </c>
      <c r="H75">
        <v>4.3530800000000003</v>
      </c>
      <c r="I75">
        <v>4</v>
      </c>
    </row>
    <row r="76" spans="2:29">
      <c r="B76">
        <v>1</v>
      </c>
      <c r="C76">
        <v>3</v>
      </c>
      <c r="D76" t="s">
        <v>34</v>
      </c>
      <c r="E76" t="s">
        <v>742</v>
      </c>
      <c r="F76" t="s">
        <v>733</v>
      </c>
      <c r="G76" t="s">
        <v>734</v>
      </c>
      <c r="H76">
        <v>4.3530800000000003</v>
      </c>
      <c r="I76">
        <v>4</v>
      </c>
    </row>
    <row r="77" spans="2:29">
      <c r="B77">
        <v>1</v>
      </c>
      <c r="C77">
        <v>4</v>
      </c>
      <c r="D77" t="s">
        <v>34</v>
      </c>
      <c r="E77" t="s">
        <v>742</v>
      </c>
      <c r="F77" t="s">
        <v>733</v>
      </c>
      <c r="G77" t="s">
        <v>734</v>
      </c>
      <c r="H77">
        <v>4.4740000000000002</v>
      </c>
      <c r="I77">
        <v>4</v>
      </c>
    </row>
    <row r="78" spans="2:29">
      <c r="B78">
        <v>1</v>
      </c>
      <c r="C78">
        <v>5</v>
      </c>
      <c r="D78" t="s">
        <v>34</v>
      </c>
      <c r="E78" t="s">
        <v>742</v>
      </c>
      <c r="F78" t="s">
        <v>733</v>
      </c>
      <c r="G78" t="s">
        <v>734</v>
      </c>
      <c r="H78">
        <v>4.5949200000000001</v>
      </c>
      <c r="I78">
        <v>4</v>
      </c>
    </row>
    <row r="79" spans="2:29">
      <c r="B79">
        <v>1</v>
      </c>
      <c r="C79">
        <v>6</v>
      </c>
      <c r="D79" t="s">
        <v>34</v>
      </c>
      <c r="E79" t="s">
        <v>742</v>
      </c>
      <c r="F79" t="s">
        <v>733</v>
      </c>
      <c r="G79" t="s">
        <v>734</v>
      </c>
      <c r="H79">
        <v>9.1898400000000002</v>
      </c>
      <c r="I79">
        <v>4</v>
      </c>
    </row>
    <row r="80" spans="2:29">
      <c r="B80">
        <v>1</v>
      </c>
      <c r="C80">
        <v>7</v>
      </c>
      <c r="D80" t="s">
        <v>34</v>
      </c>
      <c r="E80" t="s">
        <v>742</v>
      </c>
      <c r="F80" t="s">
        <v>733</v>
      </c>
      <c r="G80" t="s">
        <v>734</v>
      </c>
      <c r="H80">
        <v>9.1898400000000002</v>
      </c>
      <c r="I80">
        <v>4</v>
      </c>
    </row>
    <row r="81" spans="2:10">
      <c r="B81">
        <v>1</v>
      </c>
      <c r="C81">
        <v>8</v>
      </c>
      <c r="D81" t="s">
        <v>34</v>
      </c>
      <c r="E81" t="s">
        <v>742</v>
      </c>
      <c r="F81" t="s">
        <v>733</v>
      </c>
      <c r="G81" t="s">
        <v>734</v>
      </c>
      <c r="H81">
        <v>18.86336</v>
      </c>
      <c r="I81">
        <v>4</v>
      </c>
    </row>
    <row r="82" spans="2:10">
      <c r="B82">
        <v>1</v>
      </c>
      <c r="C82">
        <v>9</v>
      </c>
      <c r="D82" t="s">
        <v>34</v>
      </c>
      <c r="E82" t="s">
        <v>742</v>
      </c>
      <c r="F82" t="s">
        <v>733</v>
      </c>
      <c r="G82" t="s">
        <v>734</v>
      </c>
      <c r="H82">
        <v>23.33736</v>
      </c>
      <c r="I82">
        <v>4</v>
      </c>
    </row>
    <row r="83" spans="2:10">
      <c r="B83">
        <v>1</v>
      </c>
      <c r="C83">
        <v>1</v>
      </c>
      <c r="D83" t="s">
        <v>34</v>
      </c>
      <c r="E83" t="s">
        <v>742</v>
      </c>
      <c r="F83" t="s">
        <v>733</v>
      </c>
      <c r="G83" t="s">
        <v>739</v>
      </c>
      <c r="H83">
        <v>4.0660699999999999</v>
      </c>
      <c r="I83">
        <v>4</v>
      </c>
    </row>
    <row r="84" spans="2:10">
      <c r="B84">
        <v>1</v>
      </c>
      <c r="C84">
        <v>2</v>
      </c>
      <c r="D84" t="s">
        <v>34</v>
      </c>
      <c r="E84" t="s">
        <v>742</v>
      </c>
      <c r="F84" t="s">
        <v>733</v>
      </c>
      <c r="G84" t="s">
        <v>739</v>
      </c>
      <c r="H84">
        <v>4.0660699999999999</v>
      </c>
      <c r="I84">
        <v>4</v>
      </c>
    </row>
    <row r="85" spans="2:10">
      <c r="B85">
        <v>1</v>
      </c>
      <c r="C85">
        <v>3</v>
      </c>
      <c r="D85" t="s">
        <v>34</v>
      </c>
      <c r="E85" t="s">
        <v>742</v>
      </c>
      <c r="F85" t="s">
        <v>733</v>
      </c>
      <c r="G85" t="s">
        <v>739</v>
      </c>
      <c r="H85">
        <v>4.0660699999999999</v>
      </c>
      <c r="I85">
        <v>4</v>
      </c>
    </row>
    <row r="86" spans="2:10">
      <c r="B86">
        <v>1</v>
      </c>
      <c r="C86">
        <v>4</v>
      </c>
      <c r="D86" t="s">
        <v>34</v>
      </c>
      <c r="E86" t="s">
        <v>742</v>
      </c>
      <c r="F86" t="s">
        <v>733</v>
      </c>
      <c r="G86" t="s">
        <v>739</v>
      </c>
      <c r="H86">
        <v>4.0660699999999999</v>
      </c>
      <c r="I86">
        <v>4</v>
      </c>
    </row>
    <row r="87" spans="2:10">
      <c r="B87">
        <v>1</v>
      </c>
      <c r="C87">
        <v>5</v>
      </c>
      <c r="D87" t="s">
        <v>34</v>
      </c>
      <c r="E87" t="s">
        <v>742</v>
      </c>
      <c r="F87" t="s">
        <v>733</v>
      </c>
      <c r="G87" t="s">
        <v>739</v>
      </c>
      <c r="H87">
        <v>4.0660699999999999</v>
      </c>
      <c r="I87">
        <v>4</v>
      </c>
    </row>
    <row r="88" spans="2:10">
      <c r="B88">
        <v>1</v>
      </c>
      <c r="C88">
        <v>6</v>
      </c>
      <c r="D88" t="s">
        <v>34</v>
      </c>
      <c r="E88" t="s">
        <v>742</v>
      </c>
      <c r="F88" t="s">
        <v>733</v>
      </c>
      <c r="G88" t="s">
        <v>739</v>
      </c>
      <c r="H88">
        <v>4.0660699999999999</v>
      </c>
      <c r="I88">
        <v>4</v>
      </c>
    </row>
    <row r="89" spans="2:10">
      <c r="B89">
        <v>1</v>
      </c>
      <c r="C89">
        <v>7</v>
      </c>
      <c r="D89" t="s">
        <v>34</v>
      </c>
      <c r="E89" t="s">
        <v>742</v>
      </c>
      <c r="F89" t="s">
        <v>733</v>
      </c>
      <c r="G89" t="s">
        <v>739</v>
      </c>
      <c r="H89">
        <v>4.0660699999999999</v>
      </c>
      <c r="I89">
        <v>4</v>
      </c>
    </row>
    <row r="90" spans="2:10">
      <c r="B90">
        <v>1</v>
      </c>
      <c r="C90">
        <v>8</v>
      </c>
      <c r="D90" t="s">
        <v>34</v>
      </c>
      <c r="E90" t="s">
        <v>742</v>
      </c>
      <c r="F90" t="s">
        <v>733</v>
      </c>
      <c r="G90" t="s">
        <v>739</v>
      </c>
      <c r="H90">
        <v>4.5743299999999998</v>
      </c>
      <c r="I90">
        <v>4</v>
      </c>
    </row>
    <row r="91" spans="2:10">
      <c r="B91" s="7">
        <v>1</v>
      </c>
      <c r="C91" s="7">
        <v>9</v>
      </c>
      <c r="D91" s="7" t="s">
        <v>34</v>
      </c>
      <c r="E91" s="7" t="s">
        <v>742</v>
      </c>
      <c r="F91" s="7" t="s">
        <v>733</v>
      </c>
      <c r="G91" s="7" t="s">
        <v>739</v>
      </c>
      <c r="H91" s="7">
        <v>9.5298599999999993</v>
      </c>
      <c r="I91" s="7">
        <v>4</v>
      </c>
      <c r="J91" s="7"/>
    </row>
    <row r="92" spans="2:10">
      <c r="B92" s="7">
        <v>2</v>
      </c>
      <c r="C92" s="7">
        <v>1</v>
      </c>
      <c r="D92" s="7" t="s">
        <v>32</v>
      </c>
      <c r="E92" s="7" t="s">
        <v>732</v>
      </c>
      <c r="F92" s="7" t="s">
        <v>658</v>
      </c>
      <c r="G92" s="7" t="s">
        <v>734</v>
      </c>
      <c r="H92" s="7">
        <v>4.5949200000000001</v>
      </c>
      <c r="I92" s="7">
        <v>4</v>
      </c>
      <c r="J92" s="7"/>
    </row>
    <row r="93" spans="2:10">
      <c r="B93">
        <v>2</v>
      </c>
      <c r="C93">
        <v>2</v>
      </c>
      <c r="D93" t="s">
        <v>32</v>
      </c>
      <c r="E93" t="s">
        <v>732</v>
      </c>
      <c r="F93" t="s">
        <v>658</v>
      </c>
      <c r="G93" t="s">
        <v>734</v>
      </c>
      <c r="H93">
        <v>4.5949200000000001</v>
      </c>
      <c r="I93">
        <v>4</v>
      </c>
    </row>
    <row r="94" spans="2:10">
      <c r="B94">
        <v>2</v>
      </c>
      <c r="C94">
        <v>3</v>
      </c>
      <c r="D94" t="s">
        <v>32</v>
      </c>
      <c r="E94" t="s">
        <v>732</v>
      </c>
      <c r="F94" t="s">
        <v>658</v>
      </c>
      <c r="G94" t="s">
        <v>734</v>
      </c>
      <c r="H94">
        <v>4.5949200000000001</v>
      </c>
      <c r="I94">
        <v>4</v>
      </c>
    </row>
    <row r="95" spans="2:10">
      <c r="B95">
        <v>2</v>
      </c>
      <c r="C95">
        <v>4</v>
      </c>
      <c r="D95" t="s">
        <v>32</v>
      </c>
      <c r="E95" t="s">
        <v>732</v>
      </c>
      <c r="F95" t="s">
        <v>658</v>
      </c>
      <c r="G95" t="s">
        <v>734</v>
      </c>
      <c r="H95">
        <v>4.5949200000000001</v>
      </c>
      <c r="I95">
        <v>4</v>
      </c>
    </row>
    <row r="96" spans="2:10">
      <c r="B96">
        <v>2</v>
      </c>
      <c r="C96">
        <v>5</v>
      </c>
      <c r="D96" t="s">
        <v>32</v>
      </c>
      <c r="E96" t="s">
        <v>732</v>
      </c>
      <c r="F96" t="s">
        <v>658</v>
      </c>
      <c r="G96" t="s">
        <v>734</v>
      </c>
      <c r="H96">
        <v>9.1898400000000002</v>
      </c>
      <c r="I96">
        <v>4</v>
      </c>
    </row>
    <row r="97" spans="2:10">
      <c r="B97">
        <v>2</v>
      </c>
      <c r="C97">
        <v>6</v>
      </c>
      <c r="D97" t="s">
        <v>32</v>
      </c>
      <c r="E97" t="s">
        <v>732</v>
      </c>
      <c r="F97" t="s">
        <v>658</v>
      </c>
      <c r="G97" t="s">
        <v>734</v>
      </c>
      <c r="H97">
        <v>13.42201</v>
      </c>
      <c r="I97">
        <v>4</v>
      </c>
    </row>
    <row r="98" spans="2:10">
      <c r="B98">
        <v>2</v>
      </c>
      <c r="C98">
        <v>7</v>
      </c>
      <c r="D98" t="s">
        <v>32</v>
      </c>
      <c r="E98" t="s">
        <v>732</v>
      </c>
      <c r="F98" t="s">
        <v>658</v>
      </c>
      <c r="G98" t="s">
        <v>734</v>
      </c>
      <c r="H98">
        <v>22.370010000000001</v>
      </c>
      <c r="I98">
        <v>4</v>
      </c>
    </row>
    <row r="99" spans="2:10">
      <c r="B99">
        <v>2</v>
      </c>
      <c r="C99">
        <v>8</v>
      </c>
      <c r="D99" t="s">
        <v>32</v>
      </c>
      <c r="E99" t="s">
        <v>732</v>
      </c>
      <c r="F99" t="s">
        <v>658</v>
      </c>
      <c r="G99" t="s">
        <v>734</v>
      </c>
      <c r="H99">
        <v>37.968559999999997</v>
      </c>
      <c r="I99">
        <v>4</v>
      </c>
    </row>
    <row r="100" spans="2:10">
      <c r="B100">
        <v>2</v>
      </c>
      <c r="C100">
        <v>9</v>
      </c>
      <c r="D100" t="s">
        <v>32</v>
      </c>
      <c r="E100" t="s">
        <v>732</v>
      </c>
      <c r="F100" t="s">
        <v>658</v>
      </c>
      <c r="G100" t="s">
        <v>734</v>
      </c>
      <c r="H100">
        <v>66.384519999999995</v>
      </c>
      <c r="I100">
        <v>4</v>
      </c>
    </row>
    <row r="101" spans="2:10">
      <c r="B101" s="7">
        <v>2</v>
      </c>
      <c r="C101" s="7">
        <v>1</v>
      </c>
      <c r="D101" s="7" t="s">
        <v>32</v>
      </c>
      <c r="E101" s="7" t="s">
        <v>738</v>
      </c>
      <c r="F101" s="7" t="s">
        <v>658</v>
      </c>
      <c r="G101" s="7" t="s">
        <v>739</v>
      </c>
      <c r="H101" s="7">
        <v>4.0100300000000004</v>
      </c>
      <c r="I101" s="7">
        <v>4</v>
      </c>
      <c r="J101" s="50"/>
    </row>
    <row r="102" spans="2:10">
      <c r="B102">
        <v>2</v>
      </c>
      <c r="C102">
        <v>2</v>
      </c>
      <c r="D102" t="s">
        <v>32</v>
      </c>
      <c r="E102" t="s">
        <v>738</v>
      </c>
      <c r="F102" t="s">
        <v>658</v>
      </c>
      <c r="G102" t="s">
        <v>739</v>
      </c>
      <c r="H102">
        <v>4.0100300000000004</v>
      </c>
      <c r="I102">
        <v>4</v>
      </c>
    </row>
    <row r="103" spans="2:10">
      <c r="B103">
        <v>2</v>
      </c>
      <c r="C103">
        <v>3</v>
      </c>
      <c r="D103" t="s">
        <v>32</v>
      </c>
      <c r="E103" t="s">
        <v>738</v>
      </c>
      <c r="F103" t="s">
        <v>658</v>
      </c>
      <c r="G103" t="s">
        <v>739</v>
      </c>
      <c r="H103">
        <v>4.0100300000000004</v>
      </c>
      <c r="I103">
        <v>4</v>
      </c>
    </row>
    <row r="104" spans="2:10">
      <c r="B104">
        <v>2</v>
      </c>
      <c r="C104">
        <v>4</v>
      </c>
      <c r="D104" t="s">
        <v>32</v>
      </c>
      <c r="E104" t="s">
        <v>738</v>
      </c>
      <c r="F104" t="s">
        <v>658</v>
      </c>
      <c r="G104" t="s">
        <v>739</v>
      </c>
      <c r="H104">
        <v>4.0100300000000004</v>
      </c>
      <c r="I104">
        <v>4</v>
      </c>
    </row>
    <row r="105" spans="2:10">
      <c r="B105">
        <v>2</v>
      </c>
      <c r="C105">
        <v>5</v>
      </c>
      <c r="D105" t="s">
        <v>32</v>
      </c>
      <c r="E105" t="s">
        <v>738</v>
      </c>
      <c r="F105" t="s">
        <v>658</v>
      </c>
      <c r="G105" t="s">
        <v>739</v>
      </c>
      <c r="H105">
        <v>4.0100300000000004</v>
      </c>
      <c r="I105">
        <v>4</v>
      </c>
    </row>
    <row r="106" spans="2:10">
      <c r="B106">
        <v>2</v>
      </c>
      <c r="C106">
        <v>6</v>
      </c>
      <c r="D106" t="s">
        <v>32</v>
      </c>
      <c r="E106" t="s">
        <v>738</v>
      </c>
      <c r="F106" t="s">
        <v>658</v>
      </c>
      <c r="G106" t="s">
        <v>739</v>
      </c>
      <c r="H106">
        <v>4.0100300000000004</v>
      </c>
      <c r="I106">
        <v>4</v>
      </c>
    </row>
    <row r="107" spans="2:10">
      <c r="B107">
        <v>2</v>
      </c>
      <c r="C107">
        <v>7</v>
      </c>
      <c r="D107" t="s">
        <v>32</v>
      </c>
      <c r="E107" t="s">
        <v>738</v>
      </c>
      <c r="F107" t="s">
        <v>658</v>
      </c>
      <c r="G107" t="s">
        <v>739</v>
      </c>
      <c r="H107">
        <v>4.0100300000000004</v>
      </c>
      <c r="I107">
        <v>4</v>
      </c>
    </row>
    <row r="108" spans="2:10">
      <c r="B108">
        <v>2</v>
      </c>
      <c r="C108">
        <v>8</v>
      </c>
      <c r="D108" t="s">
        <v>32</v>
      </c>
      <c r="E108" t="s">
        <v>738</v>
      </c>
      <c r="F108" t="s">
        <v>658</v>
      </c>
      <c r="G108" t="s">
        <v>739</v>
      </c>
      <c r="H108">
        <v>4.0100300000000004</v>
      </c>
      <c r="I108">
        <v>4</v>
      </c>
    </row>
    <row r="109" spans="2:10">
      <c r="B109">
        <v>2</v>
      </c>
      <c r="C109">
        <v>9</v>
      </c>
      <c r="D109" t="s">
        <v>32</v>
      </c>
      <c r="E109" t="s">
        <v>738</v>
      </c>
      <c r="F109" t="s">
        <v>658</v>
      </c>
      <c r="G109" t="s">
        <v>739</v>
      </c>
      <c r="H109">
        <v>4.0100300000000004</v>
      </c>
      <c r="I109">
        <v>4</v>
      </c>
    </row>
    <row r="110" spans="2:10">
      <c r="B110" s="7">
        <v>2</v>
      </c>
      <c r="C110" s="7">
        <v>1</v>
      </c>
      <c r="D110" s="7" t="s">
        <v>34</v>
      </c>
      <c r="E110" s="7" t="s">
        <v>737</v>
      </c>
      <c r="F110" s="7" t="s">
        <v>658</v>
      </c>
      <c r="G110" s="7" t="s">
        <v>734</v>
      </c>
      <c r="H110" s="7">
        <v>4.5949200000000001</v>
      </c>
      <c r="I110" s="7">
        <v>4</v>
      </c>
    </row>
    <row r="111" spans="2:10">
      <c r="B111">
        <v>2</v>
      </c>
      <c r="C111">
        <v>2</v>
      </c>
      <c r="D111" t="s">
        <v>34</v>
      </c>
      <c r="E111" t="s">
        <v>737</v>
      </c>
      <c r="F111" t="s">
        <v>658</v>
      </c>
      <c r="G111" t="s">
        <v>734</v>
      </c>
      <c r="H111">
        <v>4.5949200000000001</v>
      </c>
      <c r="I111">
        <v>4</v>
      </c>
    </row>
    <row r="112" spans="2:10">
      <c r="B112">
        <v>2</v>
      </c>
      <c r="C112">
        <v>3</v>
      </c>
      <c r="D112" t="s">
        <v>34</v>
      </c>
      <c r="E112" t="s">
        <v>737</v>
      </c>
      <c r="F112" t="s">
        <v>658</v>
      </c>
      <c r="G112" t="s">
        <v>734</v>
      </c>
      <c r="H112">
        <v>4.5949200000000001</v>
      </c>
      <c r="I112">
        <v>4</v>
      </c>
    </row>
    <row r="113" spans="2:9">
      <c r="B113">
        <v>2</v>
      </c>
      <c r="C113">
        <v>4</v>
      </c>
      <c r="D113" t="s">
        <v>34</v>
      </c>
      <c r="E113" t="s">
        <v>737</v>
      </c>
      <c r="F113" t="s">
        <v>658</v>
      </c>
      <c r="G113" t="s">
        <v>734</v>
      </c>
      <c r="H113">
        <v>4.5949200000000001</v>
      </c>
      <c r="I113">
        <v>4</v>
      </c>
    </row>
    <row r="114" spans="2:9">
      <c r="B114">
        <v>2</v>
      </c>
      <c r="C114">
        <v>5</v>
      </c>
      <c r="D114" t="s">
        <v>34</v>
      </c>
      <c r="E114" t="s">
        <v>737</v>
      </c>
      <c r="F114" t="s">
        <v>658</v>
      </c>
      <c r="G114" t="s">
        <v>734</v>
      </c>
      <c r="H114">
        <v>4.4740000000000002</v>
      </c>
      <c r="I114">
        <v>4</v>
      </c>
    </row>
    <row r="115" spans="2:9">
      <c r="B115">
        <v>2</v>
      </c>
      <c r="C115">
        <v>6</v>
      </c>
      <c r="D115" t="s">
        <v>34</v>
      </c>
      <c r="E115" t="s">
        <v>737</v>
      </c>
      <c r="F115" t="s">
        <v>658</v>
      </c>
      <c r="G115" t="s">
        <v>734</v>
      </c>
      <c r="H115">
        <v>4.4740000000000002</v>
      </c>
      <c r="I115">
        <v>4</v>
      </c>
    </row>
    <row r="116" spans="2:9">
      <c r="B116">
        <v>2</v>
      </c>
      <c r="C116">
        <v>7</v>
      </c>
      <c r="D116" t="s">
        <v>34</v>
      </c>
      <c r="E116" t="s">
        <v>737</v>
      </c>
      <c r="F116" t="s">
        <v>658</v>
      </c>
      <c r="G116" t="s">
        <v>734</v>
      </c>
      <c r="H116">
        <v>13.30109</v>
      </c>
      <c r="I116">
        <v>4</v>
      </c>
    </row>
    <row r="117" spans="2:9">
      <c r="B117">
        <v>2</v>
      </c>
      <c r="C117">
        <v>8</v>
      </c>
      <c r="D117" t="s">
        <v>34</v>
      </c>
      <c r="E117" t="s">
        <v>737</v>
      </c>
      <c r="F117" t="s">
        <v>658</v>
      </c>
      <c r="G117" t="s">
        <v>734</v>
      </c>
      <c r="H117">
        <v>22.61185</v>
      </c>
      <c r="I117">
        <v>4</v>
      </c>
    </row>
    <row r="118" spans="2:9">
      <c r="B118">
        <v>2</v>
      </c>
      <c r="C118">
        <v>9</v>
      </c>
      <c r="D118" t="s">
        <v>34</v>
      </c>
      <c r="E118" t="s">
        <v>737</v>
      </c>
      <c r="F118" t="s">
        <v>658</v>
      </c>
      <c r="G118" t="s">
        <v>734</v>
      </c>
      <c r="H118">
        <v>47.279319999999998</v>
      </c>
      <c r="I118">
        <v>4</v>
      </c>
    </row>
    <row r="119" spans="2:9">
      <c r="B119">
        <v>2</v>
      </c>
      <c r="C119">
        <v>1</v>
      </c>
      <c r="D119" t="s">
        <v>34</v>
      </c>
      <c r="E119" t="s">
        <v>737</v>
      </c>
      <c r="F119" t="s">
        <v>658</v>
      </c>
      <c r="G119" t="s">
        <v>739</v>
      </c>
      <c r="H119">
        <v>4.0100300000000004</v>
      </c>
      <c r="I119">
        <v>4</v>
      </c>
    </row>
    <row r="120" spans="2:9">
      <c r="B120">
        <v>2</v>
      </c>
      <c r="C120">
        <v>2</v>
      </c>
      <c r="D120" t="s">
        <v>34</v>
      </c>
      <c r="E120" t="s">
        <v>737</v>
      </c>
      <c r="F120" t="s">
        <v>658</v>
      </c>
      <c r="G120" t="s">
        <v>739</v>
      </c>
      <c r="H120">
        <v>4.0100300000000004</v>
      </c>
      <c r="I120">
        <v>4</v>
      </c>
    </row>
    <row r="121" spans="2:9">
      <c r="B121">
        <v>2</v>
      </c>
      <c r="C121">
        <v>3</v>
      </c>
      <c r="D121" t="s">
        <v>34</v>
      </c>
      <c r="E121" t="s">
        <v>737</v>
      </c>
      <c r="F121" t="s">
        <v>658</v>
      </c>
      <c r="G121" t="s">
        <v>739</v>
      </c>
      <c r="H121">
        <v>4.0100300000000004</v>
      </c>
      <c r="I121">
        <v>4</v>
      </c>
    </row>
    <row r="122" spans="2:9">
      <c r="B122">
        <v>2</v>
      </c>
      <c r="C122">
        <v>4</v>
      </c>
      <c r="D122" t="s">
        <v>34</v>
      </c>
      <c r="E122" t="s">
        <v>737</v>
      </c>
      <c r="F122" t="s">
        <v>658</v>
      </c>
      <c r="G122" t="s">
        <v>739</v>
      </c>
      <c r="H122">
        <v>4.0100300000000004</v>
      </c>
      <c r="I122">
        <v>4</v>
      </c>
    </row>
    <row r="123" spans="2:9">
      <c r="B123">
        <v>2</v>
      </c>
      <c r="C123">
        <v>5</v>
      </c>
      <c r="D123" t="s">
        <v>34</v>
      </c>
      <c r="E123" t="s">
        <v>737</v>
      </c>
      <c r="F123" t="s">
        <v>658</v>
      </c>
      <c r="G123" t="s">
        <v>739</v>
      </c>
      <c r="H123">
        <v>4.0100300000000004</v>
      </c>
      <c r="I123">
        <v>4</v>
      </c>
    </row>
    <row r="124" spans="2:9">
      <c r="B124">
        <v>2</v>
      </c>
      <c r="C124">
        <v>6</v>
      </c>
      <c r="D124" t="s">
        <v>34</v>
      </c>
      <c r="E124" t="s">
        <v>737</v>
      </c>
      <c r="F124" t="s">
        <v>658</v>
      </c>
      <c r="G124" t="s">
        <v>739</v>
      </c>
      <c r="H124">
        <v>4.0100300000000004</v>
      </c>
      <c r="I124">
        <v>4</v>
      </c>
    </row>
    <row r="125" spans="2:9">
      <c r="B125">
        <v>2</v>
      </c>
      <c r="C125">
        <v>7</v>
      </c>
      <c r="D125" t="s">
        <v>34</v>
      </c>
      <c r="E125" t="s">
        <v>737</v>
      </c>
      <c r="F125" t="s">
        <v>658</v>
      </c>
      <c r="G125" t="s">
        <v>739</v>
      </c>
      <c r="H125">
        <v>4.0100300000000004</v>
      </c>
      <c r="I125">
        <v>4</v>
      </c>
    </row>
    <row r="126" spans="2:9">
      <c r="B126">
        <v>2</v>
      </c>
      <c r="C126">
        <v>8</v>
      </c>
      <c r="D126" t="s">
        <v>34</v>
      </c>
      <c r="E126" t="s">
        <v>737</v>
      </c>
      <c r="F126" t="s">
        <v>658</v>
      </c>
      <c r="G126" t="s">
        <v>739</v>
      </c>
      <c r="H126">
        <v>4.0100300000000004</v>
      </c>
      <c r="I126">
        <v>4</v>
      </c>
    </row>
    <row r="127" spans="2:9">
      <c r="B127" s="7">
        <v>2</v>
      </c>
      <c r="C127" s="7">
        <v>9</v>
      </c>
      <c r="D127" s="7" t="s">
        <v>34</v>
      </c>
      <c r="E127" t="s">
        <v>737</v>
      </c>
      <c r="F127" s="7" t="s">
        <v>658</v>
      </c>
      <c r="G127" s="7" t="s">
        <v>739</v>
      </c>
      <c r="H127">
        <v>13.90977</v>
      </c>
      <c r="I127" s="7">
        <v>4</v>
      </c>
    </row>
    <row r="128" spans="2:9">
      <c r="B128" s="7">
        <v>2</v>
      </c>
      <c r="C128" s="7">
        <v>1</v>
      </c>
      <c r="D128" s="7" t="s">
        <v>34</v>
      </c>
      <c r="E128" s="7" t="s">
        <v>740</v>
      </c>
      <c r="F128" s="7" t="s">
        <v>658</v>
      </c>
      <c r="G128" s="7" t="s">
        <v>734</v>
      </c>
      <c r="H128" s="7">
        <v>4.5949200000000001</v>
      </c>
      <c r="I128" s="7">
        <v>4</v>
      </c>
    </row>
    <row r="129" spans="2:13">
      <c r="B129">
        <v>2</v>
      </c>
      <c r="C129">
        <v>2</v>
      </c>
      <c r="D129" t="s">
        <v>34</v>
      </c>
      <c r="E129" t="s">
        <v>740</v>
      </c>
      <c r="F129" t="s">
        <v>658</v>
      </c>
      <c r="G129" t="s">
        <v>734</v>
      </c>
      <c r="H129">
        <v>4.5949200000000001</v>
      </c>
      <c r="I129">
        <v>4</v>
      </c>
    </row>
    <row r="130" spans="2:13">
      <c r="B130">
        <v>2</v>
      </c>
      <c r="C130">
        <v>3</v>
      </c>
      <c r="D130" t="s">
        <v>34</v>
      </c>
      <c r="E130" t="s">
        <v>740</v>
      </c>
      <c r="F130" t="s">
        <v>658</v>
      </c>
      <c r="G130" t="s">
        <v>734</v>
      </c>
      <c r="H130">
        <v>4.5949200000000001</v>
      </c>
      <c r="I130">
        <v>4</v>
      </c>
    </row>
    <row r="131" spans="2:13">
      <c r="B131">
        <v>2</v>
      </c>
      <c r="C131">
        <v>4</v>
      </c>
      <c r="D131" t="s">
        <v>34</v>
      </c>
      <c r="E131" t="s">
        <v>740</v>
      </c>
      <c r="F131" t="s">
        <v>658</v>
      </c>
      <c r="G131" t="s">
        <v>734</v>
      </c>
      <c r="H131">
        <v>4.5949200000000001</v>
      </c>
      <c r="I131">
        <v>4</v>
      </c>
    </row>
    <row r="132" spans="2:13">
      <c r="B132">
        <v>2</v>
      </c>
      <c r="C132">
        <v>5</v>
      </c>
      <c r="D132" t="s">
        <v>34</v>
      </c>
      <c r="E132" t="s">
        <v>740</v>
      </c>
      <c r="F132" t="s">
        <v>658</v>
      </c>
      <c r="G132" t="s">
        <v>734</v>
      </c>
      <c r="H132">
        <v>4.4740000000000002</v>
      </c>
      <c r="I132">
        <v>4</v>
      </c>
    </row>
    <row r="133" spans="2:13">
      <c r="B133">
        <v>2</v>
      </c>
      <c r="C133">
        <v>6</v>
      </c>
      <c r="D133" t="s">
        <v>34</v>
      </c>
      <c r="E133" t="s">
        <v>740</v>
      </c>
      <c r="F133" t="s">
        <v>658</v>
      </c>
      <c r="G133" t="s">
        <v>734</v>
      </c>
      <c r="H133">
        <v>4.4740000000000002</v>
      </c>
      <c r="I133">
        <v>4</v>
      </c>
    </row>
    <row r="134" spans="2:13">
      <c r="B134">
        <v>2</v>
      </c>
      <c r="C134">
        <v>7</v>
      </c>
      <c r="D134" t="s">
        <v>34</v>
      </c>
      <c r="E134" t="s">
        <v>740</v>
      </c>
      <c r="F134" t="s">
        <v>658</v>
      </c>
      <c r="G134" t="s">
        <v>734</v>
      </c>
      <c r="H134">
        <v>9.1898400000000002</v>
      </c>
      <c r="I134">
        <v>4</v>
      </c>
    </row>
    <row r="135" spans="2:13">
      <c r="B135">
        <v>2</v>
      </c>
      <c r="C135">
        <v>8</v>
      </c>
      <c r="D135" t="s">
        <v>34</v>
      </c>
      <c r="E135" t="s">
        <v>740</v>
      </c>
      <c r="F135" t="s">
        <v>658</v>
      </c>
      <c r="G135" t="s">
        <v>734</v>
      </c>
      <c r="H135">
        <v>13.42201</v>
      </c>
      <c r="I135">
        <v>4</v>
      </c>
    </row>
    <row r="136" spans="2:13">
      <c r="B136">
        <v>2</v>
      </c>
      <c r="C136">
        <v>9</v>
      </c>
      <c r="D136" t="s">
        <v>34</v>
      </c>
      <c r="E136" t="s">
        <v>740</v>
      </c>
      <c r="F136" t="s">
        <v>658</v>
      </c>
      <c r="G136" t="s">
        <v>734</v>
      </c>
      <c r="H136">
        <v>38.331319999999998</v>
      </c>
      <c r="I136">
        <v>4</v>
      </c>
      <c r="M136" s="7"/>
    </row>
    <row r="137" spans="2:13">
      <c r="B137">
        <v>2</v>
      </c>
      <c r="C137">
        <v>1</v>
      </c>
      <c r="D137" t="s">
        <v>34</v>
      </c>
      <c r="E137" t="s">
        <v>740</v>
      </c>
      <c r="F137" t="s">
        <v>658</v>
      </c>
      <c r="G137" t="s">
        <v>739</v>
      </c>
      <c r="H137">
        <v>4.0100300000000004</v>
      </c>
      <c r="I137">
        <v>4</v>
      </c>
    </row>
    <row r="138" spans="2:13">
      <c r="B138">
        <v>2</v>
      </c>
      <c r="C138">
        <v>2</v>
      </c>
      <c r="D138" t="s">
        <v>34</v>
      </c>
      <c r="E138" t="s">
        <v>740</v>
      </c>
      <c r="F138" t="s">
        <v>658</v>
      </c>
      <c r="G138" t="s">
        <v>739</v>
      </c>
      <c r="H138">
        <v>4.0100300000000004</v>
      </c>
      <c r="I138">
        <v>4</v>
      </c>
    </row>
    <row r="139" spans="2:13">
      <c r="B139">
        <v>2</v>
      </c>
      <c r="C139">
        <v>3</v>
      </c>
      <c r="D139" t="s">
        <v>34</v>
      </c>
      <c r="E139" t="s">
        <v>740</v>
      </c>
      <c r="F139" t="s">
        <v>658</v>
      </c>
      <c r="G139" t="s">
        <v>739</v>
      </c>
      <c r="H139">
        <v>4.0100300000000004</v>
      </c>
      <c r="I139">
        <v>4</v>
      </c>
    </row>
    <row r="140" spans="2:13">
      <c r="B140">
        <v>2</v>
      </c>
      <c r="C140">
        <v>4</v>
      </c>
      <c r="D140" t="s">
        <v>34</v>
      </c>
      <c r="E140" t="s">
        <v>740</v>
      </c>
      <c r="F140" t="s">
        <v>658</v>
      </c>
      <c r="G140" t="s">
        <v>739</v>
      </c>
      <c r="H140">
        <v>4.0100300000000004</v>
      </c>
      <c r="I140">
        <v>4</v>
      </c>
    </row>
    <row r="141" spans="2:13">
      <c r="B141">
        <v>2</v>
      </c>
      <c r="C141">
        <v>5</v>
      </c>
      <c r="D141" t="s">
        <v>34</v>
      </c>
      <c r="E141" t="s">
        <v>740</v>
      </c>
      <c r="F141" t="s">
        <v>658</v>
      </c>
      <c r="G141" t="s">
        <v>739</v>
      </c>
      <c r="H141">
        <v>4.0100300000000004</v>
      </c>
      <c r="I141">
        <v>4</v>
      </c>
    </row>
    <row r="142" spans="2:13">
      <c r="B142">
        <v>2</v>
      </c>
      <c r="C142">
        <v>6</v>
      </c>
      <c r="D142" t="s">
        <v>34</v>
      </c>
      <c r="E142" t="s">
        <v>740</v>
      </c>
      <c r="F142" t="s">
        <v>658</v>
      </c>
      <c r="G142" t="s">
        <v>739</v>
      </c>
      <c r="H142">
        <v>4.0100300000000004</v>
      </c>
      <c r="I142">
        <v>4</v>
      </c>
    </row>
    <row r="143" spans="2:13">
      <c r="B143">
        <v>2</v>
      </c>
      <c r="C143">
        <v>7</v>
      </c>
      <c r="D143" t="s">
        <v>34</v>
      </c>
      <c r="E143" t="s">
        <v>740</v>
      </c>
      <c r="F143" t="s">
        <v>658</v>
      </c>
      <c r="G143" t="s">
        <v>739</v>
      </c>
      <c r="H143">
        <v>4.0100300000000004</v>
      </c>
      <c r="I143">
        <v>4</v>
      </c>
    </row>
    <row r="144" spans="2:13">
      <c r="B144">
        <v>2</v>
      </c>
      <c r="C144">
        <v>8</v>
      </c>
      <c r="D144" t="s">
        <v>34</v>
      </c>
      <c r="E144" t="s">
        <v>740</v>
      </c>
      <c r="F144" t="s">
        <v>658</v>
      </c>
      <c r="G144" t="s">
        <v>739</v>
      </c>
      <c r="H144">
        <v>4.0100300000000004</v>
      </c>
      <c r="I144">
        <v>4</v>
      </c>
    </row>
    <row r="145" spans="2:9">
      <c r="B145">
        <v>2</v>
      </c>
      <c r="C145">
        <v>9</v>
      </c>
      <c r="D145" t="s">
        <v>34</v>
      </c>
      <c r="E145" t="s">
        <v>740</v>
      </c>
      <c r="F145" t="s">
        <v>658</v>
      </c>
      <c r="G145" t="s">
        <v>739</v>
      </c>
      <c r="H145">
        <v>8.7719299999999993</v>
      </c>
      <c r="I145">
        <v>4</v>
      </c>
    </row>
    <row r="146" spans="2:9">
      <c r="B146" s="7">
        <v>2</v>
      </c>
      <c r="C146" s="7">
        <v>1</v>
      </c>
      <c r="D146" s="7" t="s">
        <v>34</v>
      </c>
      <c r="E146" t="s">
        <v>741</v>
      </c>
      <c r="F146" s="7" t="s">
        <v>658</v>
      </c>
      <c r="G146" s="7" t="s">
        <v>734</v>
      </c>
      <c r="H146" s="7">
        <v>4.5949200000000001</v>
      </c>
      <c r="I146" s="7">
        <v>4</v>
      </c>
    </row>
    <row r="147" spans="2:9">
      <c r="B147">
        <v>2</v>
      </c>
      <c r="C147">
        <v>2</v>
      </c>
      <c r="D147" t="s">
        <v>34</v>
      </c>
      <c r="E147" t="s">
        <v>741</v>
      </c>
      <c r="F147" t="s">
        <v>658</v>
      </c>
      <c r="G147" t="s">
        <v>734</v>
      </c>
      <c r="H147">
        <v>4.5949200000000001</v>
      </c>
      <c r="I147">
        <v>4</v>
      </c>
    </row>
    <row r="148" spans="2:9">
      <c r="B148">
        <v>2</v>
      </c>
      <c r="C148">
        <v>3</v>
      </c>
      <c r="D148" t="s">
        <v>34</v>
      </c>
      <c r="E148" t="s">
        <v>741</v>
      </c>
      <c r="F148" t="s">
        <v>658</v>
      </c>
      <c r="G148" t="s">
        <v>734</v>
      </c>
      <c r="H148">
        <v>4.5949200000000001</v>
      </c>
      <c r="I148">
        <v>4</v>
      </c>
    </row>
    <row r="149" spans="2:9">
      <c r="B149">
        <v>2</v>
      </c>
      <c r="C149">
        <v>4</v>
      </c>
      <c r="D149" t="s">
        <v>34</v>
      </c>
      <c r="E149" t="s">
        <v>741</v>
      </c>
      <c r="F149" t="s">
        <v>658</v>
      </c>
      <c r="G149" t="s">
        <v>734</v>
      </c>
      <c r="H149">
        <v>4.5949200000000001</v>
      </c>
      <c r="I149">
        <v>4</v>
      </c>
    </row>
    <row r="150" spans="2:9">
      <c r="B150">
        <v>2</v>
      </c>
      <c r="C150">
        <v>5</v>
      </c>
      <c r="D150" t="s">
        <v>34</v>
      </c>
      <c r="E150" t="s">
        <v>741</v>
      </c>
      <c r="F150" t="s">
        <v>658</v>
      </c>
      <c r="G150" t="s">
        <v>734</v>
      </c>
      <c r="H150">
        <v>4.4740000000000002</v>
      </c>
      <c r="I150">
        <v>4</v>
      </c>
    </row>
    <row r="151" spans="2:9">
      <c r="B151">
        <v>2</v>
      </c>
      <c r="C151">
        <v>6</v>
      </c>
      <c r="D151" t="s">
        <v>34</v>
      </c>
      <c r="E151" t="s">
        <v>741</v>
      </c>
      <c r="F151" t="s">
        <v>658</v>
      </c>
      <c r="G151" t="s">
        <v>734</v>
      </c>
      <c r="H151">
        <v>4.4740000000000002</v>
      </c>
      <c r="I151">
        <v>4</v>
      </c>
    </row>
    <row r="152" spans="2:9">
      <c r="B152">
        <v>2</v>
      </c>
      <c r="C152">
        <v>7</v>
      </c>
      <c r="D152" t="s">
        <v>34</v>
      </c>
      <c r="E152" t="s">
        <v>741</v>
      </c>
      <c r="F152" t="s">
        <v>658</v>
      </c>
      <c r="G152" t="s">
        <v>734</v>
      </c>
      <c r="H152">
        <v>9.1898400000000002</v>
      </c>
      <c r="I152">
        <v>4</v>
      </c>
    </row>
    <row r="153" spans="2:9">
      <c r="B153">
        <v>2</v>
      </c>
      <c r="C153">
        <v>8</v>
      </c>
      <c r="D153" t="s">
        <v>34</v>
      </c>
      <c r="E153" t="s">
        <v>741</v>
      </c>
      <c r="F153" t="s">
        <v>658</v>
      </c>
      <c r="G153" t="s">
        <v>734</v>
      </c>
      <c r="H153">
        <v>13.42201</v>
      </c>
      <c r="I153">
        <v>4</v>
      </c>
    </row>
    <row r="154" spans="2:9">
      <c r="B154">
        <v>2</v>
      </c>
      <c r="C154">
        <v>9</v>
      </c>
      <c r="D154" t="s">
        <v>34</v>
      </c>
      <c r="E154" t="s">
        <v>741</v>
      </c>
      <c r="F154" t="s">
        <v>658</v>
      </c>
      <c r="G154" t="s">
        <v>734</v>
      </c>
      <c r="H154">
        <v>22.370010000000001</v>
      </c>
      <c r="I154">
        <v>4</v>
      </c>
    </row>
    <row r="155" spans="2:9">
      <c r="B155">
        <v>2</v>
      </c>
      <c r="C155">
        <v>1</v>
      </c>
      <c r="D155" t="s">
        <v>34</v>
      </c>
      <c r="E155" t="s">
        <v>741</v>
      </c>
      <c r="F155" t="s">
        <v>658</v>
      </c>
      <c r="G155" t="s">
        <v>739</v>
      </c>
      <c r="H155">
        <v>4.0100300000000004</v>
      </c>
      <c r="I155">
        <v>4</v>
      </c>
    </row>
    <row r="156" spans="2:9">
      <c r="B156">
        <v>2</v>
      </c>
      <c r="C156">
        <v>2</v>
      </c>
      <c r="D156" t="s">
        <v>34</v>
      </c>
      <c r="E156" t="s">
        <v>741</v>
      </c>
      <c r="F156" t="s">
        <v>658</v>
      </c>
      <c r="G156" t="s">
        <v>739</v>
      </c>
      <c r="H156">
        <v>4.0100300000000004</v>
      </c>
      <c r="I156">
        <v>4</v>
      </c>
    </row>
    <row r="157" spans="2:9">
      <c r="B157">
        <v>2</v>
      </c>
      <c r="C157">
        <v>3</v>
      </c>
      <c r="D157" t="s">
        <v>34</v>
      </c>
      <c r="E157" t="s">
        <v>741</v>
      </c>
      <c r="F157" t="s">
        <v>658</v>
      </c>
      <c r="G157" t="s">
        <v>739</v>
      </c>
      <c r="H157">
        <v>4.0100300000000004</v>
      </c>
      <c r="I157">
        <v>4</v>
      </c>
    </row>
    <row r="158" spans="2:9">
      <c r="B158">
        <v>2</v>
      </c>
      <c r="C158">
        <v>4</v>
      </c>
      <c r="D158" t="s">
        <v>34</v>
      </c>
      <c r="E158" t="s">
        <v>741</v>
      </c>
      <c r="F158" t="s">
        <v>658</v>
      </c>
      <c r="G158" t="s">
        <v>739</v>
      </c>
      <c r="H158">
        <v>4.0100300000000004</v>
      </c>
      <c r="I158">
        <v>4</v>
      </c>
    </row>
    <row r="159" spans="2:9">
      <c r="B159">
        <v>2</v>
      </c>
      <c r="C159">
        <v>5</v>
      </c>
      <c r="D159" t="s">
        <v>34</v>
      </c>
      <c r="E159" t="s">
        <v>741</v>
      </c>
      <c r="F159" t="s">
        <v>658</v>
      </c>
      <c r="G159" t="s">
        <v>739</v>
      </c>
      <c r="H159">
        <v>4.0100300000000004</v>
      </c>
      <c r="I159">
        <v>4</v>
      </c>
    </row>
    <row r="160" spans="2:9">
      <c r="B160">
        <v>2</v>
      </c>
      <c r="C160">
        <v>6</v>
      </c>
      <c r="D160" t="s">
        <v>34</v>
      </c>
      <c r="E160" t="s">
        <v>741</v>
      </c>
      <c r="F160" t="s">
        <v>658</v>
      </c>
      <c r="G160" t="s">
        <v>739</v>
      </c>
      <c r="H160">
        <v>4.0100300000000004</v>
      </c>
      <c r="I160">
        <v>4</v>
      </c>
    </row>
    <row r="161" spans="2:9">
      <c r="B161">
        <v>2</v>
      </c>
      <c r="C161">
        <v>7</v>
      </c>
      <c r="D161" t="s">
        <v>34</v>
      </c>
      <c r="E161" t="s">
        <v>741</v>
      </c>
      <c r="F161" t="s">
        <v>658</v>
      </c>
      <c r="G161" t="s">
        <v>739</v>
      </c>
      <c r="H161">
        <v>4.0100300000000004</v>
      </c>
      <c r="I161">
        <v>4</v>
      </c>
    </row>
    <row r="162" spans="2:9">
      <c r="B162">
        <v>2</v>
      </c>
      <c r="C162">
        <v>8</v>
      </c>
      <c r="D162" t="s">
        <v>34</v>
      </c>
      <c r="E162" t="s">
        <v>741</v>
      </c>
      <c r="F162" t="s">
        <v>658</v>
      </c>
      <c r="G162" t="s">
        <v>739</v>
      </c>
      <c r="H162">
        <v>4.0100300000000004</v>
      </c>
      <c r="I162">
        <v>4</v>
      </c>
    </row>
    <row r="163" spans="2:9">
      <c r="B163">
        <v>2</v>
      </c>
      <c r="C163">
        <v>9</v>
      </c>
      <c r="D163" t="s">
        <v>34</v>
      </c>
      <c r="E163" t="s">
        <v>741</v>
      </c>
      <c r="F163" t="s">
        <v>658</v>
      </c>
      <c r="G163" t="s">
        <v>739</v>
      </c>
      <c r="H163">
        <v>8.7719299999999993</v>
      </c>
      <c r="I163">
        <v>4</v>
      </c>
    </row>
    <row r="164" spans="2:9">
      <c r="B164">
        <v>2</v>
      </c>
      <c r="C164">
        <v>1</v>
      </c>
      <c r="D164" t="s">
        <v>34</v>
      </c>
      <c r="E164" t="s">
        <v>742</v>
      </c>
      <c r="F164" t="s">
        <v>658</v>
      </c>
      <c r="G164" t="s">
        <v>734</v>
      </c>
      <c r="H164">
        <v>4.5949200000000001</v>
      </c>
      <c r="I164">
        <v>4</v>
      </c>
    </row>
    <row r="165" spans="2:9">
      <c r="B165">
        <v>2</v>
      </c>
      <c r="C165">
        <v>2</v>
      </c>
      <c r="D165" t="s">
        <v>34</v>
      </c>
      <c r="E165" t="s">
        <v>742</v>
      </c>
      <c r="F165" t="s">
        <v>658</v>
      </c>
      <c r="G165" t="s">
        <v>734</v>
      </c>
      <c r="H165">
        <v>4.5949200000000001</v>
      </c>
      <c r="I165">
        <v>4</v>
      </c>
    </row>
    <row r="166" spans="2:9">
      <c r="B166">
        <v>2</v>
      </c>
      <c r="C166">
        <v>3</v>
      </c>
      <c r="D166" t="s">
        <v>34</v>
      </c>
      <c r="E166" t="s">
        <v>742</v>
      </c>
      <c r="F166" t="s">
        <v>658</v>
      </c>
      <c r="G166" t="s">
        <v>734</v>
      </c>
      <c r="H166">
        <v>4.5949200000000001</v>
      </c>
      <c r="I166">
        <v>4</v>
      </c>
    </row>
    <row r="167" spans="2:9">
      <c r="B167">
        <v>2</v>
      </c>
      <c r="C167">
        <v>4</v>
      </c>
      <c r="D167" t="s">
        <v>34</v>
      </c>
      <c r="E167" t="s">
        <v>742</v>
      </c>
      <c r="F167" t="s">
        <v>658</v>
      </c>
      <c r="G167" t="s">
        <v>734</v>
      </c>
      <c r="H167">
        <v>4.5949200000000001</v>
      </c>
      <c r="I167">
        <v>4</v>
      </c>
    </row>
    <row r="168" spans="2:9">
      <c r="B168">
        <v>2</v>
      </c>
      <c r="C168">
        <v>5</v>
      </c>
      <c r="D168" t="s">
        <v>34</v>
      </c>
      <c r="E168" t="s">
        <v>742</v>
      </c>
      <c r="F168" t="s">
        <v>658</v>
      </c>
      <c r="G168" t="s">
        <v>734</v>
      </c>
      <c r="H168">
        <v>4.4740000000000002</v>
      </c>
      <c r="I168">
        <v>4</v>
      </c>
    </row>
    <row r="169" spans="2:9">
      <c r="B169">
        <v>2</v>
      </c>
      <c r="C169">
        <v>6</v>
      </c>
      <c r="D169" t="s">
        <v>34</v>
      </c>
      <c r="E169" t="s">
        <v>742</v>
      </c>
      <c r="F169" t="s">
        <v>658</v>
      </c>
      <c r="G169" t="s">
        <v>734</v>
      </c>
      <c r="H169">
        <v>4.4740000000000002</v>
      </c>
      <c r="I169">
        <v>4</v>
      </c>
    </row>
    <row r="170" spans="2:9">
      <c r="B170">
        <v>2</v>
      </c>
      <c r="C170">
        <v>7</v>
      </c>
      <c r="D170" t="s">
        <v>34</v>
      </c>
      <c r="E170" t="s">
        <v>742</v>
      </c>
      <c r="F170" t="s">
        <v>658</v>
      </c>
      <c r="G170" t="s">
        <v>734</v>
      </c>
      <c r="H170">
        <v>4.5949200000000001</v>
      </c>
      <c r="I170">
        <v>4</v>
      </c>
    </row>
    <row r="171" spans="2:9">
      <c r="B171">
        <v>2</v>
      </c>
      <c r="C171">
        <v>8</v>
      </c>
      <c r="D171" t="s">
        <v>34</v>
      </c>
      <c r="E171" t="s">
        <v>742</v>
      </c>
      <c r="F171" t="s">
        <v>658</v>
      </c>
      <c r="G171" t="s">
        <v>734</v>
      </c>
      <c r="H171">
        <v>4.5949200000000001</v>
      </c>
      <c r="I171">
        <v>4</v>
      </c>
    </row>
    <row r="172" spans="2:9">
      <c r="B172">
        <v>2</v>
      </c>
      <c r="C172">
        <v>9</v>
      </c>
      <c r="D172" t="s">
        <v>34</v>
      </c>
      <c r="E172" t="s">
        <v>742</v>
      </c>
      <c r="F172" t="s">
        <v>658</v>
      </c>
      <c r="G172" t="s">
        <v>734</v>
      </c>
      <c r="H172">
        <v>9.1898400000000002</v>
      </c>
      <c r="I172">
        <v>4</v>
      </c>
    </row>
    <row r="173" spans="2:9">
      <c r="B173">
        <v>2</v>
      </c>
      <c r="C173">
        <v>1</v>
      </c>
      <c r="D173" t="s">
        <v>34</v>
      </c>
      <c r="E173" t="s">
        <v>742</v>
      </c>
      <c r="F173" t="s">
        <v>658</v>
      </c>
      <c r="G173" t="s">
        <v>739</v>
      </c>
      <c r="H173">
        <v>4.0100300000000004</v>
      </c>
      <c r="I173">
        <v>4</v>
      </c>
    </row>
    <row r="174" spans="2:9">
      <c r="B174">
        <v>2</v>
      </c>
      <c r="C174">
        <v>2</v>
      </c>
      <c r="D174" t="s">
        <v>34</v>
      </c>
      <c r="E174" t="s">
        <v>742</v>
      </c>
      <c r="F174" t="s">
        <v>658</v>
      </c>
      <c r="G174" t="s">
        <v>739</v>
      </c>
      <c r="H174">
        <v>4.0100300000000004</v>
      </c>
      <c r="I174">
        <v>4</v>
      </c>
    </row>
    <row r="175" spans="2:9">
      <c r="B175">
        <v>2</v>
      </c>
      <c r="C175">
        <v>3</v>
      </c>
      <c r="D175" t="s">
        <v>34</v>
      </c>
      <c r="E175" t="s">
        <v>742</v>
      </c>
      <c r="F175" t="s">
        <v>658</v>
      </c>
      <c r="G175" t="s">
        <v>739</v>
      </c>
      <c r="H175">
        <v>4.0100300000000004</v>
      </c>
      <c r="I175">
        <v>4</v>
      </c>
    </row>
    <row r="176" spans="2:9">
      <c r="B176">
        <v>2</v>
      </c>
      <c r="C176">
        <v>4</v>
      </c>
      <c r="D176" t="s">
        <v>34</v>
      </c>
      <c r="E176" t="s">
        <v>742</v>
      </c>
      <c r="F176" t="s">
        <v>658</v>
      </c>
      <c r="G176" t="s">
        <v>739</v>
      </c>
      <c r="H176">
        <v>4.0100300000000004</v>
      </c>
      <c r="I176">
        <v>4</v>
      </c>
    </row>
    <row r="177" spans="2:9">
      <c r="B177">
        <v>2</v>
      </c>
      <c r="C177">
        <v>5</v>
      </c>
      <c r="D177" t="s">
        <v>34</v>
      </c>
      <c r="E177" t="s">
        <v>742</v>
      </c>
      <c r="F177" t="s">
        <v>658</v>
      </c>
      <c r="G177" t="s">
        <v>739</v>
      </c>
      <c r="H177">
        <v>4.0100300000000004</v>
      </c>
      <c r="I177">
        <v>4</v>
      </c>
    </row>
    <row r="178" spans="2:9">
      <c r="B178">
        <v>2</v>
      </c>
      <c r="C178">
        <v>6</v>
      </c>
      <c r="D178" t="s">
        <v>34</v>
      </c>
      <c r="E178" t="s">
        <v>742</v>
      </c>
      <c r="F178" t="s">
        <v>658</v>
      </c>
      <c r="G178" t="s">
        <v>739</v>
      </c>
      <c r="H178">
        <v>4.0100300000000004</v>
      </c>
      <c r="I178">
        <v>4</v>
      </c>
    </row>
    <row r="179" spans="2:9">
      <c r="B179">
        <v>2</v>
      </c>
      <c r="C179">
        <v>7</v>
      </c>
      <c r="D179" t="s">
        <v>34</v>
      </c>
      <c r="E179" t="s">
        <v>742</v>
      </c>
      <c r="F179" t="s">
        <v>658</v>
      </c>
      <c r="G179" t="s">
        <v>739</v>
      </c>
      <c r="H179">
        <v>4.0100300000000004</v>
      </c>
      <c r="I179">
        <v>4</v>
      </c>
    </row>
    <row r="180" spans="2:9">
      <c r="B180">
        <v>2</v>
      </c>
      <c r="C180">
        <v>8</v>
      </c>
      <c r="D180" t="s">
        <v>34</v>
      </c>
      <c r="E180" t="s">
        <v>742</v>
      </c>
      <c r="F180" t="s">
        <v>658</v>
      </c>
      <c r="G180" t="s">
        <v>739</v>
      </c>
      <c r="H180">
        <v>4.0100300000000004</v>
      </c>
      <c r="I180">
        <v>4</v>
      </c>
    </row>
    <row r="181" spans="2:9">
      <c r="B181">
        <v>2</v>
      </c>
      <c r="C181">
        <v>9</v>
      </c>
      <c r="D181" t="s">
        <v>34</v>
      </c>
      <c r="E181" s="7" t="s">
        <v>742</v>
      </c>
      <c r="F181" t="s">
        <v>658</v>
      </c>
      <c r="G181" t="s">
        <v>739</v>
      </c>
      <c r="H181" s="7">
        <v>4.0100300000000004</v>
      </c>
      <c r="I181">
        <v>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B110"/>
  <sheetViews>
    <sheetView workbookViewId="0">
      <selection activeCell="K41" sqref="K41"/>
    </sheetView>
  </sheetViews>
  <sheetFormatPr defaultColWidth="11" defaultRowHeight="15.6"/>
  <cols>
    <col min="11" max="11" width="10.8984375" style="48"/>
  </cols>
  <sheetData>
    <row r="1" spans="1:28">
      <c r="A1" t="s">
        <v>60</v>
      </c>
      <c r="B1" t="s">
        <v>15</v>
      </c>
      <c r="C1" t="s">
        <v>597</v>
      </c>
      <c r="D1" t="s">
        <v>221</v>
      </c>
      <c r="E1" t="s">
        <v>49</v>
      </c>
      <c r="F1" t="s">
        <v>706</v>
      </c>
      <c r="G1" t="s">
        <v>743</v>
      </c>
      <c r="H1" t="s">
        <v>744</v>
      </c>
      <c r="I1" t="s">
        <v>13</v>
      </c>
      <c r="K1" s="47"/>
      <c r="L1" t="s">
        <v>15</v>
      </c>
      <c r="M1" t="s">
        <v>16</v>
      </c>
      <c r="N1" t="s">
        <v>221</v>
      </c>
      <c r="O1" t="s">
        <v>515</v>
      </c>
      <c r="P1" t="s">
        <v>707</v>
      </c>
      <c r="Q1" t="s">
        <v>597</v>
      </c>
      <c r="R1" t="s">
        <v>708</v>
      </c>
      <c r="S1" t="s">
        <v>620</v>
      </c>
      <c r="T1" t="s">
        <v>709</v>
      </c>
      <c r="U1" t="s">
        <v>710</v>
      </c>
      <c r="V1" s="51" t="s">
        <v>711</v>
      </c>
      <c r="W1" t="s">
        <v>712</v>
      </c>
      <c r="X1" t="s">
        <v>713</v>
      </c>
      <c r="Y1" t="s">
        <v>714</v>
      </c>
      <c r="Z1" t="s">
        <v>715</v>
      </c>
      <c r="AA1" t="s">
        <v>716</v>
      </c>
      <c r="AB1" t="s">
        <v>28</v>
      </c>
    </row>
    <row r="2" spans="1:28">
      <c r="A2" t="s">
        <v>74</v>
      </c>
      <c r="B2">
        <v>1</v>
      </c>
      <c r="C2">
        <v>1993</v>
      </c>
      <c r="D2">
        <v>1</v>
      </c>
      <c r="E2" t="s">
        <v>32</v>
      </c>
      <c r="F2" t="s">
        <v>745</v>
      </c>
      <c r="H2">
        <v>0</v>
      </c>
      <c r="I2">
        <v>1</v>
      </c>
      <c r="L2">
        <v>1</v>
      </c>
      <c r="M2">
        <v>1</v>
      </c>
      <c r="N2">
        <v>1</v>
      </c>
      <c r="O2" t="s">
        <v>746</v>
      </c>
      <c r="P2" t="s">
        <v>747</v>
      </c>
      <c r="Q2">
        <v>1993</v>
      </c>
      <c r="R2" t="s">
        <v>744</v>
      </c>
      <c r="T2" t="s">
        <v>748</v>
      </c>
      <c r="V2" s="51">
        <f>AVERAGE(H2,H7)</f>
        <v>0</v>
      </c>
      <c r="W2">
        <f>AVERAGE(H17,H22)</f>
        <v>0</v>
      </c>
      <c r="X2">
        <v>2</v>
      </c>
      <c r="Y2">
        <v>1</v>
      </c>
      <c r="Z2" t="e">
        <f>W2/V2</f>
        <v>#DIV/0!</v>
      </c>
      <c r="AA2" t="e">
        <f t="shared" ref="AA2:AA33" si="0">LN(Z2)</f>
        <v>#DIV/0!</v>
      </c>
      <c r="AB2">
        <f>(X2*Y2)/(Y2+X2)</f>
        <v>0.66666666666666663</v>
      </c>
    </row>
    <row r="3" spans="1:28">
      <c r="A3" t="s">
        <v>515</v>
      </c>
      <c r="B3">
        <v>1</v>
      </c>
      <c r="C3">
        <v>1993</v>
      </c>
      <c r="D3">
        <v>2</v>
      </c>
      <c r="E3" t="s">
        <v>32</v>
      </c>
      <c r="F3" t="s">
        <v>745</v>
      </c>
      <c r="H3">
        <v>1.4076200000000001</v>
      </c>
      <c r="I3">
        <v>1</v>
      </c>
      <c r="L3">
        <v>1</v>
      </c>
      <c r="M3">
        <v>2</v>
      </c>
      <c r="N3">
        <v>2</v>
      </c>
      <c r="O3" t="s">
        <v>746</v>
      </c>
      <c r="P3" t="s">
        <v>747</v>
      </c>
      <c r="Q3">
        <v>1993</v>
      </c>
      <c r="R3" t="s">
        <v>744</v>
      </c>
      <c r="T3" t="s">
        <v>748</v>
      </c>
      <c r="V3" s="51">
        <f>AVERAGE(H3,H8)</f>
        <v>0.70381000000000005</v>
      </c>
      <c r="W3">
        <f>AVERAGE(H18,H28)</f>
        <v>0.52786</v>
      </c>
      <c r="X3">
        <v>2</v>
      </c>
      <c r="Y3">
        <v>1</v>
      </c>
      <c r="Z3">
        <f t="shared" ref="Z3:Z33" si="1">W3/V3</f>
        <v>0.75000355209502556</v>
      </c>
      <c r="AA3">
        <f t="shared" si="0"/>
        <v>-0.28767733633629561</v>
      </c>
      <c r="AB3">
        <f t="shared" ref="AB3:AB33" si="2">(X3*Y3)/(Y3+X3)</f>
        <v>0.66666666666666663</v>
      </c>
    </row>
    <row r="4" spans="1:28">
      <c r="A4" t="s">
        <v>746</v>
      </c>
      <c r="B4">
        <v>1</v>
      </c>
      <c r="C4">
        <v>1993</v>
      </c>
      <c r="D4">
        <v>3</v>
      </c>
      <c r="E4" t="s">
        <v>32</v>
      </c>
      <c r="F4" t="s">
        <v>745</v>
      </c>
      <c r="H4">
        <v>13.72434</v>
      </c>
      <c r="I4">
        <v>1</v>
      </c>
      <c r="L4">
        <v>1</v>
      </c>
      <c r="M4">
        <v>3</v>
      </c>
      <c r="N4">
        <v>3</v>
      </c>
      <c r="O4" t="s">
        <v>746</v>
      </c>
      <c r="P4" t="s">
        <v>747</v>
      </c>
      <c r="Q4">
        <v>1993</v>
      </c>
      <c r="R4" t="s">
        <v>744</v>
      </c>
      <c r="T4" t="s">
        <v>748</v>
      </c>
      <c r="V4" s="51">
        <f>AVERAGE(H4,H9)</f>
        <v>8.6962299999999999</v>
      </c>
      <c r="W4">
        <f>AVERAGE(H19,H29)</f>
        <v>5.0882300000000003</v>
      </c>
      <c r="X4">
        <v>2</v>
      </c>
      <c r="Y4">
        <v>1</v>
      </c>
      <c r="Z4">
        <f t="shared" si="1"/>
        <v>0.58510756960199994</v>
      </c>
      <c r="AA4">
        <f t="shared" si="0"/>
        <v>-0.53595956899253505</v>
      </c>
      <c r="AB4">
        <f t="shared" si="2"/>
        <v>0.66666666666666663</v>
      </c>
    </row>
    <row r="5" spans="1:28">
      <c r="A5" t="s">
        <v>707</v>
      </c>
      <c r="B5">
        <v>1</v>
      </c>
      <c r="C5">
        <v>1993</v>
      </c>
      <c r="D5">
        <v>4</v>
      </c>
      <c r="E5" t="s">
        <v>32</v>
      </c>
      <c r="F5" t="s">
        <v>745</v>
      </c>
      <c r="H5">
        <v>24.985340000000001</v>
      </c>
      <c r="I5">
        <v>1</v>
      </c>
      <c r="L5">
        <v>1</v>
      </c>
      <c r="M5">
        <v>4</v>
      </c>
      <c r="N5">
        <v>4</v>
      </c>
      <c r="O5" t="s">
        <v>746</v>
      </c>
      <c r="P5" t="s">
        <v>747</v>
      </c>
      <c r="Q5">
        <v>1993</v>
      </c>
      <c r="R5" t="s">
        <v>744</v>
      </c>
      <c r="T5" t="s">
        <v>748</v>
      </c>
      <c r="V5" s="51">
        <f>AVERAGE(H5,H10)</f>
        <v>16.335464999999999</v>
      </c>
      <c r="W5">
        <f>AVERAGE(H20,H30)</f>
        <v>11.805949999999999</v>
      </c>
      <c r="X5">
        <v>2</v>
      </c>
      <c r="Y5">
        <v>1</v>
      </c>
      <c r="Z5">
        <f t="shared" si="1"/>
        <v>0.72271894310936358</v>
      </c>
      <c r="AA5">
        <f t="shared" si="0"/>
        <v>-0.32473486945603064</v>
      </c>
      <c r="AB5">
        <f t="shared" si="2"/>
        <v>0.66666666666666663</v>
      </c>
    </row>
    <row r="6" spans="1:28">
      <c r="A6" t="s">
        <v>747</v>
      </c>
      <c r="B6">
        <v>1</v>
      </c>
      <c r="C6">
        <v>1993</v>
      </c>
      <c r="D6">
        <v>5</v>
      </c>
      <c r="E6" t="s">
        <v>32</v>
      </c>
      <c r="F6" t="s">
        <v>745</v>
      </c>
      <c r="H6">
        <v>49.354840000000003</v>
      </c>
      <c r="I6">
        <v>1</v>
      </c>
      <c r="L6">
        <v>1</v>
      </c>
      <c r="M6">
        <v>5</v>
      </c>
      <c r="N6">
        <v>5</v>
      </c>
      <c r="O6" t="s">
        <v>746</v>
      </c>
      <c r="P6" t="s">
        <v>747</v>
      </c>
      <c r="Q6">
        <v>1993</v>
      </c>
      <c r="R6" t="s">
        <v>744</v>
      </c>
      <c r="T6" t="s">
        <v>748</v>
      </c>
      <c r="V6" s="51">
        <f>AVERAGE(H6,H11)</f>
        <v>31.40231</v>
      </c>
      <c r="W6">
        <f>AVERAGE(H21,H31)</f>
        <v>18.765509999999999</v>
      </c>
      <c r="X6">
        <v>2</v>
      </c>
      <c r="Y6">
        <v>1</v>
      </c>
      <c r="Z6">
        <f t="shared" si="1"/>
        <v>0.59758374463534691</v>
      </c>
      <c r="AA6">
        <f t="shared" si="0"/>
        <v>-0.51486084661222231</v>
      </c>
      <c r="AB6">
        <f t="shared" si="2"/>
        <v>0.66666666666666663</v>
      </c>
    </row>
    <row r="7" spans="1:28">
      <c r="B7">
        <v>1</v>
      </c>
      <c r="C7">
        <v>1993</v>
      </c>
      <c r="D7">
        <v>1</v>
      </c>
      <c r="E7" t="s">
        <v>32</v>
      </c>
      <c r="F7" t="s">
        <v>749</v>
      </c>
      <c r="H7">
        <v>0</v>
      </c>
      <c r="I7">
        <v>1</v>
      </c>
      <c r="L7">
        <v>1</v>
      </c>
      <c r="M7">
        <v>6</v>
      </c>
      <c r="N7">
        <v>1</v>
      </c>
      <c r="O7" t="s">
        <v>746</v>
      </c>
      <c r="P7" t="s">
        <v>747</v>
      </c>
      <c r="Q7">
        <v>1993</v>
      </c>
      <c r="R7" t="s">
        <v>744</v>
      </c>
      <c r="T7" t="s">
        <v>750</v>
      </c>
      <c r="V7" s="51">
        <f>AVERAGE(H2,H7,H12)</f>
        <v>0</v>
      </c>
      <c r="W7">
        <f>AVERAGE(H22,H32,H37)</f>
        <v>0</v>
      </c>
      <c r="X7">
        <v>3</v>
      </c>
      <c r="Y7">
        <v>1</v>
      </c>
      <c r="Z7" t="e">
        <f t="shared" si="1"/>
        <v>#DIV/0!</v>
      </c>
      <c r="AA7" t="e">
        <f t="shared" si="0"/>
        <v>#DIV/0!</v>
      </c>
      <c r="AB7">
        <f t="shared" si="2"/>
        <v>0.75</v>
      </c>
    </row>
    <row r="8" spans="1:28">
      <c r="B8">
        <v>1</v>
      </c>
      <c r="C8">
        <v>1993</v>
      </c>
      <c r="D8">
        <v>2</v>
      </c>
      <c r="E8" t="s">
        <v>32</v>
      </c>
      <c r="F8" t="s">
        <v>749</v>
      </c>
      <c r="H8">
        <v>0</v>
      </c>
      <c r="I8">
        <v>1</v>
      </c>
      <c r="L8">
        <v>1</v>
      </c>
      <c r="M8">
        <v>7</v>
      </c>
      <c r="N8">
        <v>2</v>
      </c>
      <c r="O8" t="s">
        <v>746</v>
      </c>
      <c r="P8" t="s">
        <v>747</v>
      </c>
      <c r="Q8">
        <v>1993</v>
      </c>
      <c r="R8" t="s">
        <v>744</v>
      </c>
      <c r="T8" t="s">
        <v>750</v>
      </c>
      <c r="V8" s="51">
        <f>AVERAGE(H3,H8,H13)</f>
        <v>0.46920666666666672</v>
      </c>
      <c r="W8">
        <f>AVERAGE(H23,H32,H37)</f>
        <v>0.20528000000000002</v>
      </c>
      <c r="X8">
        <v>3</v>
      </c>
      <c r="Y8">
        <v>1</v>
      </c>
      <c r="Z8">
        <f t="shared" si="1"/>
        <v>0.43750444011878203</v>
      </c>
      <c r="AA8">
        <f t="shared" si="0"/>
        <v>-0.82666842439303667</v>
      </c>
      <c r="AB8">
        <f t="shared" si="2"/>
        <v>0.75</v>
      </c>
    </row>
    <row r="9" spans="1:28">
      <c r="B9">
        <v>1</v>
      </c>
      <c r="C9">
        <v>1993</v>
      </c>
      <c r="D9">
        <v>3</v>
      </c>
      <c r="E9" t="s">
        <v>32</v>
      </c>
      <c r="F9" t="s">
        <v>749</v>
      </c>
      <c r="H9">
        <v>3.66812</v>
      </c>
      <c r="I9">
        <v>1</v>
      </c>
      <c r="L9">
        <v>1</v>
      </c>
      <c r="M9">
        <v>8</v>
      </c>
      <c r="N9">
        <v>3</v>
      </c>
      <c r="O9" t="s">
        <v>746</v>
      </c>
      <c r="P9" t="s">
        <v>747</v>
      </c>
      <c r="Q9">
        <v>1993</v>
      </c>
      <c r="R9" t="s">
        <v>744</v>
      </c>
      <c r="T9" t="s">
        <v>750</v>
      </c>
      <c r="V9" s="51">
        <f>AVERAGE(H4,H9,H14)</f>
        <v>7.5482300000000002</v>
      </c>
      <c r="W9">
        <f>AVERAGE(H24,H34,H39)</f>
        <v>5.1102033333333337</v>
      </c>
      <c r="X9">
        <v>3</v>
      </c>
      <c r="Y9">
        <v>1</v>
      </c>
      <c r="Z9">
        <f t="shared" si="1"/>
        <v>0.67700683913093973</v>
      </c>
      <c r="AA9">
        <f t="shared" si="0"/>
        <v>-0.39007390400724001</v>
      </c>
      <c r="AB9">
        <f t="shared" si="2"/>
        <v>0.75</v>
      </c>
    </row>
    <row r="10" spans="1:28">
      <c r="B10">
        <v>1</v>
      </c>
      <c r="C10">
        <v>1993</v>
      </c>
      <c r="D10">
        <v>4</v>
      </c>
      <c r="E10" t="s">
        <v>32</v>
      </c>
      <c r="F10" t="s">
        <v>749</v>
      </c>
      <c r="H10">
        <v>7.6855900000000004</v>
      </c>
      <c r="I10">
        <v>1</v>
      </c>
      <c r="L10">
        <v>1</v>
      </c>
      <c r="M10">
        <v>9</v>
      </c>
      <c r="N10">
        <v>4</v>
      </c>
      <c r="O10" t="s">
        <v>746</v>
      </c>
      <c r="P10" t="s">
        <v>747</v>
      </c>
      <c r="Q10">
        <v>1993</v>
      </c>
      <c r="R10" t="s">
        <v>744</v>
      </c>
      <c r="T10" t="s">
        <v>750</v>
      </c>
      <c r="V10" s="51">
        <f>AVERAGE(H5,H10,H15)</f>
        <v>13.620279999999999</v>
      </c>
      <c r="W10">
        <f>AVERAGE(H25,H35,H40)</f>
        <v>15.198893333333336</v>
      </c>
      <c r="X10">
        <v>3</v>
      </c>
      <c r="Y10">
        <v>1</v>
      </c>
      <c r="Z10">
        <f t="shared" si="1"/>
        <v>1.115901679945885</v>
      </c>
      <c r="AA10">
        <f t="shared" si="0"/>
        <v>0.10966275967113728</v>
      </c>
      <c r="AB10">
        <f t="shared" si="2"/>
        <v>0.75</v>
      </c>
    </row>
    <row r="11" spans="1:28">
      <c r="B11">
        <v>1</v>
      </c>
      <c r="C11">
        <v>1993</v>
      </c>
      <c r="D11">
        <v>5</v>
      </c>
      <c r="E11" t="s">
        <v>32</v>
      </c>
      <c r="F11" t="s">
        <v>749</v>
      </c>
      <c r="H11">
        <v>13.449780000000001</v>
      </c>
      <c r="I11">
        <v>1</v>
      </c>
      <c r="L11">
        <v>1</v>
      </c>
      <c r="M11">
        <v>10</v>
      </c>
      <c r="N11">
        <v>5</v>
      </c>
      <c r="O11" t="s">
        <v>746</v>
      </c>
      <c r="P11" t="s">
        <v>747</v>
      </c>
      <c r="Q11">
        <v>1993</v>
      </c>
      <c r="R11" t="s">
        <v>744</v>
      </c>
      <c r="T11" t="s">
        <v>750</v>
      </c>
      <c r="V11" s="51">
        <f>AVERAGE(H6,H11,H16)</f>
        <v>25.860690000000002</v>
      </c>
      <c r="W11">
        <f>AVERAGE(H26,H36,H41)</f>
        <v>21.740126666666669</v>
      </c>
      <c r="X11">
        <v>3</v>
      </c>
      <c r="Y11">
        <v>1</v>
      </c>
      <c r="Z11">
        <f t="shared" si="1"/>
        <v>0.8406630552652179</v>
      </c>
      <c r="AA11">
        <f t="shared" si="0"/>
        <v>-0.17356434701262122</v>
      </c>
      <c r="AB11">
        <f t="shared" si="2"/>
        <v>0.75</v>
      </c>
    </row>
    <row r="12" spans="1:28">
      <c r="B12">
        <v>1</v>
      </c>
      <c r="C12">
        <v>1993</v>
      </c>
      <c r="D12">
        <v>1</v>
      </c>
      <c r="E12" t="s">
        <v>32</v>
      </c>
      <c r="F12" t="s">
        <v>751</v>
      </c>
      <c r="H12">
        <v>0</v>
      </c>
      <c r="I12">
        <v>1</v>
      </c>
      <c r="L12">
        <v>2</v>
      </c>
      <c r="M12">
        <v>1</v>
      </c>
      <c r="N12">
        <v>1</v>
      </c>
      <c r="O12" t="s">
        <v>746</v>
      </c>
      <c r="P12" t="s">
        <v>747</v>
      </c>
      <c r="Q12">
        <v>1997</v>
      </c>
      <c r="R12" t="s">
        <v>744</v>
      </c>
      <c r="T12" t="s">
        <v>752</v>
      </c>
      <c r="V12" s="51">
        <f>AVERAGE(H42,H46)</f>
        <v>8.8999050000000004</v>
      </c>
      <c r="W12">
        <f t="shared" ref="W12:W19" si="3">AVERAGE(H50,H58)</f>
        <v>0.27609499999999998</v>
      </c>
      <c r="X12">
        <v>2</v>
      </c>
      <c r="Y12">
        <v>1</v>
      </c>
      <c r="Z12">
        <f t="shared" si="1"/>
        <v>3.102224124864254E-2</v>
      </c>
      <c r="AA12">
        <f t="shared" si="0"/>
        <v>-3.4730508721144857</v>
      </c>
      <c r="AB12">
        <f t="shared" si="2"/>
        <v>0.66666666666666663</v>
      </c>
    </row>
    <row r="13" spans="1:28">
      <c r="B13">
        <v>1</v>
      </c>
      <c r="C13">
        <v>1993</v>
      </c>
      <c r="D13">
        <v>2</v>
      </c>
      <c r="E13" t="s">
        <v>32</v>
      </c>
      <c r="F13" t="s">
        <v>751</v>
      </c>
      <c r="H13">
        <v>0</v>
      </c>
      <c r="I13">
        <v>1</v>
      </c>
      <c r="L13">
        <v>2</v>
      </c>
      <c r="M13">
        <v>2</v>
      </c>
      <c r="N13">
        <v>2</v>
      </c>
      <c r="O13" t="s">
        <v>746</v>
      </c>
      <c r="P13" t="s">
        <v>747</v>
      </c>
      <c r="Q13">
        <v>1997</v>
      </c>
      <c r="R13" t="s">
        <v>744</v>
      </c>
      <c r="T13" t="s">
        <v>752</v>
      </c>
      <c r="V13" s="51">
        <f>AVERAGE(H43,H47)</f>
        <v>19.987874999999999</v>
      </c>
      <c r="W13">
        <f t="shared" si="3"/>
        <v>7.3263999999999996</v>
      </c>
      <c r="X13">
        <v>2</v>
      </c>
      <c r="Y13">
        <v>1</v>
      </c>
      <c r="Z13">
        <f t="shared" si="1"/>
        <v>0.36654221621858252</v>
      </c>
      <c r="AA13">
        <f t="shared" si="0"/>
        <v>-1.0036415767894584</v>
      </c>
      <c r="AB13">
        <f t="shared" si="2"/>
        <v>0.66666666666666663</v>
      </c>
    </row>
    <row r="14" spans="1:28">
      <c r="B14">
        <v>1</v>
      </c>
      <c r="C14">
        <v>1993</v>
      </c>
      <c r="D14">
        <v>3</v>
      </c>
      <c r="E14" t="s">
        <v>32</v>
      </c>
      <c r="F14" t="s">
        <v>751</v>
      </c>
      <c r="H14">
        <v>5.25223</v>
      </c>
      <c r="I14">
        <v>1</v>
      </c>
      <c r="L14">
        <v>2</v>
      </c>
      <c r="M14">
        <v>3</v>
      </c>
      <c r="N14">
        <v>3</v>
      </c>
      <c r="O14" t="s">
        <v>746</v>
      </c>
      <c r="P14" t="s">
        <v>747</v>
      </c>
      <c r="Q14">
        <v>1997</v>
      </c>
      <c r="R14" t="s">
        <v>744</v>
      </c>
      <c r="T14" t="s">
        <v>752</v>
      </c>
      <c r="V14" s="51">
        <f>AVERAGE(H44,H48)</f>
        <v>34.804524999999998</v>
      </c>
      <c r="W14">
        <f t="shared" si="3"/>
        <v>26.820744999999999</v>
      </c>
      <c r="X14">
        <v>2</v>
      </c>
      <c r="Y14">
        <v>1</v>
      </c>
      <c r="Z14">
        <f t="shared" si="1"/>
        <v>0.77061086166238446</v>
      </c>
      <c r="AA14">
        <f t="shared" si="0"/>
        <v>-0.26057175181754255</v>
      </c>
      <c r="AB14">
        <f t="shared" si="2"/>
        <v>0.66666666666666663</v>
      </c>
    </row>
    <row r="15" spans="1:28">
      <c r="B15">
        <v>1</v>
      </c>
      <c r="C15">
        <v>1993</v>
      </c>
      <c r="D15">
        <v>4</v>
      </c>
      <c r="E15" t="s">
        <v>32</v>
      </c>
      <c r="F15" t="s">
        <v>751</v>
      </c>
      <c r="H15">
        <v>8.1899099999999994</v>
      </c>
      <c r="I15">
        <v>1</v>
      </c>
      <c r="L15">
        <v>2</v>
      </c>
      <c r="M15">
        <v>4</v>
      </c>
      <c r="N15">
        <v>4</v>
      </c>
      <c r="O15" t="s">
        <v>746</v>
      </c>
      <c r="P15" t="s">
        <v>747</v>
      </c>
      <c r="Q15">
        <v>1997</v>
      </c>
      <c r="R15" t="s">
        <v>744</v>
      </c>
      <c r="T15" t="s">
        <v>752</v>
      </c>
      <c r="V15" s="51">
        <f>AVERAGE(H45,H49)</f>
        <v>51.837360000000004</v>
      </c>
      <c r="W15">
        <f t="shared" si="3"/>
        <v>38.941855000000004</v>
      </c>
      <c r="X15">
        <v>2</v>
      </c>
      <c r="Y15">
        <v>1</v>
      </c>
      <c r="Z15">
        <f t="shared" si="1"/>
        <v>0.75123144774348083</v>
      </c>
      <c r="AA15">
        <f t="shared" si="0"/>
        <v>-0.28604148862103734</v>
      </c>
      <c r="AB15">
        <f t="shared" si="2"/>
        <v>0.66666666666666663</v>
      </c>
    </row>
    <row r="16" spans="1:28">
      <c r="B16">
        <v>1</v>
      </c>
      <c r="C16">
        <v>1993</v>
      </c>
      <c r="D16">
        <v>5</v>
      </c>
      <c r="E16" t="s">
        <v>32</v>
      </c>
      <c r="F16" t="s">
        <v>751</v>
      </c>
      <c r="H16">
        <v>14.77745</v>
      </c>
      <c r="I16">
        <v>1</v>
      </c>
      <c r="L16">
        <v>2</v>
      </c>
      <c r="M16">
        <v>5</v>
      </c>
      <c r="N16">
        <v>1</v>
      </c>
      <c r="O16" t="s">
        <v>746</v>
      </c>
      <c r="P16" t="s">
        <v>747</v>
      </c>
      <c r="Q16">
        <v>1997</v>
      </c>
      <c r="R16" t="s">
        <v>744</v>
      </c>
      <c r="T16" t="s">
        <v>748</v>
      </c>
      <c r="V16" s="51">
        <v>8.8999050000000004</v>
      </c>
      <c r="W16">
        <f t="shared" si="3"/>
        <v>2.3183449999999999</v>
      </c>
      <c r="X16">
        <v>2</v>
      </c>
      <c r="Y16">
        <v>1</v>
      </c>
      <c r="Z16">
        <f t="shared" si="1"/>
        <v>0.26049098276891719</v>
      </c>
      <c r="AA16">
        <f t="shared" si="0"/>
        <v>-1.3451870334783604</v>
      </c>
      <c r="AB16">
        <f t="shared" si="2"/>
        <v>0.66666666666666663</v>
      </c>
    </row>
    <row r="17" spans="2:28">
      <c r="B17">
        <v>1</v>
      </c>
      <c r="C17">
        <v>1993</v>
      </c>
      <c r="D17">
        <v>1</v>
      </c>
      <c r="E17" t="s">
        <v>34</v>
      </c>
      <c r="F17" t="s">
        <v>748</v>
      </c>
      <c r="G17" t="s">
        <v>197</v>
      </c>
      <c r="H17">
        <v>0</v>
      </c>
      <c r="I17">
        <v>1</v>
      </c>
      <c r="L17">
        <v>2</v>
      </c>
      <c r="M17">
        <v>6</v>
      </c>
      <c r="N17">
        <v>2</v>
      </c>
      <c r="O17" t="s">
        <v>746</v>
      </c>
      <c r="P17" t="s">
        <v>747</v>
      </c>
      <c r="Q17">
        <v>1997</v>
      </c>
      <c r="R17" t="s">
        <v>744</v>
      </c>
      <c r="T17" t="s">
        <v>748</v>
      </c>
      <c r="V17" s="51">
        <v>19.987874999999999</v>
      </c>
      <c r="W17">
        <f t="shared" si="3"/>
        <v>13.886205</v>
      </c>
      <c r="X17">
        <v>2</v>
      </c>
      <c r="Y17">
        <v>1</v>
      </c>
      <c r="Z17">
        <f t="shared" si="1"/>
        <v>0.69473143093000134</v>
      </c>
      <c r="AA17">
        <f t="shared" si="0"/>
        <v>-0.36422993841732509</v>
      </c>
      <c r="AB17">
        <f t="shared" si="2"/>
        <v>0.66666666666666663</v>
      </c>
    </row>
    <row r="18" spans="2:28">
      <c r="B18">
        <v>1</v>
      </c>
      <c r="C18">
        <v>1993</v>
      </c>
      <c r="D18">
        <v>2</v>
      </c>
      <c r="E18" t="s">
        <v>34</v>
      </c>
      <c r="F18" t="s">
        <v>748</v>
      </c>
      <c r="G18" t="s">
        <v>197</v>
      </c>
      <c r="H18">
        <v>1.05572</v>
      </c>
      <c r="I18">
        <v>1</v>
      </c>
      <c r="L18">
        <v>2</v>
      </c>
      <c r="M18">
        <v>7</v>
      </c>
      <c r="N18">
        <v>3</v>
      </c>
      <c r="O18" t="s">
        <v>746</v>
      </c>
      <c r="P18" t="s">
        <v>747</v>
      </c>
      <c r="Q18">
        <v>1997</v>
      </c>
      <c r="R18" t="s">
        <v>744</v>
      </c>
      <c r="T18" t="s">
        <v>748</v>
      </c>
      <c r="V18" s="51">
        <v>34.804524999999998</v>
      </c>
      <c r="W18">
        <f t="shared" si="3"/>
        <v>26.988309999999998</v>
      </c>
      <c r="X18">
        <v>2</v>
      </c>
      <c r="Y18">
        <v>1</v>
      </c>
      <c r="Z18">
        <f t="shared" si="1"/>
        <v>0.77542532185110991</v>
      </c>
      <c r="AA18">
        <f t="shared" si="0"/>
        <v>-0.25434359777721782</v>
      </c>
      <c r="AB18">
        <f t="shared" si="2"/>
        <v>0.66666666666666663</v>
      </c>
    </row>
    <row r="19" spans="2:28">
      <c r="B19">
        <v>1</v>
      </c>
      <c r="C19">
        <v>1993</v>
      </c>
      <c r="D19">
        <v>3</v>
      </c>
      <c r="E19" t="s">
        <v>34</v>
      </c>
      <c r="F19" t="s">
        <v>748</v>
      </c>
      <c r="G19" t="s">
        <v>197</v>
      </c>
      <c r="H19">
        <v>6.2463300000000004</v>
      </c>
      <c r="I19">
        <v>1</v>
      </c>
      <c r="L19">
        <v>2</v>
      </c>
      <c r="M19">
        <v>8</v>
      </c>
      <c r="N19">
        <v>4</v>
      </c>
      <c r="O19" t="s">
        <v>746</v>
      </c>
      <c r="P19" t="s">
        <v>747</v>
      </c>
      <c r="Q19">
        <v>1997</v>
      </c>
      <c r="R19" t="s">
        <v>744</v>
      </c>
      <c r="T19" t="s">
        <v>748</v>
      </c>
      <c r="V19" s="51">
        <v>51.837360000000004</v>
      </c>
      <c r="W19">
        <f t="shared" si="3"/>
        <v>39.060990000000004</v>
      </c>
      <c r="X19">
        <v>2</v>
      </c>
      <c r="Y19">
        <v>1</v>
      </c>
      <c r="Z19">
        <f t="shared" si="1"/>
        <v>0.75352969364180589</v>
      </c>
      <c r="AA19">
        <f t="shared" si="0"/>
        <v>-0.28298685407186641</v>
      </c>
      <c r="AB19">
        <f t="shared" si="2"/>
        <v>0.66666666666666663</v>
      </c>
    </row>
    <row r="20" spans="2:28">
      <c r="B20">
        <v>1</v>
      </c>
      <c r="C20">
        <v>1993</v>
      </c>
      <c r="D20">
        <v>4</v>
      </c>
      <c r="E20" t="s">
        <v>34</v>
      </c>
      <c r="F20" t="s">
        <v>748</v>
      </c>
      <c r="G20" t="s">
        <v>197</v>
      </c>
      <c r="H20">
        <v>16.275659999999998</v>
      </c>
      <c r="I20">
        <v>1</v>
      </c>
      <c r="L20">
        <v>3</v>
      </c>
      <c r="M20">
        <v>1</v>
      </c>
      <c r="N20">
        <v>1</v>
      </c>
      <c r="O20" t="s">
        <v>746</v>
      </c>
      <c r="P20" t="s">
        <v>747</v>
      </c>
      <c r="Q20">
        <v>1998</v>
      </c>
      <c r="R20" t="s">
        <v>744</v>
      </c>
      <c r="T20" t="s">
        <v>752</v>
      </c>
      <c r="V20" s="51">
        <f>AVERAGE(H66,H72)</f>
        <v>0</v>
      </c>
      <c r="W20">
        <f t="shared" ref="W20:W22" si="4">AVERAGE(H78,H90)</f>
        <v>0</v>
      </c>
      <c r="X20">
        <v>2</v>
      </c>
      <c r="Y20">
        <v>1</v>
      </c>
      <c r="Z20" t="e">
        <f t="shared" si="1"/>
        <v>#DIV/0!</v>
      </c>
      <c r="AA20" t="e">
        <f t="shared" si="0"/>
        <v>#DIV/0!</v>
      </c>
      <c r="AB20">
        <f t="shared" si="2"/>
        <v>0.66666666666666663</v>
      </c>
    </row>
    <row r="21" spans="2:28">
      <c r="B21">
        <v>1</v>
      </c>
      <c r="C21">
        <v>1993</v>
      </c>
      <c r="D21">
        <v>5</v>
      </c>
      <c r="E21" t="s">
        <v>34</v>
      </c>
      <c r="F21" t="s">
        <v>748</v>
      </c>
      <c r="G21" t="s">
        <v>197</v>
      </c>
      <c r="H21">
        <v>20.762460000000001</v>
      </c>
      <c r="I21">
        <v>1</v>
      </c>
      <c r="L21">
        <v>3</v>
      </c>
      <c r="M21">
        <v>2</v>
      </c>
      <c r="N21">
        <v>2</v>
      </c>
      <c r="O21" t="s">
        <v>746</v>
      </c>
      <c r="P21" t="s">
        <v>747</v>
      </c>
      <c r="Q21">
        <v>1998</v>
      </c>
      <c r="R21" t="s">
        <v>744</v>
      </c>
      <c r="T21" t="s">
        <v>752</v>
      </c>
      <c r="V21" s="51">
        <f>AVERAGE(H67,H73)</f>
        <v>0</v>
      </c>
      <c r="W21">
        <f t="shared" si="4"/>
        <v>0</v>
      </c>
      <c r="X21">
        <v>2</v>
      </c>
      <c r="Y21">
        <v>1</v>
      </c>
      <c r="Z21" t="e">
        <f t="shared" si="1"/>
        <v>#DIV/0!</v>
      </c>
      <c r="AA21" t="e">
        <f t="shared" si="0"/>
        <v>#DIV/0!</v>
      </c>
      <c r="AB21">
        <f t="shared" si="2"/>
        <v>0.66666666666666663</v>
      </c>
    </row>
    <row r="22" spans="2:28">
      <c r="B22">
        <v>1</v>
      </c>
      <c r="C22">
        <v>1993</v>
      </c>
      <c r="D22">
        <v>1</v>
      </c>
      <c r="E22" t="s">
        <v>34</v>
      </c>
      <c r="F22" t="s">
        <v>750</v>
      </c>
      <c r="G22" t="s">
        <v>197</v>
      </c>
      <c r="H22">
        <v>0</v>
      </c>
      <c r="I22">
        <v>1</v>
      </c>
      <c r="L22">
        <v>3</v>
      </c>
      <c r="M22">
        <v>3</v>
      </c>
      <c r="N22">
        <v>3</v>
      </c>
      <c r="O22" t="s">
        <v>746</v>
      </c>
      <c r="P22" t="s">
        <v>747</v>
      </c>
      <c r="Q22">
        <v>1998</v>
      </c>
      <c r="R22" t="s">
        <v>744</v>
      </c>
      <c r="T22" t="s">
        <v>752</v>
      </c>
      <c r="V22" s="51">
        <v>0</v>
      </c>
      <c r="W22">
        <f t="shared" si="4"/>
        <v>0</v>
      </c>
      <c r="X22">
        <v>2</v>
      </c>
      <c r="Y22">
        <v>1</v>
      </c>
      <c r="Z22" t="e">
        <f t="shared" si="1"/>
        <v>#DIV/0!</v>
      </c>
      <c r="AA22" t="e">
        <f t="shared" si="0"/>
        <v>#DIV/0!</v>
      </c>
      <c r="AB22">
        <f t="shared" si="2"/>
        <v>0.66666666666666663</v>
      </c>
    </row>
    <row r="23" spans="2:28">
      <c r="B23">
        <v>1</v>
      </c>
      <c r="C23">
        <v>1993</v>
      </c>
      <c r="D23">
        <v>2</v>
      </c>
      <c r="E23" t="s">
        <v>34</v>
      </c>
      <c r="F23" t="s">
        <v>750</v>
      </c>
      <c r="G23" t="s">
        <v>197</v>
      </c>
      <c r="H23">
        <v>0.61584000000000005</v>
      </c>
      <c r="I23">
        <v>1</v>
      </c>
      <c r="L23">
        <v>3</v>
      </c>
      <c r="M23">
        <v>4</v>
      </c>
      <c r="N23">
        <v>4</v>
      </c>
      <c r="O23" t="s">
        <v>746</v>
      </c>
      <c r="P23" t="s">
        <v>747</v>
      </c>
      <c r="Q23">
        <v>1998</v>
      </c>
      <c r="R23" t="s">
        <v>744</v>
      </c>
      <c r="T23" t="s">
        <v>752</v>
      </c>
      <c r="V23" s="51">
        <f>AVERAGE(H69,H75)</f>
        <v>12.104179999999999</v>
      </c>
      <c r="W23">
        <f>AVERAGE(H81,H93)</f>
        <v>5.7560400000000005</v>
      </c>
      <c r="X23">
        <v>2</v>
      </c>
      <c r="Y23">
        <v>1</v>
      </c>
      <c r="Z23">
        <f t="shared" si="1"/>
        <v>0.47554150714877014</v>
      </c>
      <c r="AA23">
        <f t="shared" si="0"/>
        <v>-0.74330110922116488</v>
      </c>
      <c r="AB23">
        <f t="shared" si="2"/>
        <v>0.66666666666666663</v>
      </c>
    </row>
    <row r="24" spans="2:28">
      <c r="B24">
        <v>1</v>
      </c>
      <c r="C24">
        <v>1993</v>
      </c>
      <c r="D24">
        <v>3</v>
      </c>
      <c r="E24" t="s">
        <v>34</v>
      </c>
      <c r="F24" t="s">
        <v>750</v>
      </c>
      <c r="G24" t="s">
        <v>197</v>
      </c>
      <c r="H24">
        <v>6.1583600000000001</v>
      </c>
      <c r="I24">
        <v>1</v>
      </c>
      <c r="L24">
        <v>3</v>
      </c>
      <c r="M24">
        <v>5</v>
      </c>
      <c r="N24">
        <v>5</v>
      </c>
      <c r="O24" t="s">
        <v>746</v>
      </c>
      <c r="P24" t="s">
        <v>747</v>
      </c>
      <c r="Q24">
        <v>1998</v>
      </c>
      <c r="R24" t="s">
        <v>744</v>
      </c>
      <c r="T24" t="s">
        <v>752</v>
      </c>
      <c r="V24" s="51">
        <f>AVERAGE(H70,H76)</f>
        <v>23.187629999999999</v>
      </c>
      <c r="W24">
        <f>AVERAGE(H82,H94)</f>
        <v>10.008804999999999</v>
      </c>
      <c r="X24">
        <v>2</v>
      </c>
      <c r="Y24">
        <v>1</v>
      </c>
      <c r="Z24">
        <f t="shared" si="1"/>
        <v>0.4316441568198216</v>
      </c>
      <c r="AA24">
        <f t="shared" si="0"/>
        <v>-0.84015374123962516</v>
      </c>
      <c r="AB24">
        <f t="shared" si="2"/>
        <v>0.66666666666666663</v>
      </c>
    </row>
    <row r="25" spans="2:28">
      <c r="B25">
        <v>1</v>
      </c>
      <c r="C25">
        <v>1993</v>
      </c>
      <c r="D25">
        <v>4</v>
      </c>
      <c r="E25" t="s">
        <v>34</v>
      </c>
      <c r="F25" t="s">
        <v>750</v>
      </c>
      <c r="G25" t="s">
        <v>197</v>
      </c>
      <c r="H25">
        <v>19.090910000000001</v>
      </c>
      <c r="I25">
        <v>1</v>
      </c>
      <c r="L25">
        <v>3</v>
      </c>
      <c r="M25">
        <v>6</v>
      </c>
      <c r="N25">
        <v>6</v>
      </c>
      <c r="O25" t="s">
        <v>746</v>
      </c>
      <c r="P25" t="s">
        <v>747</v>
      </c>
      <c r="Q25">
        <v>1998</v>
      </c>
      <c r="R25" t="s">
        <v>744</v>
      </c>
      <c r="T25" t="s">
        <v>752</v>
      </c>
      <c r="V25" s="51">
        <f>AVERAGE(H71,H77)</f>
        <v>45.235235000000003</v>
      </c>
      <c r="W25">
        <f>AVERAGE(H83,H95)</f>
        <v>36.894655</v>
      </c>
      <c r="X25">
        <v>2</v>
      </c>
      <c r="Y25">
        <v>1</v>
      </c>
      <c r="Z25">
        <f t="shared" si="1"/>
        <v>0.81561762639234658</v>
      </c>
      <c r="AA25">
        <f t="shared" si="0"/>
        <v>-0.2038096289504461</v>
      </c>
      <c r="AB25">
        <f t="shared" si="2"/>
        <v>0.66666666666666663</v>
      </c>
    </row>
    <row r="26" spans="2:28">
      <c r="B26">
        <v>1</v>
      </c>
      <c r="C26">
        <v>1993</v>
      </c>
      <c r="D26">
        <v>5</v>
      </c>
      <c r="E26" t="s">
        <v>34</v>
      </c>
      <c r="F26" t="s">
        <v>750</v>
      </c>
      <c r="G26" t="s">
        <v>197</v>
      </c>
      <c r="H26">
        <v>26.656890000000001</v>
      </c>
      <c r="I26">
        <v>1</v>
      </c>
      <c r="L26">
        <v>3</v>
      </c>
      <c r="M26">
        <v>7</v>
      </c>
      <c r="N26">
        <v>1</v>
      </c>
      <c r="O26" t="s">
        <v>746</v>
      </c>
      <c r="P26" t="s">
        <v>747</v>
      </c>
      <c r="Q26">
        <v>1998</v>
      </c>
      <c r="R26" t="s">
        <v>744</v>
      </c>
      <c r="T26" t="s">
        <v>748</v>
      </c>
      <c r="V26" s="51">
        <v>0</v>
      </c>
      <c r="W26">
        <v>0</v>
      </c>
      <c r="X26">
        <v>2</v>
      </c>
      <c r="Y26">
        <v>1</v>
      </c>
      <c r="Z26" t="e">
        <f t="shared" si="1"/>
        <v>#DIV/0!</v>
      </c>
      <c r="AA26" t="e">
        <f t="shared" si="0"/>
        <v>#DIV/0!</v>
      </c>
      <c r="AB26">
        <f t="shared" si="2"/>
        <v>0.66666666666666663</v>
      </c>
    </row>
    <row r="27" spans="2:28">
      <c r="B27">
        <v>1</v>
      </c>
      <c r="C27">
        <v>1993</v>
      </c>
      <c r="D27">
        <v>1</v>
      </c>
      <c r="E27" t="s">
        <v>34</v>
      </c>
      <c r="F27" t="s">
        <v>748</v>
      </c>
      <c r="G27" t="s">
        <v>753</v>
      </c>
      <c r="H27">
        <v>0</v>
      </c>
      <c r="I27">
        <v>1</v>
      </c>
      <c r="L27">
        <v>3</v>
      </c>
      <c r="M27">
        <v>8</v>
      </c>
      <c r="N27">
        <v>2</v>
      </c>
      <c r="O27" t="s">
        <v>746</v>
      </c>
      <c r="P27" t="s">
        <v>747</v>
      </c>
      <c r="Q27">
        <v>1998</v>
      </c>
      <c r="R27" t="s">
        <v>744</v>
      </c>
      <c r="T27" t="s">
        <v>748</v>
      </c>
      <c r="V27" s="51">
        <v>0</v>
      </c>
      <c r="W27">
        <v>0</v>
      </c>
      <c r="X27">
        <v>2</v>
      </c>
      <c r="Y27">
        <v>1</v>
      </c>
      <c r="Z27" t="e">
        <f t="shared" si="1"/>
        <v>#DIV/0!</v>
      </c>
      <c r="AA27" t="e">
        <f t="shared" si="0"/>
        <v>#DIV/0!</v>
      </c>
      <c r="AB27">
        <f t="shared" si="2"/>
        <v>0.66666666666666663</v>
      </c>
    </row>
    <row r="28" spans="2:28">
      <c r="B28">
        <v>1</v>
      </c>
      <c r="C28">
        <v>1993</v>
      </c>
      <c r="D28">
        <v>2</v>
      </c>
      <c r="E28" t="s">
        <v>34</v>
      </c>
      <c r="F28" t="s">
        <v>748</v>
      </c>
      <c r="G28" t="s">
        <v>753</v>
      </c>
      <c r="H28">
        <v>0</v>
      </c>
      <c r="I28">
        <v>1</v>
      </c>
      <c r="L28">
        <v>3</v>
      </c>
      <c r="M28">
        <v>9</v>
      </c>
      <c r="N28">
        <v>3</v>
      </c>
      <c r="O28" t="s">
        <v>746</v>
      </c>
      <c r="P28" t="s">
        <v>747</v>
      </c>
      <c r="Q28">
        <v>1998</v>
      </c>
      <c r="R28" t="s">
        <v>744</v>
      </c>
      <c r="T28" t="s">
        <v>748</v>
      </c>
      <c r="V28" s="51">
        <v>0</v>
      </c>
      <c r="W28">
        <v>0</v>
      </c>
      <c r="X28">
        <v>2</v>
      </c>
      <c r="Y28">
        <v>1</v>
      </c>
      <c r="Z28" t="e">
        <f t="shared" si="1"/>
        <v>#DIV/0!</v>
      </c>
      <c r="AA28" t="e">
        <f t="shared" si="0"/>
        <v>#DIV/0!</v>
      </c>
      <c r="AB28">
        <f t="shared" si="2"/>
        <v>0.66666666666666663</v>
      </c>
    </row>
    <row r="29" spans="2:28">
      <c r="B29">
        <v>1</v>
      </c>
      <c r="C29">
        <v>1993</v>
      </c>
      <c r="D29">
        <v>3</v>
      </c>
      <c r="E29" t="s">
        <v>34</v>
      </c>
      <c r="F29" t="s">
        <v>748</v>
      </c>
      <c r="G29" t="s">
        <v>753</v>
      </c>
      <c r="H29">
        <v>3.9301300000000001</v>
      </c>
      <c r="I29">
        <v>1</v>
      </c>
      <c r="L29">
        <v>3</v>
      </c>
      <c r="M29">
        <v>10</v>
      </c>
      <c r="N29">
        <v>4</v>
      </c>
      <c r="O29" t="s">
        <v>746</v>
      </c>
      <c r="P29" t="s">
        <v>747</v>
      </c>
      <c r="Q29">
        <v>1998</v>
      </c>
      <c r="R29" t="s">
        <v>744</v>
      </c>
      <c r="T29" t="s">
        <v>748</v>
      </c>
      <c r="V29" s="51">
        <v>12.104179999999999</v>
      </c>
      <c r="W29">
        <f>AVERAGE(H87,H99)</f>
        <v>9.3252300000000012</v>
      </c>
      <c r="X29">
        <v>2</v>
      </c>
      <c r="Y29">
        <v>1</v>
      </c>
      <c r="Z29">
        <f t="shared" si="1"/>
        <v>0.77041402226338351</v>
      </c>
      <c r="AA29">
        <f t="shared" si="0"/>
        <v>-0.26082721738740411</v>
      </c>
      <c r="AB29">
        <f t="shared" si="2"/>
        <v>0.66666666666666663</v>
      </c>
    </row>
    <row r="30" spans="2:28">
      <c r="B30">
        <v>1</v>
      </c>
      <c r="C30">
        <v>1993</v>
      </c>
      <c r="D30">
        <v>4</v>
      </c>
      <c r="E30" t="s">
        <v>34</v>
      </c>
      <c r="F30" t="s">
        <v>748</v>
      </c>
      <c r="G30" t="s">
        <v>753</v>
      </c>
      <c r="H30">
        <v>7.3362400000000001</v>
      </c>
      <c r="I30">
        <v>1</v>
      </c>
      <c r="L30">
        <v>3</v>
      </c>
      <c r="M30">
        <v>11</v>
      </c>
      <c r="N30">
        <v>5</v>
      </c>
      <c r="O30" t="s">
        <v>746</v>
      </c>
      <c r="P30" t="s">
        <v>747</v>
      </c>
      <c r="Q30">
        <v>1998</v>
      </c>
      <c r="R30" t="s">
        <v>744</v>
      </c>
      <c r="T30" t="s">
        <v>748</v>
      </c>
      <c r="V30" s="51">
        <v>23.187629999999999</v>
      </c>
      <c r="W30">
        <f>AVERAGE(H88,H100)</f>
        <v>17.369410000000002</v>
      </c>
      <c r="X30">
        <v>2</v>
      </c>
      <c r="Y30">
        <v>1</v>
      </c>
      <c r="Z30">
        <f t="shared" si="1"/>
        <v>0.74908086768677973</v>
      </c>
      <c r="AA30">
        <f t="shared" si="0"/>
        <v>-0.28890833375390107</v>
      </c>
      <c r="AB30">
        <f t="shared" si="2"/>
        <v>0.66666666666666663</v>
      </c>
    </row>
    <row r="31" spans="2:28">
      <c r="B31">
        <v>1</v>
      </c>
      <c r="C31">
        <v>1993</v>
      </c>
      <c r="D31">
        <v>5</v>
      </c>
      <c r="E31" t="s">
        <v>34</v>
      </c>
      <c r="F31" t="s">
        <v>748</v>
      </c>
      <c r="G31" t="s">
        <v>753</v>
      </c>
      <c r="H31">
        <v>16.768560000000001</v>
      </c>
      <c r="I31">
        <v>1</v>
      </c>
      <c r="L31">
        <v>3</v>
      </c>
      <c r="M31">
        <v>12</v>
      </c>
      <c r="N31">
        <v>6</v>
      </c>
      <c r="O31" t="s">
        <v>746</v>
      </c>
      <c r="P31" t="s">
        <v>747</v>
      </c>
      <c r="Q31">
        <v>1998</v>
      </c>
      <c r="R31" t="s">
        <v>744</v>
      </c>
      <c r="T31" t="s">
        <v>748</v>
      </c>
      <c r="V31" s="51">
        <v>45.235235000000003</v>
      </c>
      <c r="W31">
        <f>AVERAGE(H89,H101)</f>
        <v>48.444289999999995</v>
      </c>
      <c r="X31">
        <v>2</v>
      </c>
      <c r="Y31">
        <v>1</v>
      </c>
      <c r="Z31">
        <f t="shared" si="1"/>
        <v>1.070941490632247</v>
      </c>
      <c r="AA31">
        <f t="shared" si="0"/>
        <v>6.8538159377832031E-2</v>
      </c>
      <c r="AB31">
        <f t="shared" si="2"/>
        <v>0.66666666666666663</v>
      </c>
    </row>
    <row r="32" spans="2:28">
      <c r="B32">
        <v>1</v>
      </c>
      <c r="C32">
        <v>1993</v>
      </c>
      <c r="D32">
        <v>1</v>
      </c>
      <c r="E32" t="s">
        <v>34</v>
      </c>
      <c r="F32" t="s">
        <v>750</v>
      </c>
      <c r="G32" t="s">
        <v>753</v>
      </c>
      <c r="H32">
        <v>0</v>
      </c>
      <c r="I32">
        <v>1</v>
      </c>
      <c r="L32">
        <v>4</v>
      </c>
      <c r="M32">
        <v>1</v>
      </c>
      <c r="O32" t="s">
        <v>746</v>
      </c>
      <c r="P32" t="s">
        <v>747</v>
      </c>
      <c r="R32" t="s">
        <v>754</v>
      </c>
      <c r="T32" s="51" t="s">
        <v>752</v>
      </c>
      <c r="V32" s="51">
        <f>AVERAGE(H104:H105)</f>
        <v>82.096315000000004</v>
      </c>
      <c r="W32">
        <f>AVERAGE(H106,H108)</f>
        <v>66.133144999999999</v>
      </c>
      <c r="X32">
        <v>8</v>
      </c>
      <c r="Y32">
        <v>4</v>
      </c>
      <c r="Z32">
        <f t="shared" si="1"/>
        <v>0.80555558431581242</v>
      </c>
      <c r="AA32">
        <f t="shared" si="0"/>
        <v>-0.21622307276724878</v>
      </c>
      <c r="AB32">
        <f t="shared" si="2"/>
        <v>2.6666666666666665</v>
      </c>
    </row>
    <row r="33" spans="2:28">
      <c r="B33">
        <v>1</v>
      </c>
      <c r="C33">
        <v>1993</v>
      </c>
      <c r="D33">
        <v>2</v>
      </c>
      <c r="E33" t="s">
        <v>34</v>
      </c>
      <c r="F33" t="s">
        <v>750</v>
      </c>
      <c r="G33" t="s">
        <v>753</v>
      </c>
      <c r="H33">
        <v>0</v>
      </c>
      <c r="I33">
        <v>1</v>
      </c>
      <c r="L33">
        <v>4</v>
      </c>
      <c r="M33">
        <v>2</v>
      </c>
      <c r="O33" t="s">
        <v>746</v>
      </c>
      <c r="P33" t="s">
        <v>747</v>
      </c>
      <c r="R33" t="s">
        <v>754</v>
      </c>
      <c r="T33" t="s">
        <v>748</v>
      </c>
      <c r="V33" s="51">
        <v>82.096315000000004</v>
      </c>
      <c r="W33">
        <f>AVERAGE(H107,H109)</f>
        <v>58.201135000000001</v>
      </c>
      <c r="X33">
        <v>8</v>
      </c>
      <c r="Y33">
        <v>4</v>
      </c>
      <c r="Z33">
        <f t="shared" si="1"/>
        <v>0.70893724036212824</v>
      </c>
      <c r="AA33">
        <f t="shared" si="0"/>
        <v>-0.34398827489814937</v>
      </c>
      <c r="AB33">
        <f t="shared" si="2"/>
        <v>2.6666666666666665</v>
      </c>
    </row>
    <row r="34" spans="2:28">
      <c r="B34">
        <v>1</v>
      </c>
      <c r="C34">
        <v>1993</v>
      </c>
      <c r="D34">
        <v>3</v>
      </c>
      <c r="E34" t="s">
        <v>34</v>
      </c>
      <c r="F34" t="s">
        <v>750</v>
      </c>
      <c r="G34" t="s">
        <v>753</v>
      </c>
      <c r="H34">
        <v>4.4541500000000003</v>
      </c>
      <c r="I34">
        <v>1</v>
      </c>
      <c r="V34" s="51"/>
    </row>
    <row r="35" spans="2:28">
      <c r="B35">
        <v>1</v>
      </c>
      <c r="C35">
        <v>1993</v>
      </c>
      <c r="D35">
        <v>4</v>
      </c>
      <c r="E35" t="s">
        <v>34</v>
      </c>
      <c r="F35" t="s">
        <v>750</v>
      </c>
      <c r="G35" t="s">
        <v>753</v>
      </c>
      <c r="H35">
        <v>10.39301</v>
      </c>
      <c r="I35">
        <v>1</v>
      </c>
      <c r="V35" s="51"/>
    </row>
    <row r="36" spans="2:28">
      <c r="B36">
        <v>1</v>
      </c>
      <c r="C36">
        <v>1993</v>
      </c>
      <c r="D36">
        <v>5</v>
      </c>
      <c r="E36" t="s">
        <v>34</v>
      </c>
      <c r="F36" t="s">
        <v>750</v>
      </c>
      <c r="G36" t="s">
        <v>753</v>
      </c>
      <c r="H36">
        <v>17.554590000000001</v>
      </c>
      <c r="I36">
        <v>1</v>
      </c>
      <c r="V36" s="51"/>
    </row>
    <row r="37" spans="2:28">
      <c r="B37">
        <v>1</v>
      </c>
      <c r="C37">
        <v>1993</v>
      </c>
      <c r="D37">
        <v>1</v>
      </c>
      <c r="E37" t="s">
        <v>34</v>
      </c>
      <c r="F37" t="s">
        <v>750</v>
      </c>
      <c r="G37" t="s">
        <v>755</v>
      </c>
      <c r="H37">
        <v>0</v>
      </c>
      <c r="I37">
        <v>1</v>
      </c>
      <c r="V37" s="51"/>
    </row>
    <row r="38" spans="2:28">
      <c r="B38">
        <v>1</v>
      </c>
      <c r="C38">
        <v>1993</v>
      </c>
      <c r="D38">
        <v>2</v>
      </c>
      <c r="E38" t="s">
        <v>34</v>
      </c>
      <c r="F38" t="s">
        <v>750</v>
      </c>
      <c r="G38" t="s">
        <v>755</v>
      </c>
      <c r="H38">
        <v>0</v>
      </c>
      <c r="I38">
        <v>1</v>
      </c>
      <c r="V38" s="51"/>
    </row>
    <row r="39" spans="2:28">
      <c r="B39">
        <v>1</v>
      </c>
      <c r="C39">
        <v>1993</v>
      </c>
      <c r="D39">
        <v>3</v>
      </c>
      <c r="E39" t="s">
        <v>34</v>
      </c>
      <c r="F39" t="s">
        <v>750</v>
      </c>
      <c r="G39" t="s">
        <v>755</v>
      </c>
      <c r="H39">
        <v>4.7180999999999997</v>
      </c>
      <c r="I39">
        <v>1</v>
      </c>
      <c r="V39" s="51"/>
    </row>
    <row r="40" spans="2:28">
      <c r="B40">
        <v>1</v>
      </c>
      <c r="C40">
        <v>1993</v>
      </c>
      <c r="D40">
        <v>4</v>
      </c>
      <c r="E40" t="s">
        <v>34</v>
      </c>
      <c r="F40" t="s">
        <v>750</v>
      </c>
      <c r="G40" t="s">
        <v>755</v>
      </c>
      <c r="H40">
        <v>16.112760000000002</v>
      </c>
      <c r="I40">
        <v>1</v>
      </c>
      <c r="V40" s="51"/>
    </row>
    <row r="41" spans="2:28">
      <c r="B41">
        <v>1</v>
      </c>
      <c r="C41">
        <v>1993</v>
      </c>
      <c r="D41">
        <v>5</v>
      </c>
      <c r="E41" t="s">
        <v>34</v>
      </c>
      <c r="F41" t="s">
        <v>750</v>
      </c>
      <c r="G41" t="s">
        <v>755</v>
      </c>
      <c r="H41">
        <v>21.008900000000001</v>
      </c>
      <c r="I41">
        <v>1</v>
      </c>
      <c r="V41" s="51"/>
    </row>
    <row r="42" spans="2:28">
      <c r="B42">
        <v>2</v>
      </c>
      <c r="C42">
        <v>1997</v>
      </c>
      <c r="D42">
        <v>1</v>
      </c>
      <c r="E42" t="s">
        <v>756</v>
      </c>
      <c r="F42" t="s">
        <v>745</v>
      </c>
      <c r="H42">
        <v>16.265560000000001</v>
      </c>
      <c r="I42">
        <v>1</v>
      </c>
      <c r="V42" s="51"/>
    </row>
    <row r="43" spans="2:28">
      <c r="B43">
        <v>2</v>
      </c>
      <c r="C43">
        <v>1997</v>
      </c>
      <c r="D43">
        <v>2</v>
      </c>
      <c r="E43" t="s">
        <v>756</v>
      </c>
      <c r="F43" t="s">
        <v>745</v>
      </c>
      <c r="H43">
        <v>31.75657</v>
      </c>
      <c r="I43">
        <v>1</v>
      </c>
      <c r="V43" s="51"/>
    </row>
    <row r="44" spans="2:28">
      <c r="B44">
        <v>2</v>
      </c>
      <c r="C44">
        <v>1997</v>
      </c>
      <c r="D44">
        <v>3</v>
      </c>
      <c r="E44" t="s">
        <v>756</v>
      </c>
      <c r="F44" t="s">
        <v>745</v>
      </c>
      <c r="H44">
        <v>47.800829999999998</v>
      </c>
      <c r="I44">
        <v>1</v>
      </c>
      <c r="V44" s="51"/>
    </row>
    <row r="45" spans="2:28">
      <c r="B45">
        <v>2</v>
      </c>
      <c r="C45">
        <v>1997</v>
      </c>
      <c r="D45">
        <v>4</v>
      </c>
      <c r="E45" t="s">
        <v>756</v>
      </c>
      <c r="F45" t="s">
        <v>745</v>
      </c>
      <c r="H45">
        <v>68.934989999999999</v>
      </c>
      <c r="I45">
        <v>1</v>
      </c>
      <c r="V45" s="51"/>
    </row>
    <row r="46" spans="2:28">
      <c r="B46">
        <v>2</v>
      </c>
      <c r="C46">
        <v>1997</v>
      </c>
      <c r="D46">
        <v>1</v>
      </c>
      <c r="E46" t="s">
        <v>756</v>
      </c>
      <c r="F46" t="s">
        <v>749</v>
      </c>
      <c r="H46">
        <v>1.5342499999999999</v>
      </c>
      <c r="I46">
        <v>1</v>
      </c>
      <c r="V46" s="51"/>
    </row>
    <row r="47" spans="2:28">
      <c r="B47">
        <v>2</v>
      </c>
      <c r="C47">
        <v>1997</v>
      </c>
      <c r="D47">
        <v>2</v>
      </c>
      <c r="E47" t="s">
        <v>756</v>
      </c>
      <c r="F47" t="s">
        <v>749</v>
      </c>
      <c r="H47">
        <v>8.2191799999999997</v>
      </c>
      <c r="I47">
        <v>1</v>
      </c>
      <c r="V47" s="51"/>
    </row>
    <row r="48" spans="2:28">
      <c r="B48">
        <v>2</v>
      </c>
      <c r="C48">
        <v>1997</v>
      </c>
      <c r="D48">
        <v>3</v>
      </c>
      <c r="E48" t="s">
        <v>756</v>
      </c>
      <c r="F48" t="s">
        <v>749</v>
      </c>
      <c r="H48">
        <v>21.808219999999999</v>
      </c>
      <c r="I48">
        <v>1</v>
      </c>
      <c r="V48" s="51"/>
    </row>
    <row r="49" spans="2:22">
      <c r="B49">
        <v>2</v>
      </c>
      <c r="C49">
        <v>1997</v>
      </c>
      <c r="D49">
        <v>4</v>
      </c>
      <c r="E49" t="s">
        <v>756</v>
      </c>
      <c r="F49" t="s">
        <v>749</v>
      </c>
      <c r="H49">
        <v>34.739730000000002</v>
      </c>
      <c r="I49">
        <v>1</v>
      </c>
      <c r="V49" s="51"/>
    </row>
    <row r="50" spans="2:22">
      <c r="B50">
        <v>2</v>
      </c>
      <c r="C50">
        <v>1997</v>
      </c>
      <c r="D50">
        <v>1</v>
      </c>
      <c r="E50" t="s">
        <v>34</v>
      </c>
      <c r="F50" t="s">
        <v>752</v>
      </c>
      <c r="G50" t="s">
        <v>197</v>
      </c>
      <c r="H50">
        <v>0.44259999999999999</v>
      </c>
      <c r="I50">
        <v>1</v>
      </c>
      <c r="V50" s="51"/>
    </row>
    <row r="51" spans="2:22">
      <c r="B51">
        <v>2</v>
      </c>
      <c r="C51">
        <v>1997</v>
      </c>
      <c r="D51">
        <v>2</v>
      </c>
      <c r="E51" t="s">
        <v>34</v>
      </c>
      <c r="F51" t="s">
        <v>752</v>
      </c>
      <c r="G51" t="s">
        <v>197</v>
      </c>
      <c r="H51">
        <v>8.0774600000000003</v>
      </c>
      <c r="I51">
        <v>1</v>
      </c>
      <c r="V51" s="51"/>
    </row>
    <row r="52" spans="2:22">
      <c r="B52">
        <v>2</v>
      </c>
      <c r="C52">
        <v>1997</v>
      </c>
      <c r="D52">
        <v>3</v>
      </c>
      <c r="E52" t="s">
        <v>34</v>
      </c>
      <c r="F52" t="s">
        <v>752</v>
      </c>
      <c r="G52" t="s">
        <v>197</v>
      </c>
      <c r="H52">
        <v>28.326419999999999</v>
      </c>
      <c r="I52">
        <v>1</v>
      </c>
      <c r="V52" s="51"/>
    </row>
    <row r="53" spans="2:22">
      <c r="B53">
        <v>2</v>
      </c>
      <c r="C53">
        <v>1997</v>
      </c>
      <c r="D53">
        <v>4</v>
      </c>
      <c r="E53" t="s">
        <v>34</v>
      </c>
      <c r="F53" t="s">
        <v>752</v>
      </c>
      <c r="G53" t="s">
        <v>197</v>
      </c>
      <c r="H53">
        <v>42.157679999999999</v>
      </c>
      <c r="I53">
        <v>1</v>
      </c>
      <c r="V53" s="51"/>
    </row>
    <row r="54" spans="2:22">
      <c r="B54">
        <v>2</v>
      </c>
      <c r="C54">
        <v>1997</v>
      </c>
      <c r="D54">
        <v>1</v>
      </c>
      <c r="E54" t="s">
        <v>34</v>
      </c>
      <c r="F54" t="s">
        <v>748</v>
      </c>
      <c r="G54" t="s">
        <v>197</v>
      </c>
      <c r="H54">
        <v>3.5407999999999999</v>
      </c>
      <c r="I54">
        <v>1</v>
      </c>
      <c r="V54" s="51"/>
    </row>
    <row r="55" spans="2:22">
      <c r="B55">
        <v>2</v>
      </c>
      <c r="C55">
        <v>1997</v>
      </c>
      <c r="D55">
        <v>2</v>
      </c>
      <c r="E55" t="s">
        <v>34</v>
      </c>
      <c r="F55" t="s">
        <v>748</v>
      </c>
      <c r="G55" t="s">
        <v>197</v>
      </c>
      <c r="H55">
        <v>16.265560000000001</v>
      </c>
      <c r="I55">
        <v>1</v>
      </c>
      <c r="V55" s="51"/>
    </row>
    <row r="56" spans="2:22">
      <c r="B56">
        <v>2</v>
      </c>
      <c r="C56">
        <v>1997</v>
      </c>
      <c r="D56">
        <v>3</v>
      </c>
      <c r="E56" t="s">
        <v>34</v>
      </c>
      <c r="F56" t="s">
        <v>748</v>
      </c>
      <c r="G56" t="s">
        <v>197</v>
      </c>
      <c r="H56">
        <v>28.990320000000001</v>
      </c>
      <c r="I56">
        <v>1</v>
      </c>
      <c r="V56" s="51"/>
    </row>
    <row r="57" spans="2:22">
      <c r="B57">
        <v>2</v>
      </c>
      <c r="C57">
        <v>1997</v>
      </c>
      <c r="D57">
        <v>4</v>
      </c>
      <c r="E57" t="s">
        <v>34</v>
      </c>
      <c r="F57" t="s">
        <v>748</v>
      </c>
      <c r="G57" t="s">
        <v>197</v>
      </c>
      <c r="H57">
        <v>44.149380000000001</v>
      </c>
      <c r="I57">
        <v>1</v>
      </c>
      <c r="V57" s="51"/>
    </row>
    <row r="58" spans="2:22">
      <c r="B58">
        <v>2</v>
      </c>
      <c r="C58">
        <v>1997</v>
      </c>
      <c r="D58">
        <v>1</v>
      </c>
      <c r="E58" t="s">
        <v>34</v>
      </c>
      <c r="F58" t="s">
        <v>752</v>
      </c>
      <c r="G58" t="s">
        <v>753</v>
      </c>
      <c r="H58">
        <v>0.10959000000000001</v>
      </c>
      <c r="I58">
        <v>1</v>
      </c>
      <c r="V58" s="51"/>
    </row>
    <row r="59" spans="2:22">
      <c r="B59">
        <v>2</v>
      </c>
      <c r="C59">
        <v>1997</v>
      </c>
      <c r="D59">
        <v>2</v>
      </c>
      <c r="E59" t="s">
        <v>34</v>
      </c>
      <c r="F59" t="s">
        <v>752</v>
      </c>
      <c r="G59" t="s">
        <v>753</v>
      </c>
      <c r="H59">
        <v>6.5753399999999997</v>
      </c>
      <c r="I59">
        <v>1</v>
      </c>
      <c r="V59" s="51"/>
    </row>
    <row r="60" spans="2:22">
      <c r="B60">
        <v>2</v>
      </c>
      <c r="C60">
        <v>1997</v>
      </c>
      <c r="D60">
        <v>3</v>
      </c>
      <c r="E60" t="s">
        <v>34</v>
      </c>
      <c r="F60" t="s">
        <v>752</v>
      </c>
      <c r="G60" t="s">
        <v>753</v>
      </c>
      <c r="H60">
        <v>25.315069999999999</v>
      </c>
      <c r="I60">
        <v>1</v>
      </c>
      <c r="V60" s="51"/>
    </row>
    <row r="61" spans="2:22">
      <c r="B61">
        <v>2</v>
      </c>
      <c r="C61">
        <v>1997</v>
      </c>
      <c r="D61">
        <v>4</v>
      </c>
      <c r="E61" t="s">
        <v>34</v>
      </c>
      <c r="F61" t="s">
        <v>752</v>
      </c>
      <c r="G61" t="s">
        <v>753</v>
      </c>
      <c r="H61">
        <v>35.726030000000002</v>
      </c>
      <c r="I61">
        <v>1</v>
      </c>
      <c r="V61" s="51"/>
    </row>
    <row r="62" spans="2:22">
      <c r="B62">
        <v>2</v>
      </c>
      <c r="C62">
        <v>1997</v>
      </c>
      <c r="D62">
        <v>1</v>
      </c>
      <c r="E62" t="s">
        <v>34</v>
      </c>
      <c r="F62" t="s">
        <v>748</v>
      </c>
      <c r="G62" t="s">
        <v>753</v>
      </c>
      <c r="H62">
        <v>1.09589</v>
      </c>
      <c r="I62">
        <v>1</v>
      </c>
      <c r="V62" s="51"/>
    </row>
    <row r="63" spans="2:22">
      <c r="B63">
        <v>2</v>
      </c>
      <c r="C63">
        <v>1997</v>
      </c>
      <c r="D63">
        <v>2</v>
      </c>
      <c r="E63" t="s">
        <v>34</v>
      </c>
      <c r="F63" t="s">
        <v>748</v>
      </c>
      <c r="G63" t="s">
        <v>753</v>
      </c>
      <c r="H63">
        <v>11.50685</v>
      </c>
      <c r="I63">
        <v>1</v>
      </c>
      <c r="V63" s="51"/>
    </row>
    <row r="64" spans="2:22">
      <c r="B64">
        <v>2</v>
      </c>
      <c r="C64">
        <v>1997</v>
      </c>
      <c r="D64">
        <v>3</v>
      </c>
      <c r="E64" t="s">
        <v>34</v>
      </c>
      <c r="F64" t="s">
        <v>748</v>
      </c>
      <c r="G64" t="s">
        <v>753</v>
      </c>
      <c r="H64">
        <v>24.9863</v>
      </c>
      <c r="I64">
        <v>1</v>
      </c>
      <c r="V64" s="51"/>
    </row>
    <row r="65" spans="2:22">
      <c r="B65">
        <v>2</v>
      </c>
      <c r="C65">
        <v>1997</v>
      </c>
      <c r="D65">
        <v>4</v>
      </c>
      <c r="E65" t="s">
        <v>34</v>
      </c>
      <c r="F65" t="s">
        <v>748</v>
      </c>
      <c r="G65" t="s">
        <v>753</v>
      </c>
      <c r="H65">
        <v>33.9726</v>
      </c>
      <c r="I65">
        <v>1</v>
      </c>
      <c r="V65" s="51"/>
    </row>
    <row r="66" spans="2:22">
      <c r="B66">
        <v>3</v>
      </c>
      <c r="C66">
        <v>1998</v>
      </c>
      <c r="D66">
        <v>1</v>
      </c>
      <c r="E66" t="s">
        <v>756</v>
      </c>
      <c r="F66" t="s">
        <v>745</v>
      </c>
      <c r="H66">
        <v>0</v>
      </c>
      <c r="I66">
        <v>1</v>
      </c>
      <c r="V66" s="51"/>
    </row>
    <row r="67" spans="2:22">
      <c r="B67">
        <v>3</v>
      </c>
      <c r="C67">
        <v>1998</v>
      </c>
      <c r="D67">
        <v>2</v>
      </c>
      <c r="E67" t="s">
        <v>756</v>
      </c>
      <c r="F67" t="s">
        <v>745</v>
      </c>
      <c r="H67">
        <v>0</v>
      </c>
      <c r="I67">
        <v>1</v>
      </c>
      <c r="V67" s="51"/>
    </row>
    <row r="68" spans="2:22">
      <c r="B68">
        <v>3</v>
      </c>
      <c r="C68">
        <v>1998</v>
      </c>
      <c r="D68">
        <v>3</v>
      </c>
      <c r="E68" t="s">
        <v>756</v>
      </c>
      <c r="F68" t="s">
        <v>745</v>
      </c>
      <c r="H68">
        <v>0</v>
      </c>
      <c r="I68">
        <v>1</v>
      </c>
      <c r="V68" s="51"/>
    </row>
    <row r="69" spans="2:22">
      <c r="B69">
        <v>3</v>
      </c>
      <c r="C69">
        <v>1998</v>
      </c>
      <c r="D69">
        <v>4</v>
      </c>
      <c r="E69" t="s">
        <v>756</v>
      </c>
      <c r="F69" t="s">
        <v>745</v>
      </c>
      <c r="H69">
        <v>21.430579999999999</v>
      </c>
      <c r="I69">
        <v>1</v>
      </c>
      <c r="V69" s="51"/>
    </row>
    <row r="70" spans="2:22">
      <c r="B70">
        <v>3</v>
      </c>
      <c r="C70">
        <v>1998</v>
      </c>
      <c r="D70">
        <v>5</v>
      </c>
      <c r="E70" t="s">
        <v>756</v>
      </c>
      <c r="F70" t="s">
        <v>745</v>
      </c>
      <c r="H70">
        <v>38.597479999999997</v>
      </c>
      <c r="I70">
        <v>1</v>
      </c>
      <c r="V70" s="51"/>
    </row>
    <row r="71" spans="2:22">
      <c r="B71">
        <v>3</v>
      </c>
      <c r="C71">
        <v>1998</v>
      </c>
      <c r="D71">
        <v>6</v>
      </c>
      <c r="E71" t="s">
        <v>756</v>
      </c>
      <c r="F71" t="s">
        <v>745</v>
      </c>
      <c r="H71">
        <v>71.248249999999999</v>
      </c>
      <c r="I71">
        <v>1</v>
      </c>
      <c r="V71" s="51"/>
    </row>
    <row r="72" spans="2:22">
      <c r="B72">
        <v>3</v>
      </c>
      <c r="C72">
        <v>1998</v>
      </c>
      <c r="D72">
        <v>1</v>
      </c>
      <c r="E72" t="s">
        <v>756</v>
      </c>
      <c r="F72" t="s">
        <v>749</v>
      </c>
      <c r="H72">
        <v>0</v>
      </c>
      <c r="I72">
        <v>1</v>
      </c>
      <c r="V72" s="51"/>
    </row>
    <row r="73" spans="2:22">
      <c r="B73">
        <v>3</v>
      </c>
      <c r="C73">
        <v>1998</v>
      </c>
      <c r="D73">
        <v>2</v>
      </c>
      <c r="E73" t="s">
        <v>756</v>
      </c>
      <c r="F73" t="s">
        <v>749</v>
      </c>
      <c r="H73">
        <v>0</v>
      </c>
      <c r="I73">
        <v>1</v>
      </c>
      <c r="V73" s="51"/>
    </row>
    <row r="74" spans="2:22">
      <c r="B74">
        <v>3</v>
      </c>
      <c r="C74">
        <v>1998</v>
      </c>
      <c r="D74">
        <v>3</v>
      </c>
      <c r="E74" t="s">
        <v>756</v>
      </c>
      <c r="F74" t="s">
        <v>749</v>
      </c>
      <c r="H74">
        <v>0</v>
      </c>
      <c r="I74">
        <v>1</v>
      </c>
      <c r="V74" s="51"/>
    </row>
    <row r="75" spans="2:22">
      <c r="B75">
        <v>3</v>
      </c>
      <c r="C75">
        <v>1998</v>
      </c>
      <c r="D75">
        <v>4</v>
      </c>
      <c r="E75" t="s">
        <v>756</v>
      </c>
      <c r="F75" t="s">
        <v>749</v>
      </c>
      <c r="H75">
        <v>2.7777799999999999</v>
      </c>
      <c r="I75">
        <v>1</v>
      </c>
      <c r="V75" s="51"/>
    </row>
    <row r="76" spans="2:22">
      <c r="B76">
        <v>3</v>
      </c>
      <c r="C76">
        <v>1998</v>
      </c>
      <c r="D76">
        <v>5</v>
      </c>
      <c r="E76" t="s">
        <v>756</v>
      </c>
      <c r="F76" t="s">
        <v>749</v>
      </c>
      <c r="H76">
        <v>7.7777799999999999</v>
      </c>
      <c r="I76">
        <v>1</v>
      </c>
      <c r="V76" s="51"/>
    </row>
    <row r="77" spans="2:22">
      <c r="B77">
        <v>3</v>
      </c>
      <c r="C77">
        <v>1998</v>
      </c>
      <c r="D77">
        <v>6</v>
      </c>
      <c r="E77" t="s">
        <v>756</v>
      </c>
      <c r="F77" t="s">
        <v>749</v>
      </c>
      <c r="H77">
        <v>19.22222</v>
      </c>
      <c r="I77">
        <v>1</v>
      </c>
      <c r="V77" s="51"/>
    </row>
    <row r="78" spans="2:22">
      <c r="B78">
        <v>3</v>
      </c>
      <c r="C78">
        <v>1998</v>
      </c>
      <c r="D78">
        <v>1</v>
      </c>
      <c r="E78" t="s">
        <v>34</v>
      </c>
      <c r="F78" t="s">
        <v>752</v>
      </c>
      <c r="G78" t="s">
        <v>197</v>
      </c>
      <c r="H78">
        <v>0</v>
      </c>
      <c r="I78">
        <v>1</v>
      </c>
      <c r="V78" s="51"/>
    </row>
    <row r="79" spans="2:22">
      <c r="B79">
        <v>3</v>
      </c>
      <c r="C79">
        <v>1998</v>
      </c>
      <c r="D79">
        <v>2</v>
      </c>
      <c r="E79" t="s">
        <v>34</v>
      </c>
      <c r="F79" t="s">
        <v>752</v>
      </c>
      <c r="G79" t="s">
        <v>197</v>
      </c>
      <c r="H79">
        <v>0</v>
      </c>
      <c r="I79">
        <v>1</v>
      </c>
      <c r="V79" s="51"/>
    </row>
    <row r="80" spans="2:22">
      <c r="B80">
        <v>3</v>
      </c>
      <c r="C80">
        <v>1998</v>
      </c>
      <c r="D80">
        <v>3</v>
      </c>
      <c r="E80" t="s">
        <v>34</v>
      </c>
      <c r="F80" t="s">
        <v>752</v>
      </c>
      <c r="G80" t="s">
        <v>197</v>
      </c>
      <c r="H80">
        <v>0</v>
      </c>
      <c r="I80">
        <v>1</v>
      </c>
      <c r="V80" s="51"/>
    </row>
    <row r="81" spans="2:22">
      <c r="B81">
        <v>3</v>
      </c>
      <c r="C81">
        <v>1998</v>
      </c>
      <c r="D81">
        <v>4</v>
      </c>
      <c r="E81" t="s">
        <v>34</v>
      </c>
      <c r="F81" t="s">
        <v>752</v>
      </c>
      <c r="G81" t="s">
        <v>197</v>
      </c>
      <c r="H81">
        <v>6.9565200000000003</v>
      </c>
      <c r="I81">
        <v>1</v>
      </c>
      <c r="V81" s="51"/>
    </row>
    <row r="82" spans="2:22">
      <c r="B82">
        <v>3</v>
      </c>
      <c r="C82">
        <v>1998</v>
      </c>
      <c r="D82">
        <v>5</v>
      </c>
      <c r="E82" t="s">
        <v>34</v>
      </c>
      <c r="F82" t="s">
        <v>752</v>
      </c>
      <c r="G82" t="s">
        <v>197</v>
      </c>
      <c r="H82">
        <v>13.23983</v>
      </c>
      <c r="I82">
        <v>1</v>
      </c>
      <c r="V82" s="51"/>
    </row>
    <row r="83" spans="2:22">
      <c r="B83">
        <v>3</v>
      </c>
      <c r="C83">
        <v>1998</v>
      </c>
      <c r="D83">
        <v>6</v>
      </c>
      <c r="E83" t="s">
        <v>34</v>
      </c>
      <c r="F83" t="s">
        <v>752</v>
      </c>
      <c r="G83" t="s">
        <v>197</v>
      </c>
      <c r="H83">
        <v>46.900419999999997</v>
      </c>
      <c r="I83">
        <v>1</v>
      </c>
      <c r="V83" s="51"/>
    </row>
    <row r="84" spans="2:22">
      <c r="B84">
        <v>3</v>
      </c>
      <c r="C84">
        <v>1998</v>
      </c>
      <c r="D84">
        <v>1</v>
      </c>
      <c r="E84" t="s">
        <v>34</v>
      </c>
      <c r="F84" t="s">
        <v>748</v>
      </c>
      <c r="G84" t="s">
        <v>197</v>
      </c>
      <c r="H84">
        <v>0</v>
      </c>
      <c r="I84">
        <v>1</v>
      </c>
      <c r="V84" s="51"/>
    </row>
    <row r="85" spans="2:22">
      <c r="B85">
        <v>3</v>
      </c>
      <c r="C85">
        <v>1998</v>
      </c>
      <c r="D85">
        <v>2</v>
      </c>
      <c r="E85" t="s">
        <v>34</v>
      </c>
      <c r="F85" t="s">
        <v>748</v>
      </c>
      <c r="G85" t="s">
        <v>197</v>
      </c>
      <c r="H85">
        <v>0</v>
      </c>
      <c r="I85">
        <v>1</v>
      </c>
      <c r="V85" s="51"/>
    </row>
    <row r="86" spans="2:22">
      <c r="B86">
        <v>3</v>
      </c>
      <c r="C86">
        <v>1998</v>
      </c>
      <c r="D86">
        <v>3</v>
      </c>
      <c r="E86" t="s">
        <v>34</v>
      </c>
      <c r="F86" t="s">
        <v>748</v>
      </c>
      <c r="G86" t="s">
        <v>197</v>
      </c>
      <c r="H86">
        <v>0</v>
      </c>
      <c r="I86">
        <v>1</v>
      </c>
      <c r="V86" s="51"/>
    </row>
    <row r="87" spans="2:22">
      <c r="B87">
        <v>3</v>
      </c>
      <c r="C87">
        <v>1998</v>
      </c>
      <c r="D87">
        <v>4</v>
      </c>
      <c r="E87" t="s">
        <v>34</v>
      </c>
      <c r="F87" t="s">
        <v>748</v>
      </c>
      <c r="G87" t="s">
        <v>197</v>
      </c>
      <c r="H87">
        <v>9.7615700000000007</v>
      </c>
      <c r="I87">
        <v>1</v>
      </c>
      <c r="V87" s="51"/>
    </row>
    <row r="88" spans="2:22">
      <c r="B88">
        <v>3</v>
      </c>
      <c r="C88">
        <v>1998</v>
      </c>
      <c r="D88">
        <v>5</v>
      </c>
      <c r="E88" t="s">
        <v>34</v>
      </c>
      <c r="F88" t="s">
        <v>748</v>
      </c>
      <c r="G88" t="s">
        <v>197</v>
      </c>
      <c r="H88">
        <v>18.849930000000001</v>
      </c>
      <c r="I88">
        <v>1</v>
      </c>
      <c r="V88" s="51"/>
    </row>
    <row r="89" spans="2:22">
      <c r="B89">
        <v>3</v>
      </c>
      <c r="C89">
        <v>1998</v>
      </c>
      <c r="D89">
        <v>6</v>
      </c>
      <c r="E89" t="s">
        <v>34</v>
      </c>
      <c r="F89" t="s">
        <v>748</v>
      </c>
      <c r="G89" t="s">
        <v>197</v>
      </c>
      <c r="H89">
        <v>57.110799999999998</v>
      </c>
      <c r="I89">
        <v>1</v>
      </c>
      <c r="V89" s="51"/>
    </row>
    <row r="90" spans="2:22">
      <c r="B90">
        <v>3</v>
      </c>
      <c r="C90">
        <v>1998</v>
      </c>
      <c r="D90">
        <v>1</v>
      </c>
      <c r="E90" t="s">
        <v>34</v>
      </c>
      <c r="F90" t="s">
        <v>752</v>
      </c>
      <c r="G90" t="s">
        <v>753</v>
      </c>
      <c r="H90">
        <v>0</v>
      </c>
      <c r="I90">
        <v>1</v>
      </c>
      <c r="V90" s="51"/>
    </row>
    <row r="91" spans="2:22">
      <c r="B91">
        <v>3</v>
      </c>
      <c r="C91">
        <v>1998</v>
      </c>
      <c r="D91">
        <v>2</v>
      </c>
      <c r="E91" t="s">
        <v>34</v>
      </c>
      <c r="F91" t="s">
        <v>752</v>
      </c>
      <c r="G91" t="s">
        <v>753</v>
      </c>
      <c r="H91">
        <v>0</v>
      </c>
      <c r="I91">
        <v>1</v>
      </c>
      <c r="V91" s="51"/>
    </row>
    <row r="92" spans="2:22">
      <c r="B92">
        <v>3</v>
      </c>
      <c r="C92">
        <v>1998</v>
      </c>
      <c r="D92">
        <v>3</v>
      </c>
      <c r="E92" t="s">
        <v>34</v>
      </c>
      <c r="F92" t="s">
        <v>752</v>
      </c>
      <c r="G92" t="s">
        <v>753</v>
      </c>
      <c r="H92">
        <v>0</v>
      </c>
      <c r="I92">
        <v>1</v>
      </c>
      <c r="V92" s="51"/>
    </row>
    <row r="93" spans="2:22">
      <c r="B93">
        <v>3</v>
      </c>
      <c r="C93">
        <v>1998</v>
      </c>
      <c r="D93">
        <v>4</v>
      </c>
      <c r="E93" t="s">
        <v>34</v>
      </c>
      <c r="F93" t="s">
        <v>752</v>
      </c>
      <c r="G93" t="s">
        <v>753</v>
      </c>
      <c r="H93">
        <v>4.5555599999999998</v>
      </c>
      <c r="I93">
        <v>1</v>
      </c>
      <c r="V93" s="51"/>
    </row>
    <row r="94" spans="2:22">
      <c r="B94">
        <v>3</v>
      </c>
      <c r="C94">
        <v>1998</v>
      </c>
      <c r="D94">
        <v>5</v>
      </c>
      <c r="E94" t="s">
        <v>34</v>
      </c>
      <c r="F94" t="s">
        <v>752</v>
      </c>
      <c r="G94" t="s">
        <v>753</v>
      </c>
      <c r="H94">
        <v>6.7777799999999999</v>
      </c>
      <c r="I94">
        <v>1</v>
      </c>
      <c r="V94" s="51"/>
    </row>
    <row r="95" spans="2:22">
      <c r="B95">
        <v>3</v>
      </c>
      <c r="C95">
        <v>1998</v>
      </c>
      <c r="D95">
        <v>6</v>
      </c>
      <c r="E95" t="s">
        <v>34</v>
      </c>
      <c r="F95" t="s">
        <v>752</v>
      </c>
      <c r="G95" t="s">
        <v>753</v>
      </c>
      <c r="H95">
        <v>26.88889</v>
      </c>
      <c r="I95">
        <v>1</v>
      </c>
      <c r="V95" s="51"/>
    </row>
    <row r="96" spans="2:22">
      <c r="B96">
        <v>3</v>
      </c>
      <c r="C96">
        <v>1998</v>
      </c>
      <c r="D96">
        <v>1</v>
      </c>
      <c r="E96" t="s">
        <v>34</v>
      </c>
      <c r="F96" t="s">
        <v>748</v>
      </c>
      <c r="G96" t="s">
        <v>753</v>
      </c>
      <c r="H96">
        <v>0</v>
      </c>
      <c r="I96">
        <v>1</v>
      </c>
      <c r="V96" s="51"/>
    </row>
    <row r="97" spans="1:22">
      <c r="B97">
        <v>3</v>
      </c>
      <c r="C97">
        <v>1998</v>
      </c>
      <c r="D97">
        <v>2</v>
      </c>
      <c r="E97" t="s">
        <v>34</v>
      </c>
      <c r="F97" t="s">
        <v>748</v>
      </c>
      <c r="G97" t="s">
        <v>753</v>
      </c>
      <c r="H97">
        <v>0</v>
      </c>
      <c r="I97">
        <v>1</v>
      </c>
      <c r="V97" s="51"/>
    </row>
    <row r="98" spans="1:22">
      <c r="B98">
        <v>3</v>
      </c>
      <c r="C98">
        <v>1998</v>
      </c>
      <c r="D98">
        <v>3</v>
      </c>
      <c r="E98" t="s">
        <v>34</v>
      </c>
      <c r="F98" t="s">
        <v>748</v>
      </c>
      <c r="G98" t="s">
        <v>753</v>
      </c>
      <c r="H98">
        <v>0</v>
      </c>
      <c r="I98">
        <v>1</v>
      </c>
      <c r="V98" s="51"/>
    </row>
    <row r="99" spans="1:22">
      <c r="B99">
        <v>3</v>
      </c>
      <c r="C99">
        <v>1998</v>
      </c>
      <c r="D99">
        <v>4</v>
      </c>
      <c r="E99" t="s">
        <v>34</v>
      </c>
      <c r="F99" t="s">
        <v>748</v>
      </c>
      <c r="G99" t="s">
        <v>753</v>
      </c>
      <c r="H99">
        <v>8.88889</v>
      </c>
      <c r="I99">
        <v>1</v>
      </c>
      <c r="V99" s="51"/>
    </row>
    <row r="100" spans="1:22">
      <c r="B100">
        <v>3</v>
      </c>
      <c r="C100">
        <v>1998</v>
      </c>
      <c r="D100">
        <v>5</v>
      </c>
      <c r="E100" t="s">
        <v>34</v>
      </c>
      <c r="F100" t="s">
        <v>748</v>
      </c>
      <c r="G100" t="s">
        <v>753</v>
      </c>
      <c r="H100">
        <v>15.88889</v>
      </c>
      <c r="I100">
        <v>1</v>
      </c>
      <c r="V100" s="51"/>
    </row>
    <row r="101" spans="1:22">
      <c r="B101">
        <v>3</v>
      </c>
      <c r="C101">
        <v>1998</v>
      </c>
      <c r="D101">
        <v>6</v>
      </c>
      <c r="E101" t="s">
        <v>34</v>
      </c>
      <c r="F101" t="s">
        <v>748</v>
      </c>
      <c r="G101" t="s">
        <v>753</v>
      </c>
      <c r="H101">
        <v>39.77778</v>
      </c>
      <c r="I101">
        <v>1</v>
      </c>
      <c r="V101" s="51"/>
    </row>
    <row r="102" spans="1:22">
      <c r="V102" s="51"/>
    </row>
    <row r="103" spans="1:22">
      <c r="A103" t="s">
        <v>60</v>
      </c>
      <c r="B103" t="s">
        <v>15</v>
      </c>
      <c r="C103" t="s">
        <v>597</v>
      </c>
      <c r="D103" t="s">
        <v>221</v>
      </c>
      <c r="E103" t="s">
        <v>49</v>
      </c>
      <c r="F103" t="s">
        <v>706</v>
      </c>
      <c r="G103" t="s">
        <v>757</v>
      </c>
      <c r="H103" t="s">
        <v>754</v>
      </c>
      <c r="I103" t="s">
        <v>13</v>
      </c>
      <c r="J103" s="52" t="s">
        <v>758</v>
      </c>
      <c r="V103" s="51"/>
    </row>
    <row r="104" spans="1:22">
      <c r="A104" t="s">
        <v>7</v>
      </c>
      <c r="B104">
        <v>4</v>
      </c>
      <c r="E104" t="s">
        <v>32</v>
      </c>
      <c r="F104" t="s">
        <v>197</v>
      </c>
      <c r="H104">
        <v>121.95466999999999</v>
      </c>
      <c r="I104">
        <v>4</v>
      </c>
      <c r="V104" s="51"/>
    </row>
    <row r="105" spans="1:22">
      <c r="A105" t="s">
        <v>515</v>
      </c>
      <c r="B105">
        <v>4</v>
      </c>
      <c r="E105" t="s">
        <v>32</v>
      </c>
      <c r="F105" t="s">
        <v>753</v>
      </c>
      <c r="H105">
        <v>42.237960000000001</v>
      </c>
      <c r="I105">
        <v>4</v>
      </c>
      <c r="V105" s="51"/>
    </row>
    <row r="106" spans="1:22">
      <c r="A106" t="s">
        <v>746</v>
      </c>
      <c r="B106">
        <v>4</v>
      </c>
      <c r="E106" t="s">
        <v>759</v>
      </c>
      <c r="F106" t="s">
        <v>752</v>
      </c>
      <c r="G106" t="s">
        <v>197</v>
      </c>
      <c r="H106">
        <v>73.767709999999994</v>
      </c>
      <c r="I106">
        <v>4</v>
      </c>
      <c r="V106" s="51"/>
    </row>
    <row r="107" spans="1:22">
      <c r="A107" t="s">
        <v>707</v>
      </c>
      <c r="B107">
        <v>4</v>
      </c>
      <c r="E107" t="s">
        <v>759</v>
      </c>
      <c r="F107" t="s">
        <v>748</v>
      </c>
      <c r="G107" t="s">
        <v>197</v>
      </c>
      <c r="H107">
        <v>68.413600000000002</v>
      </c>
      <c r="I107">
        <v>4</v>
      </c>
      <c r="V107" s="51"/>
    </row>
    <row r="108" spans="1:22">
      <c r="A108" t="s">
        <v>747</v>
      </c>
      <c r="B108">
        <v>4</v>
      </c>
      <c r="E108" t="s">
        <v>759</v>
      </c>
      <c r="F108" t="s">
        <v>752</v>
      </c>
      <c r="G108" t="s">
        <v>753</v>
      </c>
      <c r="H108">
        <v>58.498579999999997</v>
      </c>
      <c r="I108">
        <v>4</v>
      </c>
      <c r="V108" s="51"/>
    </row>
    <row r="109" spans="1:22">
      <c r="E109" t="s">
        <v>759</v>
      </c>
      <c r="F109" t="s">
        <v>748</v>
      </c>
      <c r="G109" t="s">
        <v>753</v>
      </c>
      <c r="H109">
        <v>47.988669999999999</v>
      </c>
      <c r="I109">
        <v>4</v>
      </c>
      <c r="V109" s="51"/>
    </row>
    <row r="110" spans="1:22">
      <c r="V110" s="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1"/>
  <sheetViews>
    <sheetView workbookViewId="0">
      <selection activeCell="J32" sqref="J32"/>
    </sheetView>
  </sheetViews>
  <sheetFormatPr defaultColWidth="11" defaultRowHeight="15.6"/>
  <sheetData>
    <row r="1" spans="1:22">
      <c r="A1" t="s">
        <v>73</v>
      </c>
    </row>
    <row r="3" spans="1:22">
      <c r="A3" s="5" t="s">
        <v>6</v>
      </c>
      <c r="B3" s="5" t="s">
        <v>74</v>
      </c>
      <c r="C3" t="s">
        <v>15</v>
      </c>
      <c r="D3" t="s">
        <v>16</v>
      </c>
      <c r="E3" t="s">
        <v>63</v>
      </c>
      <c r="F3" t="s">
        <v>49</v>
      </c>
      <c r="G3" t="s">
        <v>75</v>
      </c>
      <c r="H3" t="s">
        <v>76</v>
      </c>
      <c r="I3" t="s">
        <v>12</v>
      </c>
      <c r="J3" t="s">
        <v>77</v>
      </c>
      <c r="K3" t="s">
        <v>14</v>
      </c>
      <c r="L3" t="s">
        <v>13</v>
      </c>
      <c r="M3" s="6" t="s">
        <v>20</v>
      </c>
      <c r="N3" s="6" t="s">
        <v>21</v>
      </c>
      <c r="O3" s="6" t="s">
        <v>22</v>
      </c>
      <c r="P3" s="6" t="s">
        <v>23</v>
      </c>
      <c r="Q3" s="6" t="s">
        <v>24</v>
      </c>
      <c r="R3" s="6" t="s">
        <v>25</v>
      </c>
      <c r="T3" s="6" t="s">
        <v>26</v>
      </c>
      <c r="U3" s="6" t="s">
        <v>27</v>
      </c>
      <c r="V3" t="s">
        <v>28</v>
      </c>
    </row>
    <row r="4" spans="1:22">
      <c r="C4">
        <v>13</v>
      </c>
      <c r="D4">
        <v>1</v>
      </c>
      <c r="E4" t="s">
        <v>78</v>
      </c>
      <c r="F4" t="s">
        <v>79</v>
      </c>
      <c r="G4" t="s">
        <v>52</v>
      </c>
      <c r="H4">
        <v>0.76441149200000003</v>
      </c>
      <c r="I4">
        <f t="shared" ref="I4:I11" si="0">H4-J4</f>
        <v>7.8591288000000037E-2</v>
      </c>
      <c r="J4">
        <v>0.68582020399999999</v>
      </c>
      <c r="K4">
        <f t="shared" ref="K4:K11" si="1">I4*SQRT(L4)</f>
        <v>0.27224820769655655</v>
      </c>
      <c r="L4">
        <v>12</v>
      </c>
      <c r="M4">
        <f>SQRT((((L5-1)*K5^2)+((L4-1)*K4^2))/(L5+L4-2))</f>
        <v>0.26497322844771959</v>
      </c>
      <c r="N4">
        <f>(J5-J4)/M4</f>
        <v>-0.49246935912903567</v>
      </c>
      <c r="O4">
        <f>1-(3/(4*(L4+L5-2)-1))</f>
        <v>0.95522388059701491</v>
      </c>
      <c r="P4">
        <f>((L4+L5)/(L4*L5))+(N4^2/(2*(L4+L5)))</f>
        <v>0.23257274118208049</v>
      </c>
      <c r="Q4">
        <f>O4*N4</f>
        <v>-0.47041849230236243</v>
      </c>
      <c r="R4">
        <f>P4*(O4^2)</f>
        <v>0.21221161681483663</v>
      </c>
      <c r="T4" s="7">
        <f>LN(J5/J4)</f>
        <v>-0.21105475476611474</v>
      </c>
      <c r="U4" s="7">
        <f>(((K5^2)/(L5*J5^2))+((K4^2)/(L4*J4^2)))</f>
        <v>4.2336860294658829E-2</v>
      </c>
      <c r="V4">
        <f>(L4*L5)/(L4+L5)</f>
        <v>4.4210526315789478</v>
      </c>
    </row>
    <row r="5" spans="1:22">
      <c r="C5">
        <v>13</v>
      </c>
      <c r="E5" t="s">
        <v>78</v>
      </c>
      <c r="F5" t="s">
        <v>80</v>
      </c>
      <c r="G5" t="s">
        <v>52</v>
      </c>
      <c r="H5">
        <v>0.65023169599999997</v>
      </c>
      <c r="I5">
        <f t="shared" si="0"/>
        <v>9.4902688000000013E-2</v>
      </c>
      <c r="J5">
        <v>0.55532900799999996</v>
      </c>
      <c r="K5">
        <f t="shared" si="1"/>
        <v>0.25108891119955384</v>
      </c>
      <c r="L5">
        <v>7</v>
      </c>
    </row>
    <row r="6" spans="1:22">
      <c r="C6">
        <v>13</v>
      </c>
      <c r="D6">
        <v>2</v>
      </c>
      <c r="E6" t="s">
        <v>78</v>
      </c>
      <c r="F6" t="s">
        <v>79</v>
      </c>
      <c r="G6" t="s">
        <v>36</v>
      </c>
      <c r="H6">
        <v>2428312.16</v>
      </c>
      <c r="I6">
        <f t="shared" si="0"/>
        <v>43557.169000000227</v>
      </c>
      <c r="J6">
        <v>2384754.9909999999</v>
      </c>
      <c r="K6">
        <f t="shared" si="1"/>
        <v>150886.45948372892</v>
      </c>
      <c r="L6">
        <v>12</v>
      </c>
      <c r="M6">
        <f>SQRT((((L7-1)*K7^2)+((L6-1)*K6^2))/(L7+L6-2))</f>
        <v>126107.99394454097</v>
      </c>
      <c r="N6">
        <f>(J7-J6)/M6</f>
        <v>-10.361873368429439</v>
      </c>
      <c r="O6">
        <f>1-(3/(4*(L6+L7-2)-1))</f>
        <v>0.95522388059701491</v>
      </c>
      <c r="P6">
        <f>((L6+L7)/(L6*L7))+(N6^2/(2*(L6+L7)))</f>
        <v>3.0516752052264566</v>
      </c>
      <c r="Q6">
        <f>O6*N6</f>
        <v>-9.8979088892460307</v>
      </c>
      <c r="R6">
        <f>P6*(O6^2)</f>
        <v>2.7845091647599833</v>
      </c>
      <c r="T6" s="7">
        <f>LN(J7/J6)</f>
        <v>-0.79395188008853423</v>
      </c>
      <c r="U6" s="7">
        <f>(((K7^2)/(L7*J7^2))+((K6^2)/(L6*J6^2)))</f>
        <v>7.4172603352118155E-4</v>
      </c>
      <c r="V6">
        <f>(L6*L7)/(L6+L7)</f>
        <v>4.4210526315789478</v>
      </c>
    </row>
    <row r="7" spans="1:22">
      <c r="C7">
        <v>13</v>
      </c>
      <c r="E7" t="s">
        <v>78</v>
      </c>
      <c r="F7" t="s">
        <v>80</v>
      </c>
      <c r="G7" t="s">
        <v>36</v>
      </c>
      <c r="H7">
        <v>1099818.5120000001</v>
      </c>
      <c r="I7">
        <f>H7-J7</f>
        <v>21778.585000000196</v>
      </c>
      <c r="J7">
        <v>1078039.9269999999</v>
      </c>
      <c r="K7">
        <f>I7*SQRT(L7)</f>
        <v>57620.719816882149</v>
      </c>
      <c r="L7">
        <v>7</v>
      </c>
    </row>
    <row r="8" spans="1:22">
      <c r="C8">
        <v>13</v>
      </c>
      <c r="D8">
        <v>3</v>
      </c>
      <c r="E8" t="s">
        <v>81</v>
      </c>
      <c r="F8" t="s">
        <v>79</v>
      </c>
      <c r="G8" t="s">
        <v>52</v>
      </c>
      <c r="H8">
        <v>0.163265306</v>
      </c>
      <c r="I8">
        <f t="shared" si="0"/>
        <v>3.6512058999999986E-2</v>
      </c>
      <c r="J8">
        <v>0.12675324700000001</v>
      </c>
      <c r="K8">
        <f t="shared" si="1"/>
        <v>0.12648148255390493</v>
      </c>
      <c r="L8">
        <v>12</v>
      </c>
      <c r="M8">
        <f>SQRT((((L9-1)*K9^2)+((L8-1)*K8^2))/(L9+L8-2))</f>
        <v>0.10388557538793999</v>
      </c>
      <c r="N8">
        <f>(J9-J8)/M8</f>
        <v>-1.0572499944275271</v>
      </c>
      <c r="O8">
        <f>1-(3/(4*(L8+L9-2)-1))</f>
        <v>0.95522388059701491</v>
      </c>
      <c r="P8">
        <f>((L8+L9)/(L8*L9))+(N8^2/(2*(L8+L9)))</f>
        <v>0.25560567489355529</v>
      </c>
      <c r="Q8">
        <f>O8*N8</f>
        <v>-1.0099104424382348</v>
      </c>
      <c r="R8">
        <f>P8*(O8^2)</f>
        <v>0.23322807849498828</v>
      </c>
      <c r="T8" s="7">
        <f>LN(J9/J8)</f>
        <v>-2.0137327257399189</v>
      </c>
      <c r="U8" s="7">
        <f>(((K9^2)/(L9*J9^2))+((K8^2)/(L8*J8^2)))</f>
        <v>0.70624500025473336</v>
      </c>
      <c r="V8">
        <f>(L8*L9)/(L8+L9)</f>
        <v>4.4210526315789478</v>
      </c>
    </row>
    <row r="9" spans="1:22">
      <c r="C9">
        <v>13</v>
      </c>
      <c r="E9" t="s">
        <v>81</v>
      </c>
      <c r="F9" t="s">
        <v>80</v>
      </c>
      <c r="G9" t="s">
        <v>52</v>
      </c>
      <c r="H9">
        <v>3.0278293000000001E-2</v>
      </c>
      <c r="I9">
        <f t="shared" si="0"/>
        <v>1.335807E-2</v>
      </c>
      <c r="J9">
        <v>1.6920223000000002E-2</v>
      </c>
      <c r="K9">
        <f t="shared" si="1"/>
        <v>3.5342131215792577E-2</v>
      </c>
      <c r="L9">
        <v>7</v>
      </c>
    </row>
    <row r="10" spans="1:22">
      <c r="C10">
        <v>13</v>
      </c>
      <c r="D10">
        <v>4</v>
      </c>
      <c r="E10" t="s">
        <v>81</v>
      </c>
      <c r="F10" t="s">
        <v>79</v>
      </c>
      <c r="G10" t="s">
        <v>36</v>
      </c>
      <c r="H10">
        <v>17147.540980000002</v>
      </c>
      <c r="I10">
        <f t="shared" si="0"/>
        <v>3278.6885200000015</v>
      </c>
      <c r="J10">
        <v>13868.85246</v>
      </c>
      <c r="K10">
        <f t="shared" si="1"/>
        <v>11357.710197665619</v>
      </c>
      <c r="L10">
        <v>12</v>
      </c>
      <c r="M10">
        <f>SQRT((((L11-1)*(K11^2))+((L10-1)*(K10^2)))/(L11+L10-2))</f>
        <v>9139.0811117229914</v>
      </c>
      <c r="N10">
        <f>(J11-J10)/M10</f>
        <v>-1.4942134268163294</v>
      </c>
      <c r="O10">
        <f>1-(3/(4*(L10+L11-2)-1))</f>
        <v>0.95522388059701491</v>
      </c>
      <c r="P10">
        <f>((L10+L11)/(L10*L11))+(N10^2/(2*(L10+L11)))</f>
        <v>0.28494504895042877</v>
      </c>
      <c r="Q10">
        <f>O10*N10</f>
        <v>-1.4273083480036579</v>
      </c>
      <c r="R10">
        <f>P10*(O10^2)</f>
        <v>0.25999886845643932</v>
      </c>
      <c r="T10" s="7">
        <f>LN(J11/J10)</f>
        <v>-4.1755700022079161</v>
      </c>
      <c r="U10" s="7">
        <f>(((K11^2)/(L11*J11^2))+((K10^2)/(L10*J10^2)))</f>
        <v>0.53517803030321731</v>
      </c>
      <c r="V10">
        <f>(L10*L11)/(L10+L11)</f>
        <v>4.4210526315789478</v>
      </c>
    </row>
    <row r="11" spans="1:22">
      <c r="C11">
        <v>13</v>
      </c>
      <c r="E11" t="s">
        <v>81</v>
      </c>
      <c r="F11" t="s">
        <v>80</v>
      </c>
      <c r="G11" t="s">
        <v>36</v>
      </c>
      <c r="H11">
        <v>360.65573769999997</v>
      </c>
      <c r="I11">
        <f t="shared" si="0"/>
        <v>147.54098359999998</v>
      </c>
      <c r="J11">
        <v>213.1147541</v>
      </c>
      <c r="K11">
        <f t="shared" si="1"/>
        <v>390.35675079545922</v>
      </c>
      <c r="L11">
        <v>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Y99"/>
  <sheetViews>
    <sheetView workbookViewId="0">
      <selection activeCell="H37" sqref="H37"/>
    </sheetView>
  </sheetViews>
  <sheetFormatPr defaultColWidth="11" defaultRowHeight="15.6"/>
  <cols>
    <col min="8" max="8" width="10.8984375" style="48"/>
  </cols>
  <sheetData>
    <row r="1" spans="1:25">
      <c r="A1" t="s">
        <v>60</v>
      </c>
      <c r="B1" t="s">
        <v>15</v>
      </c>
      <c r="C1" t="s">
        <v>49</v>
      </c>
      <c r="D1" t="s">
        <v>706</v>
      </c>
      <c r="E1" t="s">
        <v>760</v>
      </c>
      <c r="F1" t="s">
        <v>13</v>
      </c>
      <c r="H1" s="47"/>
      <c r="I1" t="s">
        <v>15</v>
      </c>
      <c r="J1" t="s">
        <v>16</v>
      </c>
      <c r="K1" t="s">
        <v>221</v>
      </c>
      <c r="L1" t="s">
        <v>515</v>
      </c>
      <c r="M1" t="s">
        <v>707</v>
      </c>
      <c r="N1" t="s">
        <v>597</v>
      </c>
      <c r="O1" t="s">
        <v>708</v>
      </c>
      <c r="P1" t="s">
        <v>620</v>
      </c>
      <c r="Q1" t="s">
        <v>709</v>
      </c>
      <c r="R1" t="s">
        <v>710</v>
      </c>
      <c r="S1" t="s">
        <v>711</v>
      </c>
      <c r="T1" t="s">
        <v>712</v>
      </c>
      <c r="U1" s="51" t="s">
        <v>713</v>
      </c>
      <c r="V1" s="51" t="s">
        <v>714</v>
      </c>
      <c r="W1" t="s">
        <v>715</v>
      </c>
      <c r="X1" t="s">
        <v>716</v>
      </c>
      <c r="Y1" t="s">
        <v>28</v>
      </c>
    </row>
    <row r="2" spans="1:25">
      <c r="A2" t="s">
        <v>191</v>
      </c>
      <c r="B2">
        <v>1</v>
      </c>
      <c r="C2" t="s">
        <v>32</v>
      </c>
      <c r="D2" t="s">
        <v>761</v>
      </c>
      <c r="E2">
        <v>2</v>
      </c>
      <c r="F2">
        <v>4</v>
      </c>
      <c r="I2" t="s">
        <v>557</v>
      </c>
      <c r="J2">
        <v>1</v>
      </c>
      <c r="K2">
        <v>1</v>
      </c>
      <c r="L2" s="49" t="s">
        <v>719</v>
      </c>
      <c r="M2" s="53" t="s">
        <v>720</v>
      </c>
      <c r="O2" t="s">
        <v>760</v>
      </c>
      <c r="Q2" t="s">
        <v>762</v>
      </c>
      <c r="R2" t="s">
        <v>557</v>
      </c>
      <c r="S2">
        <f>AVERAGE(E2:E3)</f>
        <v>6.5</v>
      </c>
      <c r="T2">
        <f t="shared" ref="T2:T7" si="0">E6</f>
        <v>5</v>
      </c>
      <c r="U2" s="51">
        <v>8</v>
      </c>
      <c r="V2" s="51">
        <v>4</v>
      </c>
      <c r="W2">
        <f>T2/S2</f>
        <v>0.76923076923076927</v>
      </c>
      <c r="X2">
        <f t="shared" ref="X2:X49" si="1">LN(W2)</f>
        <v>-0.262364264467491</v>
      </c>
      <c r="Y2">
        <f>(U2*V2)/(V2+U2)</f>
        <v>2.6666666666666665</v>
      </c>
    </row>
    <row r="3" spans="1:25">
      <c r="A3" t="s">
        <v>515</v>
      </c>
      <c r="B3">
        <v>1</v>
      </c>
      <c r="C3" t="s">
        <v>32</v>
      </c>
      <c r="D3" t="s">
        <v>763</v>
      </c>
      <c r="E3">
        <v>11</v>
      </c>
      <c r="F3">
        <v>4</v>
      </c>
      <c r="I3">
        <v>1</v>
      </c>
      <c r="J3">
        <v>2</v>
      </c>
      <c r="K3">
        <v>1</v>
      </c>
      <c r="L3" s="49" t="s">
        <v>719</v>
      </c>
      <c r="M3" s="53" t="s">
        <v>720</v>
      </c>
      <c r="O3" t="s">
        <v>760</v>
      </c>
      <c r="Q3" t="s">
        <v>764</v>
      </c>
      <c r="R3" t="s">
        <v>557</v>
      </c>
      <c r="S3">
        <f>AVERAGE(E2,E4)</f>
        <v>6</v>
      </c>
      <c r="T3">
        <f t="shared" si="0"/>
        <v>7</v>
      </c>
      <c r="U3" s="51">
        <v>8</v>
      </c>
      <c r="V3" s="51">
        <v>4</v>
      </c>
      <c r="W3">
        <f t="shared" ref="W3:W49" si="2">T3/S3</f>
        <v>1.1666666666666667</v>
      </c>
      <c r="X3">
        <f t="shared" si="1"/>
        <v>0.15415067982725836</v>
      </c>
      <c r="Y3">
        <f t="shared" ref="Y3:Y49" si="3">(U3*V3)/(V3+U3)</f>
        <v>2.6666666666666665</v>
      </c>
    </row>
    <row r="4" spans="1:25">
      <c r="A4" s="49" t="s">
        <v>719</v>
      </c>
      <c r="B4">
        <v>1</v>
      </c>
      <c r="C4" t="s">
        <v>32</v>
      </c>
      <c r="D4" t="s">
        <v>765</v>
      </c>
      <c r="E4">
        <v>10</v>
      </c>
      <c r="F4">
        <v>4</v>
      </c>
      <c r="I4">
        <v>1</v>
      </c>
      <c r="J4">
        <v>3</v>
      </c>
      <c r="K4">
        <v>1</v>
      </c>
      <c r="L4" s="49" t="s">
        <v>719</v>
      </c>
      <c r="M4" s="53" t="s">
        <v>720</v>
      </c>
      <c r="O4" t="s">
        <v>760</v>
      </c>
      <c r="Q4" t="s">
        <v>766</v>
      </c>
      <c r="R4" t="s">
        <v>557</v>
      </c>
      <c r="S4">
        <f>AVERAGE(E2,E5)</f>
        <v>6</v>
      </c>
      <c r="T4">
        <f t="shared" si="0"/>
        <v>8</v>
      </c>
      <c r="U4" s="51">
        <v>8</v>
      </c>
      <c r="V4" s="51">
        <v>4</v>
      </c>
      <c r="W4">
        <f t="shared" si="2"/>
        <v>1.3333333333333333</v>
      </c>
      <c r="X4">
        <f t="shared" si="1"/>
        <v>0.28768207245178085</v>
      </c>
      <c r="Y4">
        <f t="shared" si="3"/>
        <v>2.6666666666666665</v>
      </c>
    </row>
    <row r="5" spans="1:25">
      <c r="A5" t="s">
        <v>707</v>
      </c>
      <c r="B5">
        <v>1</v>
      </c>
      <c r="C5" t="s">
        <v>32</v>
      </c>
      <c r="D5" t="s">
        <v>767</v>
      </c>
      <c r="E5">
        <v>10</v>
      </c>
      <c r="F5">
        <v>4</v>
      </c>
      <c r="I5">
        <v>1</v>
      </c>
      <c r="J5">
        <v>4</v>
      </c>
      <c r="K5">
        <v>1</v>
      </c>
      <c r="L5" s="49" t="s">
        <v>719</v>
      </c>
      <c r="M5" s="53" t="s">
        <v>720</v>
      </c>
      <c r="O5" t="s">
        <v>760</v>
      </c>
      <c r="Q5" t="s">
        <v>768</v>
      </c>
      <c r="R5" t="s">
        <v>557</v>
      </c>
      <c r="S5">
        <f>AVERAGE(E2:E4)</f>
        <v>7.666666666666667</v>
      </c>
      <c r="T5">
        <f t="shared" si="0"/>
        <v>10</v>
      </c>
      <c r="U5" s="51">
        <v>12</v>
      </c>
      <c r="V5" s="51">
        <v>4</v>
      </c>
      <c r="W5">
        <f t="shared" si="2"/>
        <v>1.3043478260869565</v>
      </c>
      <c r="X5">
        <f t="shared" si="1"/>
        <v>0.26570316573300568</v>
      </c>
      <c r="Y5">
        <f t="shared" si="3"/>
        <v>3</v>
      </c>
    </row>
    <row r="6" spans="1:25">
      <c r="A6" s="53" t="s">
        <v>720</v>
      </c>
      <c r="B6">
        <v>1</v>
      </c>
      <c r="C6" t="s">
        <v>34</v>
      </c>
      <c r="D6" t="s">
        <v>762</v>
      </c>
      <c r="E6">
        <v>5</v>
      </c>
      <c r="F6">
        <v>4</v>
      </c>
      <c r="I6">
        <v>1</v>
      </c>
      <c r="J6">
        <v>5</v>
      </c>
      <c r="K6">
        <v>1</v>
      </c>
      <c r="L6" s="49" t="s">
        <v>719</v>
      </c>
      <c r="M6" s="53" t="s">
        <v>720</v>
      </c>
      <c r="O6" t="s">
        <v>760</v>
      </c>
      <c r="Q6" t="s">
        <v>769</v>
      </c>
      <c r="R6" t="s">
        <v>557</v>
      </c>
      <c r="S6">
        <f>AVERAGE(E2,E3,E5)</f>
        <v>7.666666666666667</v>
      </c>
      <c r="T6">
        <f t="shared" si="0"/>
        <v>12</v>
      </c>
      <c r="U6" s="51">
        <v>12</v>
      </c>
      <c r="V6" s="51">
        <v>4</v>
      </c>
      <c r="W6">
        <f t="shared" si="2"/>
        <v>1.5652173913043477</v>
      </c>
      <c r="X6">
        <f t="shared" si="1"/>
        <v>0.44802472252696024</v>
      </c>
      <c r="Y6">
        <f t="shared" si="3"/>
        <v>3</v>
      </c>
    </row>
    <row r="7" spans="1:25">
      <c r="B7">
        <v>1</v>
      </c>
      <c r="C7" t="s">
        <v>34</v>
      </c>
      <c r="D7" t="s">
        <v>764</v>
      </c>
      <c r="E7">
        <v>7</v>
      </c>
      <c r="F7">
        <v>4</v>
      </c>
      <c r="I7">
        <v>1</v>
      </c>
      <c r="J7">
        <v>6</v>
      </c>
      <c r="K7">
        <v>1</v>
      </c>
      <c r="L7" s="49" t="s">
        <v>719</v>
      </c>
      <c r="M7" s="53" t="s">
        <v>720</v>
      </c>
      <c r="O7" t="s">
        <v>760</v>
      </c>
      <c r="Q7" s="51" t="s">
        <v>770</v>
      </c>
      <c r="R7" t="s">
        <v>557</v>
      </c>
      <c r="S7">
        <f>AVERAGE(E2:E5)</f>
        <v>8.25</v>
      </c>
      <c r="T7">
        <f t="shared" si="0"/>
        <v>10</v>
      </c>
      <c r="U7" s="51">
        <v>16</v>
      </c>
      <c r="V7" s="51">
        <v>4</v>
      </c>
      <c r="W7">
        <f t="shared" si="2"/>
        <v>1.2121212121212122</v>
      </c>
      <c r="X7">
        <f t="shared" si="1"/>
        <v>0.19237189264745611</v>
      </c>
      <c r="Y7">
        <f t="shared" si="3"/>
        <v>3.2</v>
      </c>
    </row>
    <row r="8" spans="1:25">
      <c r="B8">
        <v>1</v>
      </c>
      <c r="C8" t="s">
        <v>34</v>
      </c>
      <c r="D8" t="s">
        <v>766</v>
      </c>
      <c r="E8">
        <v>8</v>
      </c>
      <c r="F8">
        <v>4</v>
      </c>
      <c r="I8">
        <v>1</v>
      </c>
      <c r="J8">
        <v>7</v>
      </c>
      <c r="K8">
        <v>2</v>
      </c>
      <c r="L8" s="49" t="s">
        <v>719</v>
      </c>
      <c r="M8" s="53" t="s">
        <v>720</v>
      </c>
      <c r="O8" t="s">
        <v>771</v>
      </c>
      <c r="Q8" t="s">
        <v>762</v>
      </c>
      <c r="R8" t="s">
        <v>557</v>
      </c>
      <c r="S8">
        <f>AVERAGE(E14:E15)</f>
        <v>23.5</v>
      </c>
      <c r="T8">
        <f t="shared" ref="T8:T13" si="4">E18</f>
        <v>25</v>
      </c>
      <c r="U8" s="51">
        <v>8</v>
      </c>
      <c r="V8" s="51">
        <v>4</v>
      </c>
      <c r="W8">
        <f t="shared" si="2"/>
        <v>1.0638297872340425</v>
      </c>
      <c r="X8">
        <f t="shared" si="1"/>
        <v>6.1875403718087453E-2</v>
      </c>
      <c r="Y8">
        <f t="shared" si="3"/>
        <v>2.6666666666666665</v>
      </c>
    </row>
    <row r="9" spans="1:25">
      <c r="B9">
        <v>1</v>
      </c>
      <c r="C9" t="s">
        <v>34</v>
      </c>
      <c r="D9" t="s">
        <v>768</v>
      </c>
      <c r="E9">
        <v>10</v>
      </c>
      <c r="F9">
        <v>4</v>
      </c>
      <c r="I9">
        <v>1</v>
      </c>
      <c r="J9">
        <v>8</v>
      </c>
      <c r="K9">
        <v>2</v>
      </c>
      <c r="L9" s="49" t="s">
        <v>719</v>
      </c>
      <c r="M9" s="53" t="s">
        <v>720</v>
      </c>
      <c r="O9" t="s">
        <v>771</v>
      </c>
      <c r="Q9" t="s">
        <v>764</v>
      </c>
      <c r="R9" t="s">
        <v>557</v>
      </c>
      <c r="S9">
        <f>AVERAGE(E14,E16)</f>
        <v>28.5</v>
      </c>
      <c r="T9">
        <f t="shared" si="4"/>
        <v>30</v>
      </c>
      <c r="U9" s="51">
        <v>8</v>
      </c>
      <c r="V9" s="51">
        <v>4</v>
      </c>
      <c r="W9">
        <f t="shared" si="2"/>
        <v>1.0526315789473684</v>
      </c>
      <c r="X9">
        <f t="shared" si="1"/>
        <v>5.1293294387550481E-2</v>
      </c>
      <c r="Y9">
        <f t="shared" si="3"/>
        <v>2.6666666666666665</v>
      </c>
    </row>
    <row r="10" spans="1:25">
      <c r="B10">
        <v>1</v>
      </c>
      <c r="C10" t="s">
        <v>34</v>
      </c>
      <c r="D10" t="s">
        <v>769</v>
      </c>
      <c r="E10">
        <v>12</v>
      </c>
      <c r="F10">
        <v>4</v>
      </c>
      <c r="I10">
        <v>1</v>
      </c>
      <c r="J10">
        <v>9</v>
      </c>
      <c r="K10">
        <v>2</v>
      </c>
      <c r="L10" s="49" t="s">
        <v>719</v>
      </c>
      <c r="M10" s="53" t="s">
        <v>720</v>
      </c>
      <c r="O10" t="s">
        <v>771</v>
      </c>
      <c r="Q10" t="s">
        <v>766</v>
      </c>
      <c r="R10" t="s">
        <v>557</v>
      </c>
      <c r="S10">
        <f>AVERAGE(E14,E17)</f>
        <v>31</v>
      </c>
      <c r="T10">
        <f t="shared" si="4"/>
        <v>35</v>
      </c>
      <c r="U10" s="51">
        <v>8</v>
      </c>
      <c r="V10" s="51">
        <v>4</v>
      </c>
      <c r="W10">
        <f t="shared" si="2"/>
        <v>1.1290322580645162</v>
      </c>
      <c r="X10">
        <f t="shared" si="1"/>
        <v>0.12136085700426753</v>
      </c>
      <c r="Y10">
        <f t="shared" si="3"/>
        <v>2.6666666666666665</v>
      </c>
    </row>
    <row r="11" spans="1:25">
      <c r="B11">
        <v>1</v>
      </c>
      <c r="C11" t="s">
        <v>34</v>
      </c>
      <c r="D11" s="51" t="s">
        <v>770</v>
      </c>
      <c r="E11">
        <v>10</v>
      </c>
      <c r="F11">
        <v>4</v>
      </c>
      <c r="I11">
        <v>1</v>
      </c>
      <c r="J11">
        <v>10</v>
      </c>
      <c r="K11">
        <v>2</v>
      </c>
      <c r="L11" s="49" t="s">
        <v>719</v>
      </c>
      <c r="M11" s="53" t="s">
        <v>720</v>
      </c>
      <c r="O11" t="s">
        <v>771</v>
      </c>
      <c r="Q11" t="s">
        <v>768</v>
      </c>
      <c r="R11" t="s">
        <v>557</v>
      </c>
      <c r="S11">
        <f>AVERAGE(E14:E16)</f>
        <v>34</v>
      </c>
      <c r="T11">
        <f t="shared" si="4"/>
        <v>32</v>
      </c>
      <c r="U11" s="51">
        <v>12</v>
      </c>
      <c r="V11" s="51">
        <v>4</v>
      </c>
      <c r="W11">
        <f t="shared" si="2"/>
        <v>0.94117647058823528</v>
      </c>
      <c r="X11">
        <f t="shared" si="1"/>
        <v>-6.0624621816434854E-2</v>
      </c>
      <c r="Y11">
        <f t="shared" si="3"/>
        <v>3</v>
      </c>
    </row>
    <row r="12" spans="1:25">
      <c r="I12">
        <v>1</v>
      </c>
      <c r="J12">
        <v>11</v>
      </c>
      <c r="K12">
        <v>2</v>
      </c>
      <c r="L12" s="49" t="s">
        <v>719</v>
      </c>
      <c r="M12" s="53" t="s">
        <v>720</v>
      </c>
      <c r="O12" t="s">
        <v>771</v>
      </c>
      <c r="Q12" t="s">
        <v>769</v>
      </c>
      <c r="R12" t="s">
        <v>557</v>
      </c>
      <c r="S12">
        <f>AVERAGE(E14:E15,E17)</f>
        <v>35.666666666666664</v>
      </c>
      <c r="T12">
        <f t="shared" si="4"/>
        <v>37</v>
      </c>
      <c r="U12" s="51">
        <v>12</v>
      </c>
      <c r="V12" s="51">
        <v>4</v>
      </c>
      <c r="W12">
        <f t="shared" si="2"/>
        <v>1.0373831775700935</v>
      </c>
      <c r="X12">
        <f t="shared" si="1"/>
        <v>3.6701366850427963E-2</v>
      </c>
      <c r="Y12">
        <f t="shared" si="3"/>
        <v>3</v>
      </c>
    </row>
    <row r="13" spans="1:25">
      <c r="A13" t="s">
        <v>60</v>
      </c>
      <c r="B13" t="s">
        <v>15</v>
      </c>
      <c r="C13" t="s">
        <v>49</v>
      </c>
      <c r="D13" t="s">
        <v>706</v>
      </c>
      <c r="E13" t="s">
        <v>771</v>
      </c>
      <c r="F13" t="s">
        <v>13</v>
      </c>
      <c r="I13">
        <v>1</v>
      </c>
      <c r="J13">
        <v>12</v>
      </c>
      <c r="K13">
        <v>2</v>
      </c>
      <c r="L13" s="49" t="s">
        <v>719</v>
      </c>
      <c r="M13" s="53" t="s">
        <v>720</v>
      </c>
      <c r="O13" t="s">
        <v>771</v>
      </c>
      <c r="Q13" s="51" t="s">
        <v>770</v>
      </c>
      <c r="R13" t="s">
        <v>557</v>
      </c>
      <c r="S13">
        <f>AVERAGE(E14:E17)</f>
        <v>40.5</v>
      </c>
      <c r="T13">
        <f t="shared" si="4"/>
        <v>40</v>
      </c>
      <c r="U13" s="51">
        <v>16</v>
      </c>
      <c r="V13" s="51">
        <v>4</v>
      </c>
      <c r="W13">
        <f t="shared" si="2"/>
        <v>0.98765432098765427</v>
      </c>
      <c r="X13">
        <f t="shared" si="1"/>
        <v>-1.2422519998557209E-2</v>
      </c>
      <c r="Y13">
        <f t="shared" si="3"/>
        <v>3.2</v>
      </c>
    </row>
    <row r="14" spans="1:25">
      <c r="A14" t="s">
        <v>191</v>
      </c>
      <c r="B14">
        <v>1</v>
      </c>
      <c r="C14" t="s">
        <v>32</v>
      </c>
      <c r="D14" t="s">
        <v>761</v>
      </c>
      <c r="E14">
        <v>2</v>
      </c>
      <c r="F14">
        <v>4</v>
      </c>
      <c r="I14">
        <v>1</v>
      </c>
      <c r="J14">
        <v>13</v>
      </c>
      <c r="L14" s="49" t="s">
        <v>719</v>
      </c>
      <c r="M14" s="53" t="s">
        <v>720</v>
      </c>
      <c r="O14" t="s">
        <v>772</v>
      </c>
      <c r="Q14" t="s">
        <v>762</v>
      </c>
      <c r="R14" t="s">
        <v>557</v>
      </c>
      <c r="S14">
        <f>AVERAGE(E26:E27)</f>
        <v>2.35E-2</v>
      </c>
      <c r="T14">
        <f t="shared" ref="T14:T19" si="5">E30</f>
        <v>4.5999999999999999E-2</v>
      </c>
      <c r="U14" s="51">
        <v>8</v>
      </c>
      <c r="V14" s="51">
        <v>4</v>
      </c>
      <c r="W14">
        <f t="shared" si="2"/>
        <v>1.9574468085106382</v>
      </c>
      <c r="X14">
        <f t="shared" si="1"/>
        <v>0.67164097533898171</v>
      </c>
      <c r="Y14">
        <f t="shared" si="3"/>
        <v>2.6666666666666665</v>
      </c>
    </row>
    <row r="15" spans="1:25">
      <c r="A15" t="s">
        <v>515</v>
      </c>
      <c r="B15">
        <v>1</v>
      </c>
      <c r="C15" t="s">
        <v>32</v>
      </c>
      <c r="D15" t="s">
        <v>763</v>
      </c>
      <c r="E15">
        <v>45</v>
      </c>
      <c r="F15">
        <v>4</v>
      </c>
      <c r="I15">
        <v>1</v>
      </c>
      <c r="J15">
        <v>14</v>
      </c>
      <c r="L15" s="49" t="s">
        <v>719</v>
      </c>
      <c r="M15" s="53" t="s">
        <v>720</v>
      </c>
      <c r="O15" t="s">
        <v>772</v>
      </c>
      <c r="Q15" t="s">
        <v>764</v>
      </c>
      <c r="R15" t="s">
        <v>557</v>
      </c>
      <c r="S15">
        <f>AVERAGE(E26,E28)</f>
        <v>0.03</v>
      </c>
      <c r="T15">
        <f t="shared" si="5"/>
        <v>4.2999999999999997E-2</v>
      </c>
      <c r="U15" s="51">
        <v>8</v>
      </c>
      <c r="V15" s="51">
        <v>4</v>
      </c>
      <c r="W15">
        <f t="shared" si="2"/>
        <v>1.4333333333333333</v>
      </c>
      <c r="X15">
        <f t="shared" si="1"/>
        <v>0.36000273403140703</v>
      </c>
      <c r="Y15">
        <f t="shared" si="3"/>
        <v>2.6666666666666665</v>
      </c>
    </row>
    <row r="16" spans="1:25">
      <c r="A16" s="49" t="s">
        <v>719</v>
      </c>
      <c r="B16">
        <v>1</v>
      </c>
      <c r="C16" t="s">
        <v>32</v>
      </c>
      <c r="D16" t="s">
        <v>765</v>
      </c>
      <c r="E16">
        <v>55</v>
      </c>
      <c r="F16">
        <v>4</v>
      </c>
      <c r="I16">
        <v>1</v>
      </c>
      <c r="J16">
        <v>15</v>
      </c>
      <c r="L16" s="49" t="s">
        <v>719</v>
      </c>
      <c r="M16" s="53" t="s">
        <v>720</v>
      </c>
      <c r="O16" t="s">
        <v>772</v>
      </c>
      <c r="Q16" t="s">
        <v>766</v>
      </c>
      <c r="R16" t="s">
        <v>557</v>
      </c>
      <c r="S16">
        <f>AVERAGE(E26,E29)</f>
        <v>3.2500000000000001E-2</v>
      </c>
      <c r="T16">
        <f t="shared" si="5"/>
        <v>4.5999999999999999E-2</v>
      </c>
      <c r="U16" s="51">
        <v>8</v>
      </c>
      <c r="V16" s="51">
        <v>4</v>
      </c>
      <c r="W16">
        <f t="shared" si="2"/>
        <v>1.4153846153846152</v>
      </c>
      <c r="X16">
        <f t="shared" si="1"/>
        <v>0.34740130715340312</v>
      </c>
      <c r="Y16">
        <f t="shared" si="3"/>
        <v>2.6666666666666665</v>
      </c>
    </row>
    <row r="17" spans="1:25">
      <c r="A17" t="s">
        <v>707</v>
      </c>
      <c r="B17">
        <v>1</v>
      </c>
      <c r="C17" t="s">
        <v>32</v>
      </c>
      <c r="D17" t="s">
        <v>767</v>
      </c>
      <c r="E17">
        <v>60</v>
      </c>
      <c r="F17">
        <v>4</v>
      </c>
      <c r="I17">
        <v>1</v>
      </c>
      <c r="J17">
        <v>16</v>
      </c>
      <c r="L17" s="49" t="s">
        <v>719</v>
      </c>
      <c r="M17" s="53" t="s">
        <v>720</v>
      </c>
      <c r="O17" t="s">
        <v>772</v>
      </c>
      <c r="Q17" t="s">
        <v>768</v>
      </c>
      <c r="R17" t="s">
        <v>557</v>
      </c>
      <c r="S17">
        <f>AVERAGE(E26:E28)</f>
        <v>3.5666666666666666E-2</v>
      </c>
      <c r="T17">
        <f t="shared" si="5"/>
        <v>3.5999999999999997E-2</v>
      </c>
      <c r="U17" s="51">
        <v>12</v>
      </c>
      <c r="V17" s="51">
        <v>4</v>
      </c>
      <c r="W17">
        <f t="shared" si="2"/>
        <v>1.0093457943925233</v>
      </c>
      <c r="X17">
        <f t="shared" si="1"/>
        <v>9.3023926623134103E-3</v>
      </c>
      <c r="Y17">
        <f t="shared" si="3"/>
        <v>3</v>
      </c>
    </row>
    <row r="18" spans="1:25">
      <c r="A18" s="53" t="s">
        <v>720</v>
      </c>
      <c r="B18">
        <v>1</v>
      </c>
      <c r="C18" t="s">
        <v>34</v>
      </c>
      <c r="D18" t="s">
        <v>762</v>
      </c>
      <c r="E18">
        <v>25</v>
      </c>
      <c r="F18">
        <v>4</v>
      </c>
      <c r="I18">
        <v>1</v>
      </c>
      <c r="J18">
        <v>17</v>
      </c>
      <c r="L18" s="49" t="s">
        <v>719</v>
      </c>
      <c r="M18" s="53" t="s">
        <v>720</v>
      </c>
      <c r="O18" t="s">
        <v>772</v>
      </c>
      <c r="Q18" t="s">
        <v>769</v>
      </c>
      <c r="R18" t="s">
        <v>557</v>
      </c>
      <c r="S18">
        <f>AVERAGE(E26:E27,E29)</f>
        <v>3.7333333333333336E-2</v>
      </c>
      <c r="T18">
        <f t="shared" si="5"/>
        <v>3.6999999999999998E-2</v>
      </c>
      <c r="U18" s="51">
        <v>12</v>
      </c>
      <c r="V18" s="51">
        <v>4</v>
      </c>
      <c r="W18">
        <f t="shared" si="2"/>
        <v>0.99107142857142849</v>
      </c>
      <c r="X18">
        <f t="shared" si="1"/>
        <v>-8.9686699827604879E-3</v>
      </c>
      <c r="Y18">
        <f t="shared" si="3"/>
        <v>3</v>
      </c>
    </row>
    <row r="19" spans="1:25">
      <c r="B19">
        <v>1</v>
      </c>
      <c r="C19" t="s">
        <v>34</v>
      </c>
      <c r="D19" t="s">
        <v>764</v>
      </c>
      <c r="E19">
        <v>30</v>
      </c>
      <c r="F19">
        <v>4</v>
      </c>
      <c r="I19">
        <v>1</v>
      </c>
      <c r="J19">
        <v>18</v>
      </c>
      <c r="L19" s="49" t="s">
        <v>719</v>
      </c>
      <c r="M19" s="53" t="s">
        <v>720</v>
      </c>
      <c r="O19" t="s">
        <v>772</v>
      </c>
      <c r="Q19" s="51" t="s">
        <v>770</v>
      </c>
      <c r="R19" t="s">
        <v>557</v>
      </c>
      <c r="S19">
        <f>AVERAGE(E26:E29)</f>
        <v>4.2999999999999997E-2</v>
      </c>
      <c r="T19">
        <f t="shared" si="5"/>
        <v>4.2000000000000003E-2</v>
      </c>
      <c r="U19" s="51">
        <v>16</v>
      </c>
      <c r="V19" s="51">
        <v>4</v>
      </c>
      <c r="W19">
        <f t="shared" si="2"/>
        <v>0.97674418604651181</v>
      </c>
      <c r="X19">
        <f t="shared" si="1"/>
        <v>-2.3530497410193932E-2</v>
      </c>
      <c r="Y19">
        <f t="shared" si="3"/>
        <v>3.2</v>
      </c>
    </row>
    <row r="20" spans="1:25">
      <c r="B20">
        <v>1</v>
      </c>
      <c r="C20" t="s">
        <v>34</v>
      </c>
      <c r="D20" t="s">
        <v>766</v>
      </c>
      <c r="E20">
        <v>35</v>
      </c>
      <c r="F20">
        <v>4</v>
      </c>
      <c r="I20">
        <v>1</v>
      </c>
      <c r="J20">
        <v>19</v>
      </c>
      <c r="L20" s="49" t="s">
        <v>719</v>
      </c>
      <c r="M20" s="53" t="s">
        <v>720</v>
      </c>
      <c r="O20" t="s">
        <v>644</v>
      </c>
      <c r="Q20" t="s">
        <v>762</v>
      </c>
      <c r="R20" t="s">
        <v>557</v>
      </c>
      <c r="S20">
        <f>AVERAGE(E38:E39)</f>
        <v>590.5</v>
      </c>
      <c r="T20">
        <f t="shared" ref="T20:T25" si="6">E42</f>
        <v>625</v>
      </c>
      <c r="U20" s="51">
        <v>8</v>
      </c>
      <c r="V20" s="51">
        <v>4</v>
      </c>
      <c r="W20">
        <f t="shared" si="2"/>
        <v>1.0584250635055039</v>
      </c>
      <c r="X20">
        <f t="shared" si="1"/>
        <v>5.6782014098984604E-2</v>
      </c>
      <c r="Y20">
        <f t="shared" si="3"/>
        <v>2.6666666666666665</v>
      </c>
    </row>
    <row r="21" spans="1:25">
      <c r="B21">
        <v>1</v>
      </c>
      <c r="C21" t="s">
        <v>34</v>
      </c>
      <c r="D21" t="s">
        <v>768</v>
      </c>
      <c r="E21">
        <v>32</v>
      </c>
      <c r="F21">
        <v>4</v>
      </c>
      <c r="I21">
        <v>1</v>
      </c>
      <c r="J21">
        <v>20</v>
      </c>
      <c r="L21" s="49" t="s">
        <v>719</v>
      </c>
      <c r="M21" s="53" t="s">
        <v>720</v>
      </c>
      <c r="O21" t="s">
        <v>644</v>
      </c>
      <c r="Q21" t="s">
        <v>764</v>
      </c>
      <c r="R21" t="s">
        <v>557</v>
      </c>
      <c r="S21">
        <f>AVERAGE(E38,E40)</f>
        <v>680</v>
      </c>
      <c r="T21">
        <f t="shared" si="6"/>
        <v>820</v>
      </c>
      <c r="U21" s="51">
        <v>8</v>
      </c>
      <c r="V21" s="51">
        <v>4</v>
      </c>
      <c r="W21">
        <f t="shared" si="2"/>
        <v>1.2058823529411764</v>
      </c>
      <c r="X21">
        <f t="shared" si="1"/>
        <v>0.18721154208814636</v>
      </c>
      <c r="Y21">
        <f t="shared" si="3"/>
        <v>2.6666666666666665</v>
      </c>
    </row>
    <row r="22" spans="1:25">
      <c r="B22">
        <v>1</v>
      </c>
      <c r="C22" t="s">
        <v>34</v>
      </c>
      <c r="D22" t="s">
        <v>769</v>
      </c>
      <c r="E22">
        <v>37</v>
      </c>
      <c r="F22">
        <v>4</v>
      </c>
      <c r="I22">
        <v>1</v>
      </c>
      <c r="J22">
        <v>21</v>
      </c>
      <c r="L22" s="49" t="s">
        <v>719</v>
      </c>
      <c r="M22" s="53" t="s">
        <v>720</v>
      </c>
      <c r="O22" t="s">
        <v>644</v>
      </c>
      <c r="Q22" t="s">
        <v>766</v>
      </c>
      <c r="R22" t="s">
        <v>557</v>
      </c>
      <c r="S22">
        <f>AVERAGE(E38,E41)</f>
        <v>767.5</v>
      </c>
      <c r="T22">
        <f t="shared" si="6"/>
        <v>895</v>
      </c>
      <c r="U22" s="51">
        <v>8</v>
      </c>
      <c r="V22" s="51">
        <v>4</v>
      </c>
      <c r="W22">
        <f t="shared" si="2"/>
        <v>1.1661237785016287</v>
      </c>
      <c r="X22">
        <f t="shared" si="1"/>
        <v>0.15368523881350321</v>
      </c>
      <c r="Y22">
        <f t="shared" si="3"/>
        <v>2.6666666666666665</v>
      </c>
    </row>
    <row r="23" spans="1:25">
      <c r="B23">
        <v>1</v>
      </c>
      <c r="C23" t="s">
        <v>34</v>
      </c>
      <c r="D23" s="51" t="s">
        <v>770</v>
      </c>
      <c r="E23">
        <v>40</v>
      </c>
      <c r="F23">
        <v>4</v>
      </c>
      <c r="I23">
        <v>1</v>
      </c>
      <c r="J23">
        <v>22</v>
      </c>
      <c r="L23" s="49" t="s">
        <v>719</v>
      </c>
      <c r="M23" s="53" t="s">
        <v>720</v>
      </c>
      <c r="O23" t="s">
        <v>644</v>
      </c>
      <c r="Q23" t="s">
        <v>768</v>
      </c>
      <c r="R23" t="s">
        <v>557</v>
      </c>
      <c r="S23">
        <f>AVERAGE(E38:E40)</f>
        <v>818.66666666666663</v>
      </c>
      <c r="T23">
        <f t="shared" si="6"/>
        <v>880</v>
      </c>
      <c r="U23" s="51">
        <v>12</v>
      </c>
      <c r="V23" s="51">
        <v>4</v>
      </c>
      <c r="W23">
        <f t="shared" si="2"/>
        <v>1.0749185667752443</v>
      </c>
      <c r="X23">
        <f t="shared" si="1"/>
        <v>7.2244906873328796E-2</v>
      </c>
      <c r="Y23">
        <f t="shared" si="3"/>
        <v>3</v>
      </c>
    </row>
    <row r="24" spans="1:25">
      <c r="I24">
        <v>1</v>
      </c>
      <c r="J24">
        <v>23</v>
      </c>
      <c r="L24" s="49" t="s">
        <v>719</v>
      </c>
      <c r="M24" s="53" t="s">
        <v>720</v>
      </c>
      <c r="O24" t="s">
        <v>644</v>
      </c>
      <c r="Q24" t="s">
        <v>769</v>
      </c>
      <c r="R24" t="s">
        <v>557</v>
      </c>
      <c r="S24">
        <f>AVERAGE(E38:E39,E41)</f>
        <v>877</v>
      </c>
      <c r="T24">
        <f t="shared" si="6"/>
        <v>925</v>
      </c>
      <c r="U24" s="51">
        <v>12</v>
      </c>
      <c r="V24" s="51">
        <v>4</v>
      </c>
      <c r="W24">
        <f t="shared" si="2"/>
        <v>1.0547320410490308</v>
      </c>
      <c r="X24">
        <f t="shared" si="1"/>
        <v>5.328674514024221E-2</v>
      </c>
      <c r="Y24">
        <f t="shared" si="3"/>
        <v>3</v>
      </c>
    </row>
    <row r="25" spans="1:25">
      <c r="A25" t="s">
        <v>60</v>
      </c>
      <c r="B25" t="s">
        <v>15</v>
      </c>
      <c r="C25" t="s">
        <v>49</v>
      </c>
      <c r="D25" t="s">
        <v>706</v>
      </c>
      <c r="E25" t="s">
        <v>772</v>
      </c>
      <c r="F25" t="s">
        <v>13</v>
      </c>
      <c r="I25">
        <v>1</v>
      </c>
      <c r="J25">
        <v>24</v>
      </c>
      <c r="L25" s="49" t="s">
        <v>719</v>
      </c>
      <c r="M25" s="53" t="s">
        <v>720</v>
      </c>
      <c r="O25" t="s">
        <v>644</v>
      </c>
      <c r="Q25" s="51" t="s">
        <v>770</v>
      </c>
      <c r="R25" t="s">
        <v>557</v>
      </c>
      <c r="S25">
        <f>AVERAGE(E38:E41)</f>
        <v>976.5</v>
      </c>
      <c r="T25">
        <f t="shared" si="6"/>
        <v>1000</v>
      </c>
      <c r="U25" s="51">
        <v>16</v>
      </c>
      <c r="V25" s="51">
        <v>4</v>
      </c>
      <c r="W25">
        <f t="shared" si="2"/>
        <v>1.0240655401945724</v>
      </c>
      <c r="X25">
        <f t="shared" si="1"/>
        <v>2.3780528665403387E-2</v>
      </c>
      <c r="Y25">
        <f t="shared" si="3"/>
        <v>3.2</v>
      </c>
    </row>
    <row r="26" spans="1:25">
      <c r="A26" t="s">
        <v>191</v>
      </c>
      <c r="B26">
        <v>1</v>
      </c>
      <c r="C26" t="s">
        <v>32</v>
      </c>
      <c r="D26" t="s">
        <v>761</v>
      </c>
      <c r="E26">
        <v>0</v>
      </c>
      <c r="F26">
        <v>4</v>
      </c>
      <c r="I26">
        <v>1</v>
      </c>
      <c r="J26">
        <v>25</v>
      </c>
      <c r="K26">
        <v>1</v>
      </c>
      <c r="L26" s="49" t="s">
        <v>719</v>
      </c>
      <c r="M26" t="s">
        <v>773</v>
      </c>
      <c r="O26" t="s">
        <v>760</v>
      </c>
      <c r="Q26" t="s">
        <v>762</v>
      </c>
      <c r="R26" t="s">
        <v>557</v>
      </c>
      <c r="S26">
        <f>AVERAGE(E50:E51)</f>
        <v>3.5</v>
      </c>
      <c r="T26">
        <f t="shared" ref="T26:T31" si="7">E54</f>
        <v>3</v>
      </c>
      <c r="U26" s="51">
        <v>8</v>
      </c>
      <c r="V26" s="51">
        <v>4</v>
      </c>
      <c r="W26">
        <f t="shared" si="2"/>
        <v>0.8571428571428571</v>
      </c>
      <c r="X26">
        <f t="shared" si="1"/>
        <v>-0.15415067982725836</v>
      </c>
      <c r="Y26">
        <f t="shared" si="3"/>
        <v>2.6666666666666665</v>
      </c>
    </row>
    <row r="27" spans="1:25">
      <c r="A27" t="s">
        <v>515</v>
      </c>
      <c r="B27">
        <v>1</v>
      </c>
      <c r="C27" t="s">
        <v>32</v>
      </c>
      <c r="D27" t="s">
        <v>763</v>
      </c>
      <c r="E27">
        <v>4.7E-2</v>
      </c>
      <c r="F27">
        <v>4</v>
      </c>
      <c r="I27">
        <v>1</v>
      </c>
      <c r="J27">
        <v>26</v>
      </c>
      <c r="K27">
        <v>1</v>
      </c>
      <c r="L27" s="49" t="s">
        <v>719</v>
      </c>
      <c r="M27" t="s">
        <v>773</v>
      </c>
      <c r="O27" t="s">
        <v>760</v>
      </c>
      <c r="Q27" t="s">
        <v>764</v>
      </c>
      <c r="R27" t="s">
        <v>557</v>
      </c>
      <c r="S27">
        <f>AVERAGE(E50,E52)</f>
        <v>6</v>
      </c>
      <c r="T27">
        <f t="shared" si="7"/>
        <v>5</v>
      </c>
      <c r="U27" s="51">
        <v>8</v>
      </c>
      <c r="V27" s="51">
        <v>4</v>
      </c>
      <c r="W27">
        <f t="shared" si="2"/>
        <v>0.83333333333333337</v>
      </c>
      <c r="X27">
        <f t="shared" si="1"/>
        <v>-0.18232155679395459</v>
      </c>
      <c r="Y27">
        <f t="shared" si="3"/>
        <v>2.6666666666666665</v>
      </c>
    </row>
    <row r="28" spans="1:25">
      <c r="A28" s="49" t="s">
        <v>719</v>
      </c>
      <c r="B28">
        <v>1</v>
      </c>
      <c r="C28" t="s">
        <v>32</v>
      </c>
      <c r="D28" t="s">
        <v>765</v>
      </c>
      <c r="E28">
        <v>0.06</v>
      </c>
      <c r="F28">
        <v>4</v>
      </c>
      <c r="I28">
        <v>1</v>
      </c>
      <c r="J28">
        <v>27</v>
      </c>
      <c r="K28">
        <v>1</v>
      </c>
      <c r="L28" s="49" t="s">
        <v>719</v>
      </c>
      <c r="M28" t="s">
        <v>773</v>
      </c>
      <c r="O28" t="s">
        <v>760</v>
      </c>
      <c r="Q28" t="s">
        <v>766</v>
      </c>
      <c r="R28" t="s">
        <v>557</v>
      </c>
      <c r="S28">
        <f>AVERAGE(E50,E53)</f>
        <v>6</v>
      </c>
      <c r="T28">
        <f t="shared" si="7"/>
        <v>7</v>
      </c>
      <c r="U28" s="51">
        <v>8</v>
      </c>
      <c r="V28" s="51">
        <v>4</v>
      </c>
      <c r="W28">
        <f t="shared" si="2"/>
        <v>1.1666666666666667</v>
      </c>
      <c r="X28">
        <f t="shared" si="1"/>
        <v>0.15415067982725836</v>
      </c>
      <c r="Y28">
        <f t="shared" si="3"/>
        <v>2.6666666666666665</v>
      </c>
    </row>
    <row r="29" spans="1:25">
      <c r="A29" t="s">
        <v>707</v>
      </c>
      <c r="B29">
        <v>1</v>
      </c>
      <c r="C29" t="s">
        <v>32</v>
      </c>
      <c r="D29" t="s">
        <v>767</v>
      </c>
      <c r="E29">
        <v>6.5000000000000002E-2</v>
      </c>
      <c r="F29">
        <v>4</v>
      </c>
      <c r="I29">
        <v>1</v>
      </c>
      <c r="J29">
        <v>28</v>
      </c>
      <c r="K29">
        <v>1</v>
      </c>
      <c r="L29" s="49" t="s">
        <v>719</v>
      </c>
      <c r="M29" t="s">
        <v>773</v>
      </c>
      <c r="O29" t="s">
        <v>760</v>
      </c>
      <c r="Q29" t="s">
        <v>768</v>
      </c>
      <c r="R29" t="s">
        <v>557</v>
      </c>
      <c r="S29">
        <f>AVERAGE(E50:E52)</f>
        <v>5.666666666666667</v>
      </c>
      <c r="T29">
        <f t="shared" si="7"/>
        <v>12</v>
      </c>
      <c r="U29" s="51">
        <v>12</v>
      </c>
      <c r="V29" s="51">
        <v>4</v>
      </c>
      <c r="W29">
        <f t="shared" si="2"/>
        <v>2.1176470588235294</v>
      </c>
      <c r="X29">
        <f t="shared" si="1"/>
        <v>0.75030559439989397</v>
      </c>
      <c r="Y29">
        <f t="shared" si="3"/>
        <v>3</v>
      </c>
    </row>
    <row r="30" spans="1:25">
      <c r="A30" s="53" t="s">
        <v>720</v>
      </c>
      <c r="B30">
        <v>1</v>
      </c>
      <c r="C30" t="s">
        <v>34</v>
      </c>
      <c r="D30" t="s">
        <v>762</v>
      </c>
      <c r="E30">
        <v>4.5999999999999999E-2</v>
      </c>
      <c r="F30">
        <v>4</v>
      </c>
      <c r="I30">
        <v>1</v>
      </c>
      <c r="J30">
        <v>29</v>
      </c>
      <c r="K30">
        <v>1</v>
      </c>
      <c r="L30" s="49" t="s">
        <v>719</v>
      </c>
      <c r="M30" t="s">
        <v>773</v>
      </c>
      <c r="O30" t="s">
        <v>760</v>
      </c>
      <c r="Q30" t="s">
        <v>769</v>
      </c>
      <c r="R30" t="s">
        <v>557</v>
      </c>
      <c r="S30">
        <f>AVERAGE(E50:E51,E53)</f>
        <v>5.666666666666667</v>
      </c>
      <c r="T30">
        <f t="shared" si="7"/>
        <v>15</v>
      </c>
      <c r="U30" s="51">
        <v>12</v>
      </c>
      <c r="V30" s="51">
        <v>4</v>
      </c>
      <c r="W30">
        <f t="shared" si="2"/>
        <v>2.6470588235294117</v>
      </c>
      <c r="X30">
        <f t="shared" si="1"/>
        <v>0.97344914571410368</v>
      </c>
      <c r="Y30">
        <f t="shared" si="3"/>
        <v>3</v>
      </c>
    </row>
    <row r="31" spans="1:25">
      <c r="B31">
        <v>1</v>
      </c>
      <c r="C31" t="s">
        <v>34</v>
      </c>
      <c r="D31" t="s">
        <v>764</v>
      </c>
      <c r="E31">
        <v>4.2999999999999997E-2</v>
      </c>
      <c r="F31">
        <v>4</v>
      </c>
      <c r="I31">
        <v>1</v>
      </c>
      <c r="J31">
        <v>30</v>
      </c>
      <c r="K31">
        <v>1</v>
      </c>
      <c r="L31" s="49" t="s">
        <v>719</v>
      </c>
      <c r="M31" t="s">
        <v>773</v>
      </c>
      <c r="O31" t="s">
        <v>760</v>
      </c>
      <c r="Q31" s="51" t="s">
        <v>770</v>
      </c>
      <c r="R31" t="s">
        <v>557</v>
      </c>
      <c r="S31">
        <f>AVERAGE(E50:E53)</f>
        <v>6.75</v>
      </c>
      <c r="T31">
        <f t="shared" si="7"/>
        <v>10</v>
      </c>
      <c r="U31" s="51">
        <v>16</v>
      </c>
      <c r="V31" s="51">
        <v>4</v>
      </c>
      <c r="W31">
        <f t="shared" si="2"/>
        <v>1.4814814814814814</v>
      </c>
      <c r="X31">
        <f t="shared" si="1"/>
        <v>0.39304258810960718</v>
      </c>
      <c r="Y31">
        <f t="shared" si="3"/>
        <v>3.2</v>
      </c>
    </row>
    <row r="32" spans="1:25">
      <c r="B32">
        <v>1</v>
      </c>
      <c r="C32" t="s">
        <v>34</v>
      </c>
      <c r="D32" t="s">
        <v>766</v>
      </c>
      <c r="E32">
        <v>4.5999999999999999E-2</v>
      </c>
      <c r="F32">
        <v>4</v>
      </c>
      <c r="I32">
        <v>1</v>
      </c>
      <c r="J32">
        <v>31</v>
      </c>
      <c r="K32">
        <v>2</v>
      </c>
      <c r="L32" s="49" t="s">
        <v>719</v>
      </c>
      <c r="M32" t="s">
        <v>773</v>
      </c>
      <c r="O32" t="s">
        <v>771</v>
      </c>
      <c r="Q32" t="s">
        <v>762</v>
      </c>
      <c r="R32" t="s">
        <v>557</v>
      </c>
      <c r="S32">
        <f>AVERAGE(E62:E63)</f>
        <v>21</v>
      </c>
      <c r="T32">
        <f t="shared" ref="T32:T37" si="8">E66</f>
        <v>30</v>
      </c>
      <c r="U32" s="51">
        <v>8</v>
      </c>
      <c r="V32" s="51">
        <v>4</v>
      </c>
      <c r="W32">
        <f t="shared" si="2"/>
        <v>1.4285714285714286</v>
      </c>
      <c r="X32">
        <f t="shared" si="1"/>
        <v>0.35667494393873239</v>
      </c>
      <c r="Y32">
        <f t="shared" si="3"/>
        <v>2.6666666666666665</v>
      </c>
    </row>
    <row r="33" spans="1:25">
      <c r="B33">
        <v>1</v>
      </c>
      <c r="C33" t="s">
        <v>34</v>
      </c>
      <c r="D33" t="s">
        <v>768</v>
      </c>
      <c r="E33">
        <v>3.5999999999999997E-2</v>
      </c>
      <c r="F33">
        <v>4</v>
      </c>
      <c r="I33">
        <v>1</v>
      </c>
      <c r="J33">
        <v>32</v>
      </c>
      <c r="K33">
        <v>2</v>
      </c>
      <c r="L33" s="49" t="s">
        <v>719</v>
      </c>
      <c r="M33" t="s">
        <v>773</v>
      </c>
      <c r="O33" t="s">
        <v>771</v>
      </c>
      <c r="Q33" t="s">
        <v>764</v>
      </c>
      <c r="R33" t="s">
        <v>557</v>
      </c>
      <c r="S33">
        <f>AVERAGE(E62,E64)</f>
        <v>26</v>
      </c>
      <c r="T33">
        <f t="shared" si="8"/>
        <v>35</v>
      </c>
      <c r="U33" s="51">
        <v>8</v>
      </c>
      <c r="V33" s="51">
        <v>4</v>
      </c>
      <c r="W33">
        <f t="shared" si="2"/>
        <v>1.3461538461538463</v>
      </c>
      <c r="X33">
        <f t="shared" si="1"/>
        <v>0.29725152346793171</v>
      </c>
      <c r="Y33">
        <f t="shared" si="3"/>
        <v>2.6666666666666665</v>
      </c>
    </row>
    <row r="34" spans="1:25">
      <c r="B34">
        <v>1</v>
      </c>
      <c r="C34" t="s">
        <v>34</v>
      </c>
      <c r="D34" t="s">
        <v>769</v>
      </c>
      <c r="E34">
        <v>3.6999999999999998E-2</v>
      </c>
      <c r="F34">
        <v>4</v>
      </c>
      <c r="I34">
        <v>1</v>
      </c>
      <c r="J34">
        <v>33</v>
      </c>
      <c r="K34">
        <v>2</v>
      </c>
      <c r="L34" s="49" t="s">
        <v>719</v>
      </c>
      <c r="M34" t="s">
        <v>773</v>
      </c>
      <c r="O34" t="s">
        <v>771</v>
      </c>
      <c r="Q34" t="s">
        <v>766</v>
      </c>
      <c r="R34" t="s">
        <v>557</v>
      </c>
      <c r="S34">
        <f>AVERAGE(E62,E65)</f>
        <v>36</v>
      </c>
      <c r="T34">
        <f t="shared" si="8"/>
        <v>40</v>
      </c>
      <c r="U34" s="51">
        <v>8</v>
      </c>
      <c r="V34" s="51">
        <v>4</v>
      </c>
      <c r="W34">
        <f t="shared" si="2"/>
        <v>1.1111111111111112</v>
      </c>
      <c r="X34">
        <f t="shared" si="1"/>
        <v>0.10536051565782635</v>
      </c>
      <c r="Y34">
        <f t="shared" si="3"/>
        <v>2.6666666666666665</v>
      </c>
    </row>
    <row r="35" spans="1:25">
      <c r="B35">
        <v>1</v>
      </c>
      <c r="C35" t="s">
        <v>34</v>
      </c>
      <c r="D35" s="51" t="s">
        <v>770</v>
      </c>
      <c r="E35">
        <v>4.2000000000000003E-2</v>
      </c>
      <c r="F35">
        <v>4</v>
      </c>
      <c r="I35">
        <v>1</v>
      </c>
      <c r="J35">
        <v>34</v>
      </c>
      <c r="K35">
        <v>2</v>
      </c>
      <c r="L35" s="49" t="s">
        <v>719</v>
      </c>
      <c r="M35" t="s">
        <v>773</v>
      </c>
      <c r="O35" t="s">
        <v>771</v>
      </c>
      <c r="Q35" t="s">
        <v>768</v>
      </c>
      <c r="R35" t="s">
        <v>557</v>
      </c>
      <c r="S35">
        <f>AVERAGE(E62:E64)</f>
        <v>30.666666666666668</v>
      </c>
      <c r="T35">
        <f t="shared" si="8"/>
        <v>40</v>
      </c>
      <c r="U35" s="51">
        <v>12</v>
      </c>
      <c r="V35" s="51">
        <v>4</v>
      </c>
      <c r="W35">
        <f t="shared" si="2"/>
        <v>1.3043478260869565</v>
      </c>
      <c r="X35">
        <f t="shared" si="1"/>
        <v>0.26570316573300568</v>
      </c>
      <c r="Y35">
        <f t="shared" si="3"/>
        <v>3</v>
      </c>
    </row>
    <row r="36" spans="1:25">
      <c r="I36">
        <v>1</v>
      </c>
      <c r="J36">
        <v>35</v>
      </c>
      <c r="K36">
        <v>2</v>
      </c>
      <c r="L36" s="49" t="s">
        <v>719</v>
      </c>
      <c r="M36" t="s">
        <v>773</v>
      </c>
      <c r="O36" t="s">
        <v>771</v>
      </c>
      <c r="Q36" t="s">
        <v>769</v>
      </c>
      <c r="R36" t="s">
        <v>557</v>
      </c>
      <c r="S36">
        <f>AVERAGE(E62:E63,E65)</f>
        <v>37.333333333333336</v>
      </c>
      <c r="T36">
        <f t="shared" si="8"/>
        <v>45</v>
      </c>
      <c r="U36" s="51">
        <v>12</v>
      </c>
      <c r="V36" s="51">
        <v>4</v>
      </c>
      <c r="W36">
        <f t="shared" si="2"/>
        <v>1.2053571428571428</v>
      </c>
      <c r="X36">
        <f t="shared" si="1"/>
        <v>0.18677590714333486</v>
      </c>
      <c r="Y36">
        <f t="shared" si="3"/>
        <v>3</v>
      </c>
    </row>
    <row r="37" spans="1:25">
      <c r="A37" t="s">
        <v>60</v>
      </c>
      <c r="B37" t="s">
        <v>15</v>
      </c>
      <c r="C37" t="s">
        <v>49</v>
      </c>
      <c r="D37" t="s">
        <v>706</v>
      </c>
      <c r="E37" t="s">
        <v>644</v>
      </c>
      <c r="F37" t="s">
        <v>13</v>
      </c>
      <c r="I37">
        <v>1</v>
      </c>
      <c r="J37">
        <v>36</v>
      </c>
      <c r="K37">
        <v>2</v>
      </c>
      <c r="L37" s="49" t="s">
        <v>719</v>
      </c>
      <c r="M37" t="s">
        <v>773</v>
      </c>
      <c r="O37" t="s">
        <v>771</v>
      </c>
      <c r="Q37" s="51" t="s">
        <v>770</v>
      </c>
      <c r="R37" t="s">
        <v>557</v>
      </c>
      <c r="S37">
        <f>AVERAGE(E62:E65)</f>
        <v>40.5</v>
      </c>
      <c r="T37">
        <f t="shared" si="8"/>
        <v>40</v>
      </c>
      <c r="U37" s="51">
        <v>16</v>
      </c>
      <c r="V37" s="51">
        <v>4</v>
      </c>
      <c r="W37">
        <f t="shared" si="2"/>
        <v>0.98765432098765427</v>
      </c>
      <c r="X37">
        <f t="shared" si="1"/>
        <v>-1.2422519998557209E-2</v>
      </c>
      <c r="Y37">
        <f t="shared" si="3"/>
        <v>3.2</v>
      </c>
    </row>
    <row r="38" spans="1:25">
      <c r="A38" t="s">
        <v>191</v>
      </c>
      <c r="B38">
        <v>1</v>
      </c>
      <c r="C38" t="s">
        <v>32</v>
      </c>
      <c r="D38" t="s">
        <v>761</v>
      </c>
      <c r="E38">
        <v>85</v>
      </c>
      <c r="F38">
        <v>4</v>
      </c>
      <c r="I38">
        <v>1</v>
      </c>
      <c r="J38">
        <v>37</v>
      </c>
      <c r="L38" s="49" t="s">
        <v>719</v>
      </c>
      <c r="M38" t="s">
        <v>773</v>
      </c>
      <c r="O38" t="s">
        <v>772</v>
      </c>
      <c r="Q38" t="s">
        <v>762</v>
      </c>
      <c r="R38" t="s">
        <v>557</v>
      </c>
      <c r="S38">
        <f>AVERAGE(E74:E75)</f>
        <v>3.15E-2</v>
      </c>
      <c r="T38">
        <f t="shared" ref="T38:T43" si="9">E78</f>
        <v>6.6000000000000003E-2</v>
      </c>
      <c r="U38" s="51">
        <v>8</v>
      </c>
      <c r="V38" s="51">
        <v>4</v>
      </c>
      <c r="W38">
        <f t="shared" si="2"/>
        <v>2.0952380952380953</v>
      </c>
      <c r="X38">
        <f t="shared" si="1"/>
        <v>0.73966719619483823</v>
      </c>
      <c r="Y38">
        <f t="shared" si="3"/>
        <v>2.6666666666666665</v>
      </c>
    </row>
    <row r="39" spans="1:25">
      <c r="A39" t="s">
        <v>515</v>
      </c>
      <c r="B39">
        <v>1</v>
      </c>
      <c r="C39" t="s">
        <v>32</v>
      </c>
      <c r="D39" t="s">
        <v>763</v>
      </c>
      <c r="E39">
        <v>1096</v>
      </c>
      <c r="F39">
        <v>4</v>
      </c>
      <c r="I39">
        <v>1</v>
      </c>
      <c r="J39">
        <v>38</v>
      </c>
      <c r="L39" s="49" t="s">
        <v>719</v>
      </c>
      <c r="M39" t="s">
        <v>773</v>
      </c>
      <c r="O39" t="s">
        <v>772</v>
      </c>
      <c r="Q39" t="s">
        <v>764</v>
      </c>
      <c r="R39" t="s">
        <v>557</v>
      </c>
      <c r="S39">
        <f>AVERAGE(E74,E76)</f>
        <v>2.75E-2</v>
      </c>
      <c r="T39">
        <f t="shared" si="9"/>
        <v>5.8000000000000003E-2</v>
      </c>
      <c r="U39" s="51">
        <v>8</v>
      </c>
      <c r="V39" s="51">
        <v>4</v>
      </c>
      <c r="W39">
        <f t="shared" si="2"/>
        <v>2.1090909090909093</v>
      </c>
      <c r="X39">
        <f t="shared" si="1"/>
        <v>0.74625700587389387</v>
      </c>
      <c r="Y39">
        <f t="shared" si="3"/>
        <v>2.6666666666666665</v>
      </c>
    </row>
    <row r="40" spans="1:25">
      <c r="A40" s="49" t="s">
        <v>719</v>
      </c>
      <c r="B40">
        <v>1</v>
      </c>
      <c r="C40" t="s">
        <v>32</v>
      </c>
      <c r="D40" t="s">
        <v>765</v>
      </c>
      <c r="E40">
        <v>1275</v>
      </c>
      <c r="F40">
        <v>4</v>
      </c>
      <c r="I40">
        <v>1</v>
      </c>
      <c r="J40">
        <v>39</v>
      </c>
      <c r="L40" s="49" t="s">
        <v>719</v>
      </c>
      <c r="M40" t="s">
        <v>773</v>
      </c>
      <c r="O40" t="s">
        <v>772</v>
      </c>
      <c r="Q40" t="s">
        <v>766</v>
      </c>
      <c r="R40" t="s">
        <v>557</v>
      </c>
      <c r="S40">
        <f>AVERAGE(E74,E77)</f>
        <v>3.7999999999999999E-2</v>
      </c>
      <c r="T40">
        <f t="shared" si="9"/>
        <v>5.5E-2</v>
      </c>
      <c r="U40" s="51">
        <v>8</v>
      </c>
      <c r="V40" s="51">
        <v>4</v>
      </c>
      <c r="W40">
        <f t="shared" si="2"/>
        <v>1.4473684210526316</v>
      </c>
      <c r="X40">
        <f t="shared" si="1"/>
        <v>0.36974702550608518</v>
      </c>
      <c r="Y40">
        <f t="shared" si="3"/>
        <v>2.6666666666666665</v>
      </c>
    </row>
    <row r="41" spans="1:25">
      <c r="A41" t="s">
        <v>707</v>
      </c>
      <c r="B41">
        <v>1</v>
      </c>
      <c r="C41" t="s">
        <v>32</v>
      </c>
      <c r="D41" t="s">
        <v>767</v>
      </c>
      <c r="E41">
        <v>1450</v>
      </c>
      <c r="F41">
        <v>4</v>
      </c>
      <c r="I41">
        <v>1</v>
      </c>
      <c r="J41">
        <v>40</v>
      </c>
      <c r="L41" s="49" t="s">
        <v>719</v>
      </c>
      <c r="M41" t="s">
        <v>773</v>
      </c>
      <c r="O41" t="s">
        <v>772</v>
      </c>
      <c r="Q41" t="s">
        <v>768</v>
      </c>
      <c r="R41" t="s">
        <v>557</v>
      </c>
      <c r="S41">
        <f>AVERAGE(E74:E76)</f>
        <v>3.9333333333333331E-2</v>
      </c>
      <c r="T41">
        <f t="shared" si="9"/>
        <v>0.04</v>
      </c>
      <c r="U41" s="51">
        <v>12</v>
      </c>
      <c r="V41" s="51">
        <v>4</v>
      </c>
      <c r="W41">
        <f t="shared" si="2"/>
        <v>1.0169491525423731</v>
      </c>
      <c r="X41">
        <f t="shared" si="1"/>
        <v>1.6807118316381407E-2</v>
      </c>
      <c r="Y41">
        <f t="shared" si="3"/>
        <v>3</v>
      </c>
    </row>
    <row r="42" spans="1:25">
      <c r="A42" s="53" t="s">
        <v>720</v>
      </c>
      <c r="B42">
        <v>1</v>
      </c>
      <c r="C42" t="s">
        <v>34</v>
      </c>
      <c r="D42" t="s">
        <v>762</v>
      </c>
      <c r="E42">
        <v>625</v>
      </c>
      <c r="F42">
        <v>4</v>
      </c>
      <c r="I42">
        <v>1</v>
      </c>
      <c r="J42">
        <v>41</v>
      </c>
      <c r="L42" s="49" t="s">
        <v>719</v>
      </c>
      <c r="M42" t="s">
        <v>773</v>
      </c>
      <c r="O42" t="s">
        <v>772</v>
      </c>
      <c r="Q42" t="s">
        <v>769</v>
      </c>
      <c r="R42" t="s">
        <v>557</v>
      </c>
      <c r="S42">
        <f>AVERAGE(E74:E75,E77)</f>
        <v>4.6333333333333337E-2</v>
      </c>
      <c r="T42">
        <f t="shared" si="9"/>
        <v>3.7999999999999999E-2</v>
      </c>
      <c r="U42" s="51">
        <v>12</v>
      </c>
      <c r="V42" s="51">
        <v>4</v>
      </c>
      <c r="W42">
        <f t="shared" si="2"/>
        <v>0.82014388489208623</v>
      </c>
      <c r="X42">
        <f t="shared" si="1"/>
        <v>-0.19827548473619641</v>
      </c>
      <c r="Y42">
        <f t="shared" si="3"/>
        <v>3</v>
      </c>
    </row>
    <row r="43" spans="1:25">
      <c r="B43">
        <v>1</v>
      </c>
      <c r="C43" t="s">
        <v>34</v>
      </c>
      <c r="D43" t="s">
        <v>764</v>
      </c>
      <c r="E43">
        <v>820</v>
      </c>
      <c r="F43">
        <v>4</v>
      </c>
      <c r="I43">
        <v>1</v>
      </c>
      <c r="J43">
        <v>42</v>
      </c>
      <c r="L43" s="49" t="s">
        <v>719</v>
      </c>
      <c r="M43" t="s">
        <v>773</v>
      </c>
      <c r="O43" t="s">
        <v>772</v>
      </c>
      <c r="Q43" s="51" t="s">
        <v>770</v>
      </c>
      <c r="R43" t="s">
        <v>557</v>
      </c>
      <c r="S43">
        <f>AVERAGE(E74:E77)</f>
        <v>4.8500000000000001E-2</v>
      </c>
      <c r="T43">
        <f t="shared" si="9"/>
        <v>4.4999999999999998E-2</v>
      </c>
      <c r="U43" s="51">
        <v>16</v>
      </c>
      <c r="V43" s="51">
        <v>4</v>
      </c>
      <c r="W43">
        <f t="shared" si="2"/>
        <v>0.92783505154639168</v>
      </c>
      <c r="X43">
        <f t="shared" si="1"/>
        <v>-7.4901308173117839E-2</v>
      </c>
      <c r="Y43">
        <f t="shared" si="3"/>
        <v>3.2</v>
      </c>
    </row>
    <row r="44" spans="1:25">
      <c r="B44">
        <v>1</v>
      </c>
      <c r="C44" t="s">
        <v>34</v>
      </c>
      <c r="D44" t="s">
        <v>766</v>
      </c>
      <c r="E44">
        <v>895</v>
      </c>
      <c r="F44">
        <v>4</v>
      </c>
      <c r="I44">
        <v>1</v>
      </c>
      <c r="J44">
        <v>43</v>
      </c>
      <c r="L44" s="49" t="s">
        <v>719</v>
      </c>
      <c r="M44" t="s">
        <v>773</v>
      </c>
      <c r="O44" t="s">
        <v>644</v>
      </c>
      <c r="Q44" t="s">
        <v>762</v>
      </c>
      <c r="R44" t="s">
        <v>557</v>
      </c>
      <c r="S44">
        <f>AVERAGE(E86:E87)</f>
        <v>467.5</v>
      </c>
      <c r="T44">
        <f t="shared" ref="T44:T49" si="10">E90</f>
        <v>680</v>
      </c>
      <c r="U44" s="51">
        <v>8</v>
      </c>
      <c r="V44" s="51">
        <v>4</v>
      </c>
      <c r="W44">
        <f t="shared" si="2"/>
        <v>1.4545454545454546</v>
      </c>
      <c r="X44">
        <f t="shared" si="1"/>
        <v>0.3746934494414107</v>
      </c>
      <c r="Y44">
        <f t="shared" si="3"/>
        <v>2.6666666666666665</v>
      </c>
    </row>
    <row r="45" spans="1:25">
      <c r="B45">
        <v>1</v>
      </c>
      <c r="C45" t="s">
        <v>34</v>
      </c>
      <c r="D45" t="s">
        <v>768</v>
      </c>
      <c r="E45">
        <v>880</v>
      </c>
      <c r="F45">
        <v>4</v>
      </c>
      <c r="I45">
        <v>1</v>
      </c>
      <c r="J45">
        <v>44</v>
      </c>
      <c r="L45" s="49" t="s">
        <v>719</v>
      </c>
      <c r="M45" t="s">
        <v>773</v>
      </c>
      <c r="O45" t="s">
        <v>644</v>
      </c>
      <c r="Q45" t="s">
        <v>764</v>
      </c>
      <c r="R45" t="s">
        <v>557</v>
      </c>
      <c r="S45">
        <f>AVERAGE(E86,E88)</f>
        <v>592.5</v>
      </c>
      <c r="T45">
        <f t="shared" si="10"/>
        <v>795</v>
      </c>
      <c r="U45" s="51">
        <v>8</v>
      </c>
      <c r="V45" s="51">
        <v>4</v>
      </c>
      <c r="W45">
        <f t="shared" si="2"/>
        <v>1.3417721518987342</v>
      </c>
      <c r="X45">
        <f t="shared" si="1"/>
        <v>0.2939912416450457</v>
      </c>
      <c r="Y45">
        <f t="shared" si="3"/>
        <v>2.6666666666666665</v>
      </c>
    </row>
    <row r="46" spans="1:25">
      <c r="B46">
        <v>1</v>
      </c>
      <c r="C46" t="s">
        <v>34</v>
      </c>
      <c r="D46" t="s">
        <v>769</v>
      </c>
      <c r="E46">
        <v>925</v>
      </c>
      <c r="F46">
        <v>4</v>
      </c>
      <c r="I46">
        <v>1</v>
      </c>
      <c r="J46">
        <v>45</v>
      </c>
      <c r="L46" s="49" t="s">
        <v>719</v>
      </c>
      <c r="M46" t="s">
        <v>773</v>
      </c>
      <c r="O46" t="s">
        <v>644</v>
      </c>
      <c r="Q46" t="s">
        <v>766</v>
      </c>
      <c r="R46" t="s">
        <v>557</v>
      </c>
      <c r="S46">
        <f>AVERAGE(E86,E89)</f>
        <v>842.5</v>
      </c>
      <c r="T46">
        <f t="shared" si="10"/>
        <v>970</v>
      </c>
      <c r="U46" s="51">
        <v>8</v>
      </c>
      <c r="V46" s="51">
        <v>4</v>
      </c>
      <c r="W46">
        <f t="shared" si="2"/>
        <v>1.1513353115727003</v>
      </c>
      <c r="X46">
        <f t="shared" si="1"/>
        <v>0.14092240927091174</v>
      </c>
      <c r="Y46">
        <f t="shared" si="3"/>
        <v>2.6666666666666665</v>
      </c>
    </row>
    <row r="47" spans="1:25">
      <c r="B47">
        <v>1</v>
      </c>
      <c r="C47" t="s">
        <v>34</v>
      </c>
      <c r="D47" s="51" t="s">
        <v>770</v>
      </c>
      <c r="E47">
        <v>1000</v>
      </c>
      <c r="F47">
        <v>4</v>
      </c>
      <c r="I47">
        <v>1</v>
      </c>
      <c r="J47">
        <v>46</v>
      </c>
      <c r="L47" s="49" t="s">
        <v>719</v>
      </c>
      <c r="M47" t="s">
        <v>773</v>
      </c>
      <c r="O47" t="s">
        <v>644</v>
      </c>
      <c r="Q47" t="s">
        <v>768</v>
      </c>
      <c r="R47" t="s">
        <v>557</v>
      </c>
      <c r="S47">
        <f>AVERAGE(E86:E88)</f>
        <v>678.33333333333337</v>
      </c>
      <c r="T47">
        <f t="shared" si="10"/>
        <v>1070</v>
      </c>
      <c r="U47" s="51">
        <v>12</v>
      </c>
      <c r="V47" s="51">
        <v>4</v>
      </c>
      <c r="W47">
        <f t="shared" si="2"/>
        <v>1.5773955773955772</v>
      </c>
      <c r="X47">
        <f t="shared" si="1"/>
        <v>0.45577511824736611</v>
      </c>
      <c r="Y47">
        <f t="shared" si="3"/>
        <v>3</v>
      </c>
    </row>
    <row r="48" spans="1:25">
      <c r="I48">
        <v>1</v>
      </c>
      <c r="J48">
        <v>47</v>
      </c>
      <c r="L48" s="49" t="s">
        <v>719</v>
      </c>
      <c r="M48" t="s">
        <v>773</v>
      </c>
      <c r="O48" t="s">
        <v>644</v>
      </c>
      <c r="Q48" t="s">
        <v>769</v>
      </c>
      <c r="R48" t="s">
        <v>557</v>
      </c>
      <c r="S48">
        <f>AVERAGE(E86:E87,E89)</f>
        <v>845</v>
      </c>
      <c r="T48">
        <f t="shared" si="10"/>
        <v>1275</v>
      </c>
      <c r="U48" s="51">
        <v>12</v>
      </c>
      <c r="V48" s="51">
        <v>4</v>
      </c>
      <c r="W48">
        <f t="shared" si="2"/>
        <v>1.5088757396449703</v>
      </c>
      <c r="X48">
        <f t="shared" si="1"/>
        <v>0.41136483023535264</v>
      </c>
      <c r="Y48">
        <f t="shared" si="3"/>
        <v>3</v>
      </c>
    </row>
    <row r="49" spans="1:25">
      <c r="A49" t="s">
        <v>60</v>
      </c>
      <c r="B49" t="s">
        <v>15</v>
      </c>
      <c r="C49" t="s">
        <v>49</v>
      </c>
      <c r="D49" t="s">
        <v>706</v>
      </c>
      <c r="E49" t="s">
        <v>760</v>
      </c>
      <c r="F49" t="s">
        <v>13</v>
      </c>
      <c r="I49">
        <v>1</v>
      </c>
      <c r="J49">
        <v>48</v>
      </c>
      <c r="L49" s="49" t="s">
        <v>719</v>
      </c>
      <c r="M49" t="s">
        <v>773</v>
      </c>
      <c r="O49" t="s">
        <v>644</v>
      </c>
      <c r="Q49" s="51" t="s">
        <v>770</v>
      </c>
      <c r="R49" t="s">
        <v>557</v>
      </c>
      <c r="S49">
        <f>AVERAGE(E86:E89)</f>
        <v>908.75</v>
      </c>
      <c r="T49">
        <f t="shared" si="10"/>
        <v>1000</v>
      </c>
      <c r="U49" s="51">
        <v>16</v>
      </c>
      <c r="V49" s="51">
        <v>4</v>
      </c>
      <c r="W49">
        <f t="shared" si="2"/>
        <v>1.1004126547455295</v>
      </c>
      <c r="X49">
        <f t="shared" si="1"/>
        <v>9.5685250134407873E-2</v>
      </c>
      <c r="Y49">
        <f t="shared" si="3"/>
        <v>3.2</v>
      </c>
    </row>
    <row r="50" spans="1:25">
      <c r="A50" t="s">
        <v>191</v>
      </c>
      <c r="B50">
        <v>1</v>
      </c>
      <c r="C50" t="s">
        <v>32</v>
      </c>
      <c r="D50" t="s">
        <v>761</v>
      </c>
      <c r="E50">
        <v>2</v>
      </c>
      <c r="F50">
        <v>4</v>
      </c>
      <c r="U50" s="51"/>
      <c r="V50" s="51"/>
    </row>
    <row r="51" spans="1:25">
      <c r="A51" t="s">
        <v>515</v>
      </c>
      <c r="B51">
        <v>1</v>
      </c>
      <c r="C51" t="s">
        <v>32</v>
      </c>
      <c r="D51" t="s">
        <v>763</v>
      </c>
      <c r="E51">
        <v>5</v>
      </c>
      <c r="F51">
        <v>4</v>
      </c>
      <c r="U51" s="51"/>
      <c r="V51" s="51"/>
    </row>
    <row r="52" spans="1:25">
      <c r="A52" s="49" t="s">
        <v>719</v>
      </c>
      <c r="B52">
        <v>1</v>
      </c>
      <c r="C52" t="s">
        <v>32</v>
      </c>
      <c r="D52" t="s">
        <v>765</v>
      </c>
      <c r="E52">
        <v>10</v>
      </c>
      <c r="F52">
        <v>4</v>
      </c>
      <c r="U52" s="51"/>
      <c r="V52" s="51"/>
    </row>
    <row r="53" spans="1:25">
      <c r="A53" t="s">
        <v>707</v>
      </c>
      <c r="B53">
        <v>1</v>
      </c>
      <c r="C53" t="s">
        <v>32</v>
      </c>
      <c r="D53" t="s">
        <v>767</v>
      </c>
      <c r="E53">
        <v>10</v>
      </c>
      <c r="F53">
        <v>4</v>
      </c>
      <c r="U53" s="51"/>
      <c r="V53" s="51"/>
    </row>
    <row r="54" spans="1:25">
      <c r="A54" t="s">
        <v>773</v>
      </c>
      <c r="B54">
        <v>1</v>
      </c>
      <c r="C54" t="s">
        <v>34</v>
      </c>
      <c r="D54" t="s">
        <v>762</v>
      </c>
      <c r="E54">
        <v>3</v>
      </c>
      <c r="F54">
        <v>4</v>
      </c>
      <c r="U54" s="51"/>
      <c r="V54" s="51"/>
    </row>
    <row r="55" spans="1:25">
      <c r="B55">
        <v>1</v>
      </c>
      <c r="C55" t="s">
        <v>34</v>
      </c>
      <c r="D55" t="s">
        <v>764</v>
      </c>
      <c r="E55">
        <v>5</v>
      </c>
      <c r="F55">
        <v>4</v>
      </c>
      <c r="U55" s="51"/>
      <c r="V55" s="51"/>
    </row>
    <row r="56" spans="1:25">
      <c r="B56">
        <v>1</v>
      </c>
      <c r="C56" t="s">
        <v>34</v>
      </c>
      <c r="D56" t="s">
        <v>766</v>
      </c>
      <c r="E56">
        <v>7</v>
      </c>
      <c r="F56">
        <v>4</v>
      </c>
      <c r="U56" s="51"/>
      <c r="V56" s="51"/>
    </row>
    <row r="57" spans="1:25">
      <c r="B57">
        <v>1</v>
      </c>
      <c r="C57" t="s">
        <v>34</v>
      </c>
      <c r="D57" t="s">
        <v>768</v>
      </c>
      <c r="E57">
        <v>12</v>
      </c>
      <c r="F57">
        <v>4</v>
      </c>
      <c r="U57" s="51"/>
      <c r="V57" s="51"/>
    </row>
    <row r="58" spans="1:25">
      <c r="B58">
        <v>1</v>
      </c>
      <c r="C58" t="s">
        <v>34</v>
      </c>
      <c r="D58" t="s">
        <v>769</v>
      </c>
      <c r="E58">
        <v>15</v>
      </c>
      <c r="F58">
        <v>4</v>
      </c>
      <c r="U58" s="51"/>
      <c r="V58" s="51"/>
    </row>
    <row r="59" spans="1:25">
      <c r="B59">
        <v>1</v>
      </c>
      <c r="C59" t="s">
        <v>34</v>
      </c>
      <c r="D59" s="51" t="s">
        <v>770</v>
      </c>
      <c r="E59">
        <v>10</v>
      </c>
      <c r="F59">
        <v>4</v>
      </c>
      <c r="U59" s="51"/>
      <c r="V59" s="51"/>
    </row>
    <row r="60" spans="1:25">
      <c r="U60" s="51"/>
      <c r="V60" s="51"/>
    </row>
    <row r="61" spans="1:25">
      <c r="A61" t="s">
        <v>60</v>
      </c>
      <c r="B61" t="s">
        <v>15</v>
      </c>
      <c r="C61" t="s">
        <v>49</v>
      </c>
      <c r="D61" t="s">
        <v>706</v>
      </c>
      <c r="E61" t="s">
        <v>771</v>
      </c>
      <c r="F61" t="s">
        <v>13</v>
      </c>
      <c r="U61" s="51"/>
      <c r="V61" s="51"/>
    </row>
    <row r="62" spans="1:25">
      <c r="A62" t="s">
        <v>191</v>
      </c>
      <c r="B62">
        <v>1</v>
      </c>
      <c r="C62" t="s">
        <v>32</v>
      </c>
      <c r="D62" t="s">
        <v>761</v>
      </c>
      <c r="E62">
        <v>2</v>
      </c>
      <c r="F62">
        <v>4</v>
      </c>
      <c r="U62" s="51"/>
      <c r="V62" s="51"/>
    </row>
    <row r="63" spans="1:25">
      <c r="A63" t="s">
        <v>515</v>
      </c>
      <c r="B63">
        <v>1</v>
      </c>
      <c r="C63" t="s">
        <v>32</v>
      </c>
      <c r="D63" t="s">
        <v>763</v>
      </c>
      <c r="E63">
        <v>40</v>
      </c>
      <c r="F63">
        <v>4</v>
      </c>
      <c r="U63" s="51"/>
      <c r="V63" s="51"/>
    </row>
    <row r="64" spans="1:25">
      <c r="A64" s="49" t="s">
        <v>719</v>
      </c>
      <c r="B64">
        <v>1</v>
      </c>
      <c r="C64" t="s">
        <v>32</v>
      </c>
      <c r="D64" t="s">
        <v>765</v>
      </c>
      <c r="E64">
        <v>50</v>
      </c>
      <c r="F64">
        <v>4</v>
      </c>
      <c r="U64" s="51"/>
      <c r="V64" s="51"/>
    </row>
    <row r="65" spans="1:22">
      <c r="A65" t="s">
        <v>707</v>
      </c>
      <c r="B65">
        <v>1</v>
      </c>
      <c r="C65" t="s">
        <v>32</v>
      </c>
      <c r="D65" t="s">
        <v>767</v>
      </c>
      <c r="E65">
        <v>70</v>
      </c>
      <c r="F65">
        <v>4</v>
      </c>
      <c r="U65" s="51"/>
      <c r="V65" s="51"/>
    </row>
    <row r="66" spans="1:22">
      <c r="A66" t="s">
        <v>773</v>
      </c>
      <c r="B66">
        <v>1</v>
      </c>
      <c r="C66" t="s">
        <v>34</v>
      </c>
      <c r="D66" t="s">
        <v>762</v>
      </c>
      <c r="E66">
        <v>30</v>
      </c>
      <c r="F66">
        <v>4</v>
      </c>
      <c r="U66" s="51"/>
      <c r="V66" s="51"/>
    </row>
    <row r="67" spans="1:22">
      <c r="B67">
        <v>1</v>
      </c>
      <c r="C67" t="s">
        <v>34</v>
      </c>
      <c r="D67" t="s">
        <v>764</v>
      </c>
      <c r="E67">
        <v>35</v>
      </c>
      <c r="F67">
        <v>4</v>
      </c>
      <c r="U67" s="51"/>
      <c r="V67" s="51"/>
    </row>
    <row r="68" spans="1:22">
      <c r="B68">
        <v>1</v>
      </c>
      <c r="C68" t="s">
        <v>34</v>
      </c>
      <c r="D68" t="s">
        <v>766</v>
      </c>
      <c r="E68">
        <v>40</v>
      </c>
      <c r="F68">
        <v>4</v>
      </c>
      <c r="U68" s="51"/>
      <c r="V68" s="51"/>
    </row>
    <row r="69" spans="1:22">
      <c r="B69">
        <v>1</v>
      </c>
      <c r="C69" t="s">
        <v>34</v>
      </c>
      <c r="D69" t="s">
        <v>768</v>
      </c>
      <c r="E69">
        <v>40</v>
      </c>
      <c r="F69">
        <v>4</v>
      </c>
      <c r="U69" s="51"/>
      <c r="V69" s="51"/>
    </row>
    <row r="70" spans="1:22">
      <c r="B70">
        <v>1</v>
      </c>
      <c r="C70" t="s">
        <v>34</v>
      </c>
      <c r="D70" t="s">
        <v>769</v>
      </c>
      <c r="E70">
        <v>45</v>
      </c>
      <c r="F70">
        <v>4</v>
      </c>
      <c r="U70" s="51"/>
      <c r="V70" s="51"/>
    </row>
    <row r="71" spans="1:22">
      <c r="B71">
        <v>1</v>
      </c>
      <c r="C71" t="s">
        <v>34</v>
      </c>
      <c r="D71" s="51" t="s">
        <v>770</v>
      </c>
      <c r="E71">
        <v>40</v>
      </c>
      <c r="F71">
        <v>4</v>
      </c>
      <c r="U71" s="51"/>
      <c r="V71" s="51"/>
    </row>
    <row r="72" spans="1:22">
      <c r="U72" s="51"/>
      <c r="V72" s="51"/>
    </row>
    <row r="73" spans="1:22">
      <c r="A73" t="s">
        <v>60</v>
      </c>
      <c r="B73" t="s">
        <v>15</v>
      </c>
      <c r="C73" t="s">
        <v>49</v>
      </c>
      <c r="D73" t="s">
        <v>706</v>
      </c>
      <c r="E73" t="s">
        <v>772</v>
      </c>
      <c r="F73" t="s">
        <v>13</v>
      </c>
      <c r="U73" s="51"/>
      <c r="V73" s="51"/>
    </row>
    <row r="74" spans="1:22">
      <c r="A74" t="s">
        <v>191</v>
      </c>
      <c r="B74">
        <v>1</v>
      </c>
      <c r="C74" t="s">
        <v>32</v>
      </c>
      <c r="D74" t="s">
        <v>761</v>
      </c>
      <c r="E74">
        <v>0</v>
      </c>
      <c r="F74">
        <v>4</v>
      </c>
      <c r="U74" s="51"/>
      <c r="V74" s="51"/>
    </row>
    <row r="75" spans="1:22">
      <c r="A75" t="s">
        <v>515</v>
      </c>
      <c r="B75">
        <v>1</v>
      </c>
      <c r="C75" t="s">
        <v>32</v>
      </c>
      <c r="D75" t="s">
        <v>763</v>
      </c>
      <c r="E75">
        <v>6.3E-2</v>
      </c>
      <c r="F75">
        <v>4</v>
      </c>
      <c r="U75" s="51"/>
      <c r="V75" s="51"/>
    </row>
    <row r="76" spans="1:22">
      <c r="A76" s="49" t="s">
        <v>719</v>
      </c>
      <c r="B76">
        <v>1</v>
      </c>
      <c r="C76" t="s">
        <v>32</v>
      </c>
      <c r="D76" t="s">
        <v>765</v>
      </c>
      <c r="E76">
        <v>5.5E-2</v>
      </c>
      <c r="F76">
        <v>4</v>
      </c>
      <c r="U76" s="51"/>
      <c r="V76" s="51"/>
    </row>
    <row r="77" spans="1:22">
      <c r="A77" t="s">
        <v>707</v>
      </c>
      <c r="B77">
        <v>1</v>
      </c>
      <c r="C77" t="s">
        <v>32</v>
      </c>
      <c r="D77" t="s">
        <v>767</v>
      </c>
      <c r="E77">
        <v>7.5999999999999998E-2</v>
      </c>
      <c r="F77">
        <v>4</v>
      </c>
      <c r="U77" s="51"/>
      <c r="V77" s="51"/>
    </row>
    <row r="78" spans="1:22">
      <c r="A78" t="s">
        <v>773</v>
      </c>
      <c r="B78">
        <v>1</v>
      </c>
      <c r="C78" t="s">
        <v>34</v>
      </c>
      <c r="D78" t="s">
        <v>762</v>
      </c>
      <c r="E78">
        <v>6.6000000000000003E-2</v>
      </c>
      <c r="F78">
        <v>4</v>
      </c>
      <c r="U78" s="51"/>
      <c r="V78" s="51"/>
    </row>
    <row r="79" spans="1:22">
      <c r="B79">
        <v>1</v>
      </c>
      <c r="C79" t="s">
        <v>34</v>
      </c>
      <c r="D79" t="s">
        <v>764</v>
      </c>
      <c r="E79">
        <v>5.8000000000000003E-2</v>
      </c>
      <c r="F79">
        <v>4</v>
      </c>
      <c r="U79" s="51"/>
      <c r="V79" s="51"/>
    </row>
    <row r="80" spans="1:22">
      <c r="B80">
        <v>1</v>
      </c>
      <c r="C80" t="s">
        <v>34</v>
      </c>
      <c r="D80" t="s">
        <v>766</v>
      </c>
      <c r="E80">
        <v>5.5E-2</v>
      </c>
      <c r="F80">
        <v>4</v>
      </c>
      <c r="U80" s="51"/>
      <c r="V80" s="51"/>
    </row>
    <row r="81" spans="1:22">
      <c r="B81">
        <v>1</v>
      </c>
      <c r="C81" t="s">
        <v>34</v>
      </c>
      <c r="D81" t="s">
        <v>768</v>
      </c>
      <c r="E81">
        <v>0.04</v>
      </c>
      <c r="F81">
        <v>4</v>
      </c>
      <c r="U81" s="51"/>
      <c r="V81" s="51"/>
    </row>
    <row r="82" spans="1:22">
      <c r="B82">
        <v>1</v>
      </c>
      <c r="C82" t="s">
        <v>34</v>
      </c>
      <c r="D82" t="s">
        <v>769</v>
      </c>
      <c r="E82">
        <v>3.7999999999999999E-2</v>
      </c>
      <c r="F82">
        <v>4</v>
      </c>
      <c r="U82" s="51"/>
      <c r="V82" s="51"/>
    </row>
    <row r="83" spans="1:22">
      <c r="B83">
        <v>1</v>
      </c>
      <c r="C83" t="s">
        <v>34</v>
      </c>
      <c r="D83" s="51" t="s">
        <v>770</v>
      </c>
      <c r="E83">
        <v>4.4999999999999998E-2</v>
      </c>
      <c r="F83">
        <v>4</v>
      </c>
      <c r="U83" s="51"/>
      <c r="V83" s="51"/>
    </row>
    <row r="84" spans="1:22">
      <c r="U84" s="51"/>
      <c r="V84" s="51"/>
    </row>
    <row r="85" spans="1:22">
      <c r="A85" t="s">
        <v>60</v>
      </c>
      <c r="B85" t="s">
        <v>15</v>
      </c>
      <c r="C85" t="s">
        <v>49</v>
      </c>
      <c r="D85" t="s">
        <v>706</v>
      </c>
      <c r="E85" t="s">
        <v>644</v>
      </c>
      <c r="F85" t="s">
        <v>13</v>
      </c>
      <c r="U85" s="51"/>
      <c r="V85" s="51"/>
    </row>
    <row r="86" spans="1:22">
      <c r="A86" t="s">
        <v>191</v>
      </c>
      <c r="B86">
        <v>1</v>
      </c>
      <c r="C86" t="s">
        <v>32</v>
      </c>
      <c r="D86" t="s">
        <v>761</v>
      </c>
      <c r="E86">
        <v>85</v>
      </c>
      <c r="F86">
        <v>4</v>
      </c>
      <c r="U86" s="51"/>
      <c r="V86" s="51"/>
    </row>
    <row r="87" spans="1:22">
      <c r="A87" t="s">
        <v>515</v>
      </c>
      <c r="B87">
        <v>1</v>
      </c>
      <c r="C87" t="s">
        <v>32</v>
      </c>
      <c r="D87" t="s">
        <v>763</v>
      </c>
      <c r="E87">
        <v>850</v>
      </c>
      <c r="F87">
        <v>4</v>
      </c>
      <c r="U87" s="51"/>
      <c r="V87" s="51"/>
    </row>
    <row r="88" spans="1:22">
      <c r="A88" s="49" t="s">
        <v>719</v>
      </c>
      <c r="B88">
        <v>1</v>
      </c>
      <c r="C88" t="s">
        <v>32</v>
      </c>
      <c r="D88" t="s">
        <v>765</v>
      </c>
      <c r="E88">
        <v>1100</v>
      </c>
      <c r="F88">
        <v>4</v>
      </c>
      <c r="U88" s="51"/>
      <c r="V88" s="51"/>
    </row>
    <row r="89" spans="1:22">
      <c r="A89" t="s">
        <v>707</v>
      </c>
      <c r="B89">
        <v>1</v>
      </c>
      <c r="C89" t="s">
        <v>32</v>
      </c>
      <c r="D89" t="s">
        <v>767</v>
      </c>
      <c r="E89">
        <v>1600</v>
      </c>
      <c r="F89">
        <v>4</v>
      </c>
      <c r="U89" s="51"/>
      <c r="V89" s="51"/>
    </row>
    <row r="90" spans="1:22">
      <c r="A90" t="s">
        <v>773</v>
      </c>
      <c r="B90">
        <v>1</v>
      </c>
      <c r="C90" t="s">
        <v>34</v>
      </c>
      <c r="D90" t="s">
        <v>762</v>
      </c>
      <c r="E90">
        <v>680</v>
      </c>
      <c r="F90">
        <v>4</v>
      </c>
      <c r="U90" s="51"/>
      <c r="V90" s="51"/>
    </row>
    <row r="91" spans="1:22">
      <c r="B91">
        <v>1</v>
      </c>
      <c r="C91" t="s">
        <v>34</v>
      </c>
      <c r="D91" t="s">
        <v>764</v>
      </c>
      <c r="E91">
        <v>795</v>
      </c>
      <c r="F91">
        <v>4</v>
      </c>
      <c r="U91" s="51"/>
      <c r="V91" s="51"/>
    </row>
    <row r="92" spans="1:22">
      <c r="B92">
        <v>1</v>
      </c>
      <c r="C92" t="s">
        <v>34</v>
      </c>
      <c r="D92" t="s">
        <v>766</v>
      </c>
      <c r="E92">
        <v>970</v>
      </c>
      <c r="F92">
        <v>4</v>
      </c>
      <c r="U92" s="51"/>
      <c r="V92" s="51"/>
    </row>
    <row r="93" spans="1:22">
      <c r="B93">
        <v>1</v>
      </c>
      <c r="C93" t="s">
        <v>34</v>
      </c>
      <c r="D93" t="s">
        <v>768</v>
      </c>
      <c r="E93">
        <v>1070</v>
      </c>
      <c r="F93">
        <v>4</v>
      </c>
      <c r="U93" s="51"/>
      <c r="V93" s="51"/>
    </row>
    <row r="94" spans="1:22">
      <c r="B94">
        <v>1</v>
      </c>
      <c r="C94" t="s">
        <v>34</v>
      </c>
      <c r="D94" t="s">
        <v>769</v>
      </c>
      <c r="E94">
        <v>1275</v>
      </c>
      <c r="F94">
        <v>4</v>
      </c>
      <c r="U94" s="51"/>
      <c r="V94" s="51"/>
    </row>
    <row r="95" spans="1:22">
      <c r="B95">
        <v>1</v>
      </c>
      <c r="C95" t="s">
        <v>34</v>
      </c>
      <c r="D95" s="51" t="s">
        <v>770</v>
      </c>
      <c r="E95">
        <v>1000</v>
      </c>
      <c r="F95">
        <v>4</v>
      </c>
      <c r="U95" s="51"/>
      <c r="V95" s="51"/>
    </row>
    <row r="96" spans="1:22">
      <c r="U96" s="51"/>
      <c r="V96" s="51"/>
    </row>
    <row r="97" spans="21:22">
      <c r="U97" s="51"/>
      <c r="V97" s="51"/>
    </row>
    <row r="98" spans="21:22">
      <c r="U98" s="51"/>
      <c r="V98" s="51"/>
    </row>
    <row r="99" spans="21:22">
      <c r="U99" s="51"/>
      <c r="V99" s="51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C79"/>
  <sheetViews>
    <sheetView workbookViewId="0">
      <selection activeCell="I37" sqref="I37"/>
    </sheetView>
  </sheetViews>
  <sheetFormatPr defaultColWidth="11" defaultRowHeight="15.6"/>
  <cols>
    <col min="9" max="9" width="10.8984375" style="48"/>
  </cols>
  <sheetData>
    <row r="1" spans="1:29">
      <c r="A1" t="s">
        <v>60</v>
      </c>
      <c r="B1" t="s">
        <v>15</v>
      </c>
      <c r="C1" t="s">
        <v>49</v>
      </c>
      <c r="D1" t="s">
        <v>706</v>
      </c>
      <c r="E1" t="s">
        <v>774</v>
      </c>
      <c r="F1" t="s">
        <v>13</v>
      </c>
      <c r="H1" s="54"/>
      <c r="J1" t="s">
        <v>15</v>
      </c>
      <c r="K1" t="s">
        <v>16</v>
      </c>
      <c r="L1" t="s">
        <v>221</v>
      </c>
      <c r="M1" t="s">
        <v>515</v>
      </c>
      <c r="N1" t="s">
        <v>707</v>
      </c>
      <c r="O1" t="s">
        <v>597</v>
      </c>
      <c r="P1" t="s">
        <v>708</v>
      </c>
      <c r="Q1" t="s">
        <v>620</v>
      </c>
      <c r="R1" t="s">
        <v>709</v>
      </c>
      <c r="S1" t="s">
        <v>710</v>
      </c>
      <c r="T1" t="s">
        <v>775</v>
      </c>
      <c r="U1" t="s">
        <v>776</v>
      </c>
      <c r="V1" t="s">
        <v>777</v>
      </c>
      <c r="W1" t="s">
        <v>711</v>
      </c>
      <c r="X1" t="s">
        <v>712</v>
      </c>
      <c r="Y1" t="s">
        <v>713</v>
      </c>
      <c r="Z1" t="s">
        <v>714</v>
      </c>
      <c r="AA1" t="s">
        <v>715</v>
      </c>
      <c r="AB1" t="s">
        <v>716</v>
      </c>
      <c r="AC1" t="s">
        <v>28</v>
      </c>
    </row>
    <row r="2" spans="1:29">
      <c r="A2" t="s">
        <v>545</v>
      </c>
      <c r="B2">
        <v>1</v>
      </c>
      <c r="C2" t="s">
        <v>32</v>
      </c>
      <c r="D2" t="s">
        <v>778</v>
      </c>
      <c r="E2">
        <v>1860</v>
      </c>
      <c r="F2">
        <v>8</v>
      </c>
      <c r="J2" s="55">
        <v>1</v>
      </c>
      <c r="K2" s="55">
        <v>1</v>
      </c>
      <c r="M2" t="s">
        <v>779</v>
      </c>
      <c r="N2" t="s">
        <v>780</v>
      </c>
      <c r="P2" t="s">
        <v>774</v>
      </c>
      <c r="R2" t="s">
        <v>781</v>
      </c>
      <c r="S2" t="s">
        <v>782</v>
      </c>
      <c r="W2">
        <f>AVERAGE(E2:E3)</f>
        <v>1230</v>
      </c>
      <c r="X2">
        <f t="shared" ref="X2:X7" si="0">E4</f>
        <v>1380</v>
      </c>
      <c r="Y2">
        <v>16</v>
      </c>
      <c r="Z2">
        <v>8</v>
      </c>
      <c r="AA2">
        <f>X2/W2</f>
        <v>1.1219512195121952</v>
      </c>
      <c r="AB2">
        <f t="shared" ref="AB2:AB46" si="1">LN(AA2)</f>
        <v>0.11506932978478729</v>
      </c>
      <c r="AC2">
        <f>(Y2*Z2)/(Z2+Y2)</f>
        <v>5.333333333333333</v>
      </c>
    </row>
    <row r="3" spans="1:29">
      <c r="A3" t="s">
        <v>515</v>
      </c>
      <c r="B3">
        <v>1</v>
      </c>
      <c r="C3" t="s">
        <v>32</v>
      </c>
      <c r="D3" t="s">
        <v>783</v>
      </c>
      <c r="E3">
        <v>600</v>
      </c>
      <c r="F3">
        <v>8</v>
      </c>
      <c r="J3" s="55">
        <v>1</v>
      </c>
      <c r="K3" s="55">
        <v>2</v>
      </c>
      <c r="M3" t="s">
        <v>779</v>
      </c>
      <c r="N3" t="s">
        <v>780</v>
      </c>
      <c r="P3" t="s">
        <v>774</v>
      </c>
      <c r="R3" t="s">
        <v>781</v>
      </c>
      <c r="S3" t="s">
        <v>784</v>
      </c>
      <c r="W3">
        <v>1230</v>
      </c>
      <c r="X3">
        <f t="shared" si="0"/>
        <v>1140</v>
      </c>
      <c r="Y3">
        <v>16</v>
      </c>
      <c r="Z3">
        <v>8</v>
      </c>
      <c r="AA3">
        <f t="shared" ref="AA3:AA46" si="2">X3/W3</f>
        <v>0.92682926829268297</v>
      </c>
      <c r="AB3">
        <f t="shared" si="1"/>
        <v>-7.5985906977921985E-2</v>
      </c>
      <c r="AC3">
        <f t="shared" ref="AC3:AC46" si="3">(Y3*Z3)/(Z3+Y3)</f>
        <v>5.333333333333333</v>
      </c>
    </row>
    <row r="4" spans="1:29">
      <c r="A4" t="s">
        <v>779</v>
      </c>
      <c r="B4">
        <v>1</v>
      </c>
      <c r="C4" t="s">
        <v>34</v>
      </c>
      <c r="D4" t="s">
        <v>782</v>
      </c>
      <c r="E4">
        <v>1380</v>
      </c>
      <c r="F4">
        <v>8</v>
      </c>
      <c r="J4" s="55">
        <v>1</v>
      </c>
      <c r="K4" s="55">
        <v>3</v>
      </c>
      <c r="M4" t="s">
        <v>779</v>
      </c>
      <c r="N4" t="s">
        <v>780</v>
      </c>
      <c r="P4" t="s">
        <v>774</v>
      </c>
      <c r="R4" t="s">
        <v>781</v>
      </c>
      <c r="S4" t="s">
        <v>785</v>
      </c>
      <c r="W4">
        <v>1230</v>
      </c>
      <c r="X4">
        <f t="shared" si="0"/>
        <v>1080</v>
      </c>
      <c r="Y4">
        <v>16</v>
      </c>
      <c r="Z4">
        <v>8</v>
      </c>
      <c r="AA4">
        <f t="shared" si="2"/>
        <v>0.87804878048780488</v>
      </c>
      <c r="AB4">
        <f t="shared" si="1"/>
        <v>-0.13005312824819779</v>
      </c>
      <c r="AC4">
        <f t="shared" si="3"/>
        <v>5.333333333333333</v>
      </c>
    </row>
    <row r="5" spans="1:29">
      <c r="A5" t="s">
        <v>707</v>
      </c>
      <c r="B5">
        <v>1</v>
      </c>
      <c r="C5" t="s">
        <v>34</v>
      </c>
      <c r="D5" t="s">
        <v>784</v>
      </c>
      <c r="E5">
        <v>1140</v>
      </c>
      <c r="F5">
        <v>8</v>
      </c>
      <c r="J5" s="54">
        <v>1</v>
      </c>
      <c r="K5" s="55">
        <v>4</v>
      </c>
      <c r="M5" t="s">
        <v>779</v>
      </c>
      <c r="N5" t="s">
        <v>780</v>
      </c>
      <c r="P5" t="s">
        <v>774</v>
      </c>
      <c r="R5" t="s">
        <v>781</v>
      </c>
      <c r="S5" t="s">
        <v>786</v>
      </c>
      <c r="W5">
        <v>1230</v>
      </c>
      <c r="X5">
        <f t="shared" si="0"/>
        <v>840</v>
      </c>
      <c r="Y5">
        <v>16</v>
      </c>
      <c r="Z5">
        <v>8</v>
      </c>
      <c r="AA5">
        <f t="shared" si="2"/>
        <v>0.68292682926829273</v>
      </c>
      <c r="AB5">
        <f t="shared" si="1"/>
        <v>-0.38136755652910381</v>
      </c>
      <c r="AC5">
        <f t="shared" si="3"/>
        <v>5.333333333333333</v>
      </c>
    </row>
    <row r="6" spans="1:29">
      <c r="A6" t="s">
        <v>780</v>
      </c>
      <c r="B6">
        <v>1</v>
      </c>
      <c r="C6" t="s">
        <v>34</v>
      </c>
      <c r="D6" t="s">
        <v>785</v>
      </c>
      <c r="E6">
        <v>1080</v>
      </c>
      <c r="F6">
        <v>8</v>
      </c>
      <c r="J6" s="54">
        <v>1</v>
      </c>
      <c r="K6" s="55">
        <v>5</v>
      </c>
      <c r="M6" t="s">
        <v>779</v>
      </c>
      <c r="N6" t="s">
        <v>780</v>
      </c>
      <c r="P6" t="s">
        <v>774</v>
      </c>
      <c r="R6" t="s">
        <v>781</v>
      </c>
      <c r="S6" t="s">
        <v>787</v>
      </c>
      <c r="W6">
        <v>1230</v>
      </c>
      <c r="X6">
        <f t="shared" si="0"/>
        <v>720</v>
      </c>
      <c r="Y6">
        <v>16</v>
      </c>
      <c r="Z6">
        <v>8</v>
      </c>
      <c r="AA6">
        <f t="shared" si="2"/>
        <v>0.58536585365853655</v>
      </c>
      <c r="AB6">
        <f t="shared" si="1"/>
        <v>-0.5355182363563622</v>
      </c>
      <c r="AC6">
        <f t="shared" si="3"/>
        <v>5.333333333333333</v>
      </c>
    </row>
    <row r="7" spans="1:29">
      <c r="B7">
        <v>1</v>
      </c>
      <c r="C7" t="s">
        <v>34</v>
      </c>
      <c r="D7" t="s">
        <v>786</v>
      </c>
      <c r="E7">
        <v>840</v>
      </c>
      <c r="F7">
        <v>8</v>
      </c>
      <c r="J7" s="54">
        <v>1</v>
      </c>
      <c r="K7" s="55">
        <v>6</v>
      </c>
      <c r="M7" t="s">
        <v>779</v>
      </c>
      <c r="N7" t="s">
        <v>780</v>
      </c>
      <c r="P7" t="s">
        <v>774</v>
      </c>
      <c r="R7" t="s">
        <v>781</v>
      </c>
      <c r="S7" t="s">
        <v>788</v>
      </c>
      <c r="W7">
        <v>1230</v>
      </c>
      <c r="X7">
        <f t="shared" si="0"/>
        <v>540</v>
      </c>
      <c r="Y7">
        <v>16</v>
      </c>
      <c r="Z7">
        <v>8</v>
      </c>
      <c r="AA7">
        <f t="shared" si="2"/>
        <v>0.43902439024390244</v>
      </c>
      <c r="AB7">
        <f t="shared" si="1"/>
        <v>-0.8232003088081431</v>
      </c>
      <c r="AC7">
        <f t="shared" si="3"/>
        <v>5.333333333333333</v>
      </c>
    </row>
    <row r="8" spans="1:29">
      <c r="B8">
        <v>1</v>
      </c>
      <c r="C8" t="s">
        <v>34</v>
      </c>
      <c r="D8" t="s">
        <v>787</v>
      </c>
      <c r="E8">
        <v>720</v>
      </c>
      <c r="F8">
        <v>8</v>
      </c>
      <c r="J8" s="54">
        <v>1</v>
      </c>
      <c r="K8" s="55">
        <v>7</v>
      </c>
      <c r="M8" t="s">
        <v>779</v>
      </c>
      <c r="N8" t="s">
        <v>780</v>
      </c>
      <c r="P8" t="s">
        <v>789</v>
      </c>
      <c r="R8" t="s">
        <v>781</v>
      </c>
      <c r="S8" t="s">
        <v>782</v>
      </c>
      <c r="W8">
        <f>AVERAGE(E12:E13)</f>
        <v>307.5</v>
      </c>
      <c r="X8">
        <f t="shared" ref="X8:X13" si="4">E14</f>
        <v>345</v>
      </c>
      <c r="Y8">
        <v>16</v>
      </c>
      <c r="Z8">
        <v>8</v>
      </c>
      <c r="AA8">
        <f t="shared" si="2"/>
        <v>1.1219512195121952</v>
      </c>
      <c r="AB8">
        <f t="shared" si="1"/>
        <v>0.11506932978478729</v>
      </c>
      <c r="AC8">
        <f t="shared" si="3"/>
        <v>5.333333333333333</v>
      </c>
    </row>
    <row r="9" spans="1:29">
      <c r="B9">
        <v>1</v>
      </c>
      <c r="C9" t="s">
        <v>34</v>
      </c>
      <c r="D9" t="s">
        <v>788</v>
      </c>
      <c r="E9">
        <v>540</v>
      </c>
      <c r="F9">
        <v>8</v>
      </c>
      <c r="J9" s="54">
        <v>1</v>
      </c>
      <c r="K9" s="55">
        <v>8</v>
      </c>
      <c r="M9" t="s">
        <v>779</v>
      </c>
      <c r="N9" t="s">
        <v>780</v>
      </c>
      <c r="P9" t="s">
        <v>789</v>
      </c>
      <c r="R9" t="s">
        <v>781</v>
      </c>
      <c r="S9" t="s">
        <v>784</v>
      </c>
      <c r="W9">
        <v>307.5</v>
      </c>
      <c r="X9">
        <f t="shared" si="4"/>
        <v>285</v>
      </c>
      <c r="Y9">
        <v>16</v>
      </c>
      <c r="Z9">
        <v>8</v>
      </c>
      <c r="AA9">
        <f t="shared" si="2"/>
        <v>0.92682926829268297</v>
      </c>
      <c r="AB9">
        <f t="shared" si="1"/>
        <v>-7.5985906977921985E-2</v>
      </c>
      <c r="AC9">
        <f t="shared" si="3"/>
        <v>5.333333333333333</v>
      </c>
    </row>
    <row r="10" spans="1:29">
      <c r="J10" s="54">
        <v>1</v>
      </c>
      <c r="K10" s="55">
        <v>9</v>
      </c>
      <c r="M10" t="s">
        <v>779</v>
      </c>
      <c r="N10" t="s">
        <v>780</v>
      </c>
      <c r="P10" t="s">
        <v>789</v>
      </c>
      <c r="R10" t="s">
        <v>781</v>
      </c>
      <c r="S10" t="s">
        <v>785</v>
      </c>
      <c r="W10">
        <v>307.5</v>
      </c>
      <c r="X10">
        <f t="shared" si="4"/>
        <v>270</v>
      </c>
      <c r="Y10">
        <v>16</v>
      </c>
      <c r="Z10">
        <v>8</v>
      </c>
      <c r="AA10">
        <f t="shared" si="2"/>
        <v>0.87804878048780488</v>
      </c>
      <c r="AB10">
        <f t="shared" si="1"/>
        <v>-0.13005312824819779</v>
      </c>
      <c r="AC10">
        <f t="shared" si="3"/>
        <v>5.333333333333333</v>
      </c>
    </row>
    <row r="11" spans="1:29">
      <c r="A11" t="s">
        <v>60</v>
      </c>
      <c r="B11" t="s">
        <v>15</v>
      </c>
      <c r="C11" t="s">
        <v>49</v>
      </c>
      <c r="D11" t="s">
        <v>706</v>
      </c>
      <c r="E11" t="s">
        <v>789</v>
      </c>
      <c r="F11" t="s">
        <v>13</v>
      </c>
      <c r="J11" s="54">
        <v>1</v>
      </c>
      <c r="K11" s="55">
        <v>10</v>
      </c>
      <c r="M11" t="s">
        <v>779</v>
      </c>
      <c r="N11" t="s">
        <v>780</v>
      </c>
      <c r="P11" t="s">
        <v>789</v>
      </c>
      <c r="R11" t="s">
        <v>781</v>
      </c>
      <c r="S11" t="s">
        <v>786</v>
      </c>
      <c r="W11">
        <v>307.5</v>
      </c>
      <c r="X11">
        <f t="shared" si="4"/>
        <v>210</v>
      </c>
      <c r="Y11">
        <v>16</v>
      </c>
      <c r="Z11">
        <v>8</v>
      </c>
      <c r="AA11">
        <f t="shared" si="2"/>
        <v>0.68292682926829273</v>
      </c>
      <c r="AB11">
        <f t="shared" si="1"/>
        <v>-0.38136755652910381</v>
      </c>
      <c r="AC11">
        <f t="shared" si="3"/>
        <v>5.333333333333333</v>
      </c>
    </row>
    <row r="12" spans="1:29">
      <c r="A12" t="s">
        <v>545</v>
      </c>
      <c r="B12">
        <v>1</v>
      </c>
      <c r="C12" t="s">
        <v>32</v>
      </c>
      <c r="D12" t="s">
        <v>778</v>
      </c>
      <c r="E12">
        <v>465</v>
      </c>
      <c r="F12">
        <v>8</v>
      </c>
      <c r="J12" s="54">
        <v>1</v>
      </c>
      <c r="K12" s="55">
        <v>11</v>
      </c>
      <c r="M12" t="s">
        <v>779</v>
      </c>
      <c r="N12" t="s">
        <v>780</v>
      </c>
      <c r="P12" t="s">
        <v>789</v>
      </c>
      <c r="R12" t="s">
        <v>781</v>
      </c>
      <c r="S12" t="s">
        <v>787</v>
      </c>
      <c r="W12">
        <v>307.5</v>
      </c>
      <c r="X12">
        <f t="shared" si="4"/>
        <v>180</v>
      </c>
      <c r="Y12">
        <v>16</v>
      </c>
      <c r="Z12">
        <v>8</v>
      </c>
      <c r="AA12">
        <f t="shared" si="2"/>
        <v>0.58536585365853655</v>
      </c>
      <c r="AB12">
        <f t="shared" si="1"/>
        <v>-0.5355182363563622</v>
      </c>
      <c r="AC12">
        <f t="shared" si="3"/>
        <v>5.333333333333333</v>
      </c>
    </row>
    <row r="13" spans="1:29">
      <c r="A13" t="s">
        <v>515</v>
      </c>
      <c r="B13">
        <v>1</v>
      </c>
      <c r="C13" t="s">
        <v>32</v>
      </c>
      <c r="D13" t="s">
        <v>783</v>
      </c>
      <c r="E13">
        <v>150</v>
      </c>
      <c r="F13">
        <v>8</v>
      </c>
      <c r="J13" s="54">
        <v>1</v>
      </c>
      <c r="K13" s="56">
        <v>12</v>
      </c>
      <c r="M13" t="s">
        <v>779</v>
      </c>
      <c r="N13" t="s">
        <v>780</v>
      </c>
      <c r="P13" t="s">
        <v>789</v>
      </c>
      <c r="R13" t="s">
        <v>781</v>
      </c>
      <c r="S13" t="s">
        <v>788</v>
      </c>
      <c r="W13">
        <v>307.5</v>
      </c>
      <c r="X13">
        <f t="shared" si="4"/>
        <v>135</v>
      </c>
      <c r="Y13">
        <v>16</v>
      </c>
      <c r="Z13">
        <v>8</v>
      </c>
      <c r="AA13">
        <f t="shared" si="2"/>
        <v>0.43902439024390244</v>
      </c>
      <c r="AB13">
        <f t="shared" si="1"/>
        <v>-0.8232003088081431</v>
      </c>
      <c r="AC13">
        <f t="shared" si="3"/>
        <v>5.333333333333333</v>
      </c>
    </row>
    <row r="14" spans="1:29">
      <c r="A14" t="s">
        <v>779</v>
      </c>
      <c r="B14">
        <v>1</v>
      </c>
      <c r="C14" t="s">
        <v>34</v>
      </c>
      <c r="D14" t="s">
        <v>782</v>
      </c>
      <c r="E14">
        <v>345</v>
      </c>
      <c r="F14">
        <v>8</v>
      </c>
      <c r="I14" s="57"/>
      <c r="J14" s="54">
        <v>2</v>
      </c>
      <c r="K14" s="58">
        <v>1</v>
      </c>
      <c r="M14" t="s">
        <v>779</v>
      </c>
      <c r="N14" t="s">
        <v>780</v>
      </c>
      <c r="P14" t="s">
        <v>790</v>
      </c>
      <c r="R14" t="s">
        <v>781</v>
      </c>
      <c r="S14" t="s">
        <v>788</v>
      </c>
      <c r="T14" t="s">
        <v>79</v>
      </c>
      <c r="W14">
        <f>AVERAGE(F22:F23)</f>
        <v>4.3800000000000008</v>
      </c>
      <c r="X14">
        <f t="shared" ref="X14:X20" si="5">F24</f>
        <v>0.38</v>
      </c>
      <c r="Y14">
        <v>16</v>
      </c>
      <c r="Z14">
        <v>8</v>
      </c>
      <c r="AA14">
        <f t="shared" si="2"/>
        <v>8.675799086757989E-2</v>
      </c>
      <c r="AB14">
        <f t="shared" si="1"/>
        <v>-2.4446327506500607</v>
      </c>
      <c r="AC14">
        <f t="shared" si="3"/>
        <v>5.333333333333333</v>
      </c>
    </row>
    <row r="15" spans="1:29">
      <c r="A15" t="s">
        <v>707</v>
      </c>
      <c r="B15">
        <v>1</v>
      </c>
      <c r="C15" t="s">
        <v>34</v>
      </c>
      <c r="D15" t="s">
        <v>784</v>
      </c>
      <c r="E15">
        <v>285</v>
      </c>
      <c r="F15">
        <v>8</v>
      </c>
      <c r="J15" s="54">
        <v>2</v>
      </c>
      <c r="K15" s="58">
        <v>2</v>
      </c>
      <c r="M15" t="s">
        <v>779</v>
      </c>
      <c r="N15" t="s">
        <v>780</v>
      </c>
      <c r="P15" t="s">
        <v>790</v>
      </c>
      <c r="R15" t="s">
        <v>781</v>
      </c>
      <c r="S15" t="s">
        <v>787</v>
      </c>
      <c r="T15" t="s">
        <v>79</v>
      </c>
      <c r="W15">
        <v>4.38</v>
      </c>
      <c r="X15">
        <f t="shared" si="5"/>
        <v>1</v>
      </c>
      <c r="Y15">
        <v>16</v>
      </c>
      <c r="Z15">
        <v>8</v>
      </c>
      <c r="AA15">
        <f t="shared" si="2"/>
        <v>0.22831050228310504</v>
      </c>
      <c r="AB15">
        <f t="shared" si="1"/>
        <v>-1.4770487243883548</v>
      </c>
      <c r="AC15">
        <f t="shared" si="3"/>
        <v>5.333333333333333</v>
      </c>
    </row>
    <row r="16" spans="1:29">
      <c r="A16" t="s">
        <v>780</v>
      </c>
      <c r="B16">
        <v>1</v>
      </c>
      <c r="C16" t="s">
        <v>34</v>
      </c>
      <c r="D16" t="s">
        <v>785</v>
      </c>
      <c r="E16">
        <v>270</v>
      </c>
      <c r="F16">
        <v>8</v>
      </c>
      <c r="J16" s="54">
        <v>2</v>
      </c>
      <c r="K16" s="58">
        <v>3</v>
      </c>
      <c r="M16" t="s">
        <v>779</v>
      </c>
      <c r="N16" t="s">
        <v>780</v>
      </c>
      <c r="P16" t="s">
        <v>790</v>
      </c>
      <c r="R16" t="s">
        <v>781</v>
      </c>
      <c r="S16" t="s">
        <v>786</v>
      </c>
      <c r="T16" t="s">
        <v>79</v>
      </c>
      <c r="W16">
        <v>4.38</v>
      </c>
      <c r="X16">
        <f t="shared" si="5"/>
        <v>1.5</v>
      </c>
      <c r="Y16">
        <v>16</v>
      </c>
      <c r="Z16">
        <v>8</v>
      </c>
      <c r="AA16">
        <f t="shared" si="2"/>
        <v>0.34246575342465752</v>
      </c>
      <c r="AB16">
        <f t="shared" si="1"/>
        <v>-1.0715836162801904</v>
      </c>
      <c r="AC16">
        <f t="shared" si="3"/>
        <v>5.333333333333333</v>
      </c>
    </row>
    <row r="17" spans="1:29">
      <c r="B17">
        <v>1</v>
      </c>
      <c r="C17" t="s">
        <v>34</v>
      </c>
      <c r="D17" t="s">
        <v>786</v>
      </c>
      <c r="E17">
        <v>210</v>
      </c>
      <c r="F17">
        <v>8</v>
      </c>
      <c r="J17" s="54">
        <v>2</v>
      </c>
      <c r="K17" s="58">
        <v>4</v>
      </c>
      <c r="M17" t="s">
        <v>779</v>
      </c>
      <c r="N17" t="s">
        <v>780</v>
      </c>
      <c r="P17" t="s">
        <v>790</v>
      </c>
      <c r="R17" t="s">
        <v>781</v>
      </c>
      <c r="S17" t="s">
        <v>791</v>
      </c>
      <c r="T17" t="s">
        <v>79</v>
      </c>
      <c r="W17">
        <v>4.38</v>
      </c>
      <c r="X17">
        <f t="shared" si="5"/>
        <v>2.5</v>
      </c>
      <c r="Y17">
        <v>16</v>
      </c>
      <c r="Z17">
        <v>8</v>
      </c>
      <c r="AA17">
        <f t="shared" si="2"/>
        <v>0.57077625570776258</v>
      </c>
      <c r="AB17">
        <f t="shared" si="1"/>
        <v>-0.56075799251419967</v>
      </c>
      <c r="AC17">
        <f t="shared" si="3"/>
        <v>5.333333333333333</v>
      </c>
    </row>
    <row r="18" spans="1:29">
      <c r="B18">
        <v>1</v>
      </c>
      <c r="C18" t="s">
        <v>34</v>
      </c>
      <c r="D18" t="s">
        <v>787</v>
      </c>
      <c r="E18">
        <v>180</v>
      </c>
      <c r="F18">
        <v>8</v>
      </c>
      <c r="J18" s="54">
        <v>2</v>
      </c>
      <c r="K18" s="58">
        <v>5</v>
      </c>
      <c r="M18" t="s">
        <v>779</v>
      </c>
      <c r="N18" t="s">
        <v>780</v>
      </c>
      <c r="P18" t="s">
        <v>790</v>
      </c>
      <c r="R18" t="s">
        <v>781</v>
      </c>
      <c r="S18" t="s">
        <v>785</v>
      </c>
      <c r="T18" t="s">
        <v>79</v>
      </c>
      <c r="W18">
        <v>4.38</v>
      </c>
      <c r="X18">
        <f t="shared" si="5"/>
        <v>3.5</v>
      </c>
      <c r="Y18">
        <v>16</v>
      </c>
      <c r="Z18">
        <v>8</v>
      </c>
      <c r="AA18">
        <f t="shared" si="2"/>
        <v>0.79908675799086759</v>
      </c>
      <c r="AB18">
        <f t="shared" si="1"/>
        <v>-0.22428575589298674</v>
      </c>
      <c r="AC18">
        <f t="shared" si="3"/>
        <v>5.333333333333333</v>
      </c>
    </row>
    <row r="19" spans="1:29">
      <c r="B19">
        <v>1</v>
      </c>
      <c r="C19" t="s">
        <v>34</v>
      </c>
      <c r="D19" t="s">
        <v>788</v>
      </c>
      <c r="E19">
        <v>135</v>
      </c>
      <c r="F19">
        <v>8</v>
      </c>
      <c r="J19" s="54">
        <v>2</v>
      </c>
      <c r="K19" s="58">
        <v>6</v>
      </c>
      <c r="M19" t="s">
        <v>779</v>
      </c>
      <c r="N19" t="s">
        <v>780</v>
      </c>
      <c r="P19" t="s">
        <v>790</v>
      </c>
      <c r="R19" t="s">
        <v>781</v>
      </c>
      <c r="S19" t="s">
        <v>784</v>
      </c>
      <c r="T19" t="s">
        <v>79</v>
      </c>
      <c r="W19">
        <v>4.38</v>
      </c>
      <c r="X19">
        <f t="shared" si="5"/>
        <v>5.76</v>
      </c>
      <c r="Y19">
        <v>16</v>
      </c>
      <c r="Z19">
        <v>8</v>
      </c>
      <c r="AA19">
        <f t="shared" si="2"/>
        <v>1.3150684931506849</v>
      </c>
      <c r="AB19">
        <f t="shared" si="1"/>
        <v>0.27388875031944504</v>
      </c>
      <c r="AC19">
        <f t="shared" si="3"/>
        <v>5.333333333333333</v>
      </c>
    </row>
    <row r="20" spans="1:29">
      <c r="J20" s="54">
        <v>2</v>
      </c>
      <c r="K20" s="58">
        <v>7</v>
      </c>
      <c r="M20" t="s">
        <v>779</v>
      </c>
      <c r="N20" t="s">
        <v>780</v>
      </c>
      <c r="P20" t="s">
        <v>790</v>
      </c>
      <c r="R20" t="s">
        <v>781</v>
      </c>
      <c r="S20" t="s">
        <v>782</v>
      </c>
      <c r="T20" t="s">
        <v>79</v>
      </c>
      <c r="W20">
        <v>4.38</v>
      </c>
      <c r="X20">
        <f t="shared" si="5"/>
        <v>6.75</v>
      </c>
      <c r="Y20">
        <v>16</v>
      </c>
      <c r="Z20">
        <v>8</v>
      </c>
      <c r="AA20">
        <f t="shared" si="2"/>
        <v>1.5410958904109588</v>
      </c>
      <c r="AB20">
        <f t="shared" si="1"/>
        <v>0.43249378049608367</v>
      </c>
      <c r="AC20">
        <f t="shared" si="3"/>
        <v>5.333333333333333</v>
      </c>
    </row>
    <row r="21" spans="1:29">
      <c r="A21" t="s">
        <v>60</v>
      </c>
      <c r="B21" t="s">
        <v>15</v>
      </c>
      <c r="C21" t="s">
        <v>49</v>
      </c>
      <c r="D21" t="s">
        <v>706</v>
      </c>
      <c r="E21" t="s">
        <v>775</v>
      </c>
      <c r="F21" t="s">
        <v>790</v>
      </c>
      <c r="G21" t="s">
        <v>13</v>
      </c>
      <c r="J21" s="54">
        <v>3</v>
      </c>
      <c r="K21" s="58">
        <v>1</v>
      </c>
      <c r="M21" t="s">
        <v>779</v>
      </c>
      <c r="N21" t="s">
        <v>780</v>
      </c>
      <c r="P21" t="s">
        <v>790</v>
      </c>
      <c r="R21" t="s">
        <v>781</v>
      </c>
      <c r="S21" t="s">
        <v>788</v>
      </c>
      <c r="T21" t="s">
        <v>80</v>
      </c>
      <c r="W21">
        <f>AVERAGE(F31:F32)</f>
        <v>12.315</v>
      </c>
      <c r="X21">
        <f t="shared" ref="X21:X27" si="6">F33</f>
        <v>1</v>
      </c>
      <c r="Y21">
        <v>16</v>
      </c>
      <c r="Z21">
        <v>8</v>
      </c>
      <c r="AA21">
        <f t="shared" si="2"/>
        <v>8.1201786439301663E-2</v>
      </c>
      <c r="AB21">
        <f t="shared" si="1"/>
        <v>-2.5108180315725011</v>
      </c>
      <c r="AC21">
        <f t="shared" si="3"/>
        <v>5.333333333333333</v>
      </c>
    </row>
    <row r="22" spans="1:29">
      <c r="A22" t="s">
        <v>61</v>
      </c>
      <c r="B22">
        <v>2</v>
      </c>
      <c r="C22" t="s">
        <v>32</v>
      </c>
      <c r="D22" t="s">
        <v>778</v>
      </c>
      <c r="E22" t="s">
        <v>79</v>
      </c>
      <c r="F22">
        <v>0.13</v>
      </c>
      <c r="G22">
        <v>8</v>
      </c>
      <c r="J22" s="54">
        <v>3</v>
      </c>
      <c r="K22" s="58">
        <v>2</v>
      </c>
      <c r="M22" t="s">
        <v>779</v>
      </c>
      <c r="N22" t="s">
        <v>780</v>
      </c>
      <c r="P22" t="s">
        <v>790</v>
      </c>
      <c r="R22" t="s">
        <v>781</v>
      </c>
      <c r="S22" t="s">
        <v>787</v>
      </c>
      <c r="T22" t="s">
        <v>80</v>
      </c>
      <c r="W22">
        <v>12.315</v>
      </c>
      <c r="X22">
        <f t="shared" si="6"/>
        <v>2.25</v>
      </c>
      <c r="Y22">
        <v>16</v>
      </c>
      <c r="Z22">
        <v>8</v>
      </c>
      <c r="AA22">
        <f t="shared" si="2"/>
        <v>0.18270401948842876</v>
      </c>
      <c r="AB22">
        <f t="shared" si="1"/>
        <v>-1.6998878153561723</v>
      </c>
      <c r="AC22">
        <f t="shared" si="3"/>
        <v>5.333333333333333</v>
      </c>
    </row>
    <row r="23" spans="1:29">
      <c r="A23" t="s">
        <v>515</v>
      </c>
      <c r="B23">
        <v>2</v>
      </c>
      <c r="C23" t="s">
        <v>32</v>
      </c>
      <c r="D23" t="s">
        <v>783</v>
      </c>
      <c r="E23" t="s">
        <v>79</v>
      </c>
      <c r="F23">
        <v>8.6300000000000008</v>
      </c>
      <c r="G23">
        <v>8</v>
      </c>
      <c r="I23" s="47"/>
      <c r="J23" s="54">
        <v>3</v>
      </c>
      <c r="K23" s="58">
        <v>3</v>
      </c>
      <c r="M23" t="s">
        <v>779</v>
      </c>
      <c r="N23" t="s">
        <v>780</v>
      </c>
      <c r="P23" t="s">
        <v>790</v>
      </c>
      <c r="R23" t="s">
        <v>781</v>
      </c>
      <c r="S23" t="s">
        <v>786</v>
      </c>
      <c r="T23" t="s">
        <v>80</v>
      </c>
      <c r="W23">
        <v>12.315</v>
      </c>
      <c r="X23">
        <f t="shared" si="6"/>
        <v>6.38</v>
      </c>
      <c r="Y23">
        <v>16</v>
      </c>
      <c r="Z23">
        <v>8</v>
      </c>
      <c r="AA23" s="7">
        <f t="shared" si="2"/>
        <v>0.51806739748274466</v>
      </c>
      <c r="AB23">
        <f t="shared" si="1"/>
        <v>-0.65764993421580265</v>
      </c>
      <c r="AC23">
        <f t="shared" si="3"/>
        <v>5.333333333333333</v>
      </c>
    </row>
    <row r="24" spans="1:29">
      <c r="A24" t="s">
        <v>779</v>
      </c>
      <c r="B24">
        <v>2</v>
      </c>
      <c r="C24" t="s">
        <v>34</v>
      </c>
      <c r="D24" t="s">
        <v>788</v>
      </c>
      <c r="E24" t="s">
        <v>79</v>
      </c>
      <c r="F24">
        <v>0.38</v>
      </c>
      <c r="G24">
        <v>8</v>
      </c>
      <c r="I24" s="47"/>
      <c r="J24" s="54">
        <v>3</v>
      </c>
      <c r="K24" s="58">
        <v>4</v>
      </c>
      <c r="M24" t="s">
        <v>779</v>
      </c>
      <c r="N24" t="s">
        <v>780</v>
      </c>
      <c r="P24" t="s">
        <v>790</v>
      </c>
      <c r="R24" t="s">
        <v>781</v>
      </c>
      <c r="S24" t="s">
        <v>791</v>
      </c>
      <c r="T24" t="s">
        <v>80</v>
      </c>
      <c r="W24">
        <v>12.315</v>
      </c>
      <c r="X24">
        <f t="shared" si="6"/>
        <v>9.25</v>
      </c>
      <c r="Y24">
        <v>16</v>
      </c>
      <c r="Z24">
        <v>8</v>
      </c>
      <c r="AA24">
        <f t="shared" si="2"/>
        <v>0.75111652456354039</v>
      </c>
      <c r="AB24">
        <f t="shared" si="1"/>
        <v>-0.28619448004816744</v>
      </c>
      <c r="AC24">
        <f t="shared" si="3"/>
        <v>5.333333333333333</v>
      </c>
    </row>
    <row r="25" spans="1:29">
      <c r="A25" t="s">
        <v>707</v>
      </c>
      <c r="B25">
        <v>2</v>
      </c>
      <c r="C25" t="s">
        <v>34</v>
      </c>
      <c r="D25" t="s">
        <v>787</v>
      </c>
      <c r="E25" t="s">
        <v>79</v>
      </c>
      <c r="F25">
        <v>1</v>
      </c>
      <c r="G25">
        <v>8</v>
      </c>
      <c r="I25" s="47"/>
      <c r="J25" s="54">
        <v>3</v>
      </c>
      <c r="K25" s="58">
        <v>5</v>
      </c>
      <c r="M25" t="s">
        <v>779</v>
      </c>
      <c r="N25" t="s">
        <v>780</v>
      </c>
      <c r="P25" t="s">
        <v>790</v>
      </c>
      <c r="R25" t="s">
        <v>781</v>
      </c>
      <c r="S25" t="s">
        <v>785</v>
      </c>
      <c r="T25" t="s">
        <v>80</v>
      </c>
      <c r="W25">
        <v>12.315</v>
      </c>
      <c r="X25">
        <f t="shared" si="6"/>
        <v>11.5</v>
      </c>
      <c r="Y25">
        <v>16</v>
      </c>
      <c r="Z25">
        <v>8</v>
      </c>
      <c r="AA25">
        <f t="shared" si="2"/>
        <v>0.93382054405196913</v>
      </c>
      <c r="AB25">
        <f t="shared" si="1"/>
        <v>-6.8470996203296872E-2</v>
      </c>
      <c r="AC25">
        <f t="shared" si="3"/>
        <v>5.333333333333333</v>
      </c>
    </row>
    <row r="26" spans="1:29">
      <c r="A26" t="s">
        <v>780</v>
      </c>
      <c r="B26">
        <v>2</v>
      </c>
      <c r="C26" t="s">
        <v>34</v>
      </c>
      <c r="D26" t="s">
        <v>786</v>
      </c>
      <c r="E26" t="s">
        <v>79</v>
      </c>
      <c r="F26">
        <v>1.5</v>
      </c>
      <c r="G26">
        <v>8</v>
      </c>
      <c r="I26" s="47"/>
      <c r="J26" s="54">
        <v>3</v>
      </c>
      <c r="K26" s="58">
        <v>6</v>
      </c>
      <c r="M26" t="s">
        <v>779</v>
      </c>
      <c r="N26" t="s">
        <v>780</v>
      </c>
      <c r="P26" t="s">
        <v>790</v>
      </c>
      <c r="R26" t="s">
        <v>781</v>
      </c>
      <c r="S26" t="s">
        <v>784</v>
      </c>
      <c r="T26" t="s">
        <v>80</v>
      </c>
      <c r="W26">
        <v>12.315</v>
      </c>
      <c r="X26">
        <f t="shared" si="6"/>
        <v>14.37</v>
      </c>
      <c r="Y26">
        <v>16</v>
      </c>
      <c r="Z26">
        <v>8</v>
      </c>
      <c r="AA26">
        <f t="shared" si="2"/>
        <v>1.1668696711327649</v>
      </c>
      <c r="AB26">
        <f t="shared" si="1"/>
        <v>0.15432466851843227</v>
      </c>
      <c r="AC26">
        <f t="shared" si="3"/>
        <v>5.333333333333333</v>
      </c>
    </row>
    <row r="27" spans="1:29">
      <c r="B27">
        <v>2</v>
      </c>
      <c r="C27" t="s">
        <v>34</v>
      </c>
      <c r="D27" t="s">
        <v>791</v>
      </c>
      <c r="E27" t="s">
        <v>79</v>
      </c>
      <c r="F27">
        <v>2.5</v>
      </c>
      <c r="G27">
        <v>8</v>
      </c>
      <c r="I27" s="47"/>
      <c r="J27" s="54">
        <v>3</v>
      </c>
      <c r="K27" s="58">
        <v>7</v>
      </c>
      <c r="M27" t="s">
        <v>779</v>
      </c>
      <c r="N27" t="s">
        <v>780</v>
      </c>
      <c r="P27" t="s">
        <v>790</v>
      </c>
      <c r="R27" t="s">
        <v>781</v>
      </c>
      <c r="S27" t="s">
        <v>782</v>
      </c>
      <c r="T27" t="s">
        <v>80</v>
      </c>
      <c r="W27">
        <v>12.315</v>
      </c>
      <c r="X27">
        <f t="shared" si="6"/>
        <v>17</v>
      </c>
      <c r="Y27">
        <v>16</v>
      </c>
      <c r="Z27">
        <v>8</v>
      </c>
      <c r="AA27">
        <f t="shared" si="2"/>
        <v>1.3804303694681284</v>
      </c>
      <c r="AB27">
        <f t="shared" si="1"/>
        <v>0.32239531248371489</v>
      </c>
      <c r="AC27">
        <f t="shared" si="3"/>
        <v>5.333333333333333</v>
      </c>
    </row>
    <row r="28" spans="1:29">
      <c r="B28">
        <v>2</v>
      </c>
      <c r="C28" t="s">
        <v>34</v>
      </c>
      <c r="D28" t="s">
        <v>785</v>
      </c>
      <c r="E28" t="s">
        <v>79</v>
      </c>
      <c r="F28">
        <v>3.5</v>
      </c>
      <c r="G28">
        <v>8</v>
      </c>
      <c r="I28" s="57"/>
      <c r="J28" s="54">
        <v>4</v>
      </c>
      <c r="K28" s="58">
        <v>1</v>
      </c>
      <c r="M28" t="s">
        <v>779</v>
      </c>
      <c r="N28" t="s">
        <v>780</v>
      </c>
      <c r="P28" t="s">
        <v>790</v>
      </c>
      <c r="R28" t="s">
        <v>781</v>
      </c>
      <c r="S28" t="s">
        <v>788</v>
      </c>
      <c r="U28" t="s">
        <v>163</v>
      </c>
      <c r="W28">
        <f>AVERAGE(F42:F43)</f>
        <v>8.504999999999999</v>
      </c>
      <c r="X28">
        <f t="shared" ref="X28:X34" si="7">F44</f>
        <v>0.5</v>
      </c>
      <c r="Y28">
        <v>16</v>
      </c>
      <c r="Z28">
        <v>8</v>
      </c>
      <c r="AA28">
        <f t="shared" si="2"/>
        <v>5.8788947677836573E-2</v>
      </c>
      <c r="AB28">
        <f t="shared" si="1"/>
        <v>-2.8338014064077703</v>
      </c>
      <c r="AC28">
        <f t="shared" si="3"/>
        <v>5.333333333333333</v>
      </c>
    </row>
    <row r="29" spans="1:29">
      <c r="B29">
        <v>2</v>
      </c>
      <c r="C29" t="s">
        <v>34</v>
      </c>
      <c r="D29" t="s">
        <v>784</v>
      </c>
      <c r="E29" t="s">
        <v>79</v>
      </c>
      <c r="F29">
        <v>5.76</v>
      </c>
      <c r="G29">
        <v>8</v>
      </c>
      <c r="I29" s="47"/>
      <c r="J29" s="54">
        <v>4</v>
      </c>
      <c r="K29" s="58">
        <v>2</v>
      </c>
      <c r="M29" t="s">
        <v>779</v>
      </c>
      <c r="N29" t="s">
        <v>780</v>
      </c>
      <c r="P29" t="s">
        <v>790</v>
      </c>
      <c r="R29" t="s">
        <v>781</v>
      </c>
      <c r="S29" t="s">
        <v>787</v>
      </c>
      <c r="U29" t="s">
        <v>163</v>
      </c>
      <c r="W29">
        <v>8.5050000000000008</v>
      </c>
      <c r="X29">
        <f t="shared" si="7"/>
        <v>1.75</v>
      </c>
      <c r="Y29">
        <v>16</v>
      </c>
      <c r="Z29">
        <v>8</v>
      </c>
      <c r="AA29">
        <f t="shared" si="2"/>
        <v>0.20576131687242796</v>
      </c>
      <c r="AB29">
        <f t="shared" si="1"/>
        <v>-1.5810384379124025</v>
      </c>
      <c r="AC29">
        <f t="shared" si="3"/>
        <v>5.333333333333333</v>
      </c>
    </row>
    <row r="30" spans="1:29">
      <c r="B30">
        <v>2</v>
      </c>
      <c r="C30" t="s">
        <v>34</v>
      </c>
      <c r="D30" t="s">
        <v>782</v>
      </c>
      <c r="E30" t="s">
        <v>79</v>
      </c>
      <c r="F30">
        <v>6.75</v>
      </c>
      <c r="G30">
        <v>8</v>
      </c>
      <c r="I30" s="47"/>
      <c r="J30" s="54">
        <v>4</v>
      </c>
      <c r="K30" s="58">
        <v>3</v>
      </c>
      <c r="M30" t="s">
        <v>779</v>
      </c>
      <c r="N30" t="s">
        <v>780</v>
      </c>
      <c r="P30" t="s">
        <v>790</v>
      </c>
      <c r="R30" t="s">
        <v>781</v>
      </c>
      <c r="S30" t="s">
        <v>786</v>
      </c>
      <c r="U30" t="s">
        <v>163</v>
      </c>
      <c r="W30">
        <v>8.5050000000000008</v>
      </c>
      <c r="X30">
        <f t="shared" si="7"/>
        <v>4.25</v>
      </c>
      <c r="Y30">
        <v>16</v>
      </c>
      <c r="Z30">
        <v>8</v>
      </c>
      <c r="AA30">
        <f t="shared" si="2"/>
        <v>0.49970605526161077</v>
      </c>
      <c r="AB30">
        <f t="shared" si="1"/>
        <v>-0.69373524291149968</v>
      </c>
      <c r="AC30">
        <f t="shared" si="3"/>
        <v>5.333333333333333</v>
      </c>
    </row>
    <row r="31" spans="1:29">
      <c r="B31">
        <v>3</v>
      </c>
      <c r="C31" t="s">
        <v>32</v>
      </c>
      <c r="D31" t="s">
        <v>778</v>
      </c>
      <c r="E31" t="s">
        <v>80</v>
      </c>
      <c r="F31">
        <v>0.38</v>
      </c>
      <c r="G31">
        <v>8</v>
      </c>
      <c r="I31" s="47"/>
      <c r="J31" s="54">
        <v>4</v>
      </c>
      <c r="K31" s="58">
        <v>4</v>
      </c>
      <c r="M31" t="s">
        <v>779</v>
      </c>
      <c r="N31" t="s">
        <v>780</v>
      </c>
      <c r="P31" t="s">
        <v>790</v>
      </c>
      <c r="R31" t="s">
        <v>781</v>
      </c>
      <c r="S31" t="s">
        <v>791</v>
      </c>
      <c r="U31" t="s">
        <v>163</v>
      </c>
      <c r="W31">
        <v>8.5050000000000008</v>
      </c>
      <c r="X31">
        <f t="shared" si="7"/>
        <v>5.75</v>
      </c>
      <c r="Y31">
        <v>16</v>
      </c>
      <c r="Z31">
        <v>8</v>
      </c>
      <c r="AA31">
        <f t="shared" si="2"/>
        <v>0.67607289829512041</v>
      </c>
      <c r="AB31">
        <f t="shared" si="1"/>
        <v>-0.39145437103856617</v>
      </c>
      <c r="AC31">
        <f t="shared" si="3"/>
        <v>5.333333333333333</v>
      </c>
    </row>
    <row r="32" spans="1:29">
      <c r="B32">
        <v>3</v>
      </c>
      <c r="C32" t="s">
        <v>32</v>
      </c>
      <c r="D32" t="s">
        <v>783</v>
      </c>
      <c r="E32" t="s">
        <v>80</v>
      </c>
      <c r="F32">
        <v>24.25</v>
      </c>
      <c r="G32">
        <v>8</v>
      </c>
      <c r="I32" s="47"/>
      <c r="J32" s="54">
        <v>4</v>
      </c>
      <c r="K32" s="58">
        <v>5</v>
      </c>
      <c r="M32" t="s">
        <v>779</v>
      </c>
      <c r="N32" t="s">
        <v>780</v>
      </c>
      <c r="P32" t="s">
        <v>790</v>
      </c>
      <c r="R32" t="s">
        <v>781</v>
      </c>
      <c r="S32" t="s">
        <v>785</v>
      </c>
      <c r="U32" t="s">
        <v>163</v>
      </c>
      <c r="W32">
        <v>8.5050000000000008</v>
      </c>
      <c r="X32">
        <f t="shared" si="7"/>
        <v>7.13</v>
      </c>
      <c r="Y32">
        <v>16</v>
      </c>
      <c r="Z32">
        <v>8</v>
      </c>
      <c r="AA32">
        <f t="shared" si="2"/>
        <v>0.83833039388594932</v>
      </c>
      <c r="AB32">
        <f t="shared" si="1"/>
        <v>-0.17634299142162066</v>
      </c>
      <c r="AC32">
        <f t="shared" si="3"/>
        <v>5.333333333333333</v>
      </c>
    </row>
    <row r="33" spans="1:29">
      <c r="B33">
        <v>3</v>
      </c>
      <c r="C33" t="s">
        <v>34</v>
      </c>
      <c r="D33" t="s">
        <v>788</v>
      </c>
      <c r="E33" t="s">
        <v>80</v>
      </c>
      <c r="F33">
        <v>1</v>
      </c>
      <c r="G33">
        <v>8</v>
      </c>
      <c r="I33" s="47"/>
      <c r="J33" s="54">
        <v>4</v>
      </c>
      <c r="K33" s="58">
        <v>6</v>
      </c>
      <c r="M33" t="s">
        <v>779</v>
      </c>
      <c r="N33" t="s">
        <v>780</v>
      </c>
      <c r="P33" t="s">
        <v>790</v>
      </c>
      <c r="R33" t="s">
        <v>781</v>
      </c>
      <c r="S33" t="s">
        <v>784</v>
      </c>
      <c r="U33" t="s">
        <v>163</v>
      </c>
      <c r="W33">
        <v>8.5050000000000008</v>
      </c>
      <c r="X33">
        <f t="shared" si="7"/>
        <v>9.6300000000000008</v>
      </c>
      <c r="Y33">
        <v>16</v>
      </c>
      <c r="Z33">
        <v>8</v>
      </c>
      <c r="AA33">
        <f t="shared" si="2"/>
        <v>1.1322751322751323</v>
      </c>
      <c r="AB33">
        <f t="shared" si="1"/>
        <v>0.12422899996220915</v>
      </c>
      <c r="AC33">
        <f t="shared" si="3"/>
        <v>5.333333333333333</v>
      </c>
    </row>
    <row r="34" spans="1:29">
      <c r="B34">
        <v>3</v>
      </c>
      <c r="C34" t="s">
        <v>34</v>
      </c>
      <c r="D34" t="s">
        <v>787</v>
      </c>
      <c r="E34" t="s">
        <v>80</v>
      </c>
      <c r="F34">
        <v>2.25</v>
      </c>
      <c r="G34">
        <v>8</v>
      </c>
      <c r="I34" s="47"/>
      <c r="J34" s="54">
        <v>4</v>
      </c>
      <c r="K34" s="58">
        <v>7</v>
      </c>
      <c r="M34" t="s">
        <v>779</v>
      </c>
      <c r="N34" t="s">
        <v>780</v>
      </c>
      <c r="P34" t="s">
        <v>790</v>
      </c>
      <c r="R34" t="s">
        <v>781</v>
      </c>
      <c r="S34" t="s">
        <v>782</v>
      </c>
      <c r="U34" t="s">
        <v>163</v>
      </c>
      <c r="W34">
        <v>8.5050000000000008</v>
      </c>
      <c r="X34">
        <f t="shared" si="7"/>
        <v>12.63</v>
      </c>
      <c r="Y34">
        <v>16</v>
      </c>
      <c r="Z34">
        <v>8</v>
      </c>
      <c r="AA34">
        <f t="shared" si="2"/>
        <v>1.4850088183421517</v>
      </c>
      <c r="AB34">
        <f t="shared" si="1"/>
        <v>0.39542071051457467</v>
      </c>
      <c r="AC34">
        <f t="shared" si="3"/>
        <v>5.333333333333333</v>
      </c>
    </row>
    <row r="35" spans="1:29">
      <c r="B35">
        <v>3</v>
      </c>
      <c r="C35" t="s">
        <v>34</v>
      </c>
      <c r="D35" t="s">
        <v>786</v>
      </c>
      <c r="E35" t="s">
        <v>80</v>
      </c>
      <c r="F35">
        <v>6.38</v>
      </c>
      <c r="G35">
        <v>8</v>
      </c>
      <c r="I35" s="47"/>
      <c r="J35" s="54">
        <v>5</v>
      </c>
      <c r="K35" s="58">
        <v>1</v>
      </c>
      <c r="M35" t="s">
        <v>779</v>
      </c>
      <c r="N35" t="s">
        <v>780</v>
      </c>
      <c r="P35" t="s">
        <v>790</v>
      </c>
      <c r="R35" t="s">
        <v>781</v>
      </c>
      <c r="S35" t="s">
        <v>788</v>
      </c>
      <c r="U35" t="s">
        <v>13</v>
      </c>
      <c r="W35">
        <f>AVERAGE(F51:F52)</f>
        <v>8.25</v>
      </c>
      <c r="X35">
        <f t="shared" ref="X35:X41" si="8">F53</f>
        <v>0.88</v>
      </c>
      <c r="Y35">
        <v>16</v>
      </c>
      <c r="Z35">
        <v>8</v>
      </c>
      <c r="AA35" s="50">
        <f t="shared" si="2"/>
        <v>0.10666666666666667</v>
      </c>
      <c r="AB35">
        <f t="shared" si="1"/>
        <v>-2.2380465718564744</v>
      </c>
      <c r="AC35">
        <f t="shared" si="3"/>
        <v>5.333333333333333</v>
      </c>
    </row>
    <row r="36" spans="1:29">
      <c r="B36">
        <v>3</v>
      </c>
      <c r="C36" t="s">
        <v>34</v>
      </c>
      <c r="D36" t="s">
        <v>791</v>
      </c>
      <c r="E36" t="s">
        <v>80</v>
      </c>
      <c r="F36">
        <v>9.25</v>
      </c>
      <c r="G36">
        <v>8</v>
      </c>
      <c r="I36" s="47"/>
      <c r="J36" s="54">
        <v>5</v>
      </c>
      <c r="K36" s="58">
        <v>2</v>
      </c>
      <c r="M36" t="s">
        <v>779</v>
      </c>
      <c r="N36" t="s">
        <v>780</v>
      </c>
      <c r="P36" t="s">
        <v>790</v>
      </c>
      <c r="R36" t="s">
        <v>781</v>
      </c>
      <c r="S36" t="s">
        <v>787</v>
      </c>
      <c r="U36" t="s">
        <v>13</v>
      </c>
      <c r="W36">
        <v>8.25</v>
      </c>
      <c r="X36">
        <f t="shared" si="8"/>
        <v>1.5</v>
      </c>
      <c r="Y36">
        <v>16</v>
      </c>
      <c r="Z36">
        <v>8</v>
      </c>
      <c r="AA36">
        <f t="shared" si="2"/>
        <v>0.18181818181818182</v>
      </c>
      <c r="AB36">
        <f t="shared" si="1"/>
        <v>-1.7047480922384253</v>
      </c>
      <c r="AC36">
        <f t="shared" si="3"/>
        <v>5.333333333333333</v>
      </c>
    </row>
    <row r="37" spans="1:29">
      <c r="B37">
        <v>3</v>
      </c>
      <c r="C37" t="s">
        <v>34</v>
      </c>
      <c r="D37" t="s">
        <v>785</v>
      </c>
      <c r="E37" t="s">
        <v>80</v>
      </c>
      <c r="F37">
        <v>11.5</v>
      </c>
      <c r="G37">
        <v>8</v>
      </c>
      <c r="I37" s="47"/>
      <c r="J37" s="54">
        <v>5</v>
      </c>
      <c r="K37" s="58">
        <v>3</v>
      </c>
      <c r="M37" t="s">
        <v>779</v>
      </c>
      <c r="N37" t="s">
        <v>780</v>
      </c>
      <c r="P37" t="s">
        <v>790</v>
      </c>
      <c r="R37" t="s">
        <v>781</v>
      </c>
      <c r="S37" t="s">
        <v>786</v>
      </c>
      <c r="U37" t="s">
        <v>13</v>
      </c>
      <c r="W37">
        <v>8.25</v>
      </c>
      <c r="X37">
        <f t="shared" si="8"/>
        <v>3.63</v>
      </c>
      <c r="Y37">
        <v>16</v>
      </c>
      <c r="Z37">
        <v>8</v>
      </c>
      <c r="AA37">
        <f t="shared" si="2"/>
        <v>0.44</v>
      </c>
      <c r="AB37">
        <f t="shared" si="1"/>
        <v>-0.82098055206983023</v>
      </c>
      <c r="AC37">
        <f t="shared" si="3"/>
        <v>5.333333333333333</v>
      </c>
    </row>
    <row r="38" spans="1:29">
      <c r="B38">
        <v>3</v>
      </c>
      <c r="C38" t="s">
        <v>34</v>
      </c>
      <c r="D38" t="s">
        <v>784</v>
      </c>
      <c r="E38" t="s">
        <v>80</v>
      </c>
      <c r="F38">
        <v>14.37</v>
      </c>
      <c r="G38">
        <v>8</v>
      </c>
      <c r="I38" s="47"/>
      <c r="J38" s="54">
        <v>5</v>
      </c>
      <c r="K38" s="58">
        <v>4</v>
      </c>
      <c r="M38" t="s">
        <v>779</v>
      </c>
      <c r="N38" t="s">
        <v>780</v>
      </c>
      <c r="P38" t="s">
        <v>790</v>
      </c>
      <c r="R38" t="s">
        <v>781</v>
      </c>
      <c r="S38" t="s">
        <v>791</v>
      </c>
      <c r="U38" t="s">
        <v>13</v>
      </c>
      <c r="W38">
        <v>8.25</v>
      </c>
      <c r="X38">
        <f t="shared" si="8"/>
        <v>6</v>
      </c>
      <c r="Y38">
        <v>16</v>
      </c>
      <c r="Z38">
        <v>8</v>
      </c>
      <c r="AA38">
        <f t="shared" si="2"/>
        <v>0.72727272727272729</v>
      </c>
      <c r="AB38">
        <f t="shared" si="1"/>
        <v>-0.31845373111853459</v>
      </c>
      <c r="AC38">
        <f t="shared" si="3"/>
        <v>5.333333333333333</v>
      </c>
    </row>
    <row r="39" spans="1:29">
      <c r="B39">
        <v>3</v>
      </c>
      <c r="C39" t="s">
        <v>34</v>
      </c>
      <c r="D39" t="s">
        <v>782</v>
      </c>
      <c r="E39" t="s">
        <v>80</v>
      </c>
      <c r="F39">
        <v>17</v>
      </c>
      <c r="G39">
        <v>8</v>
      </c>
      <c r="I39" s="47"/>
      <c r="J39" s="54">
        <v>5</v>
      </c>
      <c r="K39" s="58">
        <v>5</v>
      </c>
      <c r="M39" t="s">
        <v>779</v>
      </c>
      <c r="N39" t="s">
        <v>780</v>
      </c>
      <c r="P39" t="s">
        <v>790</v>
      </c>
      <c r="R39" t="s">
        <v>781</v>
      </c>
      <c r="S39" t="s">
        <v>785</v>
      </c>
      <c r="U39" t="s">
        <v>13</v>
      </c>
      <c r="W39">
        <v>8.25</v>
      </c>
      <c r="X39">
        <f t="shared" si="8"/>
        <v>7.88</v>
      </c>
      <c r="Y39">
        <v>16</v>
      </c>
      <c r="Z39">
        <v>8</v>
      </c>
      <c r="AA39">
        <f t="shared" si="2"/>
        <v>0.95515151515151508</v>
      </c>
      <c r="AB39">
        <f t="shared" si="1"/>
        <v>-4.588529647680193E-2</v>
      </c>
      <c r="AC39">
        <f t="shared" si="3"/>
        <v>5.333333333333333</v>
      </c>
    </row>
    <row r="40" spans="1:29">
      <c r="I40" s="47"/>
      <c r="J40" s="54">
        <v>5</v>
      </c>
      <c r="K40" s="58">
        <v>6</v>
      </c>
      <c r="M40" t="s">
        <v>779</v>
      </c>
      <c r="N40" t="s">
        <v>780</v>
      </c>
      <c r="P40" t="s">
        <v>790</v>
      </c>
      <c r="R40" t="s">
        <v>781</v>
      </c>
      <c r="S40" t="s">
        <v>784</v>
      </c>
      <c r="U40" t="s">
        <v>13</v>
      </c>
      <c r="W40">
        <v>8.25</v>
      </c>
      <c r="X40">
        <f t="shared" si="8"/>
        <v>10.5</v>
      </c>
      <c r="Y40">
        <v>16</v>
      </c>
      <c r="Z40">
        <v>8</v>
      </c>
      <c r="AA40">
        <f t="shared" si="2"/>
        <v>1.2727272727272727</v>
      </c>
      <c r="AB40">
        <f t="shared" si="1"/>
        <v>0.24116205681688804</v>
      </c>
      <c r="AC40">
        <f t="shared" si="3"/>
        <v>5.333333333333333</v>
      </c>
    </row>
    <row r="41" spans="1:29">
      <c r="A41" t="s">
        <v>60</v>
      </c>
      <c r="B41" t="s">
        <v>15</v>
      </c>
      <c r="C41" t="s">
        <v>49</v>
      </c>
      <c r="D41" t="s">
        <v>706</v>
      </c>
      <c r="E41" t="s">
        <v>776</v>
      </c>
      <c r="F41" t="s">
        <v>790</v>
      </c>
      <c r="G41" t="s">
        <v>13</v>
      </c>
      <c r="I41" s="47"/>
      <c r="J41" s="54">
        <v>5</v>
      </c>
      <c r="K41" s="58">
        <v>7</v>
      </c>
      <c r="M41" t="s">
        <v>779</v>
      </c>
      <c r="N41" t="s">
        <v>780</v>
      </c>
      <c r="P41" t="s">
        <v>790</v>
      </c>
      <c r="R41" t="s">
        <v>781</v>
      </c>
      <c r="S41" t="s">
        <v>782</v>
      </c>
      <c r="U41" t="s">
        <v>13</v>
      </c>
      <c r="W41">
        <v>8.25</v>
      </c>
      <c r="X41">
        <f t="shared" si="8"/>
        <v>11.13</v>
      </c>
      <c r="Y41">
        <v>16</v>
      </c>
      <c r="Z41">
        <v>8</v>
      </c>
      <c r="AA41">
        <f t="shared" si="2"/>
        <v>1.3490909090909091</v>
      </c>
      <c r="AB41">
        <f t="shared" si="1"/>
        <v>0.29943096494086385</v>
      </c>
      <c r="AC41">
        <f t="shared" si="3"/>
        <v>5.333333333333333</v>
      </c>
    </row>
    <row r="42" spans="1:29">
      <c r="A42" t="s">
        <v>61</v>
      </c>
      <c r="B42">
        <v>4</v>
      </c>
      <c r="C42" t="s">
        <v>32</v>
      </c>
      <c r="D42" t="s">
        <v>778</v>
      </c>
      <c r="E42" t="s">
        <v>163</v>
      </c>
      <c r="F42">
        <v>0.38</v>
      </c>
      <c r="G42">
        <v>8</v>
      </c>
      <c r="I42" s="59"/>
      <c r="J42" s="58">
        <v>6</v>
      </c>
      <c r="K42" s="58">
        <v>1</v>
      </c>
      <c r="M42" t="s">
        <v>779</v>
      </c>
      <c r="N42" t="s">
        <v>780</v>
      </c>
      <c r="P42" t="s">
        <v>790</v>
      </c>
      <c r="R42" t="s">
        <v>781</v>
      </c>
      <c r="S42" t="s">
        <v>791</v>
      </c>
      <c r="V42">
        <v>1</v>
      </c>
      <c r="W42">
        <f>AVERAGE(F62,F67)</f>
        <v>13.5</v>
      </c>
      <c r="X42">
        <f>F72</f>
        <v>7</v>
      </c>
      <c r="Y42">
        <v>16</v>
      </c>
      <c r="Z42">
        <v>8</v>
      </c>
      <c r="AA42">
        <f t="shared" si="2"/>
        <v>0.51851851851851849</v>
      </c>
      <c r="AB42">
        <f t="shared" si="1"/>
        <v>-0.6567795363890705</v>
      </c>
      <c r="AC42">
        <f t="shared" si="3"/>
        <v>5.333333333333333</v>
      </c>
    </row>
    <row r="43" spans="1:29">
      <c r="A43" t="s">
        <v>515</v>
      </c>
      <c r="B43">
        <v>4</v>
      </c>
      <c r="C43" t="s">
        <v>32</v>
      </c>
      <c r="D43" t="s">
        <v>783</v>
      </c>
      <c r="E43" t="s">
        <v>163</v>
      </c>
      <c r="F43">
        <v>16.63</v>
      </c>
      <c r="G43">
        <v>8</v>
      </c>
      <c r="I43" s="47"/>
      <c r="J43" s="58">
        <v>6</v>
      </c>
      <c r="K43" s="58">
        <v>2</v>
      </c>
      <c r="M43" t="s">
        <v>779</v>
      </c>
      <c r="N43" t="s">
        <v>780</v>
      </c>
      <c r="P43" t="s">
        <v>790</v>
      </c>
      <c r="R43" t="s">
        <v>781</v>
      </c>
      <c r="S43" t="s">
        <v>791</v>
      </c>
      <c r="V43">
        <v>2</v>
      </c>
      <c r="W43">
        <f>AVERAGE(F63,F68)</f>
        <v>16.5</v>
      </c>
      <c r="X43">
        <f>F73</f>
        <v>10</v>
      </c>
      <c r="Y43">
        <v>16</v>
      </c>
      <c r="Z43">
        <v>8</v>
      </c>
      <c r="AA43">
        <f t="shared" si="2"/>
        <v>0.60606060606060608</v>
      </c>
      <c r="AB43">
        <f t="shared" si="1"/>
        <v>-0.50077528791248926</v>
      </c>
      <c r="AC43">
        <f t="shared" si="3"/>
        <v>5.333333333333333</v>
      </c>
    </row>
    <row r="44" spans="1:29">
      <c r="A44" t="s">
        <v>779</v>
      </c>
      <c r="B44">
        <v>4</v>
      </c>
      <c r="C44" t="s">
        <v>34</v>
      </c>
      <c r="D44" t="s">
        <v>788</v>
      </c>
      <c r="E44" t="s">
        <v>163</v>
      </c>
      <c r="F44">
        <v>0.5</v>
      </c>
      <c r="G44">
        <v>8</v>
      </c>
      <c r="I44" s="47"/>
      <c r="J44" s="58">
        <v>6</v>
      </c>
      <c r="K44" s="58">
        <v>3</v>
      </c>
      <c r="M44" t="s">
        <v>779</v>
      </c>
      <c r="N44" t="s">
        <v>780</v>
      </c>
      <c r="P44" t="s">
        <v>790</v>
      </c>
      <c r="R44" t="s">
        <v>781</v>
      </c>
      <c r="S44" t="s">
        <v>791</v>
      </c>
      <c r="V44">
        <v>3</v>
      </c>
      <c r="W44">
        <f>AVERAGE(F64,F69)</f>
        <v>15</v>
      </c>
      <c r="X44">
        <f>F74</f>
        <v>7</v>
      </c>
      <c r="Y44">
        <v>16</v>
      </c>
      <c r="Z44">
        <v>8</v>
      </c>
      <c r="AA44">
        <f t="shared" si="2"/>
        <v>0.46666666666666667</v>
      </c>
      <c r="AB44">
        <f t="shared" si="1"/>
        <v>-0.76214005204689672</v>
      </c>
      <c r="AC44">
        <f t="shared" si="3"/>
        <v>5.333333333333333</v>
      </c>
    </row>
    <row r="45" spans="1:29">
      <c r="A45" t="s">
        <v>707</v>
      </c>
      <c r="B45">
        <v>4</v>
      </c>
      <c r="C45" t="s">
        <v>34</v>
      </c>
      <c r="D45" t="s">
        <v>787</v>
      </c>
      <c r="E45" t="s">
        <v>163</v>
      </c>
      <c r="F45">
        <v>1.75</v>
      </c>
      <c r="G45">
        <v>8</v>
      </c>
      <c r="I45" s="47"/>
      <c r="J45" s="58">
        <v>6</v>
      </c>
      <c r="K45" s="58">
        <v>4</v>
      </c>
      <c r="M45" t="s">
        <v>779</v>
      </c>
      <c r="N45" t="s">
        <v>780</v>
      </c>
      <c r="P45" t="s">
        <v>790</v>
      </c>
      <c r="R45" t="s">
        <v>781</v>
      </c>
      <c r="S45" t="s">
        <v>791</v>
      </c>
      <c r="V45">
        <v>4</v>
      </c>
      <c r="W45">
        <f>AVERAGE(F65,F70)</f>
        <v>16.5</v>
      </c>
      <c r="X45">
        <f>F75</f>
        <v>7</v>
      </c>
      <c r="Y45">
        <v>16</v>
      </c>
      <c r="Z45">
        <v>8</v>
      </c>
      <c r="AA45">
        <f t="shared" si="2"/>
        <v>0.42424242424242425</v>
      </c>
      <c r="AB45">
        <f t="shared" si="1"/>
        <v>-0.8574502318512216</v>
      </c>
      <c r="AC45">
        <f t="shared" si="3"/>
        <v>5.333333333333333</v>
      </c>
    </row>
    <row r="46" spans="1:29">
      <c r="A46" t="s">
        <v>780</v>
      </c>
      <c r="B46">
        <v>4</v>
      </c>
      <c r="C46" t="s">
        <v>34</v>
      </c>
      <c r="D46" t="s">
        <v>786</v>
      </c>
      <c r="E46" t="s">
        <v>163</v>
      </c>
      <c r="F46">
        <v>4.25</v>
      </c>
      <c r="G46">
        <v>8</v>
      </c>
      <c r="I46" s="47"/>
      <c r="J46" s="58">
        <v>6</v>
      </c>
      <c r="K46" s="58">
        <v>5</v>
      </c>
      <c r="M46" t="s">
        <v>779</v>
      </c>
      <c r="N46" t="s">
        <v>780</v>
      </c>
      <c r="P46" t="s">
        <v>790</v>
      </c>
      <c r="R46" t="s">
        <v>781</v>
      </c>
      <c r="S46" t="s">
        <v>791</v>
      </c>
      <c r="V46">
        <v>5</v>
      </c>
      <c r="W46">
        <f>AVERAGE(F66,F71)</f>
        <v>15</v>
      </c>
      <c r="X46">
        <f>F76</f>
        <v>7</v>
      </c>
      <c r="Y46">
        <v>16</v>
      </c>
      <c r="Z46">
        <v>8</v>
      </c>
      <c r="AA46">
        <f t="shared" si="2"/>
        <v>0.46666666666666667</v>
      </c>
      <c r="AB46">
        <f t="shared" si="1"/>
        <v>-0.76214005204689672</v>
      </c>
      <c r="AC46">
        <f t="shared" si="3"/>
        <v>5.333333333333333</v>
      </c>
    </row>
    <row r="47" spans="1:29">
      <c r="B47">
        <v>4</v>
      </c>
      <c r="C47" t="s">
        <v>34</v>
      </c>
      <c r="D47" t="s">
        <v>791</v>
      </c>
      <c r="E47" t="s">
        <v>163</v>
      </c>
      <c r="F47">
        <v>5.75</v>
      </c>
      <c r="G47">
        <v>8</v>
      </c>
      <c r="I47" s="47"/>
      <c r="K47" s="55"/>
    </row>
    <row r="48" spans="1:29">
      <c r="B48">
        <v>4</v>
      </c>
      <c r="C48" t="s">
        <v>34</v>
      </c>
      <c r="D48" t="s">
        <v>785</v>
      </c>
      <c r="E48" t="s">
        <v>163</v>
      </c>
      <c r="F48">
        <v>7.13</v>
      </c>
      <c r="G48">
        <v>8</v>
      </c>
      <c r="K48" s="55"/>
    </row>
    <row r="49" spans="1:11">
      <c r="B49">
        <v>4</v>
      </c>
      <c r="C49" t="s">
        <v>34</v>
      </c>
      <c r="D49" t="s">
        <v>784</v>
      </c>
      <c r="E49" t="s">
        <v>163</v>
      </c>
      <c r="F49">
        <v>9.6300000000000008</v>
      </c>
      <c r="G49">
        <v>8</v>
      </c>
      <c r="K49" s="55"/>
    </row>
    <row r="50" spans="1:11">
      <c r="B50">
        <v>4</v>
      </c>
      <c r="C50" t="s">
        <v>34</v>
      </c>
      <c r="D50" t="s">
        <v>782</v>
      </c>
      <c r="E50" t="s">
        <v>163</v>
      </c>
      <c r="F50">
        <v>12.63</v>
      </c>
      <c r="G50">
        <v>8</v>
      </c>
      <c r="K50" s="55"/>
    </row>
    <row r="51" spans="1:11">
      <c r="B51">
        <v>5</v>
      </c>
      <c r="C51" t="s">
        <v>32</v>
      </c>
      <c r="D51" t="s">
        <v>778</v>
      </c>
      <c r="E51" t="s">
        <v>13</v>
      </c>
      <c r="F51" s="50">
        <v>0.25</v>
      </c>
      <c r="G51">
        <v>8</v>
      </c>
      <c r="K51" s="55"/>
    </row>
    <row r="52" spans="1:11">
      <c r="B52">
        <v>2</v>
      </c>
      <c r="C52" t="s">
        <v>32</v>
      </c>
      <c r="D52" t="s">
        <v>783</v>
      </c>
      <c r="E52" t="s">
        <v>13</v>
      </c>
      <c r="F52" s="50">
        <v>16.25</v>
      </c>
      <c r="G52">
        <v>8</v>
      </c>
      <c r="K52" s="55"/>
    </row>
    <row r="53" spans="1:11">
      <c r="B53">
        <v>5</v>
      </c>
      <c r="C53" t="s">
        <v>34</v>
      </c>
      <c r="D53" t="s">
        <v>788</v>
      </c>
      <c r="E53" t="s">
        <v>13</v>
      </c>
      <c r="F53" s="50">
        <v>0.88</v>
      </c>
      <c r="G53">
        <v>8</v>
      </c>
      <c r="K53" s="55"/>
    </row>
    <row r="54" spans="1:11">
      <c r="B54">
        <v>5</v>
      </c>
      <c r="C54" t="s">
        <v>34</v>
      </c>
      <c r="D54" t="s">
        <v>787</v>
      </c>
      <c r="E54" t="s">
        <v>13</v>
      </c>
      <c r="F54" s="50">
        <v>1.5</v>
      </c>
      <c r="G54">
        <v>8</v>
      </c>
      <c r="K54" s="55"/>
    </row>
    <row r="55" spans="1:11">
      <c r="B55">
        <v>5</v>
      </c>
      <c r="C55" t="s">
        <v>34</v>
      </c>
      <c r="D55" t="s">
        <v>786</v>
      </c>
      <c r="E55" t="s">
        <v>13</v>
      </c>
      <c r="F55" s="50">
        <v>3.63</v>
      </c>
      <c r="G55">
        <v>8</v>
      </c>
      <c r="K55" s="55"/>
    </row>
    <row r="56" spans="1:11">
      <c r="B56">
        <v>5</v>
      </c>
      <c r="C56" t="s">
        <v>34</v>
      </c>
      <c r="D56" t="s">
        <v>791</v>
      </c>
      <c r="E56" t="s">
        <v>13</v>
      </c>
      <c r="F56" s="50">
        <v>6</v>
      </c>
      <c r="G56">
        <v>8</v>
      </c>
      <c r="K56" s="55"/>
    </row>
    <row r="57" spans="1:11">
      <c r="B57">
        <v>5</v>
      </c>
      <c r="C57" t="s">
        <v>34</v>
      </c>
      <c r="D57" t="s">
        <v>785</v>
      </c>
      <c r="E57" t="s">
        <v>13</v>
      </c>
      <c r="F57" s="50">
        <v>7.88</v>
      </c>
      <c r="G57">
        <v>8</v>
      </c>
      <c r="K57" s="55"/>
    </row>
    <row r="58" spans="1:11">
      <c r="B58">
        <v>5</v>
      </c>
      <c r="C58" t="s">
        <v>34</v>
      </c>
      <c r="D58" t="s">
        <v>784</v>
      </c>
      <c r="E58" t="s">
        <v>13</v>
      </c>
      <c r="F58" s="50">
        <v>10.5</v>
      </c>
      <c r="G58">
        <v>8</v>
      </c>
      <c r="K58" s="55"/>
    </row>
    <row r="59" spans="1:11">
      <c r="B59">
        <v>5</v>
      </c>
      <c r="C59" t="s">
        <v>34</v>
      </c>
      <c r="D59" t="s">
        <v>782</v>
      </c>
      <c r="E59" t="s">
        <v>13</v>
      </c>
      <c r="F59" s="50">
        <v>11.13</v>
      </c>
      <c r="G59">
        <v>8</v>
      </c>
      <c r="K59" s="55"/>
    </row>
    <row r="60" spans="1:11">
      <c r="K60" s="55"/>
    </row>
    <row r="61" spans="1:11">
      <c r="A61" t="s">
        <v>60</v>
      </c>
      <c r="B61" t="s">
        <v>15</v>
      </c>
      <c r="C61" t="s">
        <v>49</v>
      </c>
      <c r="D61" t="s">
        <v>706</v>
      </c>
      <c r="E61" t="s">
        <v>777</v>
      </c>
      <c r="F61" t="s">
        <v>792</v>
      </c>
      <c r="G61" t="s">
        <v>13</v>
      </c>
      <c r="K61" s="55"/>
    </row>
    <row r="62" spans="1:11">
      <c r="A62" t="s">
        <v>447</v>
      </c>
      <c r="B62">
        <v>6</v>
      </c>
      <c r="C62" t="s">
        <v>32</v>
      </c>
      <c r="D62" t="s">
        <v>778</v>
      </c>
      <c r="E62">
        <v>1</v>
      </c>
      <c r="F62">
        <v>27</v>
      </c>
      <c r="G62">
        <v>8</v>
      </c>
      <c r="K62" s="55"/>
    </row>
    <row r="63" spans="1:11">
      <c r="A63" t="s">
        <v>515</v>
      </c>
      <c r="B63">
        <v>6</v>
      </c>
      <c r="C63" t="s">
        <v>32</v>
      </c>
      <c r="D63" t="s">
        <v>778</v>
      </c>
      <c r="E63">
        <v>2</v>
      </c>
      <c r="F63">
        <v>33</v>
      </c>
      <c r="G63">
        <v>8</v>
      </c>
      <c r="K63" s="55"/>
    </row>
    <row r="64" spans="1:11">
      <c r="A64" t="s">
        <v>779</v>
      </c>
      <c r="B64">
        <v>6</v>
      </c>
      <c r="C64" t="s">
        <v>32</v>
      </c>
      <c r="D64" t="s">
        <v>778</v>
      </c>
      <c r="E64">
        <v>3</v>
      </c>
      <c r="F64">
        <v>30</v>
      </c>
      <c r="G64">
        <v>8</v>
      </c>
      <c r="K64" s="55"/>
    </row>
    <row r="65" spans="1:11">
      <c r="A65" t="s">
        <v>707</v>
      </c>
      <c r="B65">
        <v>6</v>
      </c>
      <c r="C65" t="s">
        <v>32</v>
      </c>
      <c r="D65" t="s">
        <v>778</v>
      </c>
      <c r="E65">
        <v>4</v>
      </c>
      <c r="F65">
        <v>33</v>
      </c>
      <c r="G65">
        <v>8</v>
      </c>
      <c r="K65" s="55"/>
    </row>
    <row r="66" spans="1:11">
      <c r="A66" t="s">
        <v>780</v>
      </c>
      <c r="B66">
        <v>6</v>
      </c>
      <c r="C66" t="s">
        <v>32</v>
      </c>
      <c r="D66" t="s">
        <v>778</v>
      </c>
      <c r="E66">
        <v>5</v>
      </c>
      <c r="F66">
        <v>27</v>
      </c>
      <c r="G66">
        <v>8</v>
      </c>
      <c r="K66" s="55"/>
    </row>
    <row r="67" spans="1:11">
      <c r="B67">
        <v>6</v>
      </c>
      <c r="C67" t="s">
        <v>32</v>
      </c>
      <c r="D67" t="s">
        <v>783</v>
      </c>
      <c r="E67">
        <v>1</v>
      </c>
      <c r="F67">
        <v>0</v>
      </c>
      <c r="G67">
        <v>8</v>
      </c>
      <c r="K67" s="55"/>
    </row>
    <row r="68" spans="1:11">
      <c r="B68">
        <v>6</v>
      </c>
      <c r="C68" t="s">
        <v>32</v>
      </c>
      <c r="D68" t="s">
        <v>783</v>
      </c>
      <c r="E68">
        <v>2</v>
      </c>
      <c r="F68">
        <v>0</v>
      </c>
      <c r="G68">
        <v>8</v>
      </c>
      <c r="K68" s="55"/>
    </row>
    <row r="69" spans="1:11">
      <c r="B69">
        <v>6</v>
      </c>
      <c r="C69" t="s">
        <v>32</v>
      </c>
      <c r="D69" t="s">
        <v>783</v>
      </c>
      <c r="E69">
        <v>3</v>
      </c>
      <c r="F69">
        <v>0</v>
      </c>
      <c r="G69">
        <v>8</v>
      </c>
      <c r="K69" s="55"/>
    </row>
    <row r="70" spans="1:11">
      <c r="B70">
        <v>6</v>
      </c>
      <c r="C70" t="s">
        <v>32</v>
      </c>
      <c r="D70" t="s">
        <v>783</v>
      </c>
      <c r="E70">
        <v>4</v>
      </c>
      <c r="F70">
        <v>0</v>
      </c>
      <c r="G70">
        <v>8</v>
      </c>
      <c r="K70" s="55"/>
    </row>
    <row r="71" spans="1:11">
      <c r="B71">
        <v>6</v>
      </c>
      <c r="C71" t="s">
        <v>32</v>
      </c>
      <c r="D71" t="s">
        <v>783</v>
      </c>
      <c r="E71">
        <v>5</v>
      </c>
      <c r="F71">
        <v>3</v>
      </c>
      <c r="G71">
        <v>8</v>
      </c>
      <c r="K71" s="55"/>
    </row>
    <row r="72" spans="1:11">
      <c r="B72">
        <v>6</v>
      </c>
      <c r="C72" t="s">
        <v>34</v>
      </c>
      <c r="D72" t="s">
        <v>791</v>
      </c>
      <c r="E72">
        <v>1</v>
      </c>
      <c r="F72">
        <v>7</v>
      </c>
      <c r="G72">
        <v>8</v>
      </c>
      <c r="K72" s="55"/>
    </row>
    <row r="73" spans="1:11">
      <c r="B73">
        <v>6</v>
      </c>
      <c r="C73" t="s">
        <v>34</v>
      </c>
      <c r="D73" t="s">
        <v>791</v>
      </c>
      <c r="E73">
        <v>2</v>
      </c>
      <c r="F73">
        <v>10</v>
      </c>
      <c r="G73">
        <v>8</v>
      </c>
      <c r="K73" s="55"/>
    </row>
    <row r="74" spans="1:11">
      <c r="B74">
        <v>6</v>
      </c>
      <c r="C74" t="s">
        <v>34</v>
      </c>
      <c r="D74" t="s">
        <v>791</v>
      </c>
      <c r="E74">
        <v>3</v>
      </c>
      <c r="F74">
        <v>7</v>
      </c>
      <c r="G74">
        <v>8</v>
      </c>
      <c r="K74" s="55"/>
    </row>
    <row r="75" spans="1:11">
      <c r="B75">
        <v>6</v>
      </c>
      <c r="C75" t="s">
        <v>34</v>
      </c>
      <c r="D75" t="s">
        <v>791</v>
      </c>
      <c r="E75">
        <v>4</v>
      </c>
      <c r="F75">
        <v>7</v>
      </c>
      <c r="G75">
        <v>8</v>
      </c>
      <c r="K75" s="55"/>
    </row>
    <row r="76" spans="1:11">
      <c r="B76">
        <v>6</v>
      </c>
      <c r="C76" t="s">
        <v>34</v>
      </c>
      <c r="D76" t="s">
        <v>791</v>
      </c>
      <c r="E76">
        <v>5</v>
      </c>
      <c r="F76">
        <v>7</v>
      </c>
      <c r="G76">
        <v>8</v>
      </c>
      <c r="K76" s="55"/>
    </row>
    <row r="77" spans="1:11">
      <c r="K77" s="55"/>
    </row>
    <row r="78" spans="1:11">
      <c r="K78" s="55"/>
    </row>
    <row r="79" spans="1:11">
      <c r="K79" s="55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B53"/>
  <sheetViews>
    <sheetView workbookViewId="0">
      <selection activeCell="J15" sqref="J15"/>
    </sheetView>
  </sheetViews>
  <sheetFormatPr defaultColWidth="11" defaultRowHeight="15.6"/>
  <sheetData>
    <row r="1" spans="1:28">
      <c r="A1" t="s">
        <v>60</v>
      </c>
      <c r="B1" t="s">
        <v>15</v>
      </c>
      <c r="C1" t="s">
        <v>597</v>
      </c>
      <c r="D1" t="s">
        <v>49</v>
      </c>
      <c r="E1" t="s">
        <v>706</v>
      </c>
      <c r="F1" t="s">
        <v>793</v>
      </c>
      <c r="G1" t="s">
        <v>70</v>
      </c>
      <c r="H1" t="s">
        <v>13</v>
      </c>
      <c r="J1" s="47"/>
      <c r="K1" t="s">
        <v>15</v>
      </c>
      <c r="L1" t="s">
        <v>16</v>
      </c>
      <c r="M1" t="s">
        <v>221</v>
      </c>
      <c r="N1" t="s">
        <v>515</v>
      </c>
      <c r="O1" t="s">
        <v>707</v>
      </c>
      <c r="P1" t="s">
        <v>597</v>
      </c>
      <c r="Q1" t="s">
        <v>708</v>
      </c>
      <c r="R1" t="s">
        <v>620</v>
      </c>
      <c r="S1" t="s">
        <v>709</v>
      </c>
      <c r="T1" t="s">
        <v>710</v>
      </c>
      <c r="U1" t="s">
        <v>793</v>
      </c>
      <c r="V1" t="s">
        <v>711</v>
      </c>
      <c r="W1" t="s">
        <v>712</v>
      </c>
      <c r="X1" t="s">
        <v>713</v>
      </c>
      <c r="Y1" t="s">
        <v>714</v>
      </c>
      <c r="Z1" t="s">
        <v>715</v>
      </c>
      <c r="AA1" t="s">
        <v>716</v>
      </c>
      <c r="AB1" t="s">
        <v>28</v>
      </c>
    </row>
    <row r="2" spans="1:28">
      <c r="A2" t="s">
        <v>545</v>
      </c>
      <c r="B2">
        <v>1</v>
      </c>
      <c r="C2">
        <v>1985</v>
      </c>
      <c r="D2" t="s">
        <v>32</v>
      </c>
      <c r="E2" t="s">
        <v>718</v>
      </c>
      <c r="G2">
        <v>12</v>
      </c>
      <c r="H2">
        <v>4</v>
      </c>
      <c r="J2" s="48"/>
      <c r="K2">
        <v>1</v>
      </c>
      <c r="L2">
        <v>1</v>
      </c>
      <c r="N2" t="s">
        <v>719</v>
      </c>
      <c r="O2" t="s">
        <v>773</v>
      </c>
      <c r="P2">
        <v>1985</v>
      </c>
      <c r="Q2" t="s">
        <v>70</v>
      </c>
      <c r="R2" t="s">
        <v>794</v>
      </c>
      <c r="S2" t="s">
        <v>795</v>
      </c>
      <c r="T2" t="s">
        <v>557</v>
      </c>
      <c r="U2" t="s">
        <v>796</v>
      </c>
      <c r="V2">
        <f>AVERAGE(G2:G4)</f>
        <v>32.366666666666667</v>
      </c>
      <c r="W2">
        <f>G5</f>
        <v>23.5</v>
      </c>
      <c r="X2">
        <v>12</v>
      </c>
      <c r="Y2">
        <v>4</v>
      </c>
      <c r="Z2">
        <f>W2/V2</f>
        <v>0.72605561277033981</v>
      </c>
      <c r="AA2">
        <f t="shared" ref="AA2:AA11" si="0">LN(Z2)</f>
        <v>-0.32012866547905633</v>
      </c>
      <c r="AB2">
        <f>(X2*Y2)/(Y2+X2)</f>
        <v>3</v>
      </c>
    </row>
    <row r="3" spans="1:28">
      <c r="A3" t="s">
        <v>515</v>
      </c>
      <c r="B3">
        <v>1</v>
      </c>
      <c r="C3">
        <v>1985</v>
      </c>
      <c r="D3" t="s">
        <v>32</v>
      </c>
      <c r="E3" t="s">
        <v>727</v>
      </c>
      <c r="G3">
        <v>62.8</v>
      </c>
      <c r="H3">
        <v>4</v>
      </c>
      <c r="J3" s="48"/>
      <c r="K3">
        <v>1</v>
      </c>
      <c r="L3">
        <v>2</v>
      </c>
      <c r="N3" t="s">
        <v>719</v>
      </c>
      <c r="O3" t="s">
        <v>773</v>
      </c>
      <c r="P3">
        <v>1985</v>
      </c>
      <c r="Q3" t="s">
        <v>70</v>
      </c>
      <c r="R3" t="s">
        <v>794</v>
      </c>
      <c r="S3" t="s">
        <v>795</v>
      </c>
      <c r="T3" t="s">
        <v>557</v>
      </c>
      <c r="U3" t="s">
        <v>797</v>
      </c>
      <c r="V3">
        <v>32.366666666666703</v>
      </c>
      <c r="W3">
        <f>G6</f>
        <v>23.5</v>
      </c>
      <c r="X3">
        <v>12</v>
      </c>
      <c r="Y3">
        <v>4</v>
      </c>
      <c r="Z3">
        <f t="shared" ref="Z3:Z11" si="1">W3/V3</f>
        <v>0.72605561277033903</v>
      </c>
      <c r="AA3">
        <f t="shared" si="0"/>
        <v>-0.32012866547905738</v>
      </c>
      <c r="AB3">
        <f t="shared" ref="AB3:AB11" si="2">(X3*Y3)/(Y3+X3)</f>
        <v>3</v>
      </c>
    </row>
    <row r="4" spans="1:28">
      <c r="A4" t="s">
        <v>719</v>
      </c>
      <c r="B4">
        <v>1</v>
      </c>
      <c r="C4">
        <v>1985</v>
      </c>
      <c r="D4" t="s">
        <v>34</v>
      </c>
      <c r="E4" t="s">
        <v>725</v>
      </c>
      <c r="G4">
        <v>22.3</v>
      </c>
      <c r="H4">
        <v>4</v>
      </c>
      <c r="J4" s="48"/>
      <c r="K4">
        <v>1</v>
      </c>
      <c r="L4">
        <v>3</v>
      </c>
      <c r="N4" t="s">
        <v>719</v>
      </c>
      <c r="O4" t="s">
        <v>773</v>
      </c>
      <c r="P4">
        <v>1985</v>
      </c>
      <c r="Q4" t="s">
        <v>70</v>
      </c>
      <c r="R4" t="s">
        <v>794</v>
      </c>
      <c r="S4" t="s">
        <v>795</v>
      </c>
      <c r="T4" t="s">
        <v>557</v>
      </c>
      <c r="U4" t="s">
        <v>798</v>
      </c>
      <c r="V4">
        <v>32.366666666666667</v>
      </c>
      <c r="W4">
        <f>G7</f>
        <v>27.8</v>
      </c>
      <c r="X4">
        <v>12</v>
      </c>
      <c r="Y4">
        <v>4</v>
      </c>
      <c r="Z4">
        <f t="shared" si="1"/>
        <v>0.85890834191555099</v>
      </c>
      <c r="AA4">
        <f t="shared" si="0"/>
        <v>-0.15209306593257815</v>
      </c>
      <c r="AB4">
        <f t="shared" si="2"/>
        <v>3</v>
      </c>
    </row>
    <row r="5" spans="1:28">
      <c r="A5" t="s">
        <v>707</v>
      </c>
      <c r="B5">
        <v>1</v>
      </c>
      <c r="C5">
        <v>1985</v>
      </c>
      <c r="D5" t="s">
        <v>34</v>
      </c>
      <c r="E5" t="s">
        <v>795</v>
      </c>
      <c r="F5" t="s">
        <v>796</v>
      </c>
      <c r="G5">
        <v>23.5</v>
      </c>
      <c r="H5">
        <v>4</v>
      </c>
      <c r="J5" s="48"/>
      <c r="K5">
        <v>2</v>
      </c>
      <c r="L5">
        <v>1</v>
      </c>
      <c r="N5" t="s">
        <v>719</v>
      </c>
      <c r="O5" t="s">
        <v>773</v>
      </c>
      <c r="P5">
        <v>1985</v>
      </c>
      <c r="Q5" t="s">
        <v>70</v>
      </c>
      <c r="R5" t="s">
        <v>728</v>
      </c>
      <c r="S5" t="s">
        <v>795</v>
      </c>
      <c r="T5" t="s">
        <v>557</v>
      </c>
      <c r="U5" t="s">
        <v>796</v>
      </c>
      <c r="V5">
        <f>AVERAGE(G11:G13)</f>
        <v>45.6</v>
      </c>
      <c r="W5">
        <f>G14</f>
        <v>42.8</v>
      </c>
      <c r="X5">
        <v>12</v>
      </c>
      <c r="Y5">
        <v>4</v>
      </c>
      <c r="Z5">
        <f t="shared" si="1"/>
        <v>0.9385964912280701</v>
      </c>
      <c r="AA5">
        <f t="shared" si="0"/>
        <v>-6.3369613932589372E-2</v>
      </c>
      <c r="AB5">
        <f t="shared" si="2"/>
        <v>3</v>
      </c>
    </row>
    <row r="6" spans="1:28">
      <c r="A6" t="s">
        <v>773</v>
      </c>
      <c r="B6">
        <v>1</v>
      </c>
      <c r="C6">
        <v>1985</v>
      </c>
      <c r="D6" t="s">
        <v>34</v>
      </c>
      <c r="E6" t="s">
        <v>795</v>
      </c>
      <c r="F6" t="s">
        <v>797</v>
      </c>
      <c r="G6">
        <v>23.5</v>
      </c>
      <c r="H6">
        <v>4</v>
      </c>
      <c r="J6" s="48"/>
      <c r="K6">
        <v>2</v>
      </c>
      <c r="L6">
        <v>2</v>
      </c>
      <c r="N6" t="s">
        <v>719</v>
      </c>
      <c r="O6" t="s">
        <v>773</v>
      </c>
      <c r="P6">
        <v>1985</v>
      </c>
      <c r="Q6" t="s">
        <v>70</v>
      </c>
      <c r="R6" t="s">
        <v>728</v>
      </c>
      <c r="S6" t="s">
        <v>795</v>
      </c>
      <c r="T6" t="s">
        <v>557</v>
      </c>
      <c r="U6" t="s">
        <v>797</v>
      </c>
      <c r="V6">
        <v>45.6</v>
      </c>
      <c r="W6">
        <f>G15</f>
        <v>53</v>
      </c>
      <c r="X6">
        <v>12</v>
      </c>
      <c r="Y6">
        <v>4</v>
      </c>
      <c r="Z6">
        <f t="shared" si="1"/>
        <v>1.1622807017543859</v>
      </c>
      <c r="AA6">
        <f t="shared" si="0"/>
        <v>0.15038419703178141</v>
      </c>
      <c r="AB6">
        <f t="shared" si="2"/>
        <v>3</v>
      </c>
    </row>
    <row r="7" spans="1:28">
      <c r="A7" t="s">
        <v>620</v>
      </c>
      <c r="B7">
        <v>1</v>
      </c>
      <c r="C7">
        <v>1985</v>
      </c>
      <c r="D7" t="s">
        <v>34</v>
      </c>
      <c r="E7" t="s">
        <v>795</v>
      </c>
      <c r="F7" t="s">
        <v>798</v>
      </c>
      <c r="G7">
        <v>27.8</v>
      </c>
      <c r="H7">
        <v>4</v>
      </c>
      <c r="J7" s="48"/>
      <c r="K7">
        <v>2</v>
      </c>
      <c r="L7">
        <v>3</v>
      </c>
      <c r="N7" t="s">
        <v>719</v>
      </c>
      <c r="O7" t="s">
        <v>773</v>
      </c>
      <c r="P7">
        <v>1985</v>
      </c>
      <c r="Q7" t="s">
        <v>70</v>
      </c>
      <c r="R7" t="s">
        <v>728</v>
      </c>
      <c r="S7" t="s">
        <v>795</v>
      </c>
      <c r="T7" t="s">
        <v>557</v>
      </c>
      <c r="U7" t="s">
        <v>798</v>
      </c>
      <c r="V7">
        <v>45.6</v>
      </c>
      <c r="W7">
        <f>G16</f>
        <v>34.200000000000003</v>
      </c>
      <c r="X7">
        <v>12</v>
      </c>
      <c r="Y7">
        <v>4</v>
      </c>
      <c r="Z7">
        <f t="shared" si="1"/>
        <v>0.75</v>
      </c>
      <c r="AA7">
        <f t="shared" si="0"/>
        <v>-0.2876820724517809</v>
      </c>
      <c r="AB7">
        <f t="shared" si="2"/>
        <v>3</v>
      </c>
    </row>
    <row r="8" spans="1:28">
      <c r="A8" t="s">
        <v>794</v>
      </c>
      <c r="J8" s="48"/>
      <c r="K8">
        <v>3</v>
      </c>
      <c r="L8">
        <v>1</v>
      </c>
      <c r="N8" t="s">
        <v>719</v>
      </c>
      <c r="O8" t="s">
        <v>720</v>
      </c>
      <c r="P8">
        <v>1986</v>
      </c>
      <c r="Q8" t="s">
        <v>70</v>
      </c>
      <c r="R8" t="s">
        <v>794</v>
      </c>
      <c r="S8" t="s">
        <v>722</v>
      </c>
      <c r="T8" t="s">
        <v>557</v>
      </c>
      <c r="U8" t="s">
        <v>796</v>
      </c>
      <c r="V8">
        <f>AVERAGE(G20:G21)</f>
        <v>30.75</v>
      </c>
      <c r="W8">
        <f>G22</f>
        <v>4.5999999999999996</v>
      </c>
      <c r="X8">
        <v>8</v>
      </c>
      <c r="Y8">
        <v>4</v>
      </c>
      <c r="Z8">
        <f t="shared" si="1"/>
        <v>0.14959349593495933</v>
      </c>
      <c r="AA8">
        <f t="shared" si="0"/>
        <v>-1.8998336907574778</v>
      </c>
      <c r="AB8">
        <f t="shared" si="2"/>
        <v>2.6666666666666665</v>
      </c>
    </row>
    <row r="9" spans="1:28">
      <c r="J9" s="48"/>
      <c r="K9">
        <v>3</v>
      </c>
      <c r="L9">
        <v>2</v>
      </c>
      <c r="N9" t="s">
        <v>719</v>
      </c>
      <c r="O9" t="s">
        <v>720</v>
      </c>
      <c r="P9">
        <v>1986</v>
      </c>
      <c r="Q9" t="s">
        <v>70</v>
      </c>
      <c r="R9" t="s">
        <v>794</v>
      </c>
      <c r="S9" t="s">
        <v>722</v>
      </c>
      <c r="T9" t="s">
        <v>557</v>
      </c>
      <c r="U9" t="s">
        <v>798</v>
      </c>
      <c r="V9">
        <f>AVERAGE(G20:G21)</f>
        <v>30.75</v>
      </c>
      <c r="W9">
        <f>G23</f>
        <v>26.9</v>
      </c>
      <c r="X9">
        <v>8</v>
      </c>
      <c r="Y9">
        <v>4</v>
      </c>
      <c r="Z9">
        <f t="shared" si="1"/>
        <v>0.87479674796747964</v>
      </c>
      <c r="AA9">
        <f t="shared" si="0"/>
        <v>-0.1337637076447335</v>
      </c>
      <c r="AB9">
        <f t="shared" si="2"/>
        <v>2.6666666666666665</v>
      </c>
    </row>
    <row r="10" spans="1:28">
      <c r="A10" t="s">
        <v>60</v>
      </c>
      <c r="B10" t="s">
        <v>15</v>
      </c>
      <c r="C10" t="s">
        <v>597</v>
      </c>
      <c r="D10" t="s">
        <v>49</v>
      </c>
      <c r="E10" t="s">
        <v>706</v>
      </c>
      <c r="F10" t="s">
        <v>793</v>
      </c>
      <c r="G10" t="s">
        <v>70</v>
      </c>
      <c r="H10" t="s">
        <v>13</v>
      </c>
      <c r="J10" s="48"/>
      <c r="K10">
        <v>4</v>
      </c>
      <c r="L10">
        <v>1</v>
      </c>
      <c r="N10" t="s">
        <v>719</v>
      </c>
      <c r="O10" t="s">
        <v>720</v>
      </c>
      <c r="P10">
        <v>1986</v>
      </c>
      <c r="Q10" t="s">
        <v>70</v>
      </c>
      <c r="R10" t="s">
        <v>728</v>
      </c>
      <c r="S10" t="s">
        <v>722</v>
      </c>
      <c r="T10" t="s">
        <v>557</v>
      </c>
      <c r="U10" t="s">
        <v>796</v>
      </c>
      <c r="V10">
        <f>AVERAGE(G29:G30)</f>
        <v>38.650000000000006</v>
      </c>
      <c r="W10">
        <f>G31</f>
        <v>31.5</v>
      </c>
      <c r="X10">
        <v>8</v>
      </c>
      <c r="Y10">
        <v>4</v>
      </c>
      <c r="Z10">
        <f t="shared" si="1"/>
        <v>0.81500646830530388</v>
      </c>
      <c r="AA10">
        <f t="shared" si="0"/>
        <v>-0.20455922920184375</v>
      </c>
      <c r="AB10">
        <f t="shared" si="2"/>
        <v>2.6666666666666665</v>
      </c>
    </row>
    <row r="11" spans="1:28">
      <c r="A11" t="s">
        <v>545</v>
      </c>
      <c r="B11">
        <v>2</v>
      </c>
      <c r="C11">
        <v>1985</v>
      </c>
      <c r="D11" t="s">
        <v>32</v>
      </c>
      <c r="E11" t="s">
        <v>718</v>
      </c>
      <c r="G11">
        <v>76</v>
      </c>
      <c r="H11">
        <v>4</v>
      </c>
      <c r="J11" s="48"/>
      <c r="K11">
        <v>4</v>
      </c>
      <c r="L11">
        <v>2</v>
      </c>
      <c r="N11" t="s">
        <v>719</v>
      </c>
      <c r="O11" t="s">
        <v>720</v>
      </c>
      <c r="P11">
        <v>1986</v>
      </c>
      <c r="Q11" t="s">
        <v>70</v>
      </c>
      <c r="R11" t="s">
        <v>728</v>
      </c>
      <c r="S11" t="s">
        <v>722</v>
      </c>
      <c r="T11" t="s">
        <v>557</v>
      </c>
      <c r="U11" t="s">
        <v>798</v>
      </c>
      <c r="V11">
        <f>AVERAGE(G29:G30)</f>
        <v>38.650000000000006</v>
      </c>
      <c r="W11">
        <f>G32</f>
        <v>37.299999999999997</v>
      </c>
      <c r="X11">
        <v>8</v>
      </c>
      <c r="Y11">
        <v>4</v>
      </c>
      <c r="Z11">
        <f t="shared" si="1"/>
        <v>0.96507115135834387</v>
      </c>
      <c r="AA11">
        <f t="shared" si="0"/>
        <v>-3.5553448383661361E-2</v>
      </c>
      <c r="AB11">
        <f t="shared" si="2"/>
        <v>2.6666666666666665</v>
      </c>
    </row>
    <row r="12" spans="1:28">
      <c r="A12" t="s">
        <v>515</v>
      </c>
      <c r="B12">
        <v>2</v>
      </c>
      <c r="C12">
        <v>1985</v>
      </c>
      <c r="D12" t="s">
        <v>32</v>
      </c>
      <c r="E12" t="s">
        <v>727</v>
      </c>
      <c r="G12">
        <v>38</v>
      </c>
      <c r="H12">
        <v>4</v>
      </c>
      <c r="J12" s="48"/>
    </row>
    <row r="13" spans="1:28">
      <c r="A13" t="s">
        <v>719</v>
      </c>
      <c r="B13">
        <v>2</v>
      </c>
      <c r="C13">
        <v>1985</v>
      </c>
      <c r="D13" t="s">
        <v>34</v>
      </c>
      <c r="E13" t="s">
        <v>725</v>
      </c>
      <c r="G13">
        <v>22.8</v>
      </c>
      <c r="H13">
        <v>4</v>
      </c>
      <c r="J13" s="48"/>
    </row>
    <row r="14" spans="1:28">
      <c r="A14" t="s">
        <v>707</v>
      </c>
      <c r="B14">
        <v>2</v>
      </c>
      <c r="C14">
        <v>1985</v>
      </c>
      <c r="D14" t="s">
        <v>34</v>
      </c>
      <c r="E14" t="s">
        <v>795</v>
      </c>
      <c r="F14" t="s">
        <v>796</v>
      </c>
      <c r="G14">
        <v>42.8</v>
      </c>
      <c r="H14">
        <v>4</v>
      </c>
      <c r="J14" s="48"/>
    </row>
    <row r="15" spans="1:28">
      <c r="A15" t="s">
        <v>773</v>
      </c>
      <c r="B15">
        <v>2</v>
      </c>
      <c r="C15">
        <v>1985</v>
      </c>
      <c r="D15" t="s">
        <v>34</v>
      </c>
      <c r="E15" t="s">
        <v>795</v>
      </c>
      <c r="F15" t="s">
        <v>797</v>
      </c>
      <c r="G15">
        <v>53</v>
      </c>
      <c r="H15">
        <v>4</v>
      </c>
      <c r="J15" s="48"/>
    </row>
    <row r="16" spans="1:28">
      <c r="A16" t="s">
        <v>620</v>
      </c>
      <c r="B16">
        <v>2</v>
      </c>
      <c r="C16">
        <v>1985</v>
      </c>
      <c r="D16" t="s">
        <v>34</v>
      </c>
      <c r="E16" t="s">
        <v>795</v>
      </c>
      <c r="F16" t="s">
        <v>798</v>
      </c>
      <c r="G16">
        <v>34.200000000000003</v>
      </c>
      <c r="H16">
        <v>4</v>
      </c>
      <c r="J16" s="48"/>
    </row>
    <row r="17" spans="1:10">
      <c r="A17" t="s">
        <v>728</v>
      </c>
      <c r="J17" s="48"/>
    </row>
    <row r="18" spans="1:10">
      <c r="J18" s="48"/>
    </row>
    <row r="19" spans="1:10">
      <c r="A19" t="s">
        <v>60</v>
      </c>
      <c r="B19" t="s">
        <v>15</v>
      </c>
      <c r="C19" t="s">
        <v>597</v>
      </c>
      <c r="D19" t="s">
        <v>49</v>
      </c>
      <c r="E19" t="s">
        <v>706</v>
      </c>
      <c r="F19" t="s">
        <v>793</v>
      </c>
      <c r="G19" t="s">
        <v>70</v>
      </c>
      <c r="H19" t="s">
        <v>13</v>
      </c>
      <c r="J19" s="48"/>
    </row>
    <row r="20" spans="1:10">
      <c r="A20" t="s">
        <v>447</v>
      </c>
      <c r="B20">
        <v>3</v>
      </c>
      <c r="C20">
        <v>1986</v>
      </c>
      <c r="D20" t="s">
        <v>32</v>
      </c>
      <c r="E20" t="s">
        <v>718</v>
      </c>
      <c r="G20">
        <v>2.2999999999999998</v>
      </c>
      <c r="H20">
        <v>4</v>
      </c>
      <c r="J20" s="47"/>
    </row>
    <row r="21" spans="1:10">
      <c r="A21" t="s">
        <v>515</v>
      </c>
      <c r="B21">
        <v>3</v>
      </c>
      <c r="C21">
        <v>1986</v>
      </c>
      <c r="D21" t="s">
        <v>32</v>
      </c>
      <c r="E21" t="s">
        <v>727</v>
      </c>
      <c r="G21">
        <v>59.2</v>
      </c>
      <c r="H21">
        <v>4</v>
      </c>
      <c r="J21" s="48"/>
    </row>
    <row r="22" spans="1:10">
      <c r="A22" t="s">
        <v>719</v>
      </c>
      <c r="B22">
        <v>3</v>
      </c>
      <c r="C22">
        <v>1986</v>
      </c>
      <c r="D22" t="s">
        <v>34</v>
      </c>
      <c r="E22" t="s">
        <v>722</v>
      </c>
      <c r="F22" t="s">
        <v>796</v>
      </c>
      <c r="G22">
        <v>4.5999999999999996</v>
      </c>
      <c r="H22">
        <v>4</v>
      </c>
      <c r="J22" s="48"/>
    </row>
    <row r="23" spans="1:10">
      <c r="A23" t="s">
        <v>707</v>
      </c>
      <c r="B23">
        <v>3</v>
      </c>
      <c r="C23">
        <v>1986</v>
      </c>
      <c r="D23" t="s">
        <v>34</v>
      </c>
      <c r="E23" t="s">
        <v>722</v>
      </c>
      <c r="F23" t="s">
        <v>798</v>
      </c>
      <c r="G23">
        <v>26.9</v>
      </c>
      <c r="H23">
        <v>4</v>
      </c>
      <c r="J23" s="48"/>
    </row>
    <row r="24" spans="1:10">
      <c r="A24" t="s">
        <v>720</v>
      </c>
      <c r="J24" s="48"/>
    </row>
    <row r="25" spans="1:10">
      <c r="A25" t="s">
        <v>620</v>
      </c>
      <c r="J25" s="48"/>
    </row>
    <row r="26" spans="1:10">
      <c r="A26" t="s">
        <v>794</v>
      </c>
      <c r="J26" s="48"/>
    </row>
    <row r="27" spans="1:10">
      <c r="J27" s="48"/>
    </row>
    <row r="28" spans="1:10">
      <c r="A28" t="s">
        <v>60</v>
      </c>
      <c r="B28" t="s">
        <v>15</v>
      </c>
      <c r="C28" t="s">
        <v>597</v>
      </c>
      <c r="D28" t="s">
        <v>49</v>
      </c>
      <c r="E28" t="s">
        <v>706</v>
      </c>
      <c r="F28" t="s">
        <v>793</v>
      </c>
      <c r="G28" t="s">
        <v>70</v>
      </c>
      <c r="H28" t="s">
        <v>13</v>
      </c>
      <c r="J28" s="48"/>
    </row>
    <row r="29" spans="1:10">
      <c r="A29" t="s">
        <v>447</v>
      </c>
      <c r="B29">
        <v>4</v>
      </c>
      <c r="C29">
        <v>1986</v>
      </c>
      <c r="D29" t="s">
        <v>32</v>
      </c>
      <c r="E29" t="s">
        <v>718</v>
      </c>
      <c r="G29">
        <v>24.1</v>
      </c>
      <c r="H29">
        <v>4</v>
      </c>
      <c r="J29" s="48"/>
    </row>
    <row r="30" spans="1:10">
      <c r="A30" t="s">
        <v>515</v>
      </c>
      <c r="B30">
        <v>4</v>
      </c>
      <c r="C30">
        <v>1986</v>
      </c>
      <c r="D30" t="s">
        <v>32</v>
      </c>
      <c r="E30" t="s">
        <v>727</v>
      </c>
      <c r="G30">
        <v>53.2</v>
      </c>
      <c r="H30">
        <v>4</v>
      </c>
      <c r="J30" s="48"/>
    </row>
    <row r="31" spans="1:10">
      <c r="A31" t="s">
        <v>719</v>
      </c>
      <c r="B31">
        <v>4</v>
      </c>
      <c r="C31">
        <v>1986</v>
      </c>
      <c r="D31" t="s">
        <v>34</v>
      </c>
      <c r="E31" t="s">
        <v>722</v>
      </c>
      <c r="F31" t="s">
        <v>796</v>
      </c>
      <c r="G31">
        <v>31.5</v>
      </c>
      <c r="H31">
        <v>4</v>
      </c>
      <c r="J31" s="48"/>
    </row>
    <row r="32" spans="1:10">
      <c r="A32" t="s">
        <v>707</v>
      </c>
      <c r="B32">
        <v>4</v>
      </c>
      <c r="C32">
        <v>1986</v>
      </c>
      <c r="D32" t="s">
        <v>34</v>
      </c>
      <c r="E32" t="s">
        <v>722</v>
      </c>
      <c r="F32" t="s">
        <v>798</v>
      </c>
      <c r="G32">
        <v>37.299999999999997</v>
      </c>
      <c r="H32">
        <v>4</v>
      </c>
      <c r="J32" s="48"/>
    </row>
    <row r="33" spans="1:10">
      <c r="A33" t="s">
        <v>720</v>
      </c>
      <c r="J33" s="48"/>
    </row>
    <row r="34" spans="1:10">
      <c r="A34" t="s">
        <v>620</v>
      </c>
      <c r="J34" s="48"/>
    </row>
    <row r="35" spans="1:10">
      <c r="A35" t="s">
        <v>728</v>
      </c>
      <c r="J35" s="48"/>
    </row>
    <row r="36" spans="1:10">
      <c r="J36" s="48"/>
    </row>
    <row r="37" spans="1:10">
      <c r="J37" s="48"/>
    </row>
    <row r="38" spans="1:10">
      <c r="J38" s="48"/>
    </row>
    <row r="39" spans="1:10">
      <c r="J39" s="48"/>
    </row>
    <row r="40" spans="1:10">
      <c r="J40" s="48"/>
    </row>
    <row r="41" spans="1:10">
      <c r="J41" s="48"/>
    </row>
    <row r="42" spans="1:10">
      <c r="J42" s="48"/>
    </row>
    <row r="43" spans="1:10">
      <c r="J43" s="48"/>
    </row>
    <row r="44" spans="1:10">
      <c r="J44" s="48"/>
    </row>
    <row r="45" spans="1:10">
      <c r="J45" s="48"/>
    </row>
    <row r="46" spans="1:10">
      <c r="J46" s="48"/>
    </row>
    <row r="47" spans="1:10">
      <c r="J47" s="48"/>
    </row>
    <row r="48" spans="1:10">
      <c r="J48" s="48"/>
    </row>
    <row r="49" spans="10:10">
      <c r="J49" s="48"/>
    </row>
    <row r="50" spans="10:10">
      <c r="J50" s="48"/>
    </row>
    <row r="51" spans="10:10">
      <c r="J51" s="48"/>
    </row>
    <row r="52" spans="10:10">
      <c r="J52" s="48"/>
    </row>
    <row r="53" spans="10:10">
      <c r="J53" s="48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B73"/>
  <sheetViews>
    <sheetView workbookViewId="0">
      <selection activeCell="M21" sqref="M21"/>
    </sheetView>
  </sheetViews>
  <sheetFormatPr defaultColWidth="11" defaultRowHeight="15.6"/>
  <cols>
    <col min="10" max="10" width="10.8984375" style="48"/>
  </cols>
  <sheetData>
    <row r="1" spans="1:28">
      <c r="A1" t="s">
        <v>60</v>
      </c>
      <c r="B1" t="s">
        <v>15</v>
      </c>
      <c r="C1" t="s">
        <v>597</v>
      </c>
      <c r="D1" t="s">
        <v>49</v>
      </c>
      <c r="E1" t="s">
        <v>706</v>
      </c>
      <c r="F1" t="s">
        <v>799</v>
      </c>
      <c r="G1" t="s">
        <v>644</v>
      </c>
      <c r="H1" t="s">
        <v>13</v>
      </c>
      <c r="J1" s="47"/>
      <c r="K1" t="s">
        <v>15</v>
      </c>
      <c r="L1" t="s">
        <v>16</v>
      </c>
      <c r="M1" t="s">
        <v>221</v>
      </c>
      <c r="N1" t="s">
        <v>515</v>
      </c>
      <c r="O1" t="s">
        <v>707</v>
      </c>
      <c r="P1" t="s">
        <v>597</v>
      </c>
      <c r="Q1" t="s">
        <v>708</v>
      </c>
      <c r="R1" t="s">
        <v>620</v>
      </c>
      <c r="S1" t="s">
        <v>709</v>
      </c>
      <c r="T1" t="s">
        <v>710</v>
      </c>
      <c r="U1" t="s">
        <v>757</v>
      </c>
      <c r="V1" t="s">
        <v>711</v>
      </c>
      <c r="W1" t="s">
        <v>712</v>
      </c>
      <c r="X1" t="s">
        <v>713</v>
      </c>
      <c r="Y1" t="s">
        <v>714</v>
      </c>
      <c r="Z1" t="s">
        <v>715</v>
      </c>
      <c r="AA1" t="s">
        <v>716</v>
      </c>
      <c r="AB1" t="s">
        <v>28</v>
      </c>
    </row>
    <row r="2" spans="1:28">
      <c r="A2" t="s">
        <v>447</v>
      </c>
      <c r="B2">
        <v>1</v>
      </c>
      <c r="C2">
        <v>1987</v>
      </c>
      <c r="D2" t="s">
        <v>32</v>
      </c>
      <c r="E2" t="s">
        <v>800</v>
      </c>
      <c r="F2" t="s">
        <v>202</v>
      </c>
      <c r="G2">
        <v>20.5</v>
      </c>
      <c r="H2">
        <v>3</v>
      </c>
      <c r="K2">
        <v>1</v>
      </c>
      <c r="L2">
        <v>1</v>
      </c>
      <c r="N2" t="s">
        <v>801</v>
      </c>
      <c r="O2" t="s">
        <v>802</v>
      </c>
      <c r="P2">
        <v>1987</v>
      </c>
      <c r="Q2" t="s">
        <v>644</v>
      </c>
      <c r="S2" t="s">
        <v>803</v>
      </c>
      <c r="T2" t="s">
        <v>804</v>
      </c>
      <c r="V2">
        <f>AVERAGE(G3:G6)</f>
        <v>2.0249999999999999</v>
      </c>
      <c r="W2">
        <f>AVERAGE(G7:G10)</f>
        <v>1.0249999999999999</v>
      </c>
      <c r="X2">
        <f>3*4</f>
        <v>12</v>
      </c>
      <c r="Y2">
        <v>3</v>
      </c>
      <c r="Z2">
        <f>W2/V2</f>
        <v>0.50617283950617287</v>
      </c>
      <c r="AA2">
        <f t="shared" ref="AA2:AA13" si="0">LN(Z2)</f>
        <v>-0.68087708796813096</v>
      </c>
      <c r="AB2">
        <f>(X2*Y2)/(Y2+X2)</f>
        <v>2.4</v>
      </c>
    </row>
    <row r="3" spans="1:28">
      <c r="A3" t="s">
        <v>515</v>
      </c>
      <c r="B3">
        <v>1</v>
      </c>
      <c r="C3">
        <v>1987</v>
      </c>
      <c r="D3" t="s">
        <v>32</v>
      </c>
      <c r="E3" t="s">
        <v>805</v>
      </c>
      <c r="F3" t="s">
        <v>698</v>
      </c>
      <c r="G3">
        <v>0.3</v>
      </c>
      <c r="H3">
        <v>3</v>
      </c>
      <c r="K3">
        <v>1</v>
      </c>
      <c r="L3">
        <v>2</v>
      </c>
      <c r="N3" t="s">
        <v>801</v>
      </c>
      <c r="O3" t="s">
        <v>802</v>
      </c>
      <c r="P3">
        <v>1987</v>
      </c>
      <c r="Q3" t="s">
        <v>644</v>
      </c>
      <c r="S3" t="s">
        <v>806</v>
      </c>
      <c r="T3" t="s">
        <v>807</v>
      </c>
      <c r="V3">
        <f>AVERAGE(G2:G6)</f>
        <v>5.7200000000000006</v>
      </c>
      <c r="W3">
        <f>AVERAGE(G11:G15)</f>
        <v>5.24</v>
      </c>
      <c r="X3">
        <f>3*5</f>
        <v>15</v>
      </c>
      <c r="Y3">
        <v>3</v>
      </c>
      <c r="Z3">
        <f t="shared" ref="Z3:Z13" si="1">W3/V3</f>
        <v>0.91608391608391604</v>
      </c>
      <c r="AA3">
        <f t="shared" si="0"/>
        <v>-8.7647307058755786E-2</v>
      </c>
      <c r="AB3">
        <f t="shared" ref="AB3:AB13" si="2">(X3*Y3)/(Y3+X3)</f>
        <v>2.5</v>
      </c>
    </row>
    <row r="4" spans="1:28">
      <c r="A4" t="s">
        <v>801</v>
      </c>
      <c r="B4">
        <v>1</v>
      </c>
      <c r="C4">
        <v>1987</v>
      </c>
      <c r="D4" t="s">
        <v>32</v>
      </c>
      <c r="E4">
        <v>36260</v>
      </c>
      <c r="F4">
        <v>3</v>
      </c>
      <c r="G4">
        <v>5.3</v>
      </c>
      <c r="H4">
        <v>3</v>
      </c>
      <c r="K4" s="54">
        <v>1</v>
      </c>
      <c r="L4" s="54">
        <v>3</v>
      </c>
      <c r="N4" t="s">
        <v>801</v>
      </c>
      <c r="O4" t="s">
        <v>802</v>
      </c>
      <c r="P4">
        <v>1987</v>
      </c>
      <c r="Q4" t="s">
        <v>644</v>
      </c>
      <c r="S4" t="s">
        <v>806</v>
      </c>
      <c r="T4" t="s">
        <v>808</v>
      </c>
      <c r="V4">
        <v>5.72</v>
      </c>
      <c r="W4">
        <f>AVERAGE(G16:G20)</f>
        <v>3.22</v>
      </c>
      <c r="X4">
        <f>3*5</f>
        <v>15</v>
      </c>
      <c r="Y4">
        <v>3</v>
      </c>
      <c r="Z4">
        <f t="shared" si="1"/>
        <v>0.56293706293706303</v>
      </c>
      <c r="AA4">
        <f t="shared" si="0"/>
        <v>-0.57458744583538945</v>
      </c>
      <c r="AB4">
        <f t="shared" si="2"/>
        <v>2.5</v>
      </c>
    </row>
    <row r="5" spans="1:28">
      <c r="A5" t="s">
        <v>707</v>
      </c>
      <c r="B5">
        <v>1</v>
      </c>
      <c r="C5">
        <v>1987</v>
      </c>
      <c r="D5" t="s">
        <v>32</v>
      </c>
      <c r="E5" t="s">
        <v>809</v>
      </c>
      <c r="F5" t="s">
        <v>810</v>
      </c>
      <c r="G5">
        <v>1.8</v>
      </c>
      <c r="H5">
        <v>3</v>
      </c>
      <c r="K5" s="54">
        <v>1</v>
      </c>
      <c r="L5" s="54">
        <v>4</v>
      </c>
      <c r="N5" t="s">
        <v>801</v>
      </c>
      <c r="O5" t="s">
        <v>802</v>
      </c>
      <c r="P5">
        <v>1987</v>
      </c>
      <c r="Q5" t="s">
        <v>644</v>
      </c>
      <c r="S5" t="s">
        <v>806</v>
      </c>
      <c r="T5" t="s">
        <v>811</v>
      </c>
      <c r="V5">
        <v>5.72</v>
      </c>
      <c r="W5">
        <f>AVERAGE(G21:G25)</f>
        <v>7.0399999999999991</v>
      </c>
      <c r="X5">
        <f>3*5</f>
        <v>15</v>
      </c>
      <c r="Y5">
        <v>3</v>
      </c>
      <c r="Z5">
        <f t="shared" si="1"/>
        <v>1.2307692307692306</v>
      </c>
      <c r="AA5">
        <f t="shared" si="0"/>
        <v>0.20763936477824438</v>
      </c>
      <c r="AB5">
        <f t="shared" si="2"/>
        <v>2.5</v>
      </c>
    </row>
    <row r="6" spans="1:28">
      <c r="A6" t="s">
        <v>802</v>
      </c>
      <c r="B6">
        <v>1</v>
      </c>
      <c r="C6">
        <v>1987</v>
      </c>
      <c r="D6" t="s">
        <v>32</v>
      </c>
      <c r="E6">
        <v>55860</v>
      </c>
      <c r="F6">
        <v>5</v>
      </c>
      <c r="G6">
        <v>0.7</v>
      </c>
      <c r="H6">
        <v>3</v>
      </c>
      <c r="K6" s="54">
        <v>2</v>
      </c>
      <c r="L6" s="54">
        <v>1</v>
      </c>
      <c r="N6" t="s">
        <v>801</v>
      </c>
      <c r="O6" t="s">
        <v>802</v>
      </c>
      <c r="P6">
        <v>1988</v>
      </c>
      <c r="Q6" t="s">
        <v>644</v>
      </c>
      <c r="S6" t="s">
        <v>803</v>
      </c>
      <c r="T6" t="s">
        <v>804</v>
      </c>
      <c r="V6">
        <f>AVERAGE(G27:G30)</f>
        <v>29.474999999999998</v>
      </c>
      <c r="W6">
        <f>AVERAGE(G31:G34)</f>
        <v>8.0250000000000004</v>
      </c>
      <c r="X6">
        <v>12</v>
      </c>
      <c r="Y6">
        <v>3</v>
      </c>
      <c r="Z6">
        <f t="shared" si="1"/>
        <v>0.27226463104325704</v>
      </c>
      <c r="AA6">
        <f t="shared" si="0"/>
        <v>-1.300980777407355</v>
      </c>
      <c r="AB6">
        <f t="shared" si="2"/>
        <v>2.4</v>
      </c>
    </row>
    <row r="7" spans="1:28">
      <c r="B7">
        <v>1</v>
      </c>
      <c r="C7">
        <v>1987</v>
      </c>
      <c r="D7" t="s">
        <v>34</v>
      </c>
      <c r="E7" t="s">
        <v>804</v>
      </c>
      <c r="F7" t="s">
        <v>698</v>
      </c>
      <c r="G7">
        <v>0.1</v>
      </c>
      <c r="H7">
        <v>3</v>
      </c>
      <c r="K7" s="54">
        <v>2</v>
      </c>
      <c r="L7" s="54">
        <v>2</v>
      </c>
      <c r="N7" t="s">
        <v>801</v>
      </c>
      <c r="O7" t="s">
        <v>802</v>
      </c>
      <c r="P7">
        <v>1988</v>
      </c>
      <c r="Q7" t="s">
        <v>644</v>
      </c>
      <c r="S7" t="s">
        <v>806</v>
      </c>
      <c r="T7" t="s">
        <v>807</v>
      </c>
      <c r="V7">
        <f>AVERAGE(G26:G30)</f>
        <v>45.660000000000004</v>
      </c>
      <c r="W7">
        <f>AVERAGE(G35:G39)</f>
        <v>44.68</v>
      </c>
      <c r="X7">
        <v>15</v>
      </c>
      <c r="Y7">
        <v>3</v>
      </c>
      <c r="Z7">
        <f t="shared" si="1"/>
        <v>0.9785370127025842</v>
      </c>
      <c r="AA7">
        <f t="shared" si="0"/>
        <v>-2.1696666900649635E-2</v>
      </c>
      <c r="AB7">
        <f t="shared" si="2"/>
        <v>2.5</v>
      </c>
    </row>
    <row r="8" spans="1:28">
      <c r="B8">
        <v>1</v>
      </c>
      <c r="C8">
        <v>1987</v>
      </c>
      <c r="D8" t="s">
        <v>34</v>
      </c>
      <c r="E8" t="s">
        <v>804</v>
      </c>
      <c r="F8">
        <v>3</v>
      </c>
      <c r="G8">
        <v>2</v>
      </c>
      <c r="H8">
        <v>3</v>
      </c>
      <c r="K8" s="54">
        <v>2</v>
      </c>
      <c r="L8" s="54">
        <v>3</v>
      </c>
      <c r="N8" t="s">
        <v>801</v>
      </c>
      <c r="O8" t="s">
        <v>802</v>
      </c>
      <c r="P8">
        <v>1988</v>
      </c>
      <c r="Q8" t="s">
        <v>644</v>
      </c>
      <c r="S8" t="s">
        <v>806</v>
      </c>
      <c r="T8" t="s">
        <v>808</v>
      </c>
      <c r="V8">
        <v>45.66</v>
      </c>
      <c r="W8">
        <f>AVERAGE(G40:G44)</f>
        <v>36.780000000000008</v>
      </c>
      <c r="X8">
        <v>15</v>
      </c>
      <c r="Y8">
        <v>3</v>
      </c>
      <c r="Z8">
        <f t="shared" si="1"/>
        <v>0.8055190538764786</v>
      </c>
      <c r="AA8">
        <f t="shared" si="0"/>
        <v>-0.2162684219254741</v>
      </c>
      <c r="AB8">
        <f t="shared" si="2"/>
        <v>2.5</v>
      </c>
    </row>
    <row r="9" spans="1:28">
      <c r="B9">
        <v>1</v>
      </c>
      <c r="C9">
        <v>1987</v>
      </c>
      <c r="D9" t="s">
        <v>34</v>
      </c>
      <c r="E9" t="s">
        <v>804</v>
      </c>
      <c r="F9" t="s">
        <v>810</v>
      </c>
      <c r="G9">
        <v>0.4</v>
      </c>
      <c r="H9">
        <v>3</v>
      </c>
      <c r="K9">
        <v>2</v>
      </c>
      <c r="L9" s="54">
        <v>4</v>
      </c>
      <c r="N9" t="s">
        <v>801</v>
      </c>
      <c r="O9" t="s">
        <v>802</v>
      </c>
      <c r="P9">
        <v>1988</v>
      </c>
      <c r="Q9" t="s">
        <v>644</v>
      </c>
      <c r="S9" t="s">
        <v>806</v>
      </c>
      <c r="T9" t="s">
        <v>811</v>
      </c>
      <c r="V9">
        <v>45.66</v>
      </c>
      <c r="W9">
        <f>AVERAGE(G45:G49)</f>
        <v>43.38</v>
      </c>
      <c r="X9">
        <v>15</v>
      </c>
      <c r="Y9">
        <v>3</v>
      </c>
      <c r="Z9">
        <f t="shared" si="1"/>
        <v>0.95006570302233917</v>
      </c>
      <c r="AA9">
        <f t="shared" si="0"/>
        <v>-5.1224135702921003E-2</v>
      </c>
      <c r="AB9">
        <f t="shared" si="2"/>
        <v>2.5</v>
      </c>
    </row>
    <row r="10" spans="1:28">
      <c r="B10">
        <v>1</v>
      </c>
      <c r="C10">
        <v>1987</v>
      </c>
      <c r="D10" t="s">
        <v>34</v>
      </c>
      <c r="E10" t="s">
        <v>804</v>
      </c>
      <c r="F10">
        <v>5</v>
      </c>
      <c r="G10">
        <v>1.6</v>
      </c>
      <c r="H10">
        <v>3</v>
      </c>
      <c r="K10" s="54">
        <v>3</v>
      </c>
      <c r="L10" s="54">
        <v>1</v>
      </c>
      <c r="N10" t="s">
        <v>801</v>
      </c>
      <c r="O10" t="s">
        <v>802</v>
      </c>
      <c r="P10">
        <v>1989</v>
      </c>
      <c r="Q10" t="s">
        <v>644</v>
      </c>
      <c r="S10" t="s">
        <v>803</v>
      </c>
      <c r="T10" t="s">
        <v>804</v>
      </c>
      <c r="V10">
        <f>AVERAGE(G51:G54)</f>
        <v>21.824999999999999</v>
      </c>
      <c r="W10">
        <f>AVERAGE(G55:G58)</f>
        <v>19.600000000000001</v>
      </c>
      <c r="X10">
        <v>15</v>
      </c>
      <c r="Y10">
        <v>3</v>
      </c>
      <c r="Z10">
        <f t="shared" si="1"/>
        <v>0.898052691867125</v>
      </c>
      <c r="AA10">
        <f t="shared" si="0"/>
        <v>-0.10752653548919421</v>
      </c>
      <c r="AB10">
        <f t="shared" si="2"/>
        <v>2.5</v>
      </c>
    </row>
    <row r="11" spans="1:28">
      <c r="B11">
        <v>1</v>
      </c>
      <c r="C11">
        <v>1987</v>
      </c>
      <c r="D11" t="s">
        <v>34</v>
      </c>
      <c r="E11" t="s">
        <v>807</v>
      </c>
      <c r="F11" t="s">
        <v>202</v>
      </c>
      <c r="G11">
        <v>15.1</v>
      </c>
      <c r="H11">
        <v>3</v>
      </c>
      <c r="K11" s="54">
        <v>3</v>
      </c>
      <c r="L11" s="54">
        <v>2</v>
      </c>
      <c r="N11" t="s">
        <v>801</v>
      </c>
      <c r="O11" t="s">
        <v>802</v>
      </c>
      <c r="P11">
        <v>1989</v>
      </c>
      <c r="Q11" t="s">
        <v>644</v>
      </c>
      <c r="S11" t="s">
        <v>806</v>
      </c>
      <c r="T11" t="s">
        <v>807</v>
      </c>
      <c r="V11">
        <f>AVERAGE(G50:G54)</f>
        <v>54.02</v>
      </c>
      <c r="W11">
        <f>AVERAGE(G59:G63)</f>
        <v>43.7</v>
      </c>
      <c r="X11">
        <v>15</v>
      </c>
      <c r="Y11">
        <v>3</v>
      </c>
      <c r="Z11">
        <f t="shared" si="1"/>
        <v>0.80895964457608294</v>
      </c>
      <c r="AA11">
        <f t="shared" si="0"/>
        <v>-0.21200624626292505</v>
      </c>
      <c r="AB11">
        <f t="shared" si="2"/>
        <v>2.5</v>
      </c>
    </row>
    <row r="12" spans="1:28">
      <c r="B12">
        <v>1</v>
      </c>
      <c r="C12">
        <v>1987</v>
      </c>
      <c r="D12" t="s">
        <v>34</v>
      </c>
      <c r="E12" t="s">
        <v>807</v>
      </c>
      <c r="F12" t="s">
        <v>698</v>
      </c>
      <c r="G12">
        <v>0.3</v>
      </c>
      <c r="H12">
        <v>3</v>
      </c>
      <c r="K12" s="54">
        <v>3</v>
      </c>
      <c r="L12" s="54">
        <v>3</v>
      </c>
      <c r="N12" t="s">
        <v>801</v>
      </c>
      <c r="O12" t="s">
        <v>802</v>
      </c>
      <c r="P12">
        <v>1989</v>
      </c>
      <c r="Q12" t="s">
        <v>644</v>
      </c>
      <c r="S12" t="s">
        <v>806</v>
      </c>
      <c r="T12" t="s">
        <v>808</v>
      </c>
      <c r="V12">
        <v>54.02</v>
      </c>
      <c r="W12">
        <f>AVERAGE(G64:G68)</f>
        <v>33.980000000000004</v>
      </c>
      <c r="X12">
        <v>15</v>
      </c>
      <c r="Y12">
        <v>3</v>
      </c>
      <c r="Z12">
        <f t="shared" si="1"/>
        <v>0.62902628656053317</v>
      </c>
      <c r="AA12">
        <f t="shared" si="0"/>
        <v>-0.4635822321206835</v>
      </c>
      <c r="AB12">
        <f t="shared" si="2"/>
        <v>2.5</v>
      </c>
    </row>
    <row r="13" spans="1:28">
      <c r="B13">
        <v>1</v>
      </c>
      <c r="C13">
        <v>1987</v>
      </c>
      <c r="D13" t="s">
        <v>34</v>
      </c>
      <c r="E13" t="s">
        <v>807</v>
      </c>
      <c r="F13">
        <v>3</v>
      </c>
      <c r="G13">
        <v>8.9</v>
      </c>
      <c r="H13">
        <v>3</v>
      </c>
      <c r="K13" s="54">
        <v>3</v>
      </c>
      <c r="L13" s="54">
        <v>4</v>
      </c>
      <c r="N13" t="s">
        <v>801</v>
      </c>
      <c r="O13" t="s">
        <v>802</v>
      </c>
      <c r="P13">
        <v>1989</v>
      </c>
      <c r="Q13" t="s">
        <v>644</v>
      </c>
      <c r="S13" t="s">
        <v>806</v>
      </c>
      <c r="T13" t="s">
        <v>811</v>
      </c>
      <c r="V13">
        <v>54.02</v>
      </c>
      <c r="W13">
        <f>AVERAGE(G69:G73)</f>
        <v>31.619999999999997</v>
      </c>
      <c r="X13">
        <v>15</v>
      </c>
      <c r="Y13">
        <v>3</v>
      </c>
      <c r="Z13">
        <f t="shared" si="1"/>
        <v>0.58533876342095514</v>
      </c>
      <c r="AA13">
        <f t="shared" si="0"/>
        <v>-0.53556451658314363</v>
      </c>
      <c r="AB13">
        <f t="shared" si="2"/>
        <v>2.5</v>
      </c>
    </row>
    <row r="14" spans="1:28">
      <c r="B14">
        <v>1</v>
      </c>
      <c r="C14">
        <v>1987</v>
      </c>
      <c r="D14" t="s">
        <v>34</v>
      </c>
      <c r="E14" t="s">
        <v>807</v>
      </c>
      <c r="F14" t="s">
        <v>810</v>
      </c>
      <c r="G14">
        <v>0.6</v>
      </c>
      <c r="H14">
        <v>3</v>
      </c>
    </row>
    <row r="15" spans="1:28">
      <c r="B15">
        <v>1</v>
      </c>
      <c r="C15">
        <v>1987</v>
      </c>
      <c r="D15" t="s">
        <v>34</v>
      </c>
      <c r="E15" t="s">
        <v>807</v>
      </c>
      <c r="F15">
        <v>5</v>
      </c>
      <c r="G15">
        <v>1.3</v>
      </c>
      <c r="H15">
        <v>3</v>
      </c>
    </row>
    <row r="16" spans="1:28">
      <c r="B16">
        <v>1</v>
      </c>
      <c r="C16">
        <v>1987</v>
      </c>
      <c r="D16" t="s">
        <v>34</v>
      </c>
      <c r="E16" t="s">
        <v>808</v>
      </c>
      <c r="F16" t="s">
        <v>202</v>
      </c>
      <c r="G16">
        <v>10</v>
      </c>
      <c r="H16">
        <v>3</v>
      </c>
    </row>
    <row r="17" spans="2:8">
      <c r="B17">
        <v>1</v>
      </c>
      <c r="C17">
        <v>1987</v>
      </c>
      <c r="D17" t="s">
        <v>34</v>
      </c>
      <c r="E17" t="s">
        <v>808</v>
      </c>
      <c r="F17" t="s">
        <v>698</v>
      </c>
      <c r="G17">
        <v>0.1</v>
      </c>
      <c r="H17">
        <v>3</v>
      </c>
    </row>
    <row r="18" spans="2:8">
      <c r="B18">
        <v>1</v>
      </c>
      <c r="C18">
        <v>1987</v>
      </c>
      <c r="D18" t="s">
        <v>34</v>
      </c>
      <c r="E18" t="s">
        <v>808</v>
      </c>
      <c r="F18">
        <v>3</v>
      </c>
      <c r="G18">
        <v>4.2</v>
      </c>
      <c r="H18">
        <v>3</v>
      </c>
    </row>
    <row r="19" spans="2:8">
      <c r="B19">
        <v>1</v>
      </c>
      <c r="C19">
        <v>1987</v>
      </c>
      <c r="D19" t="s">
        <v>34</v>
      </c>
      <c r="E19" t="s">
        <v>808</v>
      </c>
      <c r="F19" t="s">
        <v>810</v>
      </c>
      <c r="G19">
        <v>1.6</v>
      </c>
      <c r="H19">
        <v>3</v>
      </c>
    </row>
    <row r="20" spans="2:8">
      <c r="B20">
        <v>1</v>
      </c>
      <c r="C20">
        <v>1987</v>
      </c>
      <c r="D20" t="s">
        <v>34</v>
      </c>
      <c r="E20" t="s">
        <v>808</v>
      </c>
      <c r="F20">
        <v>5</v>
      </c>
      <c r="G20">
        <v>0.2</v>
      </c>
      <c r="H20">
        <v>3</v>
      </c>
    </row>
    <row r="21" spans="2:8">
      <c r="B21">
        <v>1</v>
      </c>
      <c r="C21">
        <v>1987</v>
      </c>
      <c r="D21" t="s">
        <v>34</v>
      </c>
      <c r="E21" t="s">
        <v>811</v>
      </c>
      <c r="F21" t="s">
        <v>202</v>
      </c>
      <c r="G21">
        <v>18.899999999999999</v>
      </c>
      <c r="H21">
        <v>3</v>
      </c>
    </row>
    <row r="22" spans="2:8">
      <c r="B22">
        <v>1</v>
      </c>
      <c r="C22">
        <v>1987</v>
      </c>
      <c r="D22" t="s">
        <v>34</v>
      </c>
      <c r="E22" t="s">
        <v>811</v>
      </c>
      <c r="F22" t="s">
        <v>698</v>
      </c>
      <c r="G22">
        <v>2.7</v>
      </c>
      <c r="H22">
        <v>3</v>
      </c>
    </row>
    <row r="23" spans="2:8">
      <c r="B23">
        <v>1</v>
      </c>
      <c r="C23">
        <v>1987</v>
      </c>
      <c r="D23" t="s">
        <v>34</v>
      </c>
      <c r="E23" t="s">
        <v>811</v>
      </c>
      <c r="F23">
        <v>3</v>
      </c>
      <c r="G23">
        <v>12.1</v>
      </c>
      <c r="H23">
        <v>3</v>
      </c>
    </row>
    <row r="24" spans="2:8">
      <c r="B24">
        <v>1</v>
      </c>
      <c r="C24">
        <v>1987</v>
      </c>
      <c r="D24" t="s">
        <v>34</v>
      </c>
      <c r="E24" t="s">
        <v>811</v>
      </c>
      <c r="F24" t="s">
        <v>810</v>
      </c>
      <c r="G24">
        <v>0.9</v>
      </c>
      <c r="H24">
        <v>3</v>
      </c>
    </row>
    <row r="25" spans="2:8">
      <c r="B25">
        <v>1</v>
      </c>
      <c r="C25">
        <v>1987</v>
      </c>
      <c r="D25" t="s">
        <v>34</v>
      </c>
      <c r="E25" t="s">
        <v>811</v>
      </c>
      <c r="F25">
        <v>5</v>
      </c>
      <c r="G25">
        <v>0.6</v>
      </c>
      <c r="H25">
        <v>3</v>
      </c>
    </row>
    <row r="26" spans="2:8">
      <c r="B26">
        <v>2</v>
      </c>
      <c r="C26">
        <v>1988</v>
      </c>
      <c r="D26" t="s">
        <v>32</v>
      </c>
      <c r="E26" t="s">
        <v>800</v>
      </c>
      <c r="F26" t="s">
        <v>202</v>
      </c>
      <c r="G26">
        <v>110.4</v>
      </c>
      <c r="H26">
        <v>3</v>
      </c>
    </row>
    <row r="27" spans="2:8">
      <c r="B27">
        <v>2</v>
      </c>
      <c r="C27">
        <v>1988</v>
      </c>
      <c r="D27" t="s">
        <v>32</v>
      </c>
      <c r="E27" t="s">
        <v>805</v>
      </c>
      <c r="F27" t="s">
        <v>698</v>
      </c>
      <c r="G27">
        <v>0</v>
      </c>
      <c r="H27">
        <v>3</v>
      </c>
    </row>
    <row r="28" spans="2:8">
      <c r="B28">
        <v>2</v>
      </c>
      <c r="C28">
        <v>1988</v>
      </c>
      <c r="D28" t="s">
        <v>32</v>
      </c>
      <c r="E28">
        <v>36260</v>
      </c>
      <c r="F28">
        <v>3</v>
      </c>
      <c r="G28">
        <v>75.099999999999994</v>
      </c>
      <c r="H28">
        <v>3</v>
      </c>
    </row>
    <row r="29" spans="2:8">
      <c r="B29">
        <v>2</v>
      </c>
      <c r="C29">
        <v>1988</v>
      </c>
      <c r="D29" t="s">
        <v>32</v>
      </c>
      <c r="E29" t="s">
        <v>809</v>
      </c>
      <c r="F29" t="s">
        <v>810</v>
      </c>
      <c r="G29">
        <v>16</v>
      </c>
      <c r="H29">
        <v>3</v>
      </c>
    </row>
    <row r="30" spans="2:8">
      <c r="B30">
        <v>2</v>
      </c>
      <c r="C30">
        <v>1988</v>
      </c>
      <c r="D30" t="s">
        <v>32</v>
      </c>
      <c r="E30">
        <v>55860</v>
      </c>
      <c r="F30">
        <v>5</v>
      </c>
      <c r="G30">
        <v>26.8</v>
      </c>
      <c r="H30">
        <v>3</v>
      </c>
    </row>
    <row r="31" spans="2:8">
      <c r="B31">
        <v>2</v>
      </c>
      <c r="C31">
        <v>1988</v>
      </c>
      <c r="D31" t="s">
        <v>34</v>
      </c>
      <c r="E31" t="s">
        <v>804</v>
      </c>
      <c r="F31" t="s">
        <v>698</v>
      </c>
      <c r="G31">
        <v>0.2</v>
      </c>
      <c r="H31">
        <v>3</v>
      </c>
    </row>
    <row r="32" spans="2:8">
      <c r="B32">
        <v>2</v>
      </c>
      <c r="C32">
        <v>1988</v>
      </c>
      <c r="D32" t="s">
        <v>34</v>
      </c>
      <c r="E32" t="s">
        <v>804</v>
      </c>
      <c r="F32">
        <v>3</v>
      </c>
      <c r="G32">
        <v>11.4</v>
      </c>
      <c r="H32">
        <v>3</v>
      </c>
    </row>
    <row r="33" spans="2:8">
      <c r="B33">
        <v>2</v>
      </c>
      <c r="C33">
        <v>1988</v>
      </c>
      <c r="D33" t="s">
        <v>34</v>
      </c>
      <c r="E33" t="s">
        <v>804</v>
      </c>
      <c r="F33" t="s">
        <v>810</v>
      </c>
      <c r="G33">
        <v>6.9</v>
      </c>
      <c r="H33">
        <v>3</v>
      </c>
    </row>
    <row r="34" spans="2:8">
      <c r="B34">
        <v>2</v>
      </c>
      <c r="C34">
        <v>1988</v>
      </c>
      <c r="D34" t="s">
        <v>34</v>
      </c>
      <c r="E34" t="s">
        <v>804</v>
      </c>
      <c r="F34">
        <v>5</v>
      </c>
      <c r="G34">
        <v>13.6</v>
      </c>
      <c r="H34">
        <v>3</v>
      </c>
    </row>
    <row r="35" spans="2:8">
      <c r="B35">
        <v>2</v>
      </c>
      <c r="C35">
        <v>1988</v>
      </c>
      <c r="D35" t="s">
        <v>34</v>
      </c>
      <c r="E35" t="s">
        <v>807</v>
      </c>
      <c r="F35" t="s">
        <v>202</v>
      </c>
      <c r="G35">
        <v>110.8</v>
      </c>
      <c r="H35">
        <v>3</v>
      </c>
    </row>
    <row r="36" spans="2:8">
      <c r="B36">
        <v>2</v>
      </c>
      <c r="C36">
        <v>1988</v>
      </c>
      <c r="D36" t="s">
        <v>34</v>
      </c>
      <c r="E36" t="s">
        <v>807</v>
      </c>
      <c r="F36" t="s">
        <v>698</v>
      </c>
      <c r="G36">
        <v>0.3</v>
      </c>
      <c r="H36">
        <v>3</v>
      </c>
    </row>
    <row r="37" spans="2:8">
      <c r="B37">
        <v>2</v>
      </c>
      <c r="C37">
        <v>1988</v>
      </c>
      <c r="D37" t="s">
        <v>34</v>
      </c>
      <c r="E37" t="s">
        <v>807</v>
      </c>
      <c r="F37">
        <v>3</v>
      </c>
      <c r="G37">
        <v>57.7</v>
      </c>
      <c r="H37">
        <v>3</v>
      </c>
    </row>
    <row r="38" spans="2:8">
      <c r="B38">
        <v>2</v>
      </c>
      <c r="C38">
        <v>1988</v>
      </c>
      <c r="D38" t="s">
        <v>34</v>
      </c>
      <c r="E38" t="s">
        <v>807</v>
      </c>
      <c r="F38" t="s">
        <v>810</v>
      </c>
      <c r="G38">
        <v>33.4</v>
      </c>
      <c r="H38">
        <v>3</v>
      </c>
    </row>
    <row r="39" spans="2:8">
      <c r="B39">
        <v>2</v>
      </c>
      <c r="C39">
        <v>1988</v>
      </c>
      <c r="D39" t="s">
        <v>34</v>
      </c>
      <c r="E39" t="s">
        <v>807</v>
      </c>
      <c r="F39">
        <v>5</v>
      </c>
      <c r="G39">
        <v>21.2</v>
      </c>
      <c r="H39">
        <v>3</v>
      </c>
    </row>
    <row r="40" spans="2:8">
      <c r="B40">
        <v>2</v>
      </c>
      <c r="C40">
        <v>1988</v>
      </c>
      <c r="D40" t="s">
        <v>34</v>
      </c>
      <c r="E40" t="s">
        <v>808</v>
      </c>
      <c r="F40" t="s">
        <v>202</v>
      </c>
      <c r="G40">
        <v>101.2</v>
      </c>
      <c r="H40">
        <v>3</v>
      </c>
    </row>
    <row r="41" spans="2:8">
      <c r="B41">
        <v>2</v>
      </c>
      <c r="C41">
        <v>1988</v>
      </c>
      <c r="D41" t="s">
        <v>34</v>
      </c>
      <c r="E41" t="s">
        <v>808</v>
      </c>
      <c r="F41" t="s">
        <v>698</v>
      </c>
      <c r="G41">
        <v>1</v>
      </c>
      <c r="H41">
        <v>3</v>
      </c>
    </row>
    <row r="42" spans="2:8">
      <c r="B42">
        <v>2</v>
      </c>
      <c r="C42">
        <v>1988</v>
      </c>
      <c r="D42" t="s">
        <v>34</v>
      </c>
      <c r="E42" t="s">
        <v>808</v>
      </c>
      <c r="F42">
        <v>3</v>
      </c>
      <c r="G42">
        <v>35.1</v>
      </c>
      <c r="H42">
        <v>3</v>
      </c>
    </row>
    <row r="43" spans="2:8">
      <c r="B43">
        <v>2</v>
      </c>
      <c r="C43">
        <v>1988</v>
      </c>
      <c r="D43" t="s">
        <v>34</v>
      </c>
      <c r="E43" t="s">
        <v>808</v>
      </c>
      <c r="F43" t="s">
        <v>810</v>
      </c>
      <c r="G43">
        <v>26.8</v>
      </c>
      <c r="H43">
        <v>3</v>
      </c>
    </row>
    <row r="44" spans="2:8">
      <c r="B44">
        <v>2</v>
      </c>
      <c r="C44">
        <v>1988</v>
      </c>
      <c r="D44" t="s">
        <v>34</v>
      </c>
      <c r="E44" t="s">
        <v>808</v>
      </c>
      <c r="F44">
        <v>5</v>
      </c>
      <c r="G44">
        <v>19.8</v>
      </c>
      <c r="H44">
        <v>3</v>
      </c>
    </row>
    <row r="45" spans="2:8">
      <c r="B45">
        <v>2</v>
      </c>
      <c r="C45">
        <v>1988</v>
      </c>
      <c r="D45" t="s">
        <v>34</v>
      </c>
      <c r="E45" t="s">
        <v>811</v>
      </c>
      <c r="F45" t="s">
        <v>202</v>
      </c>
      <c r="G45">
        <v>96.2</v>
      </c>
      <c r="H45">
        <v>3</v>
      </c>
    </row>
    <row r="46" spans="2:8">
      <c r="B46">
        <v>2</v>
      </c>
      <c r="C46">
        <v>1988</v>
      </c>
      <c r="D46" t="s">
        <v>34</v>
      </c>
      <c r="E46" t="s">
        <v>811</v>
      </c>
      <c r="F46" t="s">
        <v>698</v>
      </c>
      <c r="G46">
        <v>1.5</v>
      </c>
      <c r="H46">
        <v>3</v>
      </c>
    </row>
    <row r="47" spans="2:8">
      <c r="B47">
        <v>2</v>
      </c>
      <c r="C47">
        <v>1988</v>
      </c>
      <c r="D47" t="s">
        <v>34</v>
      </c>
      <c r="E47" t="s">
        <v>811</v>
      </c>
      <c r="F47">
        <v>3</v>
      </c>
      <c r="G47">
        <v>61.8</v>
      </c>
      <c r="H47">
        <v>3</v>
      </c>
    </row>
    <row r="48" spans="2:8">
      <c r="B48">
        <v>2</v>
      </c>
      <c r="C48">
        <v>1988</v>
      </c>
      <c r="D48" t="s">
        <v>34</v>
      </c>
      <c r="E48" t="s">
        <v>811</v>
      </c>
      <c r="F48" t="s">
        <v>810</v>
      </c>
      <c r="G48">
        <v>26.6</v>
      </c>
      <c r="H48">
        <v>3</v>
      </c>
    </row>
    <row r="49" spans="2:8">
      <c r="B49">
        <v>2</v>
      </c>
      <c r="C49">
        <v>1988</v>
      </c>
      <c r="D49" t="s">
        <v>34</v>
      </c>
      <c r="E49" t="s">
        <v>811</v>
      </c>
      <c r="F49">
        <v>5</v>
      </c>
      <c r="G49">
        <v>30.8</v>
      </c>
      <c r="H49">
        <v>3</v>
      </c>
    </row>
    <row r="50" spans="2:8">
      <c r="B50">
        <v>3</v>
      </c>
      <c r="C50">
        <v>1989</v>
      </c>
      <c r="D50" t="s">
        <v>32</v>
      </c>
      <c r="E50" t="s">
        <v>800</v>
      </c>
      <c r="F50" t="s">
        <v>202</v>
      </c>
      <c r="G50">
        <v>182.8</v>
      </c>
      <c r="H50">
        <v>3</v>
      </c>
    </row>
    <row r="51" spans="2:8">
      <c r="B51">
        <v>3</v>
      </c>
      <c r="C51">
        <v>1989</v>
      </c>
      <c r="D51" t="s">
        <v>32</v>
      </c>
      <c r="E51" t="s">
        <v>805</v>
      </c>
      <c r="F51" t="s">
        <v>698</v>
      </c>
      <c r="G51">
        <v>0.8</v>
      </c>
      <c r="H51">
        <v>3</v>
      </c>
    </row>
    <row r="52" spans="2:8">
      <c r="B52">
        <v>3</v>
      </c>
      <c r="C52">
        <v>1989</v>
      </c>
      <c r="D52" t="s">
        <v>32</v>
      </c>
      <c r="E52">
        <v>36260</v>
      </c>
      <c r="F52">
        <v>3</v>
      </c>
      <c r="G52">
        <v>57.8</v>
      </c>
      <c r="H52">
        <v>3</v>
      </c>
    </row>
    <row r="53" spans="2:8">
      <c r="B53">
        <v>3</v>
      </c>
      <c r="C53">
        <v>1989</v>
      </c>
      <c r="D53" t="s">
        <v>32</v>
      </c>
      <c r="E53" t="s">
        <v>809</v>
      </c>
      <c r="F53" t="s">
        <v>810</v>
      </c>
      <c r="G53">
        <v>15.3</v>
      </c>
      <c r="H53">
        <v>3</v>
      </c>
    </row>
    <row r="54" spans="2:8">
      <c r="B54">
        <v>3</v>
      </c>
      <c r="C54">
        <v>1989</v>
      </c>
      <c r="D54" t="s">
        <v>32</v>
      </c>
      <c r="E54">
        <v>55860</v>
      </c>
      <c r="F54">
        <v>5</v>
      </c>
      <c r="G54">
        <v>13.4</v>
      </c>
      <c r="H54">
        <v>3</v>
      </c>
    </row>
    <row r="55" spans="2:8">
      <c r="B55">
        <v>3</v>
      </c>
      <c r="C55">
        <v>1989</v>
      </c>
      <c r="D55" t="s">
        <v>34</v>
      </c>
      <c r="E55" t="s">
        <v>804</v>
      </c>
      <c r="F55" t="s">
        <v>698</v>
      </c>
      <c r="G55">
        <v>7.2</v>
      </c>
      <c r="H55">
        <v>3</v>
      </c>
    </row>
    <row r="56" spans="2:8">
      <c r="B56">
        <v>3</v>
      </c>
      <c r="C56">
        <v>1989</v>
      </c>
      <c r="D56" t="s">
        <v>34</v>
      </c>
      <c r="E56" t="s">
        <v>804</v>
      </c>
      <c r="F56">
        <v>3</v>
      </c>
      <c r="G56">
        <v>39.700000000000003</v>
      </c>
      <c r="H56">
        <v>3</v>
      </c>
    </row>
    <row r="57" spans="2:8">
      <c r="B57">
        <v>3</v>
      </c>
      <c r="C57">
        <v>1989</v>
      </c>
      <c r="D57" t="s">
        <v>34</v>
      </c>
      <c r="E57" t="s">
        <v>804</v>
      </c>
      <c r="F57" t="s">
        <v>810</v>
      </c>
      <c r="G57">
        <v>16.399999999999999</v>
      </c>
      <c r="H57">
        <v>3</v>
      </c>
    </row>
    <row r="58" spans="2:8">
      <c r="B58">
        <v>3</v>
      </c>
      <c r="C58">
        <v>1989</v>
      </c>
      <c r="D58" t="s">
        <v>34</v>
      </c>
      <c r="E58" t="s">
        <v>804</v>
      </c>
      <c r="F58">
        <v>5</v>
      </c>
      <c r="G58">
        <v>15.1</v>
      </c>
      <c r="H58">
        <v>3</v>
      </c>
    </row>
    <row r="59" spans="2:8">
      <c r="B59">
        <v>3</v>
      </c>
      <c r="C59">
        <v>1989</v>
      </c>
      <c r="D59" t="s">
        <v>34</v>
      </c>
      <c r="E59" t="s">
        <v>807</v>
      </c>
      <c r="F59" t="s">
        <v>202</v>
      </c>
      <c r="G59">
        <v>102.9</v>
      </c>
      <c r="H59">
        <v>3</v>
      </c>
    </row>
    <row r="60" spans="2:8">
      <c r="B60">
        <v>3</v>
      </c>
      <c r="C60">
        <v>1989</v>
      </c>
      <c r="D60" t="s">
        <v>34</v>
      </c>
      <c r="E60" t="s">
        <v>807</v>
      </c>
      <c r="F60" t="s">
        <v>698</v>
      </c>
      <c r="G60">
        <v>0.8</v>
      </c>
      <c r="H60">
        <v>3</v>
      </c>
    </row>
    <row r="61" spans="2:8">
      <c r="B61">
        <v>3</v>
      </c>
      <c r="C61">
        <v>1989</v>
      </c>
      <c r="D61" t="s">
        <v>34</v>
      </c>
      <c r="E61" t="s">
        <v>807</v>
      </c>
      <c r="F61">
        <v>3</v>
      </c>
      <c r="G61">
        <v>65</v>
      </c>
      <c r="H61">
        <v>3</v>
      </c>
    </row>
    <row r="62" spans="2:8">
      <c r="B62">
        <v>3</v>
      </c>
      <c r="C62">
        <v>1989</v>
      </c>
      <c r="D62" t="s">
        <v>34</v>
      </c>
      <c r="E62" t="s">
        <v>807</v>
      </c>
      <c r="F62" t="s">
        <v>810</v>
      </c>
      <c r="G62">
        <v>11.5</v>
      </c>
      <c r="H62">
        <v>3</v>
      </c>
    </row>
    <row r="63" spans="2:8">
      <c r="B63">
        <v>3</v>
      </c>
      <c r="C63">
        <v>1989</v>
      </c>
      <c r="D63" t="s">
        <v>34</v>
      </c>
      <c r="E63" t="s">
        <v>807</v>
      </c>
      <c r="F63">
        <v>5</v>
      </c>
      <c r="G63">
        <v>38.299999999999997</v>
      </c>
      <c r="H63">
        <v>3</v>
      </c>
    </row>
    <row r="64" spans="2:8">
      <c r="B64">
        <v>3</v>
      </c>
      <c r="C64">
        <v>1989</v>
      </c>
      <c r="D64" t="s">
        <v>34</v>
      </c>
      <c r="E64" t="s">
        <v>808</v>
      </c>
      <c r="F64" t="s">
        <v>202</v>
      </c>
      <c r="G64">
        <v>112.9</v>
      </c>
      <c r="H64">
        <v>3</v>
      </c>
    </row>
    <row r="65" spans="2:8">
      <c r="B65">
        <v>3</v>
      </c>
      <c r="C65">
        <v>1989</v>
      </c>
      <c r="D65" t="s">
        <v>34</v>
      </c>
      <c r="E65" t="s">
        <v>808</v>
      </c>
      <c r="F65" t="s">
        <v>698</v>
      </c>
      <c r="G65">
        <v>0.4</v>
      </c>
      <c r="H65">
        <v>3</v>
      </c>
    </row>
    <row r="66" spans="2:8">
      <c r="B66">
        <v>3</v>
      </c>
      <c r="C66">
        <v>1989</v>
      </c>
      <c r="D66" t="s">
        <v>34</v>
      </c>
      <c r="E66" t="s">
        <v>808</v>
      </c>
      <c r="F66">
        <v>3</v>
      </c>
      <c r="G66">
        <v>28.3</v>
      </c>
      <c r="H66">
        <v>3</v>
      </c>
    </row>
    <row r="67" spans="2:8">
      <c r="B67">
        <v>3</v>
      </c>
      <c r="C67">
        <v>1989</v>
      </c>
      <c r="D67" t="s">
        <v>34</v>
      </c>
      <c r="E67" t="s">
        <v>808</v>
      </c>
      <c r="F67" t="s">
        <v>810</v>
      </c>
      <c r="G67">
        <v>13.5</v>
      </c>
      <c r="H67">
        <v>3</v>
      </c>
    </row>
    <row r="68" spans="2:8">
      <c r="B68">
        <v>3</v>
      </c>
      <c r="C68">
        <v>1989</v>
      </c>
      <c r="D68" t="s">
        <v>34</v>
      </c>
      <c r="E68" t="s">
        <v>808</v>
      </c>
      <c r="F68">
        <v>5</v>
      </c>
      <c r="G68">
        <v>14.8</v>
      </c>
      <c r="H68">
        <v>3</v>
      </c>
    </row>
    <row r="69" spans="2:8">
      <c r="B69">
        <v>3</v>
      </c>
      <c r="C69">
        <v>1989</v>
      </c>
      <c r="D69" t="s">
        <v>34</v>
      </c>
      <c r="E69" t="s">
        <v>811</v>
      </c>
      <c r="F69" t="s">
        <v>202</v>
      </c>
      <c r="G69">
        <v>119.4</v>
      </c>
      <c r="H69">
        <v>3</v>
      </c>
    </row>
    <row r="70" spans="2:8">
      <c r="B70">
        <v>3</v>
      </c>
      <c r="C70">
        <v>1989</v>
      </c>
      <c r="D70" t="s">
        <v>34</v>
      </c>
      <c r="E70" t="s">
        <v>811</v>
      </c>
      <c r="F70" t="s">
        <v>698</v>
      </c>
      <c r="G70">
        <v>1.8</v>
      </c>
      <c r="H70">
        <v>3</v>
      </c>
    </row>
    <row r="71" spans="2:8">
      <c r="B71">
        <v>3</v>
      </c>
      <c r="C71">
        <v>1989</v>
      </c>
      <c r="D71" t="s">
        <v>34</v>
      </c>
      <c r="E71" t="s">
        <v>811</v>
      </c>
      <c r="F71">
        <v>3</v>
      </c>
      <c r="G71">
        <v>21.9</v>
      </c>
      <c r="H71">
        <v>3</v>
      </c>
    </row>
    <row r="72" spans="2:8">
      <c r="B72">
        <v>3</v>
      </c>
      <c r="C72">
        <v>1989</v>
      </c>
      <c r="D72" t="s">
        <v>34</v>
      </c>
      <c r="E72" t="s">
        <v>811</v>
      </c>
      <c r="F72" t="s">
        <v>810</v>
      </c>
      <c r="G72">
        <v>6.5</v>
      </c>
      <c r="H72">
        <v>3</v>
      </c>
    </row>
    <row r="73" spans="2:8">
      <c r="B73">
        <v>3</v>
      </c>
      <c r="C73">
        <v>1989</v>
      </c>
      <c r="D73" t="s">
        <v>34</v>
      </c>
      <c r="E73" t="s">
        <v>811</v>
      </c>
      <c r="F73">
        <v>5</v>
      </c>
      <c r="G73">
        <v>8.5</v>
      </c>
      <c r="H73">
        <v>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Y6"/>
  <sheetViews>
    <sheetView workbookViewId="0">
      <selection activeCell="H32" sqref="H32"/>
    </sheetView>
  </sheetViews>
  <sheetFormatPr defaultColWidth="11" defaultRowHeight="15.6"/>
  <cols>
    <col min="8" max="8" width="10.8984375" style="48"/>
  </cols>
  <sheetData>
    <row r="1" spans="1:25">
      <c r="A1" t="s">
        <v>60</v>
      </c>
      <c r="B1" t="s">
        <v>15</v>
      </c>
      <c r="C1" t="s">
        <v>49</v>
      </c>
      <c r="D1" t="s">
        <v>706</v>
      </c>
      <c r="E1" t="s">
        <v>644</v>
      </c>
      <c r="F1" t="s">
        <v>13</v>
      </c>
      <c r="H1" s="47"/>
      <c r="I1" t="s">
        <v>15</v>
      </c>
      <c r="J1" t="s">
        <v>16</v>
      </c>
      <c r="K1" t="s">
        <v>221</v>
      </c>
      <c r="L1" t="s">
        <v>515</v>
      </c>
      <c r="M1" t="s">
        <v>707</v>
      </c>
      <c r="N1" t="s">
        <v>597</v>
      </c>
      <c r="O1" t="s">
        <v>708</v>
      </c>
      <c r="P1" t="s">
        <v>620</v>
      </c>
      <c r="Q1" t="s">
        <v>709</v>
      </c>
      <c r="R1" t="s">
        <v>710</v>
      </c>
      <c r="S1" t="s">
        <v>711</v>
      </c>
      <c r="T1" t="s">
        <v>712</v>
      </c>
      <c r="U1" t="s">
        <v>713</v>
      </c>
      <c r="V1" t="s">
        <v>714</v>
      </c>
      <c r="W1" t="s">
        <v>715</v>
      </c>
      <c r="X1" t="s">
        <v>716</v>
      </c>
      <c r="Y1" t="s">
        <v>28</v>
      </c>
    </row>
    <row r="2" spans="1:25">
      <c r="A2" t="s">
        <v>545</v>
      </c>
      <c r="B2">
        <v>1</v>
      </c>
      <c r="C2" t="s">
        <v>32</v>
      </c>
      <c r="D2" t="s">
        <v>739</v>
      </c>
      <c r="E2">
        <v>4.7</v>
      </c>
      <c r="F2">
        <v>3</v>
      </c>
      <c r="I2">
        <v>1</v>
      </c>
      <c r="J2">
        <v>1</v>
      </c>
      <c r="L2" t="s">
        <v>719</v>
      </c>
      <c r="M2" t="s">
        <v>812</v>
      </c>
      <c r="O2" t="s">
        <v>644</v>
      </c>
      <c r="Q2" t="s">
        <v>813</v>
      </c>
      <c r="R2" t="s">
        <v>741</v>
      </c>
      <c r="S2">
        <f>AVERAGE(E2:E3)</f>
        <v>888.05000000000007</v>
      </c>
      <c r="T2">
        <f>E4</f>
        <v>274.2</v>
      </c>
      <c r="U2">
        <v>6</v>
      </c>
      <c r="V2">
        <v>3</v>
      </c>
      <c r="W2">
        <f>T2/S2</f>
        <v>0.30876639828838465</v>
      </c>
      <c r="X2">
        <f t="shared" ref="X2:X4" si="0">LN(W2)</f>
        <v>-1.1751702805851219</v>
      </c>
      <c r="Y2">
        <f>(U2*V2)/(V2+U2)</f>
        <v>2</v>
      </c>
    </row>
    <row r="3" spans="1:25">
      <c r="A3" t="s">
        <v>515</v>
      </c>
      <c r="B3">
        <v>1</v>
      </c>
      <c r="C3" t="s">
        <v>32</v>
      </c>
      <c r="D3" t="s">
        <v>734</v>
      </c>
      <c r="E3">
        <v>1771.4</v>
      </c>
      <c r="F3">
        <v>3</v>
      </c>
      <c r="I3">
        <v>1</v>
      </c>
      <c r="J3">
        <v>2</v>
      </c>
      <c r="L3" t="s">
        <v>719</v>
      </c>
      <c r="M3" t="s">
        <v>812</v>
      </c>
      <c r="O3" t="s">
        <v>644</v>
      </c>
      <c r="Q3" t="s">
        <v>813</v>
      </c>
      <c r="R3" t="s">
        <v>740</v>
      </c>
      <c r="S3">
        <v>888.05000000000007</v>
      </c>
      <c r="T3">
        <f>E5</f>
        <v>600.6</v>
      </c>
      <c r="U3">
        <v>6</v>
      </c>
      <c r="V3">
        <v>3</v>
      </c>
      <c r="W3">
        <f t="shared" ref="W3:W4" si="1">T3/S3</f>
        <v>0.67631327064917512</v>
      </c>
      <c r="X3">
        <f t="shared" si="0"/>
        <v>-0.39109889216410598</v>
      </c>
      <c r="Y3">
        <f t="shared" ref="Y3:Y4" si="2">(U3*V3)/(V3+U3)</f>
        <v>2</v>
      </c>
    </row>
    <row r="4" spans="1:25">
      <c r="A4" t="s">
        <v>719</v>
      </c>
      <c r="B4">
        <v>1</v>
      </c>
      <c r="C4" t="s">
        <v>34</v>
      </c>
      <c r="D4" t="s">
        <v>741</v>
      </c>
      <c r="E4">
        <v>274.2</v>
      </c>
      <c r="F4">
        <v>3</v>
      </c>
      <c r="I4">
        <v>1</v>
      </c>
      <c r="J4">
        <v>3</v>
      </c>
      <c r="L4" t="s">
        <v>719</v>
      </c>
      <c r="M4" t="s">
        <v>812</v>
      </c>
      <c r="O4" t="s">
        <v>644</v>
      </c>
      <c r="Q4" t="s">
        <v>813</v>
      </c>
      <c r="R4" t="s">
        <v>814</v>
      </c>
      <c r="S4">
        <v>888.05000000000007</v>
      </c>
      <c r="T4">
        <f>E6</f>
        <v>671.8</v>
      </c>
      <c r="U4">
        <v>6</v>
      </c>
      <c r="V4">
        <v>3</v>
      </c>
      <c r="W4">
        <f t="shared" si="1"/>
        <v>0.75648893643375925</v>
      </c>
      <c r="X4">
        <f t="shared" si="0"/>
        <v>-0.27906737053514358</v>
      </c>
      <c r="Y4">
        <f t="shared" si="2"/>
        <v>2</v>
      </c>
    </row>
    <row r="5" spans="1:25">
      <c r="A5" t="s">
        <v>707</v>
      </c>
      <c r="B5">
        <v>1</v>
      </c>
      <c r="C5" t="s">
        <v>34</v>
      </c>
      <c r="D5" t="s">
        <v>740</v>
      </c>
      <c r="E5">
        <v>600.6</v>
      </c>
      <c r="F5">
        <v>3</v>
      </c>
    </row>
    <row r="6" spans="1:25">
      <c r="A6" t="s">
        <v>812</v>
      </c>
      <c r="B6">
        <v>1</v>
      </c>
      <c r="C6" t="s">
        <v>34</v>
      </c>
      <c r="D6" t="s">
        <v>814</v>
      </c>
      <c r="E6">
        <v>671.8</v>
      </c>
      <c r="F6">
        <v>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136"/>
  <sheetViews>
    <sheetView workbookViewId="0">
      <selection activeCell="K39" sqref="K39"/>
    </sheetView>
  </sheetViews>
  <sheetFormatPr defaultColWidth="11" defaultRowHeight="15.6"/>
  <cols>
    <col min="11" max="11" width="10.8984375" style="48"/>
  </cols>
  <sheetData>
    <row r="1" spans="1:26">
      <c r="A1" t="s">
        <v>60</v>
      </c>
      <c r="B1" t="s">
        <v>15</v>
      </c>
      <c r="C1" t="s">
        <v>597</v>
      </c>
      <c r="D1" t="s">
        <v>221</v>
      </c>
      <c r="E1" t="s">
        <v>49</v>
      </c>
      <c r="F1" t="s">
        <v>706</v>
      </c>
      <c r="G1" t="s">
        <v>815</v>
      </c>
      <c r="H1" t="s">
        <v>816</v>
      </c>
      <c r="I1" t="s">
        <v>13</v>
      </c>
      <c r="K1" s="47"/>
      <c r="L1" t="s">
        <v>15</v>
      </c>
      <c r="M1" t="s">
        <v>16</v>
      </c>
      <c r="N1" t="s">
        <v>221</v>
      </c>
      <c r="O1" t="s">
        <v>515</v>
      </c>
      <c r="P1" t="s">
        <v>707</v>
      </c>
      <c r="Q1" t="s">
        <v>597</v>
      </c>
      <c r="R1" t="s">
        <v>708</v>
      </c>
      <c r="S1" t="s">
        <v>709</v>
      </c>
      <c r="T1" t="s">
        <v>711</v>
      </c>
      <c r="U1" t="s">
        <v>712</v>
      </c>
      <c r="V1" s="51" t="s">
        <v>713</v>
      </c>
      <c r="W1" t="s">
        <v>714</v>
      </c>
      <c r="X1" t="s">
        <v>715</v>
      </c>
      <c r="Y1" t="s">
        <v>716</v>
      </c>
      <c r="Z1" t="s">
        <v>28</v>
      </c>
    </row>
    <row r="2" spans="1:26">
      <c r="A2" t="s">
        <v>61</v>
      </c>
      <c r="B2">
        <v>1</v>
      </c>
      <c r="C2">
        <v>1997</v>
      </c>
      <c r="D2">
        <v>1</v>
      </c>
      <c r="E2" t="s">
        <v>32</v>
      </c>
      <c r="F2" t="s">
        <v>817</v>
      </c>
      <c r="G2" t="s">
        <v>818</v>
      </c>
      <c r="H2">
        <v>100</v>
      </c>
      <c r="I2">
        <v>3</v>
      </c>
      <c r="L2">
        <v>1</v>
      </c>
      <c r="M2">
        <v>1</v>
      </c>
      <c r="N2">
        <v>1</v>
      </c>
      <c r="O2" s="53" t="s">
        <v>819</v>
      </c>
      <c r="P2" s="53" t="s">
        <v>820</v>
      </c>
      <c r="Q2">
        <v>1997</v>
      </c>
      <c r="R2" t="s">
        <v>816</v>
      </c>
      <c r="S2" t="s">
        <v>821</v>
      </c>
      <c r="T2">
        <f>AVERAGE(H2,H4)</f>
        <v>50</v>
      </c>
      <c r="U2">
        <f>AVERAGE(H5:H6)</f>
        <v>42</v>
      </c>
      <c r="V2" s="51">
        <v>6</v>
      </c>
      <c r="W2">
        <v>3</v>
      </c>
      <c r="X2">
        <f>U2/T2</f>
        <v>0.84</v>
      </c>
      <c r="Y2">
        <f t="shared" ref="Y2:Y53" si="0">LN(X2)</f>
        <v>-0.1743533871447778</v>
      </c>
      <c r="Z2">
        <f>(V2*W2)/(W2+V2)</f>
        <v>2</v>
      </c>
    </row>
    <row r="3" spans="1:26">
      <c r="A3" t="s">
        <v>515</v>
      </c>
      <c r="B3">
        <v>1</v>
      </c>
      <c r="C3">
        <v>1997</v>
      </c>
      <c r="D3">
        <v>1</v>
      </c>
      <c r="E3" t="s">
        <v>32</v>
      </c>
      <c r="F3" t="s">
        <v>822</v>
      </c>
      <c r="G3" t="s">
        <v>823</v>
      </c>
      <c r="H3">
        <v>100</v>
      </c>
      <c r="I3">
        <v>3</v>
      </c>
      <c r="L3">
        <v>1</v>
      </c>
      <c r="M3">
        <v>2</v>
      </c>
      <c r="N3">
        <v>1</v>
      </c>
      <c r="O3" s="53" t="s">
        <v>819</v>
      </c>
      <c r="P3" s="53" t="s">
        <v>820</v>
      </c>
      <c r="Q3">
        <v>1997</v>
      </c>
      <c r="R3" t="s">
        <v>816</v>
      </c>
      <c r="S3" t="s">
        <v>824</v>
      </c>
      <c r="T3">
        <v>50</v>
      </c>
      <c r="U3">
        <f>AVERAGE(H7:H8)</f>
        <v>32.5</v>
      </c>
      <c r="V3" s="51">
        <v>6</v>
      </c>
      <c r="W3">
        <v>3</v>
      </c>
      <c r="X3">
        <f t="shared" ref="X3:X53" si="1">U3/T3</f>
        <v>0.65</v>
      </c>
      <c r="Y3">
        <f t="shared" si="0"/>
        <v>-0.43078291609245423</v>
      </c>
      <c r="Z3">
        <f t="shared" ref="Z3:Z53" si="2">(V3*W3)/(W3+V3)</f>
        <v>2</v>
      </c>
    </row>
    <row r="4" spans="1:26">
      <c r="A4" s="53" t="s">
        <v>819</v>
      </c>
      <c r="B4">
        <v>1</v>
      </c>
      <c r="C4">
        <v>1997</v>
      </c>
      <c r="D4">
        <v>1</v>
      </c>
      <c r="E4" t="s">
        <v>32</v>
      </c>
      <c r="F4" t="s">
        <v>825</v>
      </c>
      <c r="G4" t="s">
        <v>826</v>
      </c>
      <c r="H4">
        <v>0</v>
      </c>
      <c r="I4">
        <v>3</v>
      </c>
      <c r="L4">
        <v>1</v>
      </c>
      <c r="M4">
        <v>3</v>
      </c>
      <c r="N4">
        <v>1</v>
      </c>
      <c r="O4" s="53" t="s">
        <v>819</v>
      </c>
      <c r="P4" s="53" t="s">
        <v>820</v>
      </c>
      <c r="Q4">
        <v>1997</v>
      </c>
      <c r="R4" t="s">
        <v>816</v>
      </c>
      <c r="S4" t="s">
        <v>827</v>
      </c>
      <c r="T4">
        <v>50</v>
      </c>
      <c r="U4">
        <f>AVERAGE(H9:H10)</f>
        <v>32.5</v>
      </c>
      <c r="V4" s="51">
        <v>6</v>
      </c>
      <c r="W4">
        <v>3</v>
      </c>
      <c r="X4">
        <f t="shared" si="1"/>
        <v>0.65</v>
      </c>
      <c r="Y4">
        <f t="shared" si="0"/>
        <v>-0.43078291609245423</v>
      </c>
      <c r="Z4">
        <f t="shared" si="2"/>
        <v>2</v>
      </c>
    </row>
    <row r="5" spans="1:26">
      <c r="A5" t="s">
        <v>707</v>
      </c>
      <c r="B5">
        <v>1</v>
      </c>
      <c r="C5">
        <v>1997</v>
      </c>
      <c r="D5">
        <v>1</v>
      </c>
      <c r="E5" t="s">
        <v>34</v>
      </c>
      <c r="F5" t="s">
        <v>821</v>
      </c>
      <c r="G5" t="s">
        <v>818</v>
      </c>
      <c r="H5">
        <v>84</v>
      </c>
      <c r="I5">
        <v>3</v>
      </c>
      <c r="L5">
        <v>1</v>
      </c>
      <c r="M5">
        <v>4</v>
      </c>
      <c r="N5">
        <v>1</v>
      </c>
      <c r="O5" s="53" t="s">
        <v>819</v>
      </c>
      <c r="P5" s="53" t="s">
        <v>820</v>
      </c>
      <c r="Q5">
        <v>1997</v>
      </c>
      <c r="R5" t="s">
        <v>816</v>
      </c>
      <c r="S5" t="s">
        <v>828</v>
      </c>
      <c r="T5">
        <f>AVERAGE(H2:H3)</f>
        <v>100</v>
      </c>
      <c r="U5">
        <f>AVERAGE(H11:H12)</f>
        <v>89</v>
      </c>
      <c r="V5" s="51">
        <v>6</v>
      </c>
      <c r="W5">
        <v>3</v>
      </c>
      <c r="X5">
        <f t="shared" si="1"/>
        <v>0.89</v>
      </c>
      <c r="Y5">
        <f t="shared" si="0"/>
        <v>-0.11653381625595151</v>
      </c>
      <c r="Z5">
        <f t="shared" si="2"/>
        <v>2</v>
      </c>
    </row>
    <row r="6" spans="1:26">
      <c r="A6" s="53" t="s">
        <v>820</v>
      </c>
      <c r="B6">
        <v>1</v>
      </c>
      <c r="C6">
        <v>1997</v>
      </c>
      <c r="D6">
        <v>1</v>
      </c>
      <c r="E6" t="s">
        <v>34</v>
      </c>
      <c r="F6" t="s">
        <v>821</v>
      </c>
      <c r="G6" t="s">
        <v>826</v>
      </c>
      <c r="H6">
        <v>0</v>
      </c>
      <c r="I6">
        <v>0</v>
      </c>
      <c r="L6">
        <v>1</v>
      </c>
      <c r="M6">
        <v>5</v>
      </c>
      <c r="N6">
        <v>1</v>
      </c>
      <c r="O6" s="53" t="s">
        <v>819</v>
      </c>
      <c r="P6" s="53" t="s">
        <v>820</v>
      </c>
      <c r="Q6">
        <v>1997</v>
      </c>
      <c r="R6" t="s">
        <v>816</v>
      </c>
      <c r="S6" t="s">
        <v>829</v>
      </c>
      <c r="T6">
        <f>AVERAGE(H3:H4)</f>
        <v>50</v>
      </c>
      <c r="U6">
        <f>AVERAGE(H13:H14)</f>
        <v>27.5</v>
      </c>
      <c r="V6" s="51">
        <v>6</v>
      </c>
      <c r="W6">
        <v>3</v>
      </c>
      <c r="X6">
        <f t="shared" si="1"/>
        <v>0.55000000000000004</v>
      </c>
      <c r="Y6">
        <f t="shared" si="0"/>
        <v>-0.59783700075562041</v>
      </c>
      <c r="Z6">
        <f t="shared" si="2"/>
        <v>2</v>
      </c>
    </row>
    <row r="7" spans="1:26">
      <c r="B7">
        <v>1</v>
      </c>
      <c r="C7">
        <v>1997</v>
      </c>
      <c r="D7">
        <v>1</v>
      </c>
      <c r="E7" t="s">
        <v>34</v>
      </c>
      <c r="F7" t="s">
        <v>824</v>
      </c>
      <c r="G7" t="s">
        <v>818</v>
      </c>
      <c r="H7">
        <v>65</v>
      </c>
      <c r="I7">
        <v>3</v>
      </c>
      <c r="L7">
        <v>1</v>
      </c>
      <c r="M7">
        <v>6</v>
      </c>
      <c r="N7">
        <v>1</v>
      </c>
      <c r="O7" s="53" t="s">
        <v>819</v>
      </c>
      <c r="P7" s="53" t="s">
        <v>820</v>
      </c>
      <c r="Q7">
        <v>1997</v>
      </c>
      <c r="R7" t="s">
        <v>816</v>
      </c>
      <c r="S7" t="s">
        <v>830</v>
      </c>
      <c r="T7">
        <v>50</v>
      </c>
      <c r="U7">
        <f>AVERAGE(H15:H16)</f>
        <v>26</v>
      </c>
      <c r="V7" s="51">
        <v>6</v>
      </c>
      <c r="W7">
        <v>3</v>
      </c>
      <c r="X7">
        <f t="shared" si="1"/>
        <v>0.52</v>
      </c>
      <c r="Y7">
        <f t="shared" si="0"/>
        <v>-0.65392646740666394</v>
      </c>
      <c r="Z7">
        <f t="shared" si="2"/>
        <v>2</v>
      </c>
    </row>
    <row r="8" spans="1:26">
      <c r="B8">
        <v>1</v>
      </c>
      <c r="C8">
        <v>1997</v>
      </c>
      <c r="D8">
        <v>1</v>
      </c>
      <c r="E8" t="s">
        <v>34</v>
      </c>
      <c r="F8" t="s">
        <v>824</v>
      </c>
      <c r="G8" t="s">
        <v>826</v>
      </c>
      <c r="H8">
        <v>0</v>
      </c>
      <c r="I8">
        <v>0</v>
      </c>
      <c r="L8">
        <v>1</v>
      </c>
      <c r="M8">
        <v>7</v>
      </c>
      <c r="N8">
        <v>1</v>
      </c>
      <c r="O8" s="53" t="s">
        <v>819</v>
      </c>
      <c r="P8" s="53" t="s">
        <v>820</v>
      </c>
      <c r="Q8">
        <v>1997</v>
      </c>
      <c r="R8" t="s">
        <v>816</v>
      </c>
      <c r="S8" t="s">
        <v>831</v>
      </c>
      <c r="T8">
        <v>50</v>
      </c>
      <c r="U8">
        <f>AVERAGE(H17:H18)</f>
        <v>35</v>
      </c>
      <c r="V8" s="51">
        <v>6</v>
      </c>
      <c r="W8">
        <v>3</v>
      </c>
      <c r="X8">
        <f t="shared" si="1"/>
        <v>0.7</v>
      </c>
      <c r="Y8">
        <f t="shared" si="0"/>
        <v>-0.35667494393873245</v>
      </c>
      <c r="Z8">
        <f t="shared" si="2"/>
        <v>2</v>
      </c>
    </row>
    <row r="9" spans="1:26">
      <c r="B9">
        <v>1</v>
      </c>
      <c r="C9">
        <v>1997</v>
      </c>
      <c r="D9">
        <v>1</v>
      </c>
      <c r="E9" t="s">
        <v>34</v>
      </c>
      <c r="F9" t="s">
        <v>827</v>
      </c>
      <c r="G9" t="s">
        <v>818</v>
      </c>
      <c r="H9">
        <v>65</v>
      </c>
      <c r="I9">
        <v>3</v>
      </c>
      <c r="L9">
        <v>1</v>
      </c>
      <c r="M9">
        <v>8</v>
      </c>
      <c r="N9">
        <v>2</v>
      </c>
      <c r="O9" s="53" t="s">
        <v>819</v>
      </c>
      <c r="P9" s="53" t="s">
        <v>820</v>
      </c>
      <c r="Q9">
        <v>1997</v>
      </c>
      <c r="R9" t="s">
        <v>816</v>
      </c>
      <c r="S9" t="s">
        <v>821</v>
      </c>
      <c r="T9">
        <f>AVERAGE(H19,H21)</f>
        <v>50</v>
      </c>
      <c r="U9">
        <f>AVERAGE(H22:H23)</f>
        <v>25.5</v>
      </c>
      <c r="V9" s="51">
        <v>6</v>
      </c>
      <c r="W9">
        <v>3</v>
      </c>
      <c r="X9">
        <f t="shared" si="1"/>
        <v>0.51</v>
      </c>
      <c r="Y9">
        <f t="shared" si="0"/>
        <v>-0.67334455326376563</v>
      </c>
      <c r="Z9">
        <f t="shared" si="2"/>
        <v>2</v>
      </c>
    </row>
    <row r="10" spans="1:26">
      <c r="B10">
        <v>1</v>
      </c>
      <c r="C10">
        <v>1997</v>
      </c>
      <c r="D10">
        <v>1</v>
      </c>
      <c r="E10" t="s">
        <v>34</v>
      </c>
      <c r="F10" t="s">
        <v>827</v>
      </c>
      <c r="G10" t="s">
        <v>826</v>
      </c>
      <c r="H10">
        <v>0</v>
      </c>
      <c r="I10">
        <v>0</v>
      </c>
      <c r="L10">
        <v>1</v>
      </c>
      <c r="M10">
        <v>9</v>
      </c>
      <c r="N10">
        <v>2</v>
      </c>
      <c r="O10" s="53" t="s">
        <v>819</v>
      </c>
      <c r="P10" s="53" t="s">
        <v>820</v>
      </c>
      <c r="Q10">
        <v>1997</v>
      </c>
      <c r="R10" t="s">
        <v>816</v>
      </c>
      <c r="S10" t="s">
        <v>824</v>
      </c>
      <c r="T10">
        <f>AVERAGE(H19,H21)</f>
        <v>50</v>
      </c>
      <c r="U10">
        <f>AVERAGE(H24:H25)</f>
        <v>12</v>
      </c>
      <c r="V10" s="51">
        <v>6</v>
      </c>
      <c r="W10">
        <v>3</v>
      </c>
      <c r="X10">
        <f t="shared" si="1"/>
        <v>0.24</v>
      </c>
      <c r="Y10">
        <f t="shared" si="0"/>
        <v>-1.4271163556401458</v>
      </c>
      <c r="Z10">
        <f t="shared" si="2"/>
        <v>2</v>
      </c>
    </row>
    <row r="11" spans="1:26">
      <c r="B11">
        <v>1</v>
      </c>
      <c r="C11">
        <v>1997</v>
      </c>
      <c r="D11">
        <v>1</v>
      </c>
      <c r="E11" t="s">
        <v>34</v>
      </c>
      <c r="F11" t="s">
        <v>828</v>
      </c>
      <c r="G11" t="s">
        <v>818</v>
      </c>
      <c r="H11">
        <v>89</v>
      </c>
      <c r="I11">
        <v>3</v>
      </c>
      <c r="L11">
        <v>1</v>
      </c>
      <c r="M11">
        <v>10</v>
      </c>
      <c r="N11">
        <v>2</v>
      </c>
      <c r="O11" s="53" t="s">
        <v>819</v>
      </c>
      <c r="P11" s="53" t="s">
        <v>820</v>
      </c>
      <c r="Q11">
        <v>1997</v>
      </c>
      <c r="R11" t="s">
        <v>816</v>
      </c>
      <c r="S11" t="s">
        <v>827</v>
      </c>
      <c r="T11">
        <f>AVERAGE(H19,H21)</f>
        <v>50</v>
      </c>
      <c r="U11">
        <f>AVERAGE(H26:H27)</f>
        <v>12</v>
      </c>
      <c r="V11" s="51">
        <v>6</v>
      </c>
      <c r="W11">
        <v>3</v>
      </c>
      <c r="X11">
        <f t="shared" si="1"/>
        <v>0.24</v>
      </c>
      <c r="Y11">
        <f t="shared" si="0"/>
        <v>-1.4271163556401458</v>
      </c>
      <c r="Z11">
        <f t="shared" si="2"/>
        <v>2</v>
      </c>
    </row>
    <row r="12" spans="1:26">
      <c r="B12">
        <v>1</v>
      </c>
      <c r="C12">
        <v>1997</v>
      </c>
      <c r="D12">
        <v>1</v>
      </c>
      <c r="E12" t="s">
        <v>34</v>
      </c>
      <c r="F12" t="s">
        <v>828</v>
      </c>
      <c r="G12" t="s">
        <v>823</v>
      </c>
      <c r="H12">
        <v>89</v>
      </c>
      <c r="I12">
        <v>0</v>
      </c>
      <c r="L12">
        <v>1</v>
      </c>
      <c r="M12">
        <v>11</v>
      </c>
      <c r="N12">
        <v>2</v>
      </c>
      <c r="O12" s="53" t="s">
        <v>819</v>
      </c>
      <c r="P12" s="53" t="s">
        <v>820</v>
      </c>
      <c r="Q12">
        <v>1997</v>
      </c>
      <c r="R12" t="s">
        <v>816</v>
      </c>
      <c r="S12" t="s">
        <v>828</v>
      </c>
      <c r="T12">
        <v>100</v>
      </c>
      <c r="U12">
        <f>AVERAGE(H28:H29)</f>
        <v>53</v>
      </c>
      <c r="V12" s="51">
        <v>6</v>
      </c>
      <c r="W12">
        <v>3</v>
      </c>
      <c r="X12">
        <f t="shared" si="1"/>
        <v>0.53</v>
      </c>
      <c r="Y12">
        <f t="shared" si="0"/>
        <v>-0.6348782724359695</v>
      </c>
      <c r="Z12">
        <f t="shared" si="2"/>
        <v>2</v>
      </c>
    </row>
    <row r="13" spans="1:26">
      <c r="B13">
        <v>1</v>
      </c>
      <c r="C13">
        <v>1997</v>
      </c>
      <c r="D13">
        <v>1</v>
      </c>
      <c r="E13" t="s">
        <v>34</v>
      </c>
      <c r="F13" t="s">
        <v>829</v>
      </c>
      <c r="G13" t="s">
        <v>823</v>
      </c>
      <c r="H13">
        <v>55</v>
      </c>
      <c r="I13">
        <v>3</v>
      </c>
      <c r="L13">
        <v>1</v>
      </c>
      <c r="M13">
        <v>12</v>
      </c>
      <c r="N13">
        <v>2</v>
      </c>
      <c r="O13" s="53" t="s">
        <v>819</v>
      </c>
      <c r="P13" s="53" t="s">
        <v>820</v>
      </c>
      <c r="Q13">
        <v>1997</v>
      </c>
      <c r="R13" t="s">
        <v>816</v>
      </c>
      <c r="S13" t="s">
        <v>829</v>
      </c>
      <c r="T13">
        <v>50</v>
      </c>
      <c r="U13">
        <f>AVERAGE(H30:H31)</f>
        <v>34.5</v>
      </c>
      <c r="V13" s="51">
        <v>6</v>
      </c>
      <c r="W13">
        <v>3</v>
      </c>
      <c r="X13">
        <f t="shared" si="1"/>
        <v>0.69</v>
      </c>
      <c r="Y13">
        <f t="shared" si="0"/>
        <v>-0.37106368139083207</v>
      </c>
      <c r="Z13">
        <f t="shared" si="2"/>
        <v>2</v>
      </c>
    </row>
    <row r="14" spans="1:26">
      <c r="B14">
        <v>1</v>
      </c>
      <c r="C14">
        <v>1997</v>
      </c>
      <c r="D14">
        <v>1</v>
      </c>
      <c r="E14" t="s">
        <v>34</v>
      </c>
      <c r="F14" t="s">
        <v>829</v>
      </c>
      <c r="G14" t="s">
        <v>826</v>
      </c>
      <c r="H14">
        <v>0</v>
      </c>
      <c r="I14">
        <v>0</v>
      </c>
      <c r="L14">
        <v>1</v>
      </c>
      <c r="M14">
        <v>13</v>
      </c>
      <c r="N14">
        <v>2</v>
      </c>
      <c r="O14" s="53" t="s">
        <v>819</v>
      </c>
      <c r="P14" s="53" t="s">
        <v>820</v>
      </c>
      <c r="Q14">
        <v>1997</v>
      </c>
      <c r="R14" t="s">
        <v>816</v>
      </c>
      <c r="S14" t="s">
        <v>830</v>
      </c>
      <c r="T14">
        <v>50</v>
      </c>
      <c r="U14">
        <f>AVERAGE(H32:H33)</f>
        <v>16.5</v>
      </c>
      <c r="V14" s="51">
        <v>6</v>
      </c>
      <c r="W14">
        <v>3</v>
      </c>
      <c r="X14">
        <f t="shared" si="1"/>
        <v>0.33</v>
      </c>
      <c r="Y14">
        <f t="shared" si="0"/>
        <v>-1.1086626245216111</v>
      </c>
      <c r="Z14">
        <f t="shared" si="2"/>
        <v>2</v>
      </c>
    </row>
    <row r="15" spans="1:26">
      <c r="B15">
        <v>1</v>
      </c>
      <c r="C15">
        <v>1997</v>
      </c>
      <c r="D15">
        <v>1</v>
      </c>
      <c r="E15" t="s">
        <v>34</v>
      </c>
      <c r="F15" t="s">
        <v>830</v>
      </c>
      <c r="G15" t="s">
        <v>823</v>
      </c>
      <c r="H15">
        <v>52</v>
      </c>
      <c r="I15">
        <v>3</v>
      </c>
      <c r="L15">
        <v>1</v>
      </c>
      <c r="M15">
        <v>14</v>
      </c>
      <c r="N15">
        <v>2</v>
      </c>
      <c r="O15" s="53" t="s">
        <v>819</v>
      </c>
      <c r="P15" s="53" t="s">
        <v>820</v>
      </c>
      <c r="Q15">
        <v>1997</v>
      </c>
      <c r="R15" t="s">
        <v>816</v>
      </c>
      <c r="S15" t="s">
        <v>831</v>
      </c>
      <c r="T15">
        <v>50</v>
      </c>
      <c r="U15">
        <f>AVERAGE(H34:H35)</f>
        <v>14.5</v>
      </c>
      <c r="V15" s="51">
        <v>6</v>
      </c>
      <c r="W15">
        <v>3</v>
      </c>
      <c r="X15">
        <f t="shared" si="1"/>
        <v>0.28999999999999998</v>
      </c>
      <c r="Y15">
        <f t="shared" si="0"/>
        <v>-1.2378743560016174</v>
      </c>
      <c r="Z15">
        <f t="shared" si="2"/>
        <v>2</v>
      </c>
    </row>
    <row r="16" spans="1:26">
      <c r="B16">
        <v>1</v>
      </c>
      <c r="C16">
        <v>1997</v>
      </c>
      <c r="D16">
        <v>1</v>
      </c>
      <c r="E16" t="s">
        <v>34</v>
      </c>
      <c r="F16" t="s">
        <v>830</v>
      </c>
      <c r="G16" t="s">
        <v>826</v>
      </c>
      <c r="H16">
        <v>0</v>
      </c>
      <c r="I16">
        <v>0</v>
      </c>
      <c r="L16">
        <v>1</v>
      </c>
      <c r="M16">
        <v>15</v>
      </c>
      <c r="N16">
        <v>3</v>
      </c>
      <c r="O16" s="53" t="s">
        <v>819</v>
      </c>
      <c r="P16" s="53" t="s">
        <v>820</v>
      </c>
      <c r="Q16">
        <v>1997</v>
      </c>
      <c r="R16" t="s">
        <v>816</v>
      </c>
      <c r="S16" t="s">
        <v>821</v>
      </c>
      <c r="T16">
        <v>50</v>
      </c>
      <c r="U16">
        <f>AVERAGE(H39:H40)</f>
        <v>31.5</v>
      </c>
      <c r="V16" s="51">
        <v>6</v>
      </c>
      <c r="W16">
        <v>3</v>
      </c>
      <c r="X16">
        <f t="shared" si="1"/>
        <v>0.63</v>
      </c>
      <c r="Y16">
        <f t="shared" si="0"/>
        <v>-0.46203545959655867</v>
      </c>
      <c r="Z16">
        <f t="shared" si="2"/>
        <v>2</v>
      </c>
    </row>
    <row r="17" spans="2:26">
      <c r="B17">
        <v>1</v>
      </c>
      <c r="C17">
        <v>1997</v>
      </c>
      <c r="D17">
        <v>1</v>
      </c>
      <c r="E17" t="s">
        <v>34</v>
      </c>
      <c r="F17" t="s">
        <v>831</v>
      </c>
      <c r="G17" t="s">
        <v>823</v>
      </c>
      <c r="H17">
        <v>70</v>
      </c>
      <c r="I17">
        <v>3</v>
      </c>
      <c r="L17">
        <v>1</v>
      </c>
      <c r="M17">
        <v>16</v>
      </c>
      <c r="N17">
        <v>3</v>
      </c>
      <c r="O17" s="53" t="s">
        <v>819</v>
      </c>
      <c r="P17" s="53" t="s">
        <v>820</v>
      </c>
      <c r="Q17">
        <v>1997</v>
      </c>
      <c r="R17" t="s">
        <v>816</v>
      </c>
      <c r="S17" t="s">
        <v>824</v>
      </c>
      <c r="T17">
        <v>50</v>
      </c>
      <c r="U17">
        <f>AVERAGE(H41:H42)</f>
        <v>17.5</v>
      </c>
      <c r="V17" s="51">
        <v>6</v>
      </c>
      <c r="W17">
        <v>3</v>
      </c>
      <c r="X17">
        <f t="shared" si="1"/>
        <v>0.35</v>
      </c>
      <c r="Y17">
        <f t="shared" si="0"/>
        <v>-1.0498221244986778</v>
      </c>
      <c r="Z17">
        <f t="shared" si="2"/>
        <v>2</v>
      </c>
    </row>
    <row r="18" spans="2:26">
      <c r="B18">
        <v>1</v>
      </c>
      <c r="C18">
        <v>1997</v>
      </c>
      <c r="D18">
        <v>1</v>
      </c>
      <c r="E18" t="s">
        <v>34</v>
      </c>
      <c r="F18" t="s">
        <v>831</v>
      </c>
      <c r="G18" t="s">
        <v>826</v>
      </c>
      <c r="H18">
        <v>0</v>
      </c>
      <c r="I18">
        <v>0</v>
      </c>
      <c r="L18">
        <v>1</v>
      </c>
      <c r="M18">
        <v>17</v>
      </c>
      <c r="N18">
        <v>3</v>
      </c>
      <c r="O18" s="53" t="s">
        <v>819</v>
      </c>
      <c r="P18" s="53" t="s">
        <v>820</v>
      </c>
      <c r="Q18">
        <v>1997</v>
      </c>
      <c r="R18" t="s">
        <v>816</v>
      </c>
      <c r="S18" t="s">
        <v>827</v>
      </c>
      <c r="T18">
        <v>50</v>
      </c>
      <c r="U18">
        <f>AVERAGE(H43:H44)</f>
        <v>12</v>
      </c>
      <c r="V18" s="51">
        <v>6</v>
      </c>
      <c r="W18">
        <v>3</v>
      </c>
      <c r="X18">
        <f t="shared" si="1"/>
        <v>0.24</v>
      </c>
      <c r="Y18">
        <f t="shared" si="0"/>
        <v>-1.4271163556401458</v>
      </c>
      <c r="Z18">
        <f t="shared" si="2"/>
        <v>2</v>
      </c>
    </row>
    <row r="19" spans="2:26">
      <c r="B19">
        <v>1</v>
      </c>
      <c r="C19">
        <v>1997</v>
      </c>
      <c r="D19">
        <v>2</v>
      </c>
      <c r="E19" t="s">
        <v>32</v>
      </c>
      <c r="F19" t="s">
        <v>817</v>
      </c>
      <c r="G19" t="s">
        <v>818</v>
      </c>
      <c r="H19">
        <v>100</v>
      </c>
      <c r="I19">
        <v>3</v>
      </c>
      <c r="L19">
        <v>1</v>
      </c>
      <c r="M19">
        <v>18</v>
      </c>
      <c r="N19">
        <v>3</v>
      </c>
      <c r="O19" s="53" t="s">
        <v>819</v>
      </c>
      <c r="P19" s="53" t="s">
        <v>820</v>
      </c>
      <c r="Q19">
        <v>1997</v>
      </c>
      <c r="R19" t="s">
        <v>816</v>
      </c>
      <c r="S19" t="s">
        <v>828</v>
      </c>
      <c r="T19">
        <v>100</v>
      </c>
      <c r="U19">
        <f>AVERAGE(H45:H46)</f>
        <v>47</v>
      </c>
      <c r="V19" s="51">
        <v>6</v>
      </c>
      <c r="W19">
        <v>3</v>
      </c>
      <c r="X19">
        <f t="shared" si="1"/>
        <v>0.47</v>
      </c>
      <c r="Y19">
        <f t="shared" si="0"/>
        <v>-0.75502258427803282</v>
      </c>
      <c r="Z19">
        <f t="shared" si="2"/>
        <v>2</v>
      </c>
    </row>
    <row r="20" spans="2:26">
      <c r="B20">
        <v>1</v>
      </c>
      <c r="C20">
        <v>1997</v>
      </c>
      <c r="D20">
        <v>2</v>
      </c>
      <c r="E20" t="s">
        <v>32</v>
      </c>
      <c r="F20" t="s">
        <v>822</v>
      </c>
      <c r="G20" t="s">
        <v>823</v>
      </c>
      <c r="H20">
        <v>100</v>
      </c>
      <c r="I20">
        <v>3</v>
      </c>
      <c r="L20">
        <v>1</v>
      </c>
      <c r="M20">
        <v>19</v>
      </c>
      <c r="N20">
        <v>3</v>
      </c>
      <c r="O20" s="53" t="s">
        <v>819</v>
      </c>
      <c r="P20" s="53" t="s">
        <v>820</v>
      </c>
      <c r="Q20">
        <v>1997</v>
      </c>
      <c r="R20" t="s">
        <v>816</v>
      </c>
      <c r="S20" t="s">
        <v>829</v>
      </c>
      <c r="T20">
        <v>50</v>
      </c>
      <c r="U20">
        <f>AVERAGE(H47:H48)</f>
        <v>35</v>
      </c>
      <c r="V20" s="51">
        <v>6</v>
      </c>
      <c r="W20">
        <v>3</v>
      </c>
      <c r="X20">
        <f t="shared" si="1"/>
        <v>0.7</v>
      </c>
      <c r="Y20">
        <f t="shared" si="0"/>
        <v>-0.35667494393873245</v>
      </c>
      <c r="Z20">
        <f t="shared" si="2"/>
        <v>2</v>
      </c>
    </row>
    <row r="21" spans="2:26">
      <c r="B21">
        <v>1</v>
      </c>
      <c r="C21">
        <v>1997</v>
      </c>
      <c r="D21">
        <v>2</v>
      </c>
      <c r="E21" t="s">
        <v>32</v>
      </c>
      <c r="F21" t="s">
        <v>825</v>
      </c>
      <c r="G21" t="s">
        <v>826</v>
      </c>
      <c r="H21">
        <v>0</v>
      </c>
      <c r="I21">
        <v>3</v>
      </c>
      <c r="L21">
        <v>1</v>
      </c>
      <c r="M21">
        <v>20</v>
      </c>
      <c r="N21">
        <v>3</v>
      </c>
      <c r="O21" s="53" t="s">
        <v>819</v>
      </c>
      <c r="P21" s="53" t="s">
        <v>820</v>
      </c>
      <c r="Q21">
        <v>1997</v>
      </c>
      <c r="R21" t="s">
        <v>816</v>
      </c>
      <c r="S21" t="s">
        <v>830</v>
      </c>
      <c r="T21">
        <v>50</v>
      </c>
      <c r="U21">
        <f>AVERAGE(H49:H50)</f>
        <v>24.5</v>
      </c>
      <c r="V21" s="51">
        <v>6</v>
      </c>
      <c r="W21">
        <v>3</v>
      </c>
      <c r="X21">
        <f t="shared" si="1"/>
        <v>0.49</v>
      </c>
      <c r="Y21">
        <f t="shared" si="0"/>
        <v>-0.71334988787746478</v>
      </c>
      <c r="Z21">
        <f t="shared" si="2"/>
        <v>2</v>
      </c>
    </row>
    <row r="22" spans="2:26">
      <c r="B22">
        <v>1</v>
      </c>
      <c r="C22">
        <v>1997</v>
      </c>
      <c r="D22">
        <v>2</v>
      </c>
      <c r="E22" t="s">
        <v>34</v>
      </c>
      <c r="F22" t="s">
        <v>821</v>
      </c>
      <c r="G22" t="s">
        <v>818</v>
      </c>
      <c r="H22">
        <v>51</v>
      </c>
      <c r="I22">
        <v>3</v>
      </c>
      <c r="L22">
        <v>1</v>
      </c>
      <c r="M22">
        <v>21</v>
      </c>
      <c r="N22">
        <v>3</v>
      </c>
      <c r="O22" s="53" t="s">
        <v>819</v>
      </c>
      <c r="P22" s="53" t="s">
        <v>820</v>
      </c>
      <c r="Q22">
        <v>1997</v>
      </c>
      <c r="R22" t="s">
        <v>816</v>
      </c>
      <c r="S22" t="s">
        <v>831</v>
      </c>
      <c r="T22">
        <v>50</v>
      </c>
      <c r="U22">
        <f>AVERAGE(H51:H52)</f>
        <v>16</v>
      </c>
      <c r="V22" s="51">
        <v>6</v>
      </c>
      <c r="W22">
        <v>3</v>
      </c>
      <c r="X22">
        <f t="shared" si="1"/>
        <v>0.32</v>
      </c>
      <c r="Y22">
        <f t="shared" si="0"/>
        <v>-1.1394342831883648</v>
      </c>
      <c r="Z22">
        <f t="shared" si="2"/>
        <v>2</v>
      </c>
    </row>
    <row r="23" spans="2:26">
      <c r="B23">
        <v>1</v>
      </c>
      <c r="C23">
        <v>1997</v>
      </c>
      <c r="D23">
        <v>2</v>
      </c>
      <c r="E23" t="s">
        <v>34</v>
      </c>
      <c r="F23" t="s">
        <v>821</v>
      </c>
      <c r="G23" t="s">
        <v>826</v>
      </c>
      <c r="H23">
        <v>0</v>
      </c>
      <c r="I23">
        <v>0</v>
      </c>
      <c r="L23">
        <v>1</v>
      </c>
      <c r="M23">
        <v>22</v>
      </c>
      <c r="N23">
        <v>4</v>
      </c>
      <c r="O23" s="53" t="s">
        <v>819</v>
      </c>
      <c r="P23" s="53" t="s">
        <v>820</v>
      </c>
      <c r="Q23">
        <v>1997</v>
      </c>
      <c r="R23" t="s">
        <v>816</v>
      </c>
      <c r="S23" t="s">
        <v>821</v>
      </c>
      <c r="T23">
        <v>50</v>
      </c>
      <c r="U23">
        <f>AVERAGE(H56:H57)</f>
        <v>41.5</v>
      </c>
      <c r="V23" s="51">
        <v>6</v>
      </c>
      <c r="W23">
        <v>3</v>
      </c>
      <c r="X23">
        <f t="shared" si="1"/>
        <v>0.83</v>
      </c>
      <c r="Y23">
        <f t="shared" si="0"/>
        <v>-0.18632957819149348</v>
      </c>
      <c r="Z23">
        <f t="shared" si="2"/>
        <v>2</v>
      </c>
    </row>
    <row r="24" spans="2:26">
      <c r="B24">
        <v>1</v>
      </c>
      <c r="C24">
        <v>1997</v>
      </c>
      <c r="D24">
        <v>2</v>
      </c>
      <c r="E24" t="s">
        <v>34</v>
      </c>
      <c r="F24" t="s">
        <v>824</v>
      </c>
      <c r="G24" t="s">
        <v>818</v>
      </c>
      <c r="H24">
        <v>24</v>
      </c>
      <c r="I24">
        <v>3</v>
      </c>
      <c r="L24">
        <v>1</v>
      </c>
      <c r="M24">
        <v>23</v>
      </c>
      <c r="N24">
        <v>4</v>
      </c>
      <c r="O24" s="53" t="s">
        <v>819</v>
      </c>
      <c r="P24" s="53" t="s">
        <v>820</v>
      </c>
      <c r="Q24">
        <v>1997</v>
      </c>
      <c r="R24" t="s">
        <v>816</v>
      </c>
      <c r="S24" t="s">
        <v>824</v>
      </c>
      <c r="T24">
        <v>50</v>
      </c>
      <c r="U24">
        <f>AVERAGE(H58:H59)</f>
        <v>30</v>
      </c>
      <c r="V24" s="51">
        <v>6</v>
      </c>
      <c r="W24">
        <v>3</v>
      </c>
      <c r="X24">
        <f t="shared" si="1"/>
        <v>0.6</v>
      </c>
      <c r="Y24">
        <f t="shared" si="0"/>
        <v>-0.51082562376599072</v>
      </c>
      <c r="Z24">
        <f t="shared" si="2"/>
        <v>2</v>
      </c>
    </row>
    <row r="25" spans="2:26">
      <c r="B25">
        <v>1</v>
      </c>
      <c r="C25">
        <v>1997</v>
      </c>
      <c r="D25">
        <v>2</v>
      </c>
      <c r="E25" t="s">
        <v>34</v>
      </c>
      <c r="F25" t="s">
        <v>824</v>
      </c>
      <c r="G25" t="s">
        <v>826</v>
      </c>
      <c r="H25">
        <v>0</v>
      </c>
      <c r="I25">
        <v>0</v>
      </c>
      <c r="L25">
        <v>1</v>
      </c>
      <c r="M25">
        <v>24</v>
      </c>
      <c r="N25">
        <v>4</v>
      </c>
      <c r="O25" s="53" t="s">
        <v>819</v>
      </c>
      <c r="P25" s="53" t="s">
        <v>820</v>
      </c>
      <c r="Q25">
        <v>1997</v>
      </c>
      <c r="R25" t="s">
        <v>816</v>
      </c>
      <c r="S25" t="s">
        <v>827</v>
      </c>
      <c r="T25">
        <v>50</v>
      </c>
      <c r="U25">
        <f>AVERAGE(H60:H61)</f>
        <v>27.5</v>
      </c>
      <c r="V25" s="51">
        <v>6</v>
      </c>
      <c r="W25">
        <v>3</v>
      </c>
      <c r="X25">
        <f t="shared" si="1"/>
        <v>0.55000000000000004</v>
      </c>
      <c r="Y25">
        <f t="shared" si="0"/>
        <v>-0.59783700075562041</v>
      </c>
      <c r="Z25">
        <f t="shared" si="2"/>
        <v>2</v>
      </c>
    </row>
    <row r="26" spans="2:26">
      <c r="B26">
        <v>1</v>
      </c>
      <c r="C26">
        <v>1997</v>
      </c>
      <c r="D26">
        <v>2</v>
      </c>
      <c r="E26" t="s">
        <v>34</v>
      </c>
      <c r="F26" t="s">
        <v>827</v>
      </c>
      <c r="G26" t="s">
        <v>818</v>
      </c>
      <c r="H26">
        <v>24</v>
      </c>
      <c r="I26">
        <v>3</v>
      </c>
      <c r="L26">
        <v>1</v>
      </c>
      <c r="M26">
        <v>25</v>
      </c>
      <c r="N26">
        <v>4</v>
      </c>
      <c r="O26" s="53" t="s">
        <v>819</v>
      </c>
      <c r="P26" s="53" t="s">
        <v>820</v>
      </c>
      <c r="Q26">
        <v>1997</v>
      </c>
      <c r="R26" t="s">
        <v>816</v>
      </c>
      <c r="S26" t="s">
        <v>828</v>
      </c>
      <c r="T26">
        <v>100</v>
      </c>
      <c r="U26">
        <f>AVERAGE(H62:H63)</f>
        <v>69.5</v>
      </c>
      <c r="V26" s="51">
        <v>6</v>
      </c>
      <c r="W26">
        <v>3</v>
      </c>
      <c r="X26">
        <f t="shared" si="1"/>
        <v>0.69499999999999995</v>
      </c>
      <c r="Y26">
        <f t="shared" si="0"/>
        <v>-0.36384343341734499</v>
      </c>
      <c r="Z26">
        <f t="shared" si="2"/>
        <v>2</v>
      </c>
    </row>
    <row r="27" spans="2:26">
      <c r="B27">
        <v>1</v>
      </c>
      <c r="C27">
        <v>1997</v>
      </c>
      <c r="D27">
        <v>2</v>
      </c>
      <c r="E27" t="s">
        <v>34</v>
      </c>
      <c r="F27" t="s">
        <v>827</v>
      </c>
      <c r="G27" t="s">
        <v>826</v>
      </c>
      <c r="H27">
        <v>0</v>
      </c>
      <c r="I27">
        <v>0</v>
      </c>
      <c r="L27">
        <v>1</v>
      </c>
      <c r="M27">
        <v>26</v>
      </c>
      <c r="N27">
        <v>4</v>
      </c>
      <c r="O27" s="53" t="s">
        <v>819</v>
      </c>
      <c r="P27" s="53" t="s">
        <v>820</v>
      </c>
      <c r="Q27">
        <v>1997</v>
      </c>
      <c r="R27" t="s">
        <v>816</v>
      </c>
      <c r="S27" t="s">
        <v>829</v>
      </c>
      <c r="T27">
        <v>50</v>
      </c>
      <c r="U27">
        <f>AVERAGE(H64:H65)</f>
        <v>43.5</v>
      </c>
      <c r="V27" s="51">
        <v>6</v>
      </c>
      <c r="W27">
        <v>3</v>
      </c>
      <c r="X27">
        <f t="shared" si="1"/>
        <v>0.87</v>
      </c>
      <c r="Y27">
        <f t="shared" si="0"/>
        <v>-0.13926206733350766</v>
      </c>
      <c r="Z27">
        <f t="shared" si="2"/>
        <v>2</v>
      </c>
    </row>
    <row r="28" spans="2:26">
      <c r="B28">
        <v>1</v>
      </c>
      <c r="C28">
        <v>1997</v>
      </c>
      <c r="D28">
        <v>2</v>
      </c>
      <c r="E28" t="s">
        <v>34</v>
      </c>
      <c r="F28" t="s">
        <v>828</v>
      </c>
      <c r="G28" t="s">
        <v>818</v>
      </c>
      <c r="H28">
        <v>40</v>
      </c>
      <c r="I28">
        <v>3</v>
      </c>
      <c r="L28">
        <v>1</v>
      </c>
      <c r="M28">
        <v>27</v>
      </c>
      <c r="N28">
        <v>4</v>
      </c>
      <c r="O28" s="53" t="s">
        <v>819</v>
      </c>
      <c r="P28" s="53" t="s">
        <v>820</v>
      </c>
      <c r="Q28">
        <v>1997</v>
      </c>
      <c r="R28" t="s">
        <v>816</v>
      </c>
      <c r="S28" t="s">
        <v>830</v>
      </c>
      <c r="T28">
        <v>50</v>
      </c>
      <c r="U28">
        <f>AVERAGE(H66:H67)</f>
        <v>31.5</v>
      </c>
      <c r="V28" s="51">
        <v>6</v>
      </c>
      <c r="W28">
        <v>3</v>
      </c>
      <c r="X28">
        <f t="shared" si="1"/>
        <v>0.63</v>
      </c>
      <c r="Y28">
        <f t="shared" si="0"/>
        <v>-0.46203545959655867</v>
      </c>
      <c r="Z28">
        <f t="shared" si="2"/>
        <v>2</v>
      </c>
    </row>
    <row r="29" spans="2:26">
      <c r="B29">
        <v>1</v>
      </c>
      <c r="C29">
        <v>1997</v>
      </c>
      <c r="D29">
        <v>2</v>
      </c>
      <c r="E29" t="s">
        <v>34</v>
      </c>
      <c r="F29" t="s">
        <v>828</v>
      </c>
      <c r="G29" t="s">
        <v>823</v>
      </c>
      <c r="H29">
        <v>66</v>
      </c>
      <c r="I29">
        <v>3</v>
      </c>
      <c r="L29">
        <v>1</v>
      </c>
      <c r="M29">
        <v>28</v>
      </c>
      <c r="N29">
        <v>4</v>
      </c>
      <c r="O29" s="53" t="s">
        <v>819</v>
      </c>
      <c r="P29" s="53" t="s">
        <v>820</v>
      </c>
      <c r="Q29">
        <v>1997</v>
      </c>
      <c r="R29" t="s">
        <v>816</v>
      </c>
      <c r="S29" t="s">
        <v>831</v>
      </c>
      <c r="T29">
        <v>50</v>
      </c>
      <c r="U29">
        <f>AVERAGE(H68:H69)</f>
        <v>26</v>
      </c>
      <c r="V29" s="51">
        <v>6</v>
      </c>
      <c r="W29">
        <v>3</v>
      </c>
      <c r="X29">
        <f t="shared" si="1"/>
        <v>0.52</v>
      </c>
      <c r="Y29">
        <f t="shared" si="0"/>
        <v>-0.65392646740666394</v>
      </c>
      <c r="Z29">
        <f t="shared" si="2"/>
        <v>2</v>
      </c>
    </row>
    <row r="30" spans="2:26">
      <c r="B30">
        <v>1</v>
      </c>
      <c r="C30">
        <v>1997</v>
      </c>
      <c r="D30">
        <v>2</v>
      </c>
      <c r="E30" t="s">
        <v>34</v>
      </c>
      <c r="F30" t="s">
        <v>829</v>
      </c>
      <c r="G30" t="s">
        <v>823</v>
      </c>
      <c r="H30">
        <v>69</v>
      </c>
      <c r="I30">
        <v>3</v>
      </c>
      <c r="L30">
        <v>2</v>
      </c>
      <c r="M30">
        <v>1</v>
      </c>
      <c r="N30">
        <v>1</v>
      </c>
      <c r="O30" s="53" t="s">
        <v>819</v>
      </c>
      <c r="P30" s="53" t="s">
        <v>820</v>
      </c>
      <c r="Q30">
        <v>1978</v>
      </c>
      <c r="R30" t="s">
        <v>816</v>
      </c>
      <c r="S30" t="s">
        <v>821</v>
      </c>
      <c r="T30">
        <v>50</v>
      </c>
      <c r="U30">
        <f>AVERAGE(H76:H77)</f>
        <v>26</v>
      </c>
      <c r="V30" s="51">
        <v>6</v>
      </c>
      <c r="W30">
        <v>3</v>
      </c>
      <c r="X30">
        <f t="shared" si="1"/>
        <v>0.52</v>
      </c>
      <c r="Y30">
        <f t="shared" si="0"/>
        <v>-0.65392646740666394</v>
      </c>
      <c r="Z30">
        <f t="shared" si="2"/>
        <v>2</v>
      </c>
    </row>
    <row r="31" spans="2:26">
      <c r="B31">
        <v>1</v>
      </c>
      <c r="C31">
        <v>1997</v>
      </c>
      <c r="D31">
        <v>2</v>
      </c>
      <c r="E31" t="s">
        <v>34</v>
      </c>
      <c r="F31" t="s">
        <v>829</v>
      </c>
      <c r="G31" t="s">
        <v>826</v>
      </c>
      <c r="H31">
        <v>0</v>
      </c>
      <c r="I31">
        <v>0</v>
      </c>
      <c r="L31">
        <v>2</v>
      </c>
      <c r="M31">
        <v>2</v>
      </c>
      <c r="N31">
        <v>1</v>
      </c>
      <c r="O31" s="53" t="s">
        <v>819</v>
      </c>
      <c r="P31" s="53" t="s">
        <v>820</v>
      </c>
      <c r="Q31">
        <v>1978</v>
      </c>
      <c r="R31" t="s">
        <v>816</v>
      </c>
      <c r="S31" t="s">
        <v>824</v>
      </c>
      <c r="T31">
        <v>50</v>
      </c>
      <c r="U31">
        <f>AVERAGE(H78:H79)</f>
        <v>22</v>
      </c>
      <c r="V31" s="51">
        <v>6</v>
      </c>
      <c r="W31">
        <v>3</v>
      </c>
      <c r="X31">
        <f t="shared" si="1"/>
        <v>0.44</v>
      </c>
      <c r="Y31">
        <f t="shared" si="0"/>
        <v>-0.82098055206983023</v>
      </c>
      <c r="Z31">
        <f t="shared" si="2"/>
        <v>2</v>
      </c>
    </row>
    <row r="32" spans="2:26">
      <c r="B32">
        <v>1</v>
      </c>
      <c r="C32">
        <v>1997</v>
      </c>
      <c r="D32">
        <v>2</v>
      </c>
      <c r="E32" t="s">
        <v>34</v>
      </c>
      <c r="F32" t="s">
        <v>830</v>
      </c>
      <c r="G32" t="s">
        <v>823</v>
      </c>
      <c r="H32">
        <v>33</v>
      </c>
      <c r="I32">
        <v>3</v>
      </c>
      <c r="L32">
        <v>2</v>
      </c>
      <c r="M32">
        <v>3</v>
      </c>
      <c r="N32">
        <v>1</v>
      </c>
      <c r="O32" s="53" t="s">
        <v>819</v>
      </c>
      <c r="P32" s="53" t="s">
        <v>820</v>
      </c>
      <c r="Q32">
        <v>1978</v>
      </c>
      <c r="R32" t="s">
        <v>816</v>
      </c>
      <c r="S32" t="s">
        <v>827</v>
      </c>
      <c r="T32">
        <v>50</v>
      </c>
      <c r="U32">
        <f>AVERAGE(H80:H81)</f>
        <v>19</v>
      </c>
      <c r="V32" s="51">
        <v>6</v>
      </c>
      <c r="W32">
        <v>3</v>
      </c>
      <c r="X32">
        <f t="shared" si="1"/>
        <v>0.38</v>
      </c>
      <c r="Y32">
        <f t="shared" si="0"/>
        <v>-0.96758402626170559</v>
      </c>
      <c r="Z32">
        <f t="shared" si="2"/>
        <v>2</v>
      </c>
    </row>
    <row r="33" spans="2:26">
      <c r="B33">
        <v>1</v>
      </c>
      <c r="C33">
        <v>1997</v>
      </c>
      <c r="D33">
        <v>2</v>
      </c>
      <c r="E33" t="s">
        <v>34</v>
      </c>
      <c r="F33" t="s">
        <v>830</v>
      </c>
      <c r="G33" t="s">
        <v>826</v>
      </c>
      <c r="H33">
        <v>0</v>
      </c>
      <c r="I33">
        <v>0</v>
      </c>
      <c r="L33">
        <v>2</v>
      </c>
      <c r="M33">
        <v>4</v>
      </c>
      <c r="N33">
        <v>1</v>
      </c>
      <c r="O33" s="53" t="s">
        <v>819</v>
      </c>
      <c r="P33" s="53" t="s">
        <v>820</v>
      </c>
      <c r="Q33">
        <v>1978</v>
      </c>
      <c r="R33" t="s">
        <v>816</v>
      </c>
      <c r="S33" t="s">
        <v>829</v>
      </c>
      <c r="T33">
        <v>50</v>
      </c>
      <c r="U33">
        <f>AVERAGE(H82:H83)</f>
        <v>33.5</v>
      </c>
      <c r="V33" s="51">
        <v>6</v>
      </c>
      <c r="W33">
        <v>3</v>
      </c>
      <c r="X33">
        <f t="shared" si="1"/>
        <v>0.67</v>
      </c>
      <c r="Y33">
        <f t="shared" si="0"/>
        <v>-0.40047756659712525</v>
      </c>
      <c r="Z33">
        <f t="shared" si="2"/>
        <v>2</v>
      </c>
    </row>
    <row r="34" spans="2:26">
      <c r="B34">
        <v>1</v>
      </c>
      <c r="C34">
        <v>1997</v>
      </c>
      <c r="D34">
        <v>2</v>
      </c>
      <c r="E34" t="s">
        <v>34</v>
      </c>
      <c r="F34" t="s">
        <v>831</v>
      </c>
      <c r="G34" t="s">
        <v>823</v>
      </c>
      <c r="H34">
        <v>29</v>
      </c>
      <c r="I34">
        <v>3</v>
      </c>
      <c r="L34">
        <v>2</v>
      </c>
      <c r="M34">
        <v>5</v>
      </c>
      <c r="N34">
        <v>1</v>
      </c>
      <c r="O34" s="53" t="s">
        <v>819</v>
      </c>
      <c r="P34" s="53" t="s">
        <v>820</v>
      </c>
      <c r="Q34">
        <v>1978</v>
      </c>
      <c r="R34" t="s">
        <v>816</v>
      </c>
      <c r="S34" t="s">
        <v>830</v>
      </c>
      <c r="T34">
        <v>50</v>
      </c>
      <c r="U34">
        <f>AVERAGE(H84:H85)</f>
        <v>21</v>
      </c>
      <c r="V34" s="51">
        <v>6</v>
      </c>
      <c r="W34">
        <v>3</v>
      </c>
      <c r="X34">
        <f t="shared" si="1"/>
        <v>0.42</v>
      </c>
      <c r="Y34">
        <f t="shared" si="0"/>
        <v>-0.86750056770472306</v>
      </c>
      <c r="Z34">
        <f t="shared" si="2"/>
        <v>2</v>
      </c>
    </row>
    <row r="35" spans="2:26">
      <c r="B35">
        <v>1</v>
      </c>
      <c r="C35">
        <v>1997</v>
      </c>
      <c r="D35">
        <v>2</v>
      </c>
      <c r="E35" t="s">
        <v>34</v>
      </c>
      <c r="F35" t="s">
        <v>831</v>
      </c>
      <c r="G35" t="s">
        <v>826</v>
      </c>
      <c r="H35">
        <v>0</v>
      </c>
      <c r="I35">
        <v>0</v>
      </c>
      <c r="L35">
        <v>2</v>
      </c>
      <c r="M35">
        <v>6</v>
      </c>
      <c r="N35">
        <v>1</v>
      </c>
      <c r="O35" s="53" t="s">
        <v>819</v>
      </c>
      <c r="P35" s="53" t="s">
        <v>820</v>
      </c>
      <c r="Q35">
        <v>1978</v>
      </c>
      <c r="R35" t="s">
        <v>816</v>
      </c>
      <c r="S35" t="s">
        <v>831</v>
      </c>
      <c r="T35">
        <v>50</v>
      </c>
      <c r="U35">
        <f>AVERAGE(H86:H87)</f>
        <v>26</v>
      </c>
      <c r="V35" s="51">
        <v>6</v>
      </c>
      <c r="W35">
        <v>3</v>
      </c>
      <c r="X35">
        <f t="shared" si="1"/>
        <v>0.52</v>
      </c>
      <c r="Y35">
        <f t="shared" si="0"/>
        <v>-0.65392646740666394</v>
      </c>
      <c r="Z35">
        <f t="shared" si="2"/>
        <v>2</v>
      </c>
    </row>
    <row r="36" spans="2:26">
      <c r="B36">
        <v>1</v>
      </c>
      <c r="C36">
        <v>1997</v>
      </c>
      <c r="D36">
        <v>3</v>
      </c>
      <c r="E36" t="s">
        <v>32</v>
      </c>
      <c r="F36" t="s">
        <v>817</v>
      </c>
      <c r="G36" t="s">
        <v>818</v>
      </c>
      <c r="H36">
        <v>100</v>
      </c>
      <c r="I36">
        <v>3</v>
      </c>
      <c r="L36">
        <v>2</v>
      </c>
      <c r="M36">
        <v>7</v>
      </c>
      <c r="N36">
        <v>1</v>
      </c>
      <c r="O36" s="53" t="s">
        <v>819</v>
      </c>
      <c r="P36" s="53" t="s">
        <v>820</v>
      </c>
      <c r="Q36">
        <v>1978</v>
      </c>
      <c r="R36" t="s">
        <v>816</v>
      </c>
      <c r="S36" t="s">
        <v>832</v>
      </c>
      <c r="T36">
        <v>50</v>
      </c>
      <c r="U36">
        <f>AVERAGE(H88:H89)</f>
        <v>53.5</v>
      </c>
      <c r="V36" s="51">
        <v>6</v>
      </c>
      <c r="W36">
        <v>3</v>
      </c>
      <c r="X36">
        <f t="shared" si="1"/>
        <v>1.07</v>
      </c>
      <c r="Y36">
        <f t="shared" si="0"/>
        <v>6.7658648473814864E-2</v>
      </c>
      <c r="Z36">
        <f t="shared" si="2"/>
        <v>2</v>
      </c>
    </row>
    <row r="37" spans="2:26">
      <c r="B37">
        <v>1</v>
      </c>
      <c r="C37">
        <v>1997</v>
      </c>
      <c r="D37">
        <v>3</v>
      </c>
      <c r="E37" t="s">
        <v>32</v>
      </c>
      <c r="F37" t="s">
        <v>822</v>
      </c>
      <c r="G37" t="s">
        <v>823</v>
      </c>
      <c r="H37">
        <v>100</v>
      </c>
      <c r="I37">
        <v>3</v>
      </c>
      <c r="L37">
        <v>2</v>
      </c>
      <c r="M37">
        <v>8</v>
      </c>
      <c r="N37">
        <v>1</v>
      </c>
      <c r="O37" s="53" t="s">
        <v>819</v>
      </c>
      <c r="P37" s="53" t="s">
        <v>820</v>
      </c>
      <c r="Q37">
        <v>1978</v>
      </c>
      <c r="R37" t="s">
        <v>816</v>
      </c>
      <c r="S37" t="s">
        <v>833</v>
      </c>
      <c r="T37">
        <v>100</v>
      </c>
      <c r="U37">
        <f>AVERAGE(H90:H92)</f>
        <v>114.66666666666667</v>
      </c>
      <c r="V37" s="51">
        <v>9</v>
      </c>
      <c r="W37">
        <v>3</v>
      </c>
      <c r="X37">
        <f t="shared" si="1"/>
        <v>1.1466666666666667</v>
      </c>
      <c r="Y37">
        <f t="shared" si="0"/>
        <v>0.13685918271719735</v>
      </c>
      <c r="Z37">
        <f t="shared" si="2"/>
        <v>2.25</v>
      </c>
    </row>
    <row r="38" spans="2:26">
      <c r="B38">
        <v>1</v>
      </c>
      <c r="C38">
        <v>1997</v>
      </c>
      <c r="D38">
        <v>3</v>
      </c>
      <c r="E38" t="s">
        <v>32</v>
      </c>
      <c r="F38" t="s">
        <v>825</v>
      </c>
      <c r="G38" t="s">
        <v>826</v>
      </c>
      <c r="H38">
        <v>0</v>
      </c>
      <c r="I38">
        <v>3</v>
      </c>
      <c r="L38">
        <v>2</v>
      </c>
      <c r="M38">
        <v>9</v>
      </c>
      <c r="N38">
        <v>2</v>
      </c>
      <c r="O38" s="53" t="s">
        <v>819</v>
      </c>
      <c r="P38" s="53" t="s">
        <v>820</v>
      </c>
      <c r="Q38">
        <v>1978</v>
      </c>
      <c r="R38" t="s">
        <v>816</v>
      </c>
      <c r="S38" t="s">
        <v>821</v>
      </c>
      <c r="T38">
        <v>50</v>
      </c>
      <c r="U38">
        <f>AVERAGE(H97:H98)</f>
        <v>20</v>
      </c>
      <c r="V38" s="51">
        <v>6</v>
      </c>
      <c r="W38">
        <v>3</v>
      </c>
      <c r="X38">
        <f t="shared" si="1"/>
        <v>0.4</v>
      </c>
      <c r="Y38">
        <f t="shared" si="0"/>
        <v>-0.916290731874155</v>
      </c>
      <c r="Z38">
        <f t="shared" si="2"/>
        <v>2</v>
      </c>
    </row>
    <row r="39" spans="2:26">
      <c r="B39">
        <v>1</v>
      </c>
      <c r="C39">
        <v>1997</v>
      </c>
      <c r="D39">
        <v>3</v>
      </c>
      <c r="E39" t="s">
        <v>34</v>
      </c>
      <c r="F39" t="s">
        <v>821</v>
      </c>
      <c r="G39" t="s">
        <v>818</v>
      </c>
      <c r="H39">
        <v>63</v>
      </c>
      <c r="I39">
        <v>3</v>
      </c>
      <c r="L39">
        <v>2</v>
      </c>
      <c r="M39">
        <v>10</v>
      </c>
      <c r="N39">
        <v>2</v>
      </c>
      <c r="O39" s="53" t="s">
        <v>819</v>
      </c>
      <c r="P39" s="53" t="s">
        <v>820</v>
      </c>
      <c r="Q39">
        <v>1978</v>
      </c>
      <c r="R39" t="s">
        <v>816</v>
      </c>
      <c r="S39" t="s">
        <v>824</v>
      </c>
      <c r="T39">
        <v>50</v>
      </c>
      <c r="U39">
        <f>AVERAGE(H99:H100)</f>
        <v>15</v>
      </c>
      <c r="V39" s="51">
        <v>6</v>
      </c>
      <c r="W39">
        <v>3</v>
      </c>
      <c r="X39">
        <f t="shared" si="1"/>
        <v>0.3</v>
      </c>
      <c r="Y39">
        <f t="shared" si="0"/>
        <v>-1.2039728043259361</v>
      </c>
      <c r="Z39">
        <f t="shared" si="2"/>
        <v>2</v>
      </c>
    </row>
    <row r="40" spans="2:26">
      <c r="B40">
        <v>1</v>
      </c>
      <c r="C40">
        <v>1997</v>
      </c>
      <c r="D40">
        <v>3</v>
      </c>
      <c r="E40" t="s">
        <v>34</v>
      </c>
      <c r="F40" t="s">
        <v>821</v>
      </c>
      <c r="G40" t="s">
        <v>826</v>
      </c>
      <c r="H40">
        <v>0</v>
      </c>
      <c r="I40">
        <v>0</v>
      </c>
      <c r="L40">
        <v>2</v>
      </c>
      <c r="M40">
        <v>11</v>
      </c>
      <c r="N40">
        <v>2</v>
      </c>
      <c r="O40" s="53" t="s">
        <v>819</v>
      </c>
      <c r="P40" s="53" t="s">
        <v>820</v>
      </c>
      <c r="Q40">
        <v>1978</v>
      </c>
      <c r="R40" t="s">
        <v>816</v>
      </c>
      <c r="S40" t="s">
        <v>827</v>
      </c>
      <c r="T40">
        <v>50</v>
      </c>
      <c r="U40">
        <f>AVERAGE(H101:H102)</f>
        <v>12.5</v>
      </c>
      <c r="V40" s="51">
        <v>6</v>
      </c>
      <c r="W40">
        <v>3</v>
      </c>
      <c r="X40">
        <f t="shared" si="1"/>
        <v>0.25</v>
      </c>
      <c r="Y40">
        <f t="shared" si="0"/>
        <v>-1.3862943611198906</v>
      </c>
      <c r="Z40">
        <f t="shared" si="2"/>
        <v>2</v>
      </c>
    </row>
    <row r="41" spans="2:26">
      <c r="B41">
        <v>1</v>
      </c>
      <c r="C41">
        <v>1997</v>
      </c>
      <c r="D41">
        <v>3</v>
      </c>
      <c r="E41" t="s">
        <v>34</v>
      </c>
      <c r="F41" t="s">
        <v>824</v>
      </c>
      <c r="G41" t="s">
        <v>818</v>
      </c>
      <c r="H41">
        <v>35</v>
      </c>
      <c r="I41">
        <v>3</v>
      </c>
      <c r="L41">
        <v>2</v>
      </c>
      <c r="M41">
        <v>12</v>
      </c>
      <c r="N41">
        <v>2</v>
      </c>
      <c r="O41" s="53" t="s">
        <v>819</v>
      </c>
      <c r="P41" s="53" t="s">
        <v>820</v>
      </c>
      <c r="Q41">
        <v>1978</v>
      </c>
      <c r="R41" t="s">
        <v>816</v>
      </c>
      <c r="S41" t="s">
        <v>829</v>
      </c>
      <c r="T41">
        <v>50</v>
      </c>
      <c r="U41">
        <f>AVERAGE(H103:H104)</f>
        <v>29.5</v>
      </c>
      <c r="V41" s="51">
        <v>6</v>
      </c>
      <c r="W41">
        <v>3</v>
      </c>
      <c r="X41">
        <f t="shared" si="1"/>
        <v>0.59</v>
      </c>
      <c r="Y41">
        <f t="shared" si="0"/>
        <v>-0.52763274208237199</v>
      </c>
      <c r="Z41">
        <f t="shared" si="2"/>
        <v>2</v>
      </c>
    </row>
    <row r="42" spans="2:26">
      <c r="B42">
        <v>1</v>
      </c>
      <c r="C42">
        <v>1997</v>
      </c>
      <c r="D42">
        <v>3</v>
      </c>
      <c r="E42" t="s">
        <v>34</v>
      </c>
      <c r="F42" t="s">
        <v>824</v>
      </c>
      <c r="G42" t="s">
        <v>826</v>
      </c>
      <c r="H42">
        <v>0</v>
      </c>
      <c r="I42">
        <v>0</v>
      </c>
      <c r="L42">
        <v>2</v>
      </c>
      <c r="M42">
        <v>13</v>
      </c>
      <c r="N42">
        <v>2</v>
      </c>
      <c r="O42" s="53" t="s">
        <v>819</v>
      </c>
      <c r="P42" s="53" t="s">
        <v>820</v>
      </c>
      <c r="Q42">
        <v>1978</v>
      </c>
      <c r="R42" t="s">
        <v>816</v>
      </c>
      <c r="S42" t="s">
        <v>830</v>
      </c>
      <c r="T42">
        <v>50</v>
      </c>
      <c r="U42">
        <f>AVERAGE(H105:H106)</f>
        <v>10</v>
      </c>
      <c r="V42" s="51">
        <v>6</v>
      </c>
      <c r="W42">
        <v>3</v>
      </c>
      <c r="X42">
        <f t="shared" si="1"/>
        <v>0.2</v>
      </c>
      <c r="Y42">
        <f t="shared" si="0"/>
        <v>-1.6094379124341003</v>
      </c>
      <c r="Z42">
        <f t="shared" si="2"/>
        <v>2</v>
      </c>
    </row>
    <row r="43" spans="2:26">
      <c r="B43">
        <v>1</v>
      </c>
      <c r="C43">
        <v>1997</v>
      </c>
      <c r="D43">
        <v>3</v>
      </c>
      <c r="E43" t="s">
        <v>34</v>
      </c>
      <c r="F43" t="s">
        <v>827</v>
      </c>
      <c r="G43" t="s">
        <v>818</v>
      </c>
      <c r="H43">
        <v>24</v>
      </c>
      <c r="I43">
        <v>3</v>
      </c>
      <c r="L43">
        <v>2</v>
      </c>
      <c r="M43">
        <v>14</v>
      </c>
      <c r="N43">
        <v>2</v>
      </c>
      <c r="O43" s="53" t="s">
        <v>819</v>
      </c>
      <c r="P43" s="53" t="s">
        <v>820</v>
      </c>
      <c r="Q43">
        <v>1978</v>
      </c>
      <c r="R43" t="s">
        <v>816</v>
      </c>
      <c r="S43" t="s">
        <v>832</v>
      </c>
      <c r="T43">
        <v>50</v>
      </c>
      <c r="U43">
        <f>AVERAGE(H107:H108)</f>
        <v>9.5</v>
      </c>
      <c r="V43" s="51">
        <v>6</v>
      </c>
      <c r="W43">
        <v>3</v>
      </c>
      <c r="X43">
        <f t="shared" si="1"/>
        <v>0.19</v>
      </c>
      <c r="Y43">
        <f t="shared" si="0"/>
        <v>-1.6607312068216509</v>
      </c>
      <c r="Z43">
        <f t="shared" si="2"/>
        <v>2</v>
      </c>
    </row>
    <row r="44" spans="2:26">
      <c r="B44">
        <v>1</v>
      </c>
      <c r="C44">
        <v>1997</v>
      </c>
      <c r="D44">
        <v>3</v>
      </c>
      <c r="E44" t="s">
        <v>34</v>
      </c>
      <c r="F44" t="s">
        <v>827</v>
      </c>
      <c r="G44" t="s">
        <v>826</v>
      </c>
      <c r="H44">
        <v>0</v>
      </c>
      <c r="I44">
        <v>0</v>
      </c>
      <c r="L44">
        <v>2</v>
      </c>
      <c r="M44">
        <v>15</v>
      </c>
      <c r="N44">
        <v>2</v>
      </c>
      <c r="O44" s="53" t="s">
        <v>819</v>
      </c>
      <c r="P44" s="53" t="s">
        <v>820</v>
      </c>
      <c r="Q44">
        <v>1978</v>
      </c>
      <c r="R44" t="s">
        <v>816</v>
      </c>
      <c r="S44" t="s">
        <v>831</v>
      </c>
      <c r="T44">
        <v>50</v>
      </c>
      <c r="U44">
        <f>AVERAGE(H109:H110)</f>
        <v>10</v>
      </c>
      <c r="V44" s="51">
        <v>6</v>
      </c>
      <c r="W44">
        <v>3</v>
      </c>
      <c r="X44">
        <f t="shared" si="1"/>
        <v>0.2</v>
      </c>
      <c r="Y44">
        <f t="shared" si="0"/>
        <v>-1.6094379124341003</v>
      </c>
      <c r="Z44">
        <f t="shared" si="2"/>
        <v>2</v>
      </c>
    </row>
    <row r="45" spans="2:26">
      <c r="B45">
        <v>1</v>
      </c>
      <c r="C45">
        <v>1997</v>
      </c>
      <c r="D45">
        <v>3</v>
      </c>
      <c r="E45" t="s">
        <v>34</v>
      </c>
      <c r="F45" t="s">
        <v>828</v>
      </c>
      <c r="G45" t="s">
        <v>818</v>
      </c>
      <c r="H45">
        <v>41</v>
      </c>
      <c r="I45">
        <v>3</v>
      </c>
      <c r="L45">
        <v>2</v>
      </c>
      <c r="M45">
        <v>16</v>
      </c>
      <c r="N45">
        <v>2</v>
      </c>
      <c r="O45" s="53" t="s">
        <v>819</v>
      </c>
      <c r="P45" s="53" t="s">
        <v>820</v>
      </c>
      <c r="Q45">
        <v>1978</v>
      </c>
      <c r="R45" t="s">
        <v>816</v>
      </c>
      <c r="S45" t="s">
        <v>833</v>
      </c>
      <c r="T45">
        <v>100</v>
      </c>
      <c r="U45">
        <f>AVERAGE(H111:H113)</f>
        <v>17.666666666666668</v>
      </c>
      <c r="V45" s="51">
        <v>9</v>
      </c>
      <c r="W45">
        <v>3</v>
      </c>
      <c r="X45">
        <f t="shared" si="1"/>
        <v>0.17666666666666667</v>
      </c>
      <c r="Y45">
        <f t="shared" si="0"/>
        <v>-1.7334905611040792</v>
      </c>
      <c r="Z45">
        <f t="shared" si="2"/>
        <v>2.25</v>
      </c>
    </row>
    <row r="46" spans="2:26">
      <c r="B46">
        <v>1</v>
      </c>
      <c r="C46">
        <v>1997</v>
      </c>
      <c r="D46">
        <v>3</v>
      </c>
      <c r="E46" t="s">
        <v>34</v>
      </c>
      <c r="F46" t="s">
        <v>828</v>
      </c>
      <c r="G46" t="s">
        <v>823</v>
      </c>
      <c r="H46">
        <v>53</v>
      </c>
      <c r="I46">
        <v>3</v>
      </c>
      <c r="L46">
        <v>2</v>
      </c>
      <c r="M46">
        <v>17</v>
      </c>
      <c r="N46">
        <v>3</v>
      </c>
      <c r="O46" s="53" t="s">
        <v>819</v>
      </c>
      <c r="P46" s="53" t="s">
        <v>820</v>
      </c>
      <c r="Q46">
        <v>1978</v>
      </c>
      <c r="R46" t="s">
        <v>816</v>
      </c>
      <c r="S46" t="s">
        <v>821</v>
      </c>
      <c r="T46">
        <v>50</v>
      </c>
      <c r="U46">
        <f>AVERAGE(H118:H119)</f>
        <v>24</v>
      </c>
      <c r="V46" s="51">
        <v>6</v>
      </c>
      <c r="W46">
        <v>3</v>
      </c>
      <c r="X46">
        <f t="shared" si="1"/>
        <v>0.48</v>
      </c>
      <c r="Y46">
        <f t="shared" si="0"/>
        <v>-0.73396917508020043</v>
      </c>
      <c r="Z46">
        <f t="shared" si="2"/>
        <v>2</v>
      </c>
    </row>
    <row r="47" spans="2:26">
      <c r="B47">
        <v>1</v>
      </c>
      <c r="C47">
        <v>1997</v>
      </c>
      <c r="D47">
        <v>3</v>
      </c>
      <c r="E47" t="s">
        <v>34</v>
      </c>
      <c r="F47" t="s">
        <v>829</v>
      </c>
      <c r="G47" t="s">
        <v>823</v>
      </c>
      <c r="H47">
        <v>70</v>
      </c>
      <c r="I47">
        <v>3</v>
      </c>
      <c r="L47">
        <v>2</v>
      </c>
      <c r="M47">
        <v>18</v>
      </c>
      <c r="N47">
        <v>3</v>
      </c>
      <c r="O47" s="53" t="s">
        <v>819</v>
      </c>
      <c r="P47" s="53" t="s">
        <v>820</v>
      </c>
      <c r="Q47">
        <v>1978</v>
      </c>
      <c r="R47" t="s">
        <v>816</v>
      </c>
      <c r="S47" t="s">
        <v>824</v>
      </c>
      <c r="T47">
        <v>50</v>
      </c>
      <c r="U47">
        <f>AVERAGE(H120:H121)</f>
        <v>18</v>
      </c>
      <c r="V47" s="51">
        <v>6</v>
      </c>
      <c r="W47">
        <v>3</v>
      </c>
      <c r="X47">
        <f t="shared" si="1"/>
        <v>0.36</v>
      </c>
      <c r="Y47">
        <f t="shared" si="0"/>
        <v>-1.0216512475319814</v>
      </c>
      <c r="Z47">
        <f t="shared" si="2"/>
        <v>2</v>
      </c>
    </row>
    <row r="48" spans="2:26">
      <c r="B48">
        <v>1</v>
      </c>
      <c r="C48">
        <v>1997</v>
      </c>
      <c r="D48">
        <v>3</v>
      </c>
      <c r="E48" t="s">
        <v>34</v>
      </c>
      <c r="F48" t="s">
        <v>829</v>
      </c>
      <c r="G48" t="s">
        <v>826</v>
      </c>
      <c r="H48">
        <v>0</v>
      </c>
      <c r="I48">
        <v>0</v>
      </c>
      <c r="L48">
        <v>2</v>
      </c>
      <c r="M48">
        <v>19</v>
      </c>
      <c r="N48">
        <v>3</v>
      </c>
      <c r="O48" s="53" t="s">
        <v>819</v>
      </c>
      <c r="P48" s="53" t="s">
        <v>820</v>
      </c>
      <c r="Q48">
        <v>1978</v>
      </c>
      <c r="R48" t="s">
        <v>816</v>
      </c>
      <c r="S48" t="s">
        <v>827</v>
      </c>
      <c r="T48">
        <v>50</v>
      </c>
      <c r="U48">
        <f>AVERAGE(H122:H123)</f>
        <v>12</v>
      </c>
      <c r="V48" s="51">
        <v>6</v>
      </c>
      <c r="W48">
        <v>3</v>
      </c>
      <c r="X48">
        <f t="shared" si="1"/>
        <v>0.24</v>
      </c>
      <c r="Y48">
        <f t="shared" si="0"/>
        <v>-1.4271163556401458</v>
      </c>
      <c r="Z48">
        <f t="shared" si="2"/>
        <v>2</v>
      </c>
    </row>
    <row r="49" spans="2:26">
      <c r="B49">
        <v>1</v>
      </c>
      <c r="C49">
        <v>1997</v>
      </c>
      <c r="D49">
        <v>3</v>
      </c>
      <c r="E49" t="s">
        <v>34</v>
      </c>
      <c r="F49" t="s">
        <v>830</v>
      </c>
      <c r="G49" t="s">
        <v>823</v>
      </c>
      <c r="H49">
        <v>49</v>
      </c>
      <c r="I49">
        <v>3</v>
      </c>
      <c r="L49">
        <v>2</v>
      </c>
      <c r="M49">
        <v>20</v>
      </c>
      <c r="N49">
        <v>3</v>
      </c>
      <c r="O49" s="53" t="s">
        <v>819</v>
      </c>
      <c r="P49" s="53" t="s">
        <v>820</v>
      </c>
      <c r="Q49">
        <v>1978</v>
      </c>
      <c r="R49" t="s">
        <v>816</v>
      </c>
      <c r="S49" t="s">
        <v>829</v>
      </c>
      <c r="T49">
        <v>50</v>
      </c>
      <c r="U49">
        <f>AVERAGE(H124:H125)</f>
        <v>30.5</v>
      </c>
      <c r="V49" s="51">
        <v>6</v>
      </c>
      <c r="W49">
        <v>3</v>
      </c>
      <c r="X49">
        <f t="shared" si="1"/>
        <v>0.61</v>
      </c>
      <c r="Y49">
        <f t="shared" si="0"/>
        <v>-0.49429632181478012</v>
      </c>
      <c r="Z49">
        <f t="shared" si="2"/>
        <v>2</v>
      </c>
    </row>
    <row r="50" spans="2:26">
      <c r="B50">
        <v>1</v>
      </c>
      <c r="C50">
        <v>1997</v>
      </c>
      <c r="D50">
        <v>3</v>
      </c>
      <c r="E50" t="s">
        <v>34</v>
      </c>
      <c r="F50" t="s">
        <v>830</v>
      </c>
      <c r="G50" t="s">
        <v>826</v>
      </c>
      <c r="H50">
        <v>0</v>
      </c>
      <c r="I50">
        <v>0</v>
      </c>
      <c r="L50">
        <v>2</v>
      </c>
      <c r="M50">
        <v>21</v>
      </c>
      <c r="N50">
        <v>3</v>
      </c>
      <c r="O50" s="53" t="s">
        <v>819</v>
      </c>
      <c r="P50" s="53" t="s">
        <v>820</v>
      </c>
      <c r="Q50">
        <v>1978</v>
      </c>
      <c r="R50" t="s">
        <v>816</v>
      </c>
      <c r="S50" t="s">
        <v>830</v>
      </c>
      <c r="T50">
        <v>50</v>
      </c>
      <c r="U50">
        <f>AVERAGE(H126:H127)</f>
        <v>19.5</v>
      </c>
      <c r="V50" s="51">
        <v>6</v>
      </c>
      <c r="W50">
        <v>3</v>
      </c>
      <c r="X50">
        <f t="shared" si="1"/>
        <v>0.39</v>
      </c>
      <c r="Y50">
        <f t="shared" si="0"/>
        <v>-0.94160853985844495</v>
      </c>
      <c r="Z50">
        <f t="shared" si="2"/>
        <v>2</v>
      </c>
    </row>
    <row r="51" spans="2:26">
      <c r="B51">
        <v>1</v>
      </c>
      <c r="C51">
        <v>1997</v>
      </c>
      <c r="D51">
        <v>3</v>
      </c>
      <c r="E51" t="s">
        <v>34</v>
      </c>
      <c r="F51" t="s">
        <v>831</v>
      </c>
      <c r="G51" t="s">
        <v>823</v>
      </c>
      <c r="H51">
        <v>32</v>
      </c>
      <c r="I51">
        <v>3</v>
      </c>
      <c r="L51">
        <v>2</v>
      </c>
      <c r="M51">
        <v>22</v>
      </c>
      <c r="N51">
        <v>3</v>
      </c>
      <c r="O51" s="53" t="s">
        <v>819</v>
      </c>
      <c r="P51" s="53" t="s">
        <v>820</v>
      </c>
      <c r="Q51">
        <v>1978</v>
      </c>
      <c r="R51" t="s">
        <v>816</v>
      </c>
      <c r="S51" t="s">
        <v>831</v>
      </c>
      <c r="T51">
        <v>50</v>
      </c>
      <c r="U51">
        <f>AVERAGE(H128:H129)</f>
        <v>18.5</v>
      </c>
      <c r="V51" s="51">
        <v>6</v>
      </c>
      <c r="W51">
        <v>3</v>
      </c>
      <c r="X51">
        <f t="shared" si="1"/>
        <v>0.37</v>
      </c>
      <c r="Y51">
        <f t="shared" si="0"/>
        <v>-0.9942522733438669</v>
      </c>
      <c r="Z51">
        <f t="shared" si="2"/>
        <v>2</v>
      </c>
    </row>
    <row r="52" spans="2:26">
      <c r="B52">
        <v>1</v>
      </c>
      <c r="C52">
        <v>1997</v>
      </c>
      <c r="D52">
        <v>3</v>
      </c>
      <c r="E52" t="s">
        <v>34</v>
      </c>
      <c r="F52" t="s">
        <v>831</v>
      </c>
      <c r="G52" t="s">
        <v>826</v>
      </c>
      <c r="H52">
        <v>0</v>
      </c>
      <c r="I52">
        <v>0</v>
      </c>
      <c r="L52">
        <v>2</v>
      </c>
      <c r="M52">
        <v>23</v>
      </c>
      <c r="N52">
        <v>3</v>
      </c>
      <c r="O52" s="53" t="s">
        <v>819</v>
      </c>
      <c r="P52" s="53" t="s">
        <v>820</v>
      </c>
      <c r="Q52">
        <v>1978</v>
      </c>
      <c r="R52" t="s">
        <v>816</v>
      </c>
      <c r="S52" t="s">
        <v>832</v>
      </c>
      <c r="T52">
        <v>50</v>
      </c>
      <c r="U52">
        <f>AVERAGE(H130:H131)</f>
        <v>31</v>
      </c>
      <c r="V52" s="51">
        <v>6</v>
      </c>
      <c r="W52">
        <v>3</v>
      </c>
      <c r="X52">
        <f t="shared" si="1"/>
        <v>0.62</v>
      </c>
      <c r="Y52">
        <f t="shared" si="0"/>
        <v>-0.4780358009429998</v>
      </c>
      <c r="Z52">
        <f t="shared" si="2"/>
        <v>2</v>
      </c>
    </row>
    <row r="53" spans="2:26">
      <c r="B53">
        <v>1</v>
      </c>
      <c r="C53">
        <v>1997</v>
      </c>
      <c r="D53">
        <v>4</v>
      </c>
      <c r="E53" t="s">
        <v>32</v>
      </c>
      <c r="F53" t="s">
        <v>817</v>
      </c>
      <c r="G53" t="s">
        <v>818</v>
      </c>
      <c r="H53">
        <v>100</v>
      </c>
      <c r="I53">
        <v>3</v>
      </c>
      <c r="L53">
        <v>2</v>
      </c>
      <c r="M53">
        <v>24</v>
      </c>
      <c r="N53">
        <v>3</v>
      </c>
      <c r="O53" s="53" t="s">
        <v>819</v>
      </c>
      <c r="P53" s="53" t="s">
        <v>820</v>
      </c>
      <c r="Q53">
        <v>1978</v>
      </c>
      <c r="R53" t="s">
        <v>816</v>
      </c>
      <c r="S53" t="s">
        <v>833</v>
      </c>
      <c r="T53">
        <v>100</v>
      </c>
      <c r="U53">
        <f>AVERAGE(H132:H134)</f>
        <v>28</v>
      </c>
      <c r="V53" s="51">
        <v>9</v>
      </c>
      <c r="W53">
        <v>3</v>
      </c>
      <c r="X53">
        <f t="shared" si="1"/>
        <v>0.28000000000000003</v>
      </c>
      <c r="Y53">
        <f t="shared" si="0"/>
        <v>-1.2729656758128873</v>
      </c>
      <c r="Z53">
        <f t="shared" si="2"/>
        <v>2.25</v>
      </c>
    </row>
    <row r="54" spans="2:26">
      <c r="B54">
        <v>1</v>
      </c>
      <c r="C54">
        <v>1997</v>
      </c>
      <c r="D54">
        <v>4</v>
      </c>
      <c r="E54" t="s">
        <v>32</v>
      </c>
      <c r="F54" t="s">
        <v>822</v>
      </c>
      <c r="G54" t="s">
        <v>823</v>
      </c>
      <c r="H54">
        <v>100</v>
      </c>
      <c r="I54">
        <v>3</v>
      </c>
      <c r="V54" s="51"/>
    </row>
    <row r="55" spans="2:26">
      <c r="B55">
        <v>1</v>
      </c>
      <c r="C55">
        <v>1997</v>
      </c>
      <c r="D55">
        <v>4</v>
      </c>
      <c r="E55" t="s">
        <v>32</v>
      </c>
      <c r="F55" t="s">
        <v>825</v>
      </c>
      <c r="G55" t="s">
        <v>826</v>
      </c>
      <c r="H55">
        <v>0</v>
      </c>
      <c r="I55">
        <v>3</v>
      </c>
      <c r="V55" s="51"/>
    </row>
    <row r="56" spans="2:26">
      <c r="B56">
        <v>1</v>
      </c>
      <c r="C56">
        <v>1997</v>
      </c>
      <c r="D56">
        <v>4</v>
      </c>
      <c r="E56" t="s">
        <v>34</v>
      </c>
      <c r="F56" t="s">
        <v>821</v>
      </c>
      <c r="G56" t="s">
        <v>818</v>
      </c>
      <c r="H56">
        <v>83</v>
      </c>
      <c r="I56">
        <v>3</v>
      </c>
      <c r="V56" s="51"/>
    </row>
    <row r="57" spans="2:26">
      <c r="B57">
        <v>1</v>
      </c>
      <c r="C57">
        <v>1997</v>
      </c>
      <c r="D57">
        <v>4</v>
      </c>
      <c r="E57" t="s">
        <v>34</v>
      </c>
      <c r="F57" t="s">
        <v>821</v>
      </c>
      <c r="G57" t="s">
        <v>826</v>
      </c>
      <c r="H57">
        <v>0</v>
      </c>
      <c r="I57">
        <v>0</v>
      </c>
      <c r="V57" s="51"/>
    </row>
    <row r="58" spans="2:26">
      <c r="B58">
        <v>1</v>
      </c>
      <c r="C58">
        <v>1997</v>
      </c>
      <c r="D58">
        <v>4</v>
      </c>
      <c r="E58" t="s">
        <v>34</v>
      </c>
      <c r="F58" t="s">
        <v>824</v>
      </c>
      <c r="G58" t="s">
        <v>818</v>
      </c>
      <c r="H58">
        <v>60</v>
      </c>
      <c r="I58">
        <v>3</v>
      </c>
      <c r="V58" s="51"/>
    </row>
    <row r="59" spans="2:26">
      <c r="B59">
        <v>1</v>
      </c>
      <c r="C59">
        <v>1997</v>
      </c>
      <c r="D59">
        <v>4</v>
      </c>
      <c r="E59" t="s">
        <v>34</v>
      </c>
      <c r="F59" t="s">
        <v>824</v>
      </c>
      <c r="G59" t="s">
        <v>826</v>
      </c>
      <c r="H59">
        <v>0</v>
      </c>
      <c r="I59">
        <v>0</v>
      </c>
      <c r="V59" s="51"/>
    </row>
    <row r="60" spans="2:26">
      <c r="B60">
        <v>1</v>
      </c>
      <c r="C60">
        <v>1997</v>
      </c>
      <c r="D60">
        <v>4</v>
      </c>
      <c r="E60" t="s">
        <v>34</v>
      </c>
      <c r="F60" t="s">
        <v>827</v>
      </c>
      <c r="G60" t="s">
        <v>818</v>
      </c>
      <c r="H60">
        <v>55</v>
      </c>
      <c r="I60">
        <v>3</v>
      </c>
      <c r="V60" s="51"/>
    </row>
    <row r="61" spans="2:26">
      <c r="B61">
        <v>1</v>
      </c>
      <c r="C61">
        <v>1997</v>
      </c>
      <c r="D61">
        <v>4</v>
      </c>
      <c r="E61" t="s">
        <v>34</v>
      </c>
      <c r="F61" t="s">
        <v>827</v>
      </c>
      <c r="G61" t="s">
        <v>826</v>
      </c>
      <c r="H61">
        <v>0</v>
      </c>
      <c r="I61">
        <v>0</v>
      </c>
      <c r="V61" s="51"/>
    </row>
    <row r="62" spans="2:26">
      <c r="B62">
        <v>1</v>
      </c>
      <c r="C62">
        <v>1997</v>
      </c>
      <c r="D62">
        <v>4</v>
      </c>
      <c r="E62" t="s">
        <v>34</v>
      </c>
      <c r="F62" t="s">
        <v>828</v>
      </c>
      <c r="G62" t="s">
        <v>818</v>
      </c>
      <c r="H62">
        <v>70</v>
      </c>
      <c r="I62">
        <v>3</v>
      </c>
      <c r="V62" s="51"/>
    </row>
    <row r="63" spans="2:26">
      <c r="B63">
        <v>1</v>
      </c>
      <c r="C63">
        <v>1997</v>
      </c>
      <c r="D63">
        <v>4</v>
      </c>
      <c r="E63" t="s">
        <v>34</v>
      </c>
      <c r="F63" t="s">
        <v>828</v>
      </c>
      <c r="G63" t="s">
        <v>823</v>
      </c>
      <c r="H63">
        <v>69</v>
      </c>
      <c r="I63">
        <v>3</v>
      </c>
      <c r="V63" s="51"/>
    </row>
    <row r="64" spans="2:26">
      <c r="B64">
        <v>1</v>
      </c>
      <c r="C64">
        <v>1997</v>
      </c>
      <c r="D64">
        <v>4</v>
      </c>
      <c r="E64" t="s">
        <v>34</v>
      </c>
      <c r="F64" t="s">
        <v>829</v>
      </c>
      <c r="G64" t="s">
        <v>823</v>
      </c>
      <c r="H64">
        <v>87</v>
      </c>
      <c r="I64">
        <v>3</v>
      </c>
      <c r="V64" s="51"/>
    </row>
    <row r="65" spans="1:22">
      <c r="B65">
        <v>1</v>
      </c>
      <c r="C65">
        <v>1997</v>
      </c>
      <c r="D65">
        <v>4</v>
      </c>
      <c r="E65" t="s">
        <v>34</v>
      </c>
      <c r="F65" t="s">
        <v>829</v>
      </c>
      <c r="G65" t="s">
        <v>826</v>
      </c>
      <c r="H65">
        <v>0</v>
      </c>
      <c r="I65">
        <v>0</v>
      </c>
      <c r="V65" s="51"/>
    </row>
    <row r="66" spans="1:22">
      <c r="B66">
        <v>1</v>
      </c>
      <c r="C66">
        <v>1997</v>
      </c>
      <c r="D66">
        <v>4</v>
      </c>
      <c r="E66" t="s">
        <v>34</v>
      </c>
      <c r="F66" t="s">
        <v>830</v>
      </c>
      <c r="G66" t="s">
        <v>823</v>
      </c>
      <c r="H66">
        <v>63</v>
      </c>
      <c r="I66">
        <v>3</v>
      </c>
      <c r="V66" s="51"/>
    </row>
    <row r="67" spans="1:22">
      <c r="B67">
        <v>1</v>
      </c>
      <c r="C67">
        <v>1997</v>
      </c>
      <c r="D67">
        <v>4</v>
      </c>
      <c r="E67" t="s">
        <v>34</v>
      </c>
      <c r="F67" t="s">
        <v>830</v>
      </c>
      <c r="G67" t="s">
        <v>826</v>
      </c>
      <c r="H67">
        <v>0</v>
      </c>
      <c r="I67">
        <v>0</v>
      </c>
      <c r="V67" s="51"/>
    </row>
    <row r="68" spans="1:22">
      <c r="B68">
        <v>1</v>
      </c>
      <c r="C68">
        <v>1997</v>
      </c>
      <c r="D68">
        <v>4</v>
      </c>
      <c r="E68" t="s">
        <v>34</v>
      </c>
      <c r="F68" t="s">
        <v>831</v>
      </c>
      <c r="G68" t="s">
        <v>823</v>
      </c>
      <c r="H68">
        <v>52</v>
      </c>
      <c r="I68">
        <v>3</v>
      </c>
      <c r="V68" s="51"/>
    </row>
    <row r="69" spans="1:22">
      <c r="B69">
        <v>1</v>
      </c>
      <c r="C69">
        <v>1997</v>
      </c>
      <c r="D69">
        <v>4</v>
      </c>
      <c r="E69" t="s">
        <v>34</v>
      </c>
      <c r="F69" t="s">
        <v>831</v>
      </c>
      <c r="G69" t="s">
        <v>826</v>
      </c>
      <c r="H69">
        <v>0</v>
      </c>
      <c r="I69">
        <v>0</v>
      </c>
      <c r="V69" s="51"/>
    </row>
    <row r="70" spans="1:22">
      <c r="V70" s="51"/>
    </row>
    <row r="71" spans="1:22">
      <c r="A71" t="s">
        <v>60</v>
      </c>
      <c r="B71" t="s">
        <v>15</v>
      </c>
      <c r="C71" t="s">
        <v>597</v>
      </c>
      <c r="D71" t="s">
        <v>221</v>
      </c>
      <c r="E71" t="s">
        <v>49</v>
      </c>
      <c r="F71" t="s">
        <v>706</v>
      </c>
      <c r="G71" t="s">
        <v>815</v>
      </c>
      <c r="H71" t="s">
        <v>816</v>
      </c>
      <c r="I71" t="s">
        <v>13</v>
      </c>
      <c r="V71" s="51"/>
    </row>
    <row r="72" spans="1:22">
      <c r="A72" t="s">
        <v>834</v>
      </c>
      <c r="B72">
        <v>2</v>
      </c>
      <c r="C72">
        <v>1978</v>
      </c>
      <c r="D72">
        <v>1</v>
      </c>
      <c r="E72" t="s">
        <v>32</v>
      </c>
      <c r="F72" t="s">
        <v>817</v>
      </c>
      <c r="G72" t="s">
        <v>818</v>
      </c>
      <c r="H72">
        <v>100</v>
      </c>
      <c r="I72">
        <v>3</v>
      </c>
      <c r="V72" s="51"/>
    </row>
    <row r="73" spans="1:22">
      <c r="A73" t="s">
        <v>515</v>
      </c>
      <c r="B73">
        <v>2</v>
      </c>
      <c r="C73">
        <v>1978</v>
      </c>
      <c r="D73">
        <v>1</v>
      </c>
      <c r="E73" t="s">
        <v>32</v>
      </c>
      <c r="F73" t="s">
        <v>822</v>
      </c>
      <c r="G73" t="s">
        <v>823</v>
      </c>
      <c r="H73">
        <v>100</v>
      </c>
      <c r="I73">
        <v>3</v>
      </c>
      <c r="V73" s="51"/>
    </row>
    <row r="74" spans="1:22">
      <c r="A74" s="53" t="s">
        <v>819</v>
      </c>
      <c r="B74">
        <v>2</v>
      </c>
      <c r="C74">
        <v>1978</v>
      </c>
      <c r="D74">
        <v>1</v>
      </c>
      <c r="E74" t="s">
        <v>32</v>
      </c>
      <c r="F74" t="s">
        <v>835</v>
      </c>
      <c r="G74" t="s">
        <v>836</v>
      </c>
      <c r="H74">
        <v>100</v>
      </c>
      <c r="I74">
        <v>3</v>
      </c>
      <c r="V74" s="51"/>
    </row>
    <row r="75" spans="1:22">
      <c r="A75" t="s">
        <v>707</v>
      </c>
      <c r="B75">
        <v>2</v>
      </c>
      <c r="C75">
        <v>1978</v>
      </c>
      <c r="D75">
        <v>1</v>
      </c>
      <c r="E75" t="s">
        <v>32</v>
      </c>
      <c r="F75" t="s">
        <v>825</v>
      </c>
      <c r="G75" t="s">
        <v>826</v>
      </c>
      <c r="H75">
        <v>0</v>
      </c>
      <c r="I75">
        <v>3</v>
      </c>
      <c r="V75" s="51"/>
    </row>
    <row r="76" spans="1:22">
      <c r="A76" s="53" t="s">
        <v>820</v>
      </c>
      <c r="B76">
        <v>2</v>
      </c>
      <c r="C76">
        <v>1978</v>
      </c>
      <c r="D76">
        <v>1</v>
      </c>
      <c r="E76" t="s">
        <v>34</v>
      </c>
      <c r="F76" t="s">
        <v>821</v>
      </c>
      <c r="G76" t="s">
        <v>818</v>
      </c>
      <c r="H76">
        <v>52</v>
      </c>
      <c r="I76">
        <v>3</v>
      </c>
      <c r="V76" s="51"/>
    </row>
    <row r="77" spans="1:22">
      <c r="B77">
        <v>2</v>
      </c>
      <c r="C77">
        <v>1978</v>
      </c>
      <c r="D77">
        <v>1</v>
      </c>
      <c r="E77" t="s">
        <v>34</v>
      </c>
      <c r="F77" t="s">
        <v>821</v>
      </c>
      <c r="G77" t="s">
        <v>826</v>
      </c>
      <c r="H77">
        <v>0</v>
      </c>
      <c r="I77">
        <v>0</v>
      </c>
      <c r="V77" s="51"/>
    </row>
    <row r="78" spans="1:22">
      <c r="B78">
        <v>2</v>
      </c>
      <c r="C78">
        <v>1978</v>
      </c>
      <c r="D78">
        <v>1</v>
      </c>
      <c r="E78" t="s">
        <v>34</v>
      </c>
      <c r="F78" t="s">
        <v>824</v>
      </c>
      <c r="G78" t="s">
        <v>818</v>
      </c>
      <c r="H78">
        <v>44</v>
      </c>
      <c r="I78">
        <v>3</v>
      </c>
      <c r="O78" s="53"/>
      <c r="P78" s="53"/>
      <c r="V78" s="51"/>
    </row>
    <row r="79" spans="1:22">
      <c r="B79">
        <v>2</v>
      </c>
      <c r="C79">
        <v>1978</v>
      </c>
      <c r="D79">
        <v>1</v>
      </c>
      <c r="E79" t="s">
        <v>34</v>
      </c>
      <c r="F79" t="s">
        <v>824</v>
      </c>
      <c r="G79" t="s">
        <v>826</v>
      </c>
      <c r="H79">
        <v>0</v>
      </c>
      <c r="I79">
        <v>0</v>
      </c>
      <c r="O79" s="53"/>
      <c r="P79" s="53"/>
      <c r="V79" s="51"/>
    </row>
    <row r="80" spans="1:22">
      <c r="B80">
        <v>2</v>
      </c>
      <c r="C80">
        <v>1978</v>
      </c>
      <c r="D80">
        <v>1</v>
      </c>
      <c r="E80" t="s">
        <v>34</v>
      </c>
      <c r="F80" t="s">
        <v>827</v>
      </c>
      <c r="G80" t="s">
        <v>818</v>
      </c>
      <c r="H80">
        <v>38</v>
      </c>
      <c r="I80">
        <v>3</v>
      </c>
      <c r="V80" s="51"/>
    </row>
    <row r="81" spans="2:22">
      <c r="B81">
        <v>2</v>
      </c>
      <c r="C81">
        <v>1978</v>
      </c>
      <c r="D81">
        <v>1</v>
      </c>
      <c r="E81" t="s">
        <v>34</v>
      </c>
      <c r="F81" t="s">
        <v>827</v>
      </c>
      <c r="G81" t="s">
        <v>826</v>
      </c>
      <c r="H81">
        <v>0</v>
      </c>
      <c r="I81">
        <v>0</v>
      </c>
      <c r="V81" s="51"/>
    </row>
    <row r="82" spans="2:22">
      <c r="B82">
        <v>2</v>
      </c>
      <c r="C82">
        <v>1978</v>
      </c>
      <c r="D82">
        <v>1</v>
      </c>
      <c r="E82" t="s">
        <v>34</v>
      </c>
      <c r="F82" t="s">
        <v>829</v>
      </c>
      <c r="G82" t="s">
        <v>823</v>
      </c>
      <c r="H82">
        <v>67</v>
      </c>
      <c r="I82">
        <v>3</v>
      </c>
      <c r="V82" s="51"/>
    </row>
    <row r="83" spans="2:22">
      <c r="B83">
        <v>2</v>
      </c>
      <c r="C83">
        <v>1978</v>
      </c>
      <c r="D83">
        <v>1</v>
      </c>
      <c r="E83" t="s">
        <v>34</v>
      </c>
      <c r="F83" t="s">
        <v>829</v>
      </c>
      <c r="G83" t="s">
        <v>826</v>
      </c>
      <c r="H83">
        <v>0</v>
      </c>
      <c r="I83">
        <v>0</v>
      </c>
      <c r="V83" s="51"/>
    </row>
    <row r="84" spans="2:22">
      <c r="B84">
        <v>2</v>
      </c>
      <c r="C84">
        <v>1978</v>
      </c>
      <c r="D84">
        <v>1</v>
      </c>
      <c r="E84" t="s">
        <v>34</v>
      </c>
      <c r="F84" t="s">
        <v>830</v>
      </c>
      <c r="G84" t="s">
        <v>823</v>
      </c>
      <c r="H84">
        <v>42</v>
      </c>
      <c r="I84">
        <v>3</v>
      </c>
      <c r="V84" s="51"/>
    </row>
    <row r="85" spans="2:22">
      <c r="B85">
        <v>2</v>
      </c>
      <c r="C85">
        <v>1978</v>
      </c>
      <c r="D85">
        <v>1</v>
      </c>
      <c r="E85" t="s">
        <v>34</v>
      </c>
      <c r="F85" t="s">
        <v>830</v>
      </c>
      <c r="G85" t="s">
        <v>826</v>
      </c>
      <c r="H85">
        <v>0</v>
      </c>
      <c r="I85">
        <v>0</v>
      </c>
      <c r="V85" s="51"/>
    </row>
    <row r="86" spans="2:22">
      <c r="B86">
        <v>2</v>
      </c>
      <c r="C86">
        <v>1978</v>
      </c>
      <c r="D86">
        <v>1</v>
      </c>
      <c r="E86" t="s">
        <v>34</v>
      </c>
      <c r="F86" t="s">
        <v>831</v>
      </c>
      <c r="G86" t="s">
        <v>823</v>
      </c>
      <c r="H86">
        <v>52</v>
      </c>
      <c r="I86">
        <v>3</v>
      </c>
      <c r="V86" s="51"/>
    </row>
    <row r="87" spans="2:22">
      <c r="B87">
        <v>2</v>
      </c>
      <c r="C87">
        <v>1978</v>
      </c>
      <c r="D87">
        <v>1</v>
      </c>
      <c r="E87" t="s">
        <v>34</v>
      </c>
      <c r="F87" t="s">
        <v>831</v>
      </c>
      <c r="G87" t="s">
        <v>826</v>
      </c>
      <c r="H87">
        <v>0</v>
      </c>
      <c r="I87">
        <v>0</v>
      </c>
      <c r="V87" s="51"/>
    </row>
    <row r="88" spans="2:22">
      <c r="B88">
        <v>2</v>
      </c>
      <c r="C88">
        <v>1978</v>
      </c>
      <c r="D88">
        <v>1</v>
      </c>
      <c r="E88" t="s">
        <v>34</v>
      </c>
      <c r="F88" t="s">
        <v>832</v>
      </c>
      <c r="G88" t="s">
        <v>836</v>
      </c>
      <c r="H88">
        <v>107</v>
      </c>
      <c r="I88">
        <v>3</v>
      </c>
      <c r="V88" s="51"/>
    </row>
    <row r="89" spans="2:22">
      <c r="B89">
        <v>2</v>
      </c>
      <c r="C89">
        <v>1978</v>
      </c>
      <c r="D89">
        <v>1</v>
      </c>
      <c r="E89" t="s">
        <v>34</v>
      </c>
      <c r="F89" t="s">
        <v>832</v>
      </c>
      <c r="G89" t="s">
        <v>826</v>
      </c>
      <c r="H89">
        <v>0</v>
      </c>
      <c r="I89">
        <v>0</v>
      </c>
      <c r="V89" s="51"/>
    </row>
    <row r="90" spans="2:22">
      <c r="B90">
        <v>2</v>
      </c>
      <c r="C90">
        <v>1978</v>
      </c>
      <c r="D90">
        <v>1</v>
      </c>
      <c r="E90" t="s">
        <v>34</v>
      </c>
      <c r="F90" t="s">
        <v>833</v>
      </c>
      <c r="G90" t="s">
        <v>818</v>
      </c>
      <c r="H90">
        <v>49</v>
      </c>
      <c r="I90">
        <v>3</v>
      </c>
      <c r="V90" s="51"/>
    </row>
    <row r="91" spans="2:22">
      <c r="B91">
        <v>2</v>
      </c>
      <c r="C91">
        <v>1978</v>
      </c>
      <c r="D91">
        <v>1</v>
      </c>
      <c r="E91" t="s">
        <v>34</v>
      </c>
      <c r="F91" t="s">
        <v>833</v>
      </c>
      <c r="G91" t="s">
        <v>823</v>
      </c>
      <c r="H91">
        <v>64</v>
      </c>
      <c r="I91">
        <v>3</v>
      </c>
      <c r="V91" s="51"/>
    </row>
    <row r="92" spans="2:22">
      <c r="B92">
        <v>2</v>
      </c>
      <c r="C92">
        <v>1978</v>
      </c>
      <c r="D92">
        <v>1</v>
      </c>
      <c r="E92" t="s">
        <v>34</v>
      </c>
      <c r="F92" t="s">
        <v>833</v>
      </c>
      <c r="G92" t="s">
        <v>836</v>
      </c>
      <c r="H92">
        <v>231</v>
      </c>
      <c r="I92">
        <v>3</v>
      </c>
      <c r="V92" s="51"/>
    </row>
    <row r="93" spans="2:22">
      <c r="B93">
        <v>2</v>
      </c>
      <c r="C93">
        <v>1978</v>
      </c>
      <c r="D93">
        <v>2</v>
      </c>
      <c r="E93" t="s">
        <v>32</v>
      </c>
      <c r="F93" t="s">
        <v>817</v>
      </c>
      <c r="G93" t="s">
        <v>818</v>
      </c>
      <c r="H93">
        <v>100</v>
      </c>
      <c r="I93">
        <v>3</v>
      </c>
      <c r="V93" s="51"/>
    </row>
    <row r="94" spans="2:22">
      <c r="B94">
        <v>2</v>
      </c>
      <c r="C94">
        <v>1978</v>
      </c>
      <c r="D94">
        <v>2</v>
      </c>
      <c r="E94" t="s">
        <v>32</v>
      </c>
      <c r="F94" t="s">
        <v>822</v>
      </c>
      <c r="G94" t="s">
        <v>823</v>
      </c>
      <c r="H94">
        <v>100</v>
      </c>
      <c r="I94">
        <v>3</v>
      </c>
      <c r="V94" s="51"/>
    </row>
    <row r="95" spans="2:22">
      <c r="B95">
        <v>2</v>
      </c>
      <c r="C95">
        <v>1978</v>
      </c>
      <c r="D95">
        <v>2</v>
      </c>
      <c r="E95" t="s">
        <v>32</v>
      </c>
      <c r="F95" t="s">
        <v>835</v>
      </c>
      <c r="G95" t="s">
        <v>836</v>
      </c>
      <c r="H95">
        <v>100</v>
      </c>
      <c r="I95">
        <v>3</v>
      </c>
      <c r="V95" s="51"/>
    </row>
    <row r="96" spans="2:22">
      <c r="B96">
        <v>2</v>
      </c>
      <c r="C96">
        <v>1978</v>
      </c>
      <c r="D96">
        <v>2</v>
      </c>
      <c r="E96" t="s">
        <v>32</v>
      </c>
      <c r="F96" t="s">
        <v>825</v>
      </c>
      <c r="G96" t="s">
        <v>826</v>
      </c>
      <c r="H96">
        <v>0</v>
      </c>
      <c r="I96">
        <v>3</v>
      </c>
      <c r="V96" s="51"/>
    </row>
    <row r="97" spans="2:22">
      <c r="B97">
        <v>2</v>
      </c>
      <c r="C97">
        <v>1978</v>
      </c>
      <c r="D97">
        <v>2</v>
      </c>
      <c r="E97" t="s">
        <v>34</v>
      </c>
      <c r="F97" t="s">
        <v>821</v>
      </c>
      <c r="G97" t="s">
        <v>818</v>
      </c>
      <c r="H97">
        <v>40</v>
      </c>
      <c r="I97">
        <v>3</v>
      </c>
      <c r="V97" s="51"/>
    </row>
    <row r="98" spans="2:22">
      <c r="B98">
        <v>2</v>
      </c>
      <c r="C98">
        <v>1978</v>
      </c>
      <c r="D98">
        <v>2</v>
      </c>
      <c r="E98" t="s">
        <v>34</v>
      </c>
      <c r="F98" t="s">
        <v>821</v>
      </c>
      <c r="G98" t="s">
        <v>826</v>
      </c>
      <c r="H98">
        <v>0</v>
      </c>
      <c r="I98">
        <v>0</v>
      </c>
      <c r="V98" s="51"/>
    </row>
    <row r="99" spans="2:22">
      <c r="B99">
        <v>2</v>
      </c>
      <c r="C99">
        <v>1978</v>
      </c>
      <c r="D99">
        <v>2</v>
      </c>
      <c r="E99" t="s">
        <v>34</v>
      </c>
      <c r="F99" t="s">
        <v>824</v>
      </c>
      <c r="G99" t="s">
        <v>818</v>
      </c>
      <c r="H99">
        <v>30</v>
      </c>
      <c r="I99">
        <v>3</v>
      </c>
      <c r="V99" s="51"/>
    </row>
    <row r="100" spans="2:22">
      <c r="B100">
        <v>2</v>
      </c>
      <c r="C100">
        <v>1978</v>
      </c>
      <c r="D100">
        <v>2</v>
      </c>
      <c r="E100" t="s">
        <v>34</v>
      </c>
      <c r="F100" t="s">
        <v>824</v>
      </c>
      <c r="G100" t="s">
        <v>826</v>
      </c>
      <c r="H100">
        <v>0</v>
      </c>
      <c r="I100">
        <v>0</v>
      </c>
      <c r="V100" s="51"/>
    </row>
    <row r="101" spans="2:22">
      <c r="B101">
        <v>2</v>
      </c>
      <c r="C101">
        <v>1978</v>
      </c>
      <c r="D101">
        <v>2</v>
      </c>
      <c r="E101" t="s">
        <v>34</v>
      </c>
      <c r="F101" t="s">
        <v>827</v>
      </c>
      <c r="G101" t="s">
        <v>818</v>
      </c>
      <c r="H101">
        <v>25</v>
      </c>
      <c r="I101">
        <v>3</v>
      </c>
      <c r="V101" s="51"/>
    </row>
    <row r="102" spans="2:22">
      <c r="B102">
        <v>2</v>
      </c>
      <c r="C102">
        <v>1978</v>
      </c>
      <c r="D102">
        <v>2</v>
      </c>
      <c r="E102" t="s">
        <v>34</v>
      </c>
      <c r="F102" t="s">
        <v>827</v>
      </c>
      <c r="G102" t="s">
        <v>826</v>
      </c>
      <c r="H102">
        <v>0</v>
      </c>
      <c r="I102">
        <v>0</v>
      </c>
      <c r="V102" s="51"/>
    </row>
    <row r="103" spans="2:22">
      <c r="B103">
        <v>2</v>
      </c>
      <c r="C103">
        <v>1978</v>
      </c>
      <c r="D103">
        <v>2</v>
      </c>
      <c r="E103" t="s">
        <v>34</v>
      </c>
      <c r="F103" t="s">
        <v>829</v>
      </c>
      <c r="G103" t="s">
        <v>823</v>
      </c>
      <c r="H103">
        <v>59</v>
      </c>
      <c r="I103">
        <v>3</v>
      </c>
      <c r="V103" s="51"/>
    </row>
    <row r="104" spans="2:22">
      <c r="B104">
        <v>2</v>
      </c>
      <c r="C104">
        <v>1978</v>
      </c>
      <c r="D104">
        <v>2</v>
      </c>
      <c r="E104" t="s">
        <v>34</v>
      </c>
      <c r="F104" t="s">
        <v>829</v>
      </c>
      <c r="G104" t="s">
        <v>826</v>
      </c>
      <c r="H104">
        <v>0</v>
      </c>
      <c r="I104">
        <v>0</v>
      </c>
      <c r="V104" s="51"/>
    </row>
    <row r="105" spans="2:22">
      <c r="B105">
        <v>2</v>
      </c>
      <c r="C105">
        <v>1978</v>
      </c>
      <c r="D105">
        <v>2</v>
      </c>
      <c r="E105" t="s">
        <v>34</v>
      </c>
      <c r="F105" t="s">
        <v>830</v>
      </c>
      <c r="G105" t="s">
        <v>823</v>
      </c>
      <c r="H105">
        <v>20</v>
      </c>
      <c r="I105">
        <v>3</v>
      </c>
      <c r="V105" s="51"/>
    </row>
    <row r="106" spans="2:22">
      <c r="B106">
        <v>2</v>
      </c>
      <c r="C106">
        <v>1978</v>
      </c>
      <c r="D106">
        <v>2</v>
      </c>
      <c r="E106" t="s">
        <v>34</v>
      </c>
      <c r="F106" t="s">
        <v>830</v>
      </c>
      <c r="G106" t="s">
        <v>826</v>
      </c>
      <c r="H106">
        <v>0</v>
      </c>
      <c r="I106">
        <v>0</v>
      </c>
      <c r="V106" s="51"/>
    </row>
    <row r="107" spans="2:22">
      <c r="B107">
        <v>2</v>
      </c>
      <c r="C107">
        <v>1978</v>
      </c>
      <c r="D107">
        <v>2</v>
      </c>
      <c r="E107" t="s">
        <v>34</v>
      </c>
      <c r="F107" t="s">
        <v>831</v>
      </c>
      <c r="G107" t="s">
        <v>823</v>
      </c>
      <c r="H107">
        <v>19</v>
      </c>
      <c r="I107">
        <v>3</v>
      </c>
      <c r="V107" s="51"/>
    </row>
    <row r="108" spans="2:22">
      <c r="B108">
        <v>2</v>
      </c>
      <c r="C108">
        <v>1978</v>
      </c>
      <c r="D108">
        <v>2</v>
      </c>
      <c r="E108" t="s">
        <v>34</v>
      </c>
      <c r="F108" t="s">
        <v>831</v>
      </c>
      <c r="G108" t="s">
        <v>826</v>
      </c>
      <c r="H108">
        <v>0</v>
      </c>
      <c r="I108">
        <v>0</v>
      </c>
      <c r="V108" s="51"/>
    </row>
    <row r="109" spans="2:22">
      <c r="B109">
        <v>2</v>
      </c>
      <c r="C109">
        <v>1978</v>
      </c>
      <c r="D109">
        <v>2</v>
      </c>
      <c r="E109" t="s">
        <v>34</v>
      </c>
      <c r="F109" t="s">
        <v>832</v>
      </c>
      <c r="G109" t="s">
        <v>836</v>
      </c>
      <c r="H109">
        <v>20</v>
      </c>
      <c r="I109">
        <v>3</v>
      </c>
      <c r="V109" s="51"/>
    </row>
    <row r="110" spans="2:22">
      <c r="B110">
        <v>2</v>
      </c>
      <c r="C110">
        <v>1978</v>
      </c>
      <c r="D110">
        <v>2</v>
      </c>
      <c r="E110" t="s">
        <v>34</v>
      </c>
      <c r="F110" t="s">
        <v>832</v>
      </c>
      <c r="G110" t="s">
        <v>826</v>
      </c>
      <c r="H110">
        <v>0</v>
      </c>
      <c r="I110">
        <v>0</v>
      </c>
      <c r="V110" s="51"/>
    </row>
    <row r="111" spans="2:22">
      <c r="B111">
        <v>2</v>
      </c>
      <c r="C111">
        <v>1978</v>
      </c>
      <c r="D111">
        <v>2</v>
      </c>
      <c r="E111" t="s">
        <v>34</v>
      </c>
      <c r="F111" t="s">
        <v>833</v>
      </c>
      <c r="G111" t="s">
        <v>818</v>
      </c>
      <c r="H111">
        <v>18</v>
      </c>
      <c r="I111">
        <v>3</v>
      </c>
      <c r="V111" s="51"/>
    </row>
    <row r="112" spans="2:22">
      <c r="B112">
        <v>2</v>
      </c>
      <c r="C112">
        <v>1978</v>
      </c>
      <c r="D112">
        <v>2</v>
      </c>
      <c r="E112" t="s">
        <v>34</v>
      </c>
      <c r="F112" t="s">
        <v>833</v>
      </c>
      <c r="G112" t="s">
        <v>823</v>
      </c>
      <c r="H112">
        <v>14</v>
      </c>
      <c r="I112">
        <v>3</v>
      </c>
      <c r="V112" s="51"/>
    </row>
    <row r="113" spans="2:22">
      <c r="B113">
        <v>2</v>
      </c>
      <c r="C113">
        <v>1978</v>
      </c>
      <c r="D113">
        <v>2</v>
      </c>
      <c r="E113" t="s">
        <v>34</v>
      </c>
      <c r="F113" t="s">
        <v>833</v>
      </c>
      <c r="G113" t="s">
        <v>836</v>
      </c>
      <c r="H113">
        <v>21</v>
      </c>
      <c r="I113">
        <v>3</v>
      </c>
      <c r="V113" s="51"/>
    </row>
    <row r="114" spans="2:22">
      <c r="B114">
        <v>2</v>
      </c>
      <c r="C114">
        <v>1978</v>
      </c>
      <c r="D114">
        <v>3</v>
      </c>
      <c r="E114" t="s">
        <v>32</v>
      </c>
      <c r="F114" t="s">
        <v>817</v>
      </c>
      <c r="G114" t="s">
        <v>818</v>
      </c>
      <c r="H114">
        <v>100</v>
      </c>
      <c r="I114">
        <v>3</v>
      </c>
      <c r="V114" s="51"/>
    </row>
    <row r="115" spans="2:22">
      <c r="B115">
        <v>2</v>
      </c>
      <c r="C115">
        <v>1978</v>
      </c>
      <c r="D115">
        <v>3</v>
      </c>
      <c r="E115" t="s">
        <v>32</v>
      </c>
      <c r="F115" t="s">
        <v>822</v>
      </c>
      <c r="G115" t="s">
        <v>823</v>
      </c>
      <c r="H115">
        <v>100</v>
      </c>
      <c r="I115">
        <v>3</v>
      </c>
      <c r="K115" s="47"/>
      <c r="V115" s="51"/>
    </row>
    <row r="116" spans="2:22">
      <c r="B116">
        <v>2</v>
      </c>
      <c r="C116">
        <v>1978</v>
      </c>
      <c r="D116">
        <v>3</v>
      </c>
      <c r="E116" t="s">
        <v>32</v>
      </c>
      <c r="F116" t="s">
        <v>835</v>
      </c>
      <c r="G116" t="s">
        <v>836</v>
      </c>
      <c r="H116">
        <v>100</v>
      </c>
      <c r="I116">
        <v>3</v>
      </c>
      <c r="V116" s="51"/>
    </row>
    <row r="117" spans="2:22">
      <c r="B117">
        <v>2</v>
      </c>
      <c r="C117">
        <v>1978</v>
      </c>
      <c r="D117">
        <v>3</v>
      </c>
      <c r="E117" t="s">
        <v>32</v>
      </c>
      <c r="F117" t="s">
        <v>825</v>
      </c>
      <c r="G117" t="s">
        <v>826</v>
      </c>
      <c r="H117">
        <v>0</v>
      </c>
      <c r="I117">
        <v>3</v>
      </c>
      <c r="V117" s="51"/>
    </row>
    <row r="118" spans="2:22">
      <c r="B118">
        <v>2</v>
      </c>
      <c r="C118">
        <v>1978</v>
      </c>
      <c r="D118">
        <v>3</v>
      </c>
      <c r="E118" t="s">
        <v>34</v>
      </c>
      <c r="F118" t="s">
        <v>821</v>
      </c>
      <c r="G118" t="s">
        <v>818</v>
      </c>
      <c r="H118">
        <v>48</v>
      </c>
      <c r="I118">
        <v>3</v>
      </c>
      <c r="V118" s="51"/>
    </row>
    <row r="119" spans="2:22">
      <c r="B119">
        <v>2</v>
      </c>
      <c r="C119">
        <v>1978</v>
      </c>
      <c r="D119">
        <v>3</v>
      </c>
      <c r="E119" t="s">
        <v>34</v>
      </c>
      <c r="F119" t="s">
        <v>821</v>
      </c>
      <c r="G119" t="s">
        <v>826</v>
      </c>
      <c r="H119">
        <v>0</v>
      </c>
      <c r="I119">
        <v>0</v>
      </c>
      <c r="V119" s="51"/>
    </row>
    <row r="120" spans="2:22">
      <c r="B120">
        <v>2</v>
      </c>
      <c r="C120">
        <v>1978</v>
      </c>
      <c r="D120">
        <v>3</v>
      </c>
      <c r="E120" t="s">
        <v>34</v>
      </c>
      <c r="F120" t="s">
        <v>824</v>
      </c>
      <c r="G120" t="s">
        <v>818</v>
      </c>
      <c r="H120">
        <v>36</v>
      </c>
      <c r="I120">
        <v>3</v>
      </c>
      <c r="V120" s="51"/>
    </row>
    <row r="121" spans="2:22">
      <c r="B121">
        <v>2</v>
      </c>
      <c r="C121">
        <v>1978</v>
      </c>
      <c r="D121">
        <v>3</v>
      </c>
      <c r="E121" t="s">
        <v>34</v>
      </c>
      <c r="F121" t="s">
        <v>824</v>
      </c>
      <c r="G121" t="s">
        <v>826</v>
      </c>
      <c r="H121">
        <v>0</v>
      </c>
      <c r="I121">
        <v>0</v>
      </c>
      <c r="V121" s="51"/>
    </row>
    <row r="122" spans="2:22">
      <c r="B122">
        <v>2</v>
      </c>
      <c r="C122">
        <v>1978</v>
      </c>
      <c r="D122">
        <v>3</v>
      </c>
      <c r="E122" t="s">
        <v>34</v>
      </c>
      <c r="F122" t="s">
        <v>827</v>
      </c>
      <c r="G122" t="s">
        <v>818</v>
      </c>
      <c r="H122">
        <v>24</v>
      </c>
      <c r="I122">
        <v>3</v>
      </c>
      <c r="V122" s="51"/>
    </row>
    <row r="123" spans="2:22">
      <c r="B123">
        <v>2</v>
      </c>
      <c r="C123">
        <v>1978</v>
      </c>
      <c r="D123">
        <v>3</v>
      </c>
      <c r="E123" t="s">
        <v>34</v>
      </c>
      <c r="F123" t="s">
        <v>827</v>
      </c>
      <c r="G123" t="s">
        <v>826</v>
      </c>
      <c r="H123">
        <v>0</v>
      </c>
      <c r="I123">
        <v>0</v>
      </c>
      <c r="V123" s="51"/>
    </row>
    <row r="124" spans="2:22">
      <c r="B124">
        <v>2</v>
      </c>
      <c r="C124">
        <v>1978</v>
      </c>
      <c r="D124">
        <v>3</v>
      </c>
      <c r="E124" t="s">
        <v>34</v>
      </c>
      <c r="F124" t="s">
        <v>829</v>
      </c>
      <c r="G124" t="s">
        <v>823</v>
      </c>
      <c r="H124">
        <v>61</v>
      </c>
      <c r="I124">
        <v>3</v>
      </c>
      <c r="V124" s="51"/>
    </row>
    <row r="125" spans="2:22">
      <c r="B125">
        <v>2</v>
      </c>
      <c r="C125">
        <v>1978</v>
      </c>
      <c r="D125">
        <v>3</v>
      </c>
      <c r="E125" t="s">
        <v>34</v>
      </c>
      <c r="F125" t="s">
        <v>829</v>
      </c>
      <c r="G125" t="s">
        <v>826</v>
      </c>
      <c r="H125">
        <v>0</v>
      </c>
      <c r="I125">
        <v>0</v>
      </c>
      <c r="V125" s="51"/>
    </row>
    <row r="126" spans="2:22">
      <c r="B126">
        <v>2</v>
      </c>
      <c r="C126">
        <v>1978</v>
      </c>
      <c r="D126">
        <v>3</v>
      </c>
      <c r="E126" t="s">
        <v>34</v>
      </c>
      <c r="F126" t="s">
        <v>830</v>
      </c>
      <c r="G126" t="s">
        <v>823</v>
      </c>
      <c r="H126">
        <v>39</v>
      </c>
      <c r="I126">
        <v>3</v>
      </c>
      <c r="V126" s="51"/>
    </row>
    <row r="127" spans="2:22">
      <c r="B127">
        <v>2</v>
      </c>
      <c r="C127">
        <v>1978</v>
      </c>
      <c r="D127">
        <v>3</v>
      </c>
      <c r="E127" t="s">
        <v>34</v>
      </c>
      <c r="F127" t="s">
        <v>830</v>
      </c>
      <c r="G127" t="s">
        <v>826</v>
      </c>
      <c r="H127">
        <v>0</v>
      </c>
      <c r="I127">
        <v>0</v>
      </c>
      <c r="V127" s="51"/>
    </row>
    <row r="128" spans="2:22">
      <c r="B128">
        <v>2</v>
      </c>
      <c r="C128">
        <v>1978</v>
      </c>
      <c r="D128">
        <v>3</v>
      </c>
      <c r="E128" t="s">
        <v>34</v>
      </c>
      <c r="F128" t="s">
        <v>831</v>
      </c>
      <c r="G128" t="s">
        <v>823</v>
      </c>
      <c r="H128">
        <v>37</v>
      </c>
      <c r="I128">
        <v>3</v>
      </c>
      <c r="V128" s="51"/>
    </row>
    <row r="129" spans="2:22">
      <c r="B129">
        <v>2</v>
      </c>
      <c r="C129">
        <v>1978</v>
      </c>
      <c r="D129">
        <v>3</v>
      </c>
      <c r="E129" t="s">
        <v>34</v>
      </c>
      <c r="F129" t="s">
        <v>831</v>
      </c>
      <c r="G129" t="s">
        <v>826</v>
      </c>
      <c r="H129">
        <v>0</v>
      </c>
      <c r="I129">
        <v>0</v>
      </c>
      <c r="V129" s="51"/>
    </row>
    <row r="130" spans="2:22">
      <c r="B130">
        <v>2</v>
      </c>
      <c r="C130">
        <v>1978</v>
      </c>
      <c r="D130">
        <v>3</v>
      </c>
      <c r="E130" t="s">
        <v>34</v>
      </c>
      <c r="F130" t="s">
        <v>832</v>
      </c>
      <c r="G130" t="s">
        <v>836</v>
      </c>
      <c r="H130">
        <v>62</v>
      </c>
      <c r="I130">
        <v>3</v>
      </c>
      <c r="V130" s="51"/>
    </row>
    <row r="131" spans="2:22">
      <c r="B131">
        <v>2</v>
      </c>
      <c r="C131">
        <v>1978</v>
      </c>
      <c r="D131">
        <v>3</v>
      </c>
      <c r="E131" t="s">
        <v>34</v>
      </c>
      <c r="F131" t="s">
        <v>832</v>
      </c>
      <c r="G131" t="s">
        <v>826</v>
      </c>
      <c r="H131">
        <v>0</v>
      </c>
      <c r="I131">
        <v>0</v>
      </c>
      <c r="V131" s="51"/>
    </row>
    <row r="132" spans="2:22">
      <c r="B132">
        <v>2</v>
      </c>
      <c r="C132">
        <v>1978</v>
      </c>
      <c r="D132">
        <v>3</v>
      </c>
      <c r="E132" t="s">
        <v>34</v>
      </c>
      <c r="F132" t="s">
        <v>833</v>
      </c>
      <c r="G132" t="s">
        <v>818</v>
      </c>
      <c r="H132">
        <v>23</v>
      </c>
      <c r="I132">
        <v>3</v>
      </c>
      <c r="V132" s="51"/>
    </row>
    <row r="133" spans="2:22">
      <c r="B133">
        <v>2</v>
      </c>
      <c r="C133">
        <v>1978</v>
      </c>
      <c r="D133">
        <v>3</v>
      </c>
      <c r="E133" t="s">
        <v>34</v>
      </c>
      <c r="F133" t="s">
        <v>833</v>
      </c>
      <c r="G133" t="s">
        <v>823</v>
      </c>
      <c r="H133">
        <v>21</v>
      </c>
      <c r="I133">
        <v>3</v>
      </c>
      <c r="V133" s="51"/>
    </row>
    <row r="134" spans="2:22">
      <c r="B134">
        <v>2</v>
      </c>
      <c r="C134">
        <v>1978</v>
      </c>
      <c r="D134">
        <v>3</v>
      </c>
      <c r="E134" t="s">
        <v>34</v>
      </c>
      <c r="F134" t="s">
        <v>833</v>
      </c>
      <c r="G134" t="s">
        <v>836</v>
      </c>
      <c r="H134">
        <v>40</v>
      </c>
      <c r="I134">
        <v>3</v>
      </c>
      <c r="V134" s="51"/>
    </row>
    <row r="135" spans="2:22">
      <c r="V135" s="51"/>
    </row>
    <row r="136" spans="2:22">
      <c r="V136" s="51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Y293"/>
  <sheetViews>
    <sheetView workbookViewId="0">
      <selection activeCell="J26" sqref="J26"/>
    </sheetView>
  </sheetViews>
  <sheetFormatPr defaultColWidth="11" defaultRowHeight="15.6"/>
  <cols>
    <col min="10" max="10" width="10.8984375" style="48"/>
  </cols>
  <sheetData>
    <row r="1" spans="1:25">
      <c r="A1" t="s">
        <v>60</v>
      </c>
      <c r="B1" t="s">
        <v>15</v>
      </c>
      <c r="C1" t="s">
        <v>597</v>
      </c>
      <c r="D1" t="s">
        <v>221</v>
      </c>
      <c r="E1" t="s">
        <v>49</v>
      </c>
      <c r="F1" t="s">
        <v>706</v>
      </c>
      <c r="G1" t="s">
        <v>644</v>
      </c>
      <c r="H1" t="s">
        <v>13</v>
      </c>
      <c r="J1" s="47"/>
      <c r="K1" t="s">
        <v>15</v>
      </c>
      <c r="L1" t="s">
        <v>16</v>
      </c>
      <c r="M1" t="s">
        <v>221</v>
      </c>
      <c r="N1" t="s">
        <v>515</v>
      </c>
      <c r="O1" t="s">
        <v>707</v>
      </c>
      <c r="P1" t="s">
        <v>597</v>
      </c>
      <c r="Q1" t="s">
        <v>708</v>
      </c>
      <c r="R1" t="s">
        <v>709</v>
      </c>
      <c r="S1" t="s">
        <v>711</v>
      </c>
      <c r="T1" t="s">
        <v>712</v>
      </c>
      <c r="U1" t="s">
        <v>713</v>
      </c>
      <c r="V1" t="s">
        <v>714</v>
      </c>
      <c r="W1" t="s">
        <v>715</v>
      </c>
      <c r="X1" t="s">
        <v>716</v>
      </c>
      <c r="Y1" t="s">
        <v>28</v>
      </c>
    </row>
    <row r="2" spans="1:25">
      <c r="A2" t="s">
        <v>74</v>
      </c>
      <c r="B2">
        <v>1</v>
      </c>
      <c r="C2">
        <v>1998</v>
      </c>
      <c r="D2">
        <v>1</v>
      </c>
      <c r="E2" t="s">
        <v>32</v>
      </c>
      <c r="F2" t="s">
        <v>837</v>
      </c>
      <c r="G2">
        <v>5.24017</v>
      </c>
      <c r="H2">
        <v>4</v>
      </c>
      <c r="K2">
        <v>1</v>
      </c>
      <c r="L2">
        <v>1</v>
      </c>
      <c r="M2">
        <v>1</v>
      </c>
      <c r="N2" s="49" t="s">
        <v>719</v>
      </c>
      <c r="O2" t="s">
        <v>838</v>
      </c>
      <c r="P2">
        <v>1998</v>
      </c>
      <c r="Q2" t="s">
        <v>644</v>
      </c>
      <c r="R2" t="s">
        <v>839</v>
      </c>
      <c r="S2">
        <f t="shared" ref="S2:S9" si="0">AVERAGE(G2,G10)</f>
        <v>4.8762699999999999</v>
      </c>
      <c r="T2">
        <f t="shared" ref="T2:T9" si="1">G18</f>
        <v>2.7656499999999999</v>
      </c>
      <c r="U2">
        <v>8</v>
      </c>
      <c r="V2">
        <v>4</v>
      </c>
      <c r="W2">
        <f>T2/S2</f>
        <v>0.56716506674158729</v>
      </c>
      <c r="X2">
        <f t="shared" ref="X2:X65" si="2">LN(W2)</f>
        <v>-0.56710489462142744</v>
      </c>
      <c r="Y2">
        <f>(U2*V2)/(V2+U2)</f>
        <v>2.6666666666666665</v>
      </c>
    </row>
    <row r="3" spans="1:25">
      <c r="A3" t="s">
        <v>515</v>
      </c>
      <c r="B3">
        <v>1</v>
      </c>
      <c r="C3">
        <v>1998</v>
      </c>
      <c r="D3">
        <v>2</v>
      </c>
      <c r="E3" t="s">
        <v>32</v>
      </c>
      <c r="F3" t="s">
        <v>837</v>
      </c>
      <c r="G3">
        <v>6.1135400000000004</v>
      </c>
      <c r="H3">
        <v>4</v>
      </c>
      <c r="K3">
        <v>1</v>
      </c>
      <c r="L3">
        <v>2</v>
      </c>
      <c r="M3">
        <v>2</v>
      </c>
      <c r="N3" s="49" t="s">
        <v>719</v>
      </c>
      <c r="O3" t="s">
        <v>838</v>
      </c>
      <c r="P3">
        <v>1998</v>
      </c>
      <c r="Q3" t="s">
        <v>644</v>
      </c>
      <c r="R3" t="s">
        <v>839</v>
      </c>
      <c r="S3">
        <f t="shared" si="0"/>
        <v>6.6230000000000002</v>
      </c>
      <c r="T3">
        <f t="shared" si="1"/>
        <v>6.4046599999999998</v>
      </c>
      <c r="U3">
        <v>8</v>
      </c>
      <c r="V3">
        <v>4</v>
      </c>
      <c r="W3">
        <f t="shared" ref="W3:W66" si="3">T3/S3</f>
        <v>0.96703306658613919</v>
      </c>
      <c r="X3">
        <f t="shared" si="2"/>
        <v>-3.3522589091618572E-2</v>
      </c>
      <c r="Y3">
        <f t="shared" ref="Y3:Y66" si="4">(U3*V3)/(V3+U3)</f>
        <v>2.6666666666666665</v>
      </c>
    </row>
    <row r="4" spans="1:25">
      <c r="A4" s="49" t="s">
        <v>719</v>
      </c>
      <c r="B4">
        <v>1</v>
      </c>
      <c r="C4">
        <v>1998</v>
      </c>
      <c r="D4">
        <v>3</v>
      </c>
      <c r="E4" t="s">
        <v>32</v>
      </c>
      <c r="F4" t="s">
        <v>837</v>
      </c>
      <c r="G4">
        <v>12.372629999999999</v>
      </c>
      <c r="H4">
        <v>4</v>
      </c>
      <c r="K4">
        <v>1</v>
      </c>
      <c r="L4">
        <v>3</v>
      </c>
      <c r="M4">
        <v>3</v>
      </c>
      <c r="N4" s="49" t="s">
        <v>719</v>
      </c>
      <c r="O4" t="s">
        <v>838</v>
      </c>
      <c r="P4">
        <v>1998</v>
      </c>
      <c r="Q4" t="s">
        <v>644</v>
      </c>
      <c r="R4" t="s">
        <v>839</v>
      </c>
      <c r="S4">
        <f t="shared" si="0"/>
        <v>12.15429</v>
      </c>
      <c r="T4">
        <f t="shared" si="1"/>
        <v>9.0247499999999992</v>
      </c>
      <c r="U4">
        <v>8</v>
      </c>
      <c r="V4">
        <v>4</v>
      </c>
      <c r="W4">
        <f t="shared" si="3"/>
        <v>0.74251560560098528</v>
      </c>
      <c r="X4">
        <f t="shared" si="2"/>
        <v>-0.29771139088172532</v>
      </c>
      <c r="Y4">
        <f t="shared" si="4"/>
        <v>2.6666666666666665</v>
      </c>
    </row>
    <row r="5" spans="1:25">
      <c r="A5" t="s">
        <v>707</v>
      </c>
      <c r="B5">
        <v>1</v>
      </c>
      <c r="C5">
        <v>1998</v>
      </c>
      <c r="D5">
        <v>4</v>
      </c>
      <c r="E5" t="s">
        <v>32</v>
      </c>
      <c r="F5" t="s">
        <v>837</v>
      </c>
      <c r="G5">
        <v>14.26492</v>
      </c>
      <c r="H5">
        <v>4</v>
      </c>
      <c r="K5">
        <v>1</v>
      </c>
      <c r="L5">
        <v>4</v>
      </c>
      <c r="M5">
        <v>4</v>
      </c>
      <c r="N5" s="49" t="s">
        <v>719</v>
      </c>
      <c r="O5" t="s">
        <v>838</v>
      </c>
      <c r="P5">
        <v>1998</v>
      </c>
      <c r="Q5" t="s">
        <v>644</v>
      </c>
      <c r="R5" t="s">
        <v>839</v>
      </c>
      <c r="S5">
        <f t="shared" si="0"/>
        <v>16.593885</v>
      </c>
      <c r="T5">
        <f t="shared" si="1"/>
        <v>16.448329999999999</v>
      </c>
      <c r="U5">
        <v>8</v>
      </c>
      <c r="V5">
        <v>4</v>
      </c>
      <c r="W5">
        <f t="shared" si="3"/>
        <v>0.99122839527934525</v>
      </c>
      <c r="X5">
        <f t="shared" si="2"/>
        <v>-8.8103017012762987E-3</v>
      </c>
      <c r="Y5">
        <f t="shared" si="4"/>
        <v>2.6666666666666665</v>
      </c>
    </row>
    <row r="6" spans="1:25">
      <c r="A6" t="s">
        <v>838</v>
      </c>
      <c r="B6">
        <v>1</v>
      </c>
      <c r="C6">
        <v>1998</v>
      </c>
      <c r="D6">
        <v>5</v>
      </c>
      <c r="E6" t="s">
        <v>32</v>
      </c>
      <c r="F6" t="s">
        <v>837</v>
      </c>
      <c r="G6">
        <v>16.885010000000001</v>
      </c>
      <c r="H6">
        <v>4</v>
      </c>
      <c r="K6">
        <v>1</v>
      </c>
      <c r="L6">
        <v>5</v>
      </c>
      <c r="M6">
        <v>5</v>
      </c>
      <c r="N6" s="49" t="s">
        <v>719</v>
      </c>
      <c r="O6" t="s">
        <v>838</v>
      </c>
      <c r="P6">
        <v>1998</v>
      </c>
      <c r="Q6" t="s">
        <v>644</v>
      </c>
      <c r="R6" t="s">
        <v>839</v>
      </c>
      <c r="S6">
        <f t="shared" si="0"/>
        <v>19.359535000000001</v>
      </c>
      <c r="T6">
        <f t="shared" si="1"/>
        <v>17.32169</v>
      </c>
      <c r="U6">
        <v>8</v>
      </c>
      <c r="V6">
        <v>4</v>
      </c>
      <c r="W6">
        <f t="shared" si="3"/>
        <v>0.89473688288484199</v>
      </c>
      <c r="X6">
        <f t="shared" si="2"/>
        <v>-0.11122558953304908</v>
      </c>
      <c r="Y6">
        <f t="shared" si="4"/>
        <v>2.6666666666666665</v>
      </c>
    </row>
    <row r="7" spans="1:25">
      <c r="B7">
        <v>1</v>
      </c>
      <c r="C7">
        <v>1998</v>
      </c>
      <c r="D7">
        <v>6</v>
      </c>
      <c r="E7" t="s">
        <v>32</v>
      </c>
      <c r="F7" t="s">
        <v>837</v>
      </c>
      <c r="G7">
        <v>17.176130000000001</v>
      </c>
      <c r="H7">
        <v>4</v>
      </c>
      <c r="K7">
        <v>1</v>
      </c>
      <c r="L7">
        <v>6</v>
      </c>
      <c r="M7">
        <v>6</v>
      </c>
      <c r="N7" s="49" t="s">
        <v>719</v>
      </c>
      <c r="O7" t="s">
        <v>838</v>
      </c>
      <c r="P7">
        <v>1998</v>
      </c>
      <c r="Q7" t="s">
        <v>644</v>
      </c>
      <c r="R7" t="s">
        <v>839</v>
      </c>
      <c r="S7">
        <f t="shared" si="0"/>
        <v>21.251820000000002</v>
      </c>
      <c r="T7">
        <f t="shared" si="1"/>
        <v>18.340610000000002</v>
      </c>
      <c r="U7">
        <v>8</v>
      </c>
      <c r="V7">
        <v>4</v>
      </c>
      <c r="W7">
        <f t="shared" si="3"/>
        <v>0.86301361483392947</v>
      </c>
      <c r="X7">
        <f t="shared" si="2"/>
        <v>-0.14732481185405599</v>
      </c>
      <c r="Y7">
        <f t="shared" si="4"/>
        <v>2.6666666666666665</v>
      </c>
    </row>
    <row r="8" spans="1:25">
      <c r="B8">
        <v>1</v>
      </c>
      <c r="C8">
        <v>1998</v>
      </c>
      <c r="D8">
        <v>7</v>
      </c>
      <c r="E8" t="s">
        <v>32</v>
      </c>
      <c r="F8" t="s">
        <v>837</v>
      </c>
      <c r="G8">
        <v>32.459969999999998</v>
      </c>
      <c r="H8">
        <v>4</v>
      </c>
      <c r="K8">
        <v>1</v>
      </c>
      <c r="L8">
        <v>7</v>
      </c>
      <c r="M8">
        <v>7</v>
      </c>
      <c r="N8" s="49" t="s">
        <v>719</v>
      </c>
      <c r="O8" t="s">
        <v>838</v>
      </c>
      <c r="P8">
        <v>1998</v>
      </c>
      <c r="Q8" t="s">
        <v>644</v>
      </c>
      <c r="R8" t="s">
        <v>839</v>
      </c>
      <c r="S8">
        <f t="shared" si="0"/>
        <v>43.013099999999994</v>
      </c>
      <c r="T8">
        <f t="shared" si="1"/>
        <v>28.966519999999999</v>
      </c>
      <c r="U8">
        <v>8</v>
      </c>
      <c r="V8">
        <v>4</v>
      </c>
      <c r="W8">
        <f t="shared" si="3"/>
        <v>0.67343483729375475</v>
      </c>
      <c r="X8">
        <f t="shared" si="2"/>
        <v>-0.39536404016033161</v>
      </c>
      <c r="Y8">
        <f t="shared" si="4"/>
        <v>2.6666666666666665</v>
      </c>
    </row>
    <row r="9" spans="1:25">
      <c r="B9">
        <v>1</v>
      </c>
      <c r="C9">
        <v>1998</v>
      </c>
      <c r="D9">
        <v>8</v>
      </c>
      <c r="E9" t="s">
        <v>32</v>
      </c>
      <c r="F9" t="s">
        <v>837</v>
      </c>
      <c r="G9">
        <v>60.553130000000003</v>
      </c>
      <c r="H9">
        <v>4</v>
      </c>
      <c r="K9">
        <v>1</v>
      </c>
      <c r="L9">
        <v>8</v>
      </c>
      <c r="M9">
        <v>8</v>
      </c>
      <c r="N9" s="49" t="s">
        <v>719</v>
      </c>
      <c r="O9" t="s">
        <v>838</v>
      </c>
      <c r="P9">
        <v>1998</v>
      </c>
      <c r="Q9" t="s">
        <v>644</v>
      </c>
      <c r="R9" t="s">
        <v>839</v>
      </c>
      <c r="S9">
        <f t="shared" si="0"/>
        <v>69.432315000000003</v>
      </c>
      <c r="T9">
        <f t="shared" si="1"/>
        <v>58.224159999999998</v>
      </c>
      <c r="U9">
        <v>8</v>
      </c>
      <c r="V9">
        <v>4</v>
      </c>
      <c r="W9">
        <f t="shared" si="3"/>
        <v>0.83857437275424274</v>
      </c>
      <c r="X9">
        <f t="shared" si="2"/>
        <v>-0.1760520042709266</v>
      </c>
      <c r="Y9">
        <f t="shared" si="4"/>
        <v>2.6666666666666665</v>
      </c>
    </row>
    <row r="10" spans="1:25">
      <c r="B10">
        <v>1</v>
      </c>
      <c r="C10">
        <v>1998</v>
      </c>
      <c r="D10">
        <v>1</v>
      </c>
      <c r="E10" t="s">
        <v>32</v>
      </c>
      <c r="F10" t="s">
        <v>840</v>
      </c>
      <c r="G10">
        <v>4.5123699999999998</v>
      </c>
      <c r="H10">
        <v>4</v>
      </c>
      <c r="K10">
        <v>1</v>
      </c>
      <c r="L10">
        <v>1</v>
      </c>
      <c r="M10">
        <v>1</v>
      </c>
      <c r="N10" s="49" t="s">
        <v>719</v>
      </c>
      <c r="O10" t="s">
        <v>838</v>
      </c>
      <c r="P10">
        <v>1998</v>
      </c>
      <c r="Q10" t="s">
        <v>644</v>
      </c>
      <c r="R10" t="s">
        <v>841</v>
      </c>
      <c r="S10">
        <f t="shared" ref="S10:S17" si="5">AVERAGE(G26,G34)</f>
        <v>2.5983149999999999</v>
      </c>
      <c r="T10">
        <f t="shared" ref="T10:T17" si="6">G42</f>
        <v>2.1067399999999998</v>
      </c>
      <c r="U10">
        <v>8</v>
      </c>
      <c r="V10">
        <v>4</v>
      </c>
      <c r="W10">
        <f t="shared" si="3"/>
        <v>0.81081008268820365</v>
      </c>
      <c r="X10">
        <f t="shared" si="2"/>
        <v>-0.20972142900035445</v>
      </c>
      <c r="Y10">
        <f t="shared" si="4"/>
        <v>2.6666666666666665</v>
      </c>
    </row>
    <row r="11" spans="1:25">
      <c r="B11">
        <v>1</v>
      </c>
      <c r="C11">
        <v>1998</v>
      </c>
      <c r="D11">
        <v>2</v>
      </c>
      <c r="E11" t="s">
        <v>32</v>
      </c>
      <c r="F11" t="s">
        <v>840</v>
      </c>
      <c r="G11">
        <v>7.13246</v>
      </c>
      <c r="H11">
        <v>4</v>
      </c>
      <c r="K11">
        <v>1</v>
      </c>
      <c r="L11">
        <v>2</v>
      </c>
      <c r="M11">
        <v>2</v>
      </c>
      <c r="N11" s="49" t="s">
        <v>719</v>
      </c>
      <c r="O11" t="s">
        <v>838</v>
      </c>
      <c r="P11">
        <v>1998</v>
      </c>
      <c r="Q11" t="s">
        <v>644</v>
      </c>
      <c r="R11" t="s">
        <v>841</v>
      </c>
      <c r="S11">
        <f t="shared" si="5"/>
        <v>6.5308950000000001</v>
      </c>
      <c r="T11">
        <f t="shared" si="6"/>
        <v>6.4606700000000004</v>
      </c>
      <c r="U11">
        <v>8</v>
      </c>
      <c r="V11">
        <v>4</v>
      </c>
      <c r="W11">
        <f t="shared" si="3"/>
        <v>0.98924726243493433</v>
      </c>
      <c r="X11">
        <f t="shared" si="2"/>
        <v>-1.0810966034120217E-2</v>
      </c>
      <c r="Y11">
        <f t="shared" si="4"/>
        <v>2.6666666666666665</v>
      </c>
    </row>
    <row r="12" spans="1:25">
      <c r="B12">
        <v>1</v>
      </c>
      <c r="C12">
        <v>1998</v>
      </c>
      <c r="D12">
        <v>3</v>
      </c>
      <c r="E12" t="s">
        <v>32</v>
      </c>
      <c r="F12" t="s">
        <v>840</v>
      </c>
      <c r="G12">
        <v>11.93595</v>
      </c>
      <c r="H12">
        <v>4</v>
      </c>
      <c r="K12">
        <v>1</v>
      </c>
      <c r="L12">
        <v>3</v>
      </c>
      <c r="M12">
        <v>3</v>
      </c>
      <c r="N12" s="49" t="s">
        <v>719</v>
      </c>
      <c r="O12" t="s">
        <v>838</v>
      </c>
      <c r="P12">
        <v>1998</v>
      </c>
      <c r="Q12" t="s">
        <v>644</v>
      </c>
      <c r="R12" t="s">
        <v>841</v>
      </c>
      <c r="S12">
        <f t="shared" si="5"/>
        <v>10.884830000000001</v>
      </c>
      <c r="T12">
        <f t="shared" si="6"/>
        <v>9.8314599999999999</v>
      </c>
      <c r="U12">
        <v>8</v>
      </c>
      <c r="V12">
        <v>4</v>
      </c>
      <c r="W12">
        <f t="shared" si="3"/>
        <v>0.90322586572321284</v>
      </c>
      <c r="X12">
        <f t="shared" si="2"/>
        <v>-0.10178262868781597</v>
      </c>
      <c r="Y12">
        <f t="shared" si="4"/>
        <v>2.6666666666666665</v>
      </c>
    </row>
    <row r="13" spans="1:25">
      <c r="B13">
        <v>1</v>
      </c>
      <c r="C13">
        <v>1998</v>
      </c>
      <c r="D13">
        <v>4</v>
      </c>
      <c r="E13" t="s">
        <v>32</v>
      </c>
      <c r="F13" t="s">
        <v>840</v>
      </c>
      <c r="G13">
        <v>18.92285</v>
      </c>
      <c r="H13">
        <v>4</v>
      </c>
      <c r="K13">
        <v>1</v>
      </c>
      <c r="L13">
        <v>4</v>
      </c>
      <c r="M13">
        <v>4</v>
      </c>
      <c r="N13" s="49" t="s">
        <v>719</v>
      </c>
      <c r="O13" t="s">
        <v>838</v>
      </c>
      <c r="P13">
        <v>1998</v>
      </c>
      <c r="Q13" t="s">
        <v>644</v>
      </c>
      <c r="R13" t="s">
        <v>841</v>
      </c>
      <c r="S13">
        <f t="shared" si="5"/>
        <v>18.188200000000002</v>
      </c>
      <c r="T13">
        <f t="shared" si="6"/>
        <v>16.573029999999999</v>
      </c>
      <c r="U13">
        <v>8</v>
      </c>
      <c r="V13">
        <v>4</v>
      </c>
      <c r="W13">
        <f t="shared" si="3"/>
        <v>0.91119681991620927</v>
      </c>
      <c r="X13">
        <f t="shared" si="2"/>
        <v>-9.2996356850635245E-2</v>
      </c>
      <c r="Y13">
        <f t="shared" si="4"/>
        <v>2.6666666666666665</v>
      </c>
    </row>
    <row r="14" spans="1:25">
      <c r="B14">
        <v>1</v>
      </c>
      <c r="C14">
        <v>1998</v>
      </c>
      <c r="D14">
        <v>5</v>
      </c>
      <c r="E14" t="s">
        <v>32</v>
      </c>
      <c r="F14" t="s">
        <v>840</v>
      </c>
      <c r="G14">
        <v>21.834060000000001</v>
      </c>
      <c r="H14">
        <v>4</v>
      </c>
      <c r="K14">
        <v>1</v>
      </c>
      <c r="L14">
        <v>5</v>
      </c>
      <c r="M14">
        <v>5</v>
      </c>
      <c r="N14" s="49" t="s">
        <v>719</v>
      </c>
      <c r="O14" t="s">
        <v>838</v>
      </c>
      <c r="P14">
        <v>1998</v>
      </c>
      <c r="Q14" t="s">
        <v>644</v>
      </c>
      <c r="R14" t="s">
        <v>841</v>
      </c>
      <c r="S14">
        <f t="shared" si="5"/>
        <v>19.382019999999997</v>
      </c>
      <c r="T14">
        <f t="shared" si="6"/>
        <v>17.696629999999999</v>
      </c>
      <c r="U14">
        <v>8</v>
      </c>
      <c r="V14">
        <v>4</v>
      </c>
      <c r="W14">
        <f t="shared" si="3"/>
        <v>0.91304363528672461</v>
      </c>
      <c r="X14">
        <f t="shared" si="2"/>
        <v>-9.0971606225043106E-2</v>
      </c>
      <c r="Y14">
        <f t="shared" si="4"/>
        <v>2.6666666666666665</v>
      </c>
    </row>
    <row r="15" spans="1:25">
      <c r="B15">
        <v>1</v>
      </c>
      <c r="C15">
        <v>1998</v>
      </c>
      <c r="D15">
        <v>6</v>
      </c>
      <c r="E15" t="s">
        <v>32</v>
      </c>
      <c r="F15" t="s">
        <v>840</v>
      </c>
      <c r="G15">
        <v>25.32751</v>
      </c>
      <c r="H15">
        <v>4</v>
      </c>
      <c r="K15">
        <v>1</v>
      </c>
      <c r="L15">
        <v>6</v>
      </c>
      <c r="M15">
        <v>6</v>
      </c>
      <c r="N15" s="49" t="s">
        <v>719</v>
      </c>
      <c r="O15" t="s">
        <v>838</v>
      </c>
      <c r="P15">
        <v>1998</v>
      </c>
      <c r="Q15" t="s">
        <v>644</v>
      </c>
      <c r="R15" t="s">
        <v>841</v>
      </c>
      <c r="S15">
        <f t="shared" si="5"/>
        <v>21.067415</v>
      </c>
      <c r="T15">
        <f t="shared" si="6"/>
        <v>17.41573</v>
      </c>
      <c r="U15">
        <v>8</v>
      </c>
      <c r="V15">
        <v>4</v>
      </c>
      <c r="W15">
        <f t="shared" si="3"/>
        <v>0.82666667932444482</v>
      </c>
      <c r="X15">
        <f t="shared" si="2"/>
        <v>-0.19035371317939059</v>
      </c>
      <c r="Y15">
        <f t="shared" si="4"/>
        <v>2.6666666666666665</v>
      </c>
    </row>
    <row r="16" spans="1:25">
      <c r="B16">
        <v>1</v>
      </c>
      <c r="C16">
        <v>1998</v>
      </c>
      <c r="D16">
        <v>7</v>
      </c>
      <c r="E16" t="s">
        <v>32</v>
      </c>
      <c r="F16" t="s">
        <v>840</v>
      </c>
      <c r="G16">
        <v>53.566229999999997</v>
      </c>
      <c r="H16">
        <v>4</v>
      </c>
      <c r="K16">
        <v>1</v>
      </c>
      <c r="L16">
        <v>7</v>
      </c>
      <c r="M16">
        <v>7</v>
      </c>
      <c r="N16" s="49" t="s">
        <v>719</v>
      </c>
      <c r="O16" t="s">
        <v>838</v>
      </c>
      <c r="P16">
        <v>1998</v>
      </c>
      <c r="Q16" t="s">
        <v>644</v>
      </c>
      <c r="R16" t="s">
        <v>841</v>
      </c>
      <c r="S16">
        <f t="shared" si="5"/>
        <v>43.679774999999999</v>
      </c>
      <c r="T16">
        <f t="shared" si="6"/>
        <v>29.634830000000001</v>
      </c>
      <c r="U16">
        <v>8</v>
      </c>
      <c r="V16">
        <v>4</v>
      </c>
      <c r="W16">
        <f t="shared" si="3"/>
        <v>0.67845656256242171</v>
      </c>
      <c r="X16">
        <f t="shared" si="2"/>
        <v>-0.38793482156140008</v>
      </c>
      <c r="Y16">
        <f t="shared" si="4"/>
        <v>2.6666666666666665</v>
      </c>
    </row>
    <row r="17" spans="2:25">
      <c r="B17">
        <v>1</v>
      </c>
      <c r="C17">
        <v>1998</v>
      </c>
      <c r="D17">
        <v>8</v>
      </c>
      <c r="E17" t="s">
        <v>32</v>
      </c>
      <c r="F17" t="s">
        <v>840</v>
      </c>
      <c r="G17">
        <v>78.311499999999995</v>
      </c>
      <c r="H17">
        <v>4</v>
      </c>
      <c r="K17">
        <v>1</v>
      </c>
      <c r="L17">
        <v>8</v>
      </c>
      <c r="M17">
        <v>8</v>
      </c>
      <c r="N17" s="49" t="s">
        <v>719</v>
      </c>
      <c r="O17" t="s">
        <v>838</v>
      </c>
      <c r="P17">
        <v>1998</v>
      </c>
      <c r="Q17" t="s">
        <v>644</v>
      </c>
      <c r="R17" t="s">
        <v>841</v>
      </c>
      <c r="S17">
        <f t="shared" si="5"/>
        <v>74.227530000000002</v>
      </c>
      <c r="T17">
        <f t="shared" si="6"/>
        <v>57.022469999999998</v>
      </c>
      <c r="U17">
        <v>8</v>
      </c>
      <c r="V17">
        <v>4</v>
      </c>
      <c r="W17">
        <f t="shared" si="3"/>
        <v>0.76821187502803878</v>
      </c>
      <c r="X17">
        <f t="shared" si="2"/>
        <v>-0.26368970493930405</v>
      </c>
      <c r="Y17">
        <f t="shared" si="4"/>
        <v>2.6666666666666665</v>
      </c>
    </row>
    <row r="18" spans="2:25">
      <c r="B18">
        <v>1</v>
      </c>
      <c r="C18">
        <v>1998</v>
      </c>
      <c r="D18">
        <v>1</v>
      </c>
      <c r="E18" t="s">
        <v>34</v>
      </c>
      <c r="F18" t="s">
        <v>839</v>
      </c>
      <c r="G18">
        <v>2.7656499999999999</v>
      </c>
      <c r="H18">
        <v>4</v>
      </c>
      <c r="K18">
        <v>1</v>
      </c>
      <c r="L18">
        <v>1</v>
      </c>
      <c r="M18">
        <v>1</v>
      </c>
      <c r="N18" s="49" t="s">
        <v>719</v>
      </c>
      <c r="O18" t="s">
        <v>838</v>
      </c>
      <c r="P18">
        <v>1998</v>
      </c>
      <c r="Q18" t="s">
        <v>644</v>
      </c>
      <c r="R18" t="s">
        <v>842</v>
      </c>
      <c r="S18">
        <f t="shared" ref="S18:S25" si="7">AVERAGE(G50,G58)</f>
        <v>4.2857149999999997</v>
      </c>
      <c r="T18">
        <f t="shared" ref="T18:T25" si="8">G66</f>
        <v>6.46617</v>
      </c>
      <c r="U18">
        <v>8</v>
      </c>
      <c r="V18">
        <v>4</v>
      </c>
      <c r="W18">
        <f t="shared" si="3"/>
        <v>1.5087727485378752</v>
      </c>
      <c r="X18">
        <f t="shared" si="2"/>
        <v>0.41129657105437883</v>
      </c>
      <c r="Y18">
        <f t="shared" si="4"/>
        <v>2.6666666666666665</v>
      </c>
    </row>
    <row r="19" spans="2:25">
      <c r="B19">
        <v>1</v>
      </c>
      <c r="C19">
        <v>1998</v>
      </c>
      <c r="D19">
        <v>2</v>
      </c>
      <c r="E19" t="s">
        <v>34</v>
      </c>
      <c r="F19" t="s">
        <v>839</v>
      </c>
      <c r="G19">
        <v>6.4046599999999998</v>
      </c>
      <c r="H19">
        <v>4</v>
      </c>
      <c r="K19">
        <v>1</v>
      </c>
      <c r="L19">
        <v>2</v>
      </c>
      <c r="M19">
        <v>2</v>
      </c>
      <c r="N19" s="49" t="s">
        <v>719</v>
      </c>
      <c r="O19" t="s">
        <v>838</v>
      </c>
      <c r="P19">
        <v>1998</v>
      </c>
      <c r="Q19" t="s">
        <v>644</v>
      </c>
      <c r="R19" t="s">
        <v>842</v>
      </c>
      <c r="S19">
        <f t="shared" si="7"/>
        <v>6.9924800000000005</v>
      </c>
      <c r="T19">
        <f t="shared" si="8"/>
        <v>7.5187999999999997</v>
      </c>
      <c r="U19">
        <v>8</v>
      </c>
      <c r="V19">
        <v>4</v>
      </c>
      <c r="W19">
        <f t="shared" si="3"/>
        <v>1.0752694323044183</v>
      </c>
      <c r="X19">
        <f t="shared" si="2"/>
        <v>7.2571264877780831E-2</v>
      </c>
      <c r="Y19">
        <f t="shared" si="4"/>
        <v>2.6666666666666665</v>
      </c>
    </row>
    <row r="20" spans="2:25">
      <c r="B20">
        <v>1</v>
      </c>
      <c r="C20">
        <v>1998</v>
      </c>
      <c r="D20">
        <v>3</v>
      </c>
      <c r="E20" t="s">
        <v>34</v>
      </c>
      <c r="F20" t="s">
        <v>839</v>
      </c>
      <c r="G20">
        <v>9.0247499999999992</v>
      </c>
      <c r="H20">
        <v>4</v>
      </c>
      <c r="K20">
        <v>1</v>
      </c>
      <c r="L20">
        <v>3</v>
      </c>
      <c r="M20">
        <v>3</v>
      </c>
      <c r="N20" s="49" t="s">
        <v>719</v>
      </c>
      <c r="O20" t="s">
        <v>838</v>
      </c>
      <c r="P20">
        <v>1998</v>
      </c>
      <c r="Q20" t="s">
        <v>644</v>
      </c>
      <c r="R20" t="s">
        <v>842</v>
      </c>
      <c r="S20">
        <f t="shared" si="7"/>
        <v>13.458645000000001</v>
      </c>
      <c r="T20">
        <f t="shared" si="8"/>
        <v>10.37594</v>
      </c>
      <c r="U20">
        <v>8</v>
      </c>
      <c r="V20">
        <v>4</v>
      </c>
      <c r="W20">
        <f t="shared" si="3"/>
        <v>0.77094982444369398</v>
      </c>
      <c r="X20">
        <f t="shared" si="2"/>
        <v>-0.26013198607905774</v>
      </c>
      <c r="Y20">
        <f t="shared" si="4"/>
        <v>2.6666666666666665</v>
      </c>
    </row>
    <row r="21" spans="2:25">
      <c r="B21">
        <v>1</v>
      </c>
      <c r="C21">
        <v>1998</v>
      </c>
      <c r="D21">
        <v>4</v>
      </c>
      <c r="E21" t="s">
        <v>34</v>
      </c>
      <c r="F21" t="s">
        <v>839</v>
      </c>
      <c r="G21">
        <v>16.448329999999999</v>
      </c>
      <c r="H21">
        <v>4</v>
      </c>
      <c r="K21">
        <v>1</v>
      </c>
      <c r="L21">
        <v>4</v>
      </c>
      <c r="M21">
        <v>4</v>
      </c>
      <c r="N21" s="49" t="s">
        <v>719</v>
      </c>
      <c r="O21" t="s">
        <v>838</v>
      </c>
      <c r="P21">
        <v>1998</v>
      </c>
      <c r="Q21" t="s">
        <v>644</v>
      </c>
      <c r="R21" t="s">
        <v>842</v>
      </c>
      <c r="S21">
        <f t="shared" si="7"/>
        <v>15.413535</v>
      </c>
      <c r="T21">
        <f t="shared" si="8"/>
        <v>17.894739999999999</v>
      </c>
      <c r="U21">
        <v>8</v>
      </c>
      <c r="V21">
        <v>4</v>
      </c>
      <c r="W21">
        <f t="shared" si="3"/>
        <v>1.1609757268530547</v>
      </c>
      <c r="X21">
        <f t="shared" si="2"/>
        <v>0.14926079539388587</v>
      </c>
      <c r="Y21">
        <f t="shared" si="4"/>
        <v>2.6666666666666665</v>
      </c>
    </row>
    <row r="22" spans="2:25">
      <c r="B22">
        <v>1</v>
      </c>
      <c r="C22">
        <v>1998</v>
      </c>
      <c r="D22">
        <v>5</v>
      </c>
      <c r="E22" t="s">
        <v>34</v>
      </c>
      <c r="F22" t="s">
        <v>839</v>
      </c>
      <c r="G22">
        <v>17.32169</v>
      </c>
      <c r="H22">
        <v>4</v>
      </c>
      <c r="K22">
        <v>1</v>
      </c>
      <c r="L22">
        <v>5</v>
      </c>
      <c r="M22">
        <v>5</v>
      </c>
      <c r="N22" s="49" t="s">
        <v>719</v>
      </c>
      <c r="O22" t="s">
        <v>838</v>
      </c>
      <c r="P22">
        <v>1998</v>
      </c>
      <c r="Q22" t="s">
        <v>644</v>
      </c>
      <c r="R22" t="s">
        <v>842</v>
      </c>
      <c r="S22">
        <f t="shared" si="7"/>
        <v>20.300750000000001</v>
      </c>
      <c r="T22">
        <f t="shared" si="8"/>
        <v>21.804510000000001</v>
      </c>
      <c r="U22">
        <v>8</v>
      </c>
      <c r="V22">
        <v>4</v>
      </c>
      <c r="W22">
        <f t="shared" si="3"/>
        <v>1.0740741105624176</v>
      </c>
      <c r="X22">
        <f t="shared" si="2"/>
        <v>7.145899795405046E-2</v>
      </c>
      <c r="Y22">
        <f t="shared" si="4"/>
        <v>2.6666666666666665</v>
      </c>
    </row>
    <row r="23" spans="2:25">
      <c r="B23">
        <v>1</v>
      </c>
      <c r="C23">
        <v>1998</v>
      </c>
      <c r="D23">
        <v>6</v>
      </c>
      <c r="E23" t="s">
        <v>34</v>
      </c>
      <c r="F23" t="s">
        <v>839</v>
      </c>
      <c r="G23">
        <v>18.340610000000002</v>
      </c>
      <c r="H23">
        <v>4</v>
      </c>
      <c r="K23">
        <v>1</v>
      </c>
      <c r="L23">
        <v>6</v>
      </c>
      <c r="M23">
        <v>6</v>
      </c>
      <c r="N23" s="49" t="s">
        <v>719</v>
      </c>
      <c r="O23" t="s">
        <v>838</v>
      </c>
      <c r="P23">
        <v>1998</v>
      </c>
      <c r="Q23" t="s">
        <v>644</v>
      </c>
      <c r="R23" t="s">
        <v>842</v>
      </c>
      <c r="S23">
        <f t="shared" si="7"/>
        <v>21.50376</v>
      </c>
      <c r="T23">
        <f t="shared" si="8"/>
        <v>23.458649999999999</v>
      </c>
      <c r="U23">
        <v>8</v>
      </c>
      <c r="V23">
        <v>4</v>
      </c>
      <c r="W23">
        <f t="shared" si="3"/>
        <v>1.0909092177368052</v>
      </c>
      <c r="X23">
        <f t="shared" si="2"/>
        <v>8.7011493248361077E-2</v>
      </c>
      <c r="Y23">
        <f t="shared" si="4"/>
        <v>2.6666666666666665</v>
      </c>
    </row>
    <row r="24" spans="2:25">
      <c r="B24">
        <v>1</v>
      </c>
      <c r="C24">
        <v>1998</v>
      </c>
      <c r="D24">
        <v>7</v>
      </c>
      <c r="E24" t="s">
        <v>34</v>
      </c>
      <c r="F24" t="s">
        <v>839</v>
      </c>
      <c r="G24">
        <v>28.966519999999999</v>
      </c>
      <c r="H24">
        <v>4</v>
      </c>
      <c r="K24">
        <v>1</v>
      </c>
      <c r="L24">
        <v>7</v>
      </c>
      <c r="M24">
        <v>7</v>
      </c>
      <c r="N24" s="49" t="s">
        <v>719</v>
      </c>
      <c r="O24" t="s">
        <v>838</v>
      </c>
      <c r="P24">
        <v>1998</v>
      </c>
      <c r="Q24" t="s">
        <v>644</v>
      </c>
      <c r="R24" t="s">
        <v>842</v>
      </c>
      <c r="S24">
        <f t="shared" si="7"/>
        <v>42.406014999999996</v>
      </c>
      <c r="T24">
        <f t="shared" si="8"/>
        <v>38.49624</v>
      </c>
      <c r="U24">
        <v>8</v>
      </c>
      <c r="V24">
        <v>4</v>
      </c>
      <c r="W24">
        <f t="shared" si="3"/>
        <v>0.90780140506010776</v>
      </c>
      <c r="X24">
        <f t="shared" si="2"/>
        <v>-9.6729641197026275E-2</v>
      </c>
      <c r="Y24">
        <f t="shared" si="4"/>
        <v>2.6666666666666665</v>
      </c>
    </row>
    <row r="25" spans="2:25">
      <c r="B25">
        <v>1</v>
      </c>
      <c r="C25">
        <v>1998</v>
      </c>
      <c r="D25">
        <v>8</v>
      </c>
      <c r="E25" t="s">
        <v>34</v>
      </c>
      <c r="F25" t="s">
        <v>839</v>
      </c>
      <c r="G25">
        <v>58.224159999999998</v>
      </c>
      <c r="H25">
        <v>4</v>
      </c>
      <c r="K25">
        <v>1</v>
      </c>
      <c r="L25">
        <v>8</v>
      </c>
      <c r="M25">
        <v>8</v>
      </c>
      <c r="N25" s="49" t="s">
        <v>719</v>
      </c>
      <c r="O25" t="s">
        <v>838</v>
      </c>
      <c r="P25">
        <v>1998</v>
      </c>
      <c r="Q25" t="s">
        <v>644</v>
      </c>
      <c r="R25" t="s">
        <v>842</v>
      </c>
      <c r="S25">
        <f t="shared" si="7"/>
        <v>68.345865000000003</v>
      </c>
      <c r="T25">
        <f t="shared" si="8"/>
        <v>73.383459999999999</v>
      </c>
      <c r="U25">
        <v>8</v>
      </c>
      <c r="V25">
        <v>4</v>
      </c>
      <c r="W25">
        <f t="shared" si="3"/>
        <v>1.0737073852236707</v>
      </c>
      <c r="X25">
        <f t="shared" si="2"/>
        <v>7.1117505727741295E-2</v>
      </c>
      <c r="Y25">
        <f t="shared" si="4"/>
        <v>2.6666666666666665</v>
      </c>
    </row>
    <row r="26" spans="2:25">
      <c r="B26">
        <v>1</v>
      </c>
      <c r="C26">
        <v>1998</v>
      </c>
      <c r="D26">
        <v>1</v>
      </c>
      <c r="E26" t="s">
        <v>32</v>
      </c>
      <c r="F26" t="s">
        <v>843</v>
      </c>
      <c r="G26">
        <v>1.9662900000000001</v>
      </c>
      <c r="H26">
        <v>4</v>
      </c>
      <c r="K26">
        <v>1</v>
      </c>
      <c r="L26">
        <v>1</v>
      </c>
      <c r="M26">
        <v>1</v>
      </c>
      <c r="N26" s="49" t="s">
        <v>719</v>
      </c>
      <c r="O26" t="s">
        <v>838</v>
      </c>
      <c r="P26">
        <v>1998</v>
      </c>
      <c r="Q26" t="s">
        <v>644</v>
      </c>
      <c r="R26" t="s">
        <v>844</v>
      </c>
      <c r="S26">
        <f t="shared" ref="S26:S33" si="9">AVERAGE(G74,G82)</f>
        <v>3.7234049999999996</v>
      </c>
      <c r="T26">
        <f t="shared" ref="T26:T33" si="10">G90</f>
        <v>2.73556</v>
      </c>
      <c r="U26">
        <v>8</v>
      </c>
      <c r="V26">
        <v>4</v>
      </c>
      <c r="W26">
        <f t="shared" si="3"/>
        <v>0.73469311020423522</v>
      </c>
      <c r="X26">
        <f t="shared" si="2"/>
        <v>-0.30830240409929743</v>
      </c>
      <c r="Y26">
        <f t="shared" si="4"/>
        <v>2.6666666666666665</v>
      </c>
    </row>
    <row r="27" spans="2:25">
      <c r="B27">
        <v>1</v>
      </c>
      <c r="C27">
        <v>1998</v>
      </c>
      <c r="D27">
        <v>2</v>
      </c>
      <c r="E27" t="s">
        <v>32</v>
      </c>
      <c r="F27" t="s">
        <v>843</v>
      </c>
      <c r="G27">
        <v>6.6011199999999999</v>
      </c>
      <c r="H27">
        <v>4</v>
      </c>
      <c r="K27">
        <v>1</v>
      </c>
      <c r="L27">
        <v>2</v>
      </c>
      <c r="M27">
        <v>2</v>
      </c>
      <c r="N27" s="49" t="s">
        <v>719</v>
      </c>
      <c r="O27" t="s">
        <v>838</v>
      </c>
      <c r="P27">
        <v>1998</v>
      </c>
      <c r="Q27" t="s">
        <v>644</v>
      </c>
      <c r="R27" t="s">
        <v>844</v>
      </c>
      <c r="S27">
        <f t="shared" si="9"/>
        <v>7.4468050000000003</v>
      </c>
      <c r="T27">
        <f t="shared" si="10"/>
        <v>6.6869300000000003</v>
      </c>
      <c r="U27">
        <v>8</v>
      </c>
      <c r="V27">
        <v>4</v>
      </c>
      <c r="W27">
        <f t="shared" si="3"/>
        <v>0.89795959475238041</v>
      </c>
      <c r="X27">
        <f t="shared" si="2"/>
        <v>-0.1076302064000466</v>
      </c>
      <c r="Y27">
        <f t="shared" si="4"/>
        <v>2.6666666666666665</v>
      </c>
    </row>
    <row r="28" spans="2:25">
      <c r="B28">
        <v>1</v>
      </c>
      <c r="C28">
        <v>1998</v>
      </c>
      <c r="D28">
        <v>3</v>
      </c>
      <c r="E28" t="s">
        <v>32</v>
      </c>
      <c r="F28" t="s">
        <v>843</v>
      </c>
      <c r="G28">
        <v>9.6910100000000003</v>
      </c>
      <c r="H28">
        <v>4</v>
      </c>
      <c r="K28">
        <v>1</v>
      </c>
      <c r="L28">
        <v>3</v>
      </c>
      <c r="M28">
        <v>3</v>
      </c>
      <c r="N28" s="49" t="s">
        <v>719</v>
      </c>
      <c r="O28" t="s">
        <v>838</v>
      </c>
      <c r="P28">
        <v>1998</v>
      </c>
      <c r="Q28" t="s">
        <v>644</v>
      </c>
      <c r="R28" t="s">
        <v>844</v>
      </c>
      <c r="S28">
        <f t="shared" si="9"/>
        <v>11.70213</v>
      </c>
      <c r="T28">
        <f t="shared" si="10"/>
        <v>10.182370000000001</v>
      </c>
      <c r="U28">
        <v>8</v>
      </c>
      <c r="V28">
        <v>4</v>
      </c>
      <c r="W28">
        <f t="shared" si="3"/>
        <v>0.87012962597407484</v>
      </c>
      <c r="X28">
        <f t="shared" si="2"/>
        <v>-0.13911308305971593</v>
      </c>
      <c r="Y28">
        <f t="shared" si="4"/>
        <v>2.6666666666666665</v>
      </c>
    </row>
    <row r="29" spans="2:25">
      <c r="B29">
        <v>1</v>
      </c>
      <c r="C29">
        <v>1998</v>
      </c>
      <c r="D29">
        <v>4</v>
      </c>
      <c r="E29" t="s">
        <v>32</v>
      </c>
      <c r="F29" t="s">
        <v>843</v>
      </c>
      <c r="G29">
        <v>17.134830000000001</v>
      </c>
      <c r="H29">
        <v>4</v>
      </c>
      <c r="K29">
        <v>1</v>
      </c>
      <c r="L29">
        <v>4</v>
      </c>
      <c r="M29">
        <v>4</v>
      </c>
      <c r="N29" s="49" t="s">
        <v>719</v>
      </c>
      <c r="O29" t="s">
        <v>838</v>
      </c>
      <c r="P29">
        <v>1998</v>
      </c>
      <c r="Q29" t="s">
        <v>644</v>
      </c>
      <c r="R29" t="s">
        <v>844</v>
      </c>
      <c r="S29">
        <f t="shared" si="9"/>
        <v>18.009119999999999</v>
      </c>
      <c r="T29">
        <f t="shared" si="10"/>
        <v>19.604859999999999</v>
      </c>
      <c r="U29">
        <v>8</v>
      </c>
      <c r="V29">
        <v>4</v>
      </c>
      <c r="W29">
        <f t="shared" si="3"/>
        <v>1.0886073278427819</v>
      </c>
      <c r="X29">
        <f t="shared" si="2"/>
        <v>8.4899198432732553E-2</v>
      </c>
      <c r="Y29">
        <f t="shared" si="4"/>
        <v>2.6666666666666665</v>
      </c>
    </row>
    <row r="30" spans="2:25">
      <c r="B30">
        <v>1</v>
      </c>
      <c r="C30">
        <v>1998</v>
      </c>
      <c r="D30">
        <v>5</v>
      </c>
      <c r="E30" t="s">
        <v>32</v>
      </c>
      <c r="F30" t="s">
        <v>843</v>
      </c>
      <c r="G30">
        <v>16.573029999999999</v>
      </c>
      <c r="H30">
        <v>4</v>
      </c>
      <c r="K30">
        <v>1</v>
      </c>
      <c r="L30">
        <v>5</v>
      </c>
      <c r="M30">
        <v>5</v>
      </c>
      <c r="N30" s="49" t="s">
        <v>719</v>
      </c>
      <c r="O30" t="s">
        <v>838</v>
      </c>
      <c r="P30">
        <v>1998</v>
      </c>
      <c r="Q30" t="s">
        <v>644</v>
      </c>
      <c r="R30" t="s">
        <v>844</v>
      </c>
      <c r="S30">
        <f t="shared" si="9"/>
        <v>20.212764999999997</v>
      </c>
      <c r="T30">
        <f t="shared" si="10"/>
        <v>21.12462</v>
      </c>
      <c r="U30">
        <v>8</v>
      </c>
      <c r="V30">
        <v>4</v>
      </c>
      <c r="W30">
        <f t="shared" si="3"/>
        <v>1.0451128284527131</v>
      </c>
      <c r="X30">
        <f t="shared" si="2"/>
        <v>4.4124849399662526E-2</v>
      </c>
      <c r="Y30">
        <f t="shared" si="4"/>
        <v>2.6666666666666665</v>
      </c>
    </row>
    <row r="31" spans="2:25">
      <c r="B31">
        <v>1</v>
      </c>
      <c r="C31">
        <v>1998</v>
      </c>
      <c r="D31">
        <v>6</v>
      </c>
      <c r="E31" t="s">
        <v>32</v>
      </c>
      <c r="F31" t="s">
        <v>843</v>
      </c>
      <c r="G31">
        <v>16.713480000000001</v>
      </c>
      <c r="H31">
        <v>4</v>
      </c>
      <c r="K31">
        <v>1</v>
      </c>
      <c r="L31">
        <v>6</v>
      </c>
      <c r="M31">
        <v>6</v>
      </c>
      <c r="N31" s="49" t="s">
        <v>719</v>
      </c>
      <c r="O31" t="s">
        <v>838</v>
      </c>
      <c r="P31">
        <v>1998</v>
      </c>
      <c r="Q31" t="s">
        <v>644</v>
      </c>
      <c r="R31" t="s">
        <v>844</v>
      </c>
      <c r="S31">
        <f t="shared" si="9"/>
        <v>21.428570000000001</v>
      </c>
      <c r="T31">
        <f t="shared" si="10"/>
        <v>21.732520000000001</v>
      </c>
      <c r="U31">
        <v>8</v>
      </c>
      <c r="V31">
        <v>4</v>
      </c>
      <c r="W31">
        <f t="shared" si="3"/>
        <v>1.0141843342789556</v>
      </c>
      <c r="X31">
        <f t="shared" si="2"/>
        <v>1.4084677877070925E-2</v>
      </c>
      <c r="Y31">
        <f t="shared" si="4"/>
        <v>2.6666666666666665</v>
      </c>
    </row>
    <row r="32" spans="2:25">
      <c r="B32">
        <v>1</v>
      </c>
      <c r="C32">
        <v>1998</v>
      </c>
      <c r="D32">
        <v>7</v>
      </c>
      <c r="E32" t="s">
        <v>32</v>
      </c>
      <c r="F32" t="s">
        <v>843</v>
      </c>
      <c r="G32">
        <v>33.848309999999998</v>
      </c>
      <c r="H32">
        <v>4</v>
      </c>
      <c r="K32">
        <v>1</v>
      </c>
      <c r="L32">
        <v>7</v>
      </c>
      <c r="M32">
        <v>7</v>
      </c>
      <c r="N32" s="49" t="s">
        <v>719</v>
      </c>
      <c r="O32" t="s">
        <v>838</v>
      </c>
      <c r="P32">
        <v>1998</v>
      </c>
      <c r="Q32" t="s">
        <v>644</v>
      </c>
      <c r="R32" t="s">
        <v>844</v>
      </c>
      <c r="S32">
        <f t="shared" si="9"/>
        <v>43.237079999999999</v>
      </c>
      <c r="T32">
        <f t="shared" si="10"/>
        <v>37.689970000000002</v>
      </c>
      <c r="U32">
        <v>8</v>
      </c>
      <c r="V32">
        <v>4</v>
      </c>
      <c r="W32">
        <f t="shared" si="3"/>
        <v>0.87170479597604655</v>
      </c>
      <c r="X32">
        <f t="shared" si="2"/>
        <v>-0.13730444911436787</v>
      </c>
      <c r="Y32">
        <f t="shared" si="4"/>
        <v>2.6666666666666665</v>
      </c>
    </row>
    <row r="33" spans="2:25">
      <c r="B33">
        <v>1</v>
      </c>
      <c r="C33">
        <v>1998</v>
      </c>
      <c r="D33">
        <v>8</v>
      </c>
      <c r="E33" t="s">
        <v>32</v>
      </c>
      <c r="F33" t="s">
        <v>843</v>
      </c>
      <c r="G33">
        <v>70.505619999999993</v>
      </c>
      <c r="H33">
        <v>4</v>
      </c>
      <c r="K33">
        <v>1</v>
      </c>
      <c r="L33">
        <v>8</v>
      </c>
      <c r="M33">
        <v>8</v>
      </c>
      <c r="N33" s="49" t="s">
        <v>719</v>
      </c>
      <c r="O33" t="s">
        <v>838</v>
      </c>
      <c r="P33">
        <v>1998</v>
      </c>
      <c r="Q33" t="s">
        <v>644</v>
      </c>
      <c r="R33" t="s">
        <v>844</v>
      </c>
      <c r="S33">
        <f t="shared" si="9"/>
        <v>73.86018</v>
      </c>
      <c r="T33">
        <f t="shared" si="10"/>
        <v>73.556229999999999</v>
      </c>
      <c r="U33">
        <v>8</v>
      </c>
      <c r="V33">
        <v>4</v>
      </c>
      <c r="W33">
        <f t="shared" si="3"/>
        <v>0.99588479204897684</v>
      </c>
      <c r="X33">
        <f t="shared" si="2"/>
        <v>-4.1236987214598644E-3</v>
      </c>
      <c r="Y33">
        <f t="shared" si="4"/>
        <v>2.6666666666666665</v>
      </c>
    </row>
    <row r="34" spans="2:25">
      <c r="B34">
        <v>1</v>
      </c>
      <c r="C34">
        <v>1998</v>
      </c>
      <c r="D34">
        <v>1</v>
      </c>
      <c r="E34" t="s">
        <v>32</v>
      </c>
      <c r="F34" t="s">
        <v>840</v>
      </c>
      <c r="G34">
        <v>3.23034</v>
      </c>
      <c r="H34">
        <v>4</v>
      </c>
      <c r="K34">
        <v>2</v>
      </c>
      <c r="L34">
        <v>1</v>
      </c>
      <c r="M34">
        <v>1</v>
      </c>
      <c r="N34" s="49" t="s">
        <v>719</v>
      </c>
      <c r="O34" t="s">
        <v>838</v>
      </c>
      <c r="P34">
        <v>1999</v>
      </c>
      <c r="Q34" t="s">
        <v>644</v>
      </c>
      <c r="R34" t="s">
        <v>839</v>
      </c>
      <c r="S34">
        <f t="shared" ref="S34:S41" si="11">AVERAGE(G100,G108)</f>
        <v>10.646260000000002</v>
      </c>
      <c r="T34">
        <f t="shared" ref="T34:T41" si="12">G116</f>
        <v>14.55782</v>
      </c>
      <c r="U34">
        <v>8</v>
      </c>
      <c r="V34">
        <v>4</v>
      </c>
      <c r="W34">
        <f t="shared" si="3"/>
        <v>1.3674116544213646</v>
      </c>
      <c r="X34">
        <f t="shared" si="2"/>
        <v>0.31291964951327922</v>
      </c>
      <c r="Y34">
        <f t="shared" si="4"/>
        <v>2.6666666666666665</v>
      </c>
    </row>
    <row r="35" spans="2:25">
      <c r="B35">
        <v>1</v>
      </c>
      <c r="C35">
        <v>1998</v>
      </c>
      <c r="D35">
        <v>2</v>
      </c>
      <c r="E35" t="s">
        <v>32</v>
      </c>
      <c r="F35" t="s">
        <v>840</v>
      </c>
      <c r="G35">
        <v>6.4606700000000004</v>
      </c>
      <c r="H35">
        <v>4</v>
      </c>
      <c r="K35">
        <v>2</v>
      </c>
      <c r="L35">
        <v>2</v>
      </c>
      <c r="M35">
        <v>2</v>
      </c>
      <c r="N35" s="49" t="s">
        <v>719</v>
      </c>
      <c r="O35" t="s">
        <v>838</v>
      </c>
      <c r="P35">
        <v>1999</v>
      </c>
      <c r="Q35" t="s">
        <v>644</v>
      </c>
      <c r="R35" t="s">
        <v>839</v>
      </c>
      <c r="S35">
        <f t="shared" si="11"/>
        <v>11.90476</v>
      </c>
      <c r="T35">
        <f t="shared" si="12"/>
        <v>11.70068</v>
      </c>
      <c r="U35">
        <v>8</v>
      </c>
      <c r="V35">
        <v>4</v>
      </c>
      <c r="W35">
        <f t="shared" si="3"/>
        <v>0.98285727725716443</v>
      </c>
      <c r="X35">
        <f t="shared" si="2"/>
        <v>-1.7291360365862367E-2</v>
      </c>
      <c r="Y35">
        <f t="shared" si="4"/>
        <v>2.6666666666666665</v>
      </c>
    </row>
    <row r="36" spans="2:25">
      <c r="B36">
        <v>1</v>
      </c>
      <c r="C36">
        <v>1998</v>
      </c>
      <c r="D36">
        <v>3</v>
      </c>
      <c r="E36" t="s">
        <v>32</v>
      </c>
      <c r="F36" t="s">
        <v>840</v>
      </c>
      <c r="G36">
        <v>12.07865</v>
      </c>
      <c r="H36">
        <v>4</v>
      </c>
      <c r="K36">
        <v>2</v>
      </c>
      <c r="L36">
        <v>3</v>
      </c>
      <c r="M36">
        <v>3</v>
      </c>
      <c r="N36" s="49" t="s">
        <v>719</v>
      </c>
      <c r="O36" t="s">
        <v>838</v>
      </c>
      <c r="P36">
        <v>1999</v>
      </c>
      <c r="Q36" t="s">
        <v>644</v>
      </c>
      <c r="R36" t="s">
        <v>839</v>
      </c>
      <c r="S36">
        <f t="shared" si="11"/>
        <v>15.306125</v>
      </c>
      <c r="T36">
        <f t="shared" si="12"/>
        <v>15.782310000000001</v>
      </c>
      <c r="U36">
        <v>8</v>
      </c>
      <c r="V36">
        <v>4</v>
      </c>
      <c r="W36">
        <f t="shared" si="3"/>
        <v>1.0311107481482087</v>
      </c>
      <c r="X36">
        <f t="shared" si="2"/>
        <v>3.0636617450392329E-2</v>
      </c>
      <c r="Y36">
        <f t="shared" si="4"/>
        <v>2.6666666666666665</v>
      </c>
    </row>
    <row r="37" spans="2:25">
      <c r="B37">
        <v>1</v>
      </c>
      <c r="C37">
        <v>1998</v>
      </c>
      <c r="D37">
        <v>4</v>
      </c>
      <c r="E37" t="s">
        <v>32</v>
      </c>
      <c r="F37" t="s">
        <v>840</v>
      </c>
      <c r="G37">
        <v>19.241569999999999</v>
      </c>
      <c r="H37">
        <v>4</v>
      </c>
      <c r="K37">
        <v>2</v>
      </c>
      <c r="L37">
        <v>4</v>
      </c>
      <c r="M37">
        <v>4</v>
      </c>
      <c r="N37" s="49" t="s">
        <v>719</v>
      </c>
      <c r="O37" t="s">
        <v>838</v>
      </c>
      <c r="P37">
        <v>1999</v>
      </c>
      <c r="Q37" t="s">
        <v>644</v>
      </c>
      <c r="R37" t="s">
        <v>839</v>
      </c>
      <c r="S37">
        <f t="shared" si="11"/>
        <v>13.265305</v>
      </c>
      <c r="T37">
        <f t="shared" si="12"/>
        <v>15.102040000000001</v>
      </c>
      <c r="U37">
        <v>8</v>
      </c>
      <c r="V37">
        <v>4</v>
      </c>
      <c r="W37">
        <f t="shared" si="3"/>
        <v>1.138461573254441</v>
      </c>
      <c r="X37">
        <f t="shared" si="2"/>
        <v>0.12967785386986547</v>
      </c>
      <c r="Y37">
        <f t="shared" si="4"/>
        <v>2.6666666666666665</v>
      </c>
    </row>
    <row r="38" spans="2:25">
      <c r="B38">
        <v>1</v>
      </c>
      <c r="C38">
        <v>1998</v>
      </c>
      <c r="D38">
        <v>5</v>
      </c>
      <c r="E38" t="s">
        <v>32</v>
      </c>
      <c r="F38" t="s">
        <v>840</v>
      </c>
      <c r="G38">
        <v>22.191009999999999</v>
      </c>
      <c r="H38">
        <v>4</v>
      </c>
      <c r="K38">
        <v>2</v>
      </c>
      <c r="L38">
        <v>5</v>
      </c>
      <c r="M38">
        <v>5</v>
      </c>
      <c r="N38" s="49" t="s">
        <v>719</v>
      </c>
      <c r="O38" t="s">
        <v>838</v>
      </c>
      <c r="P38">
        <v>1999</v>
      </c>
      <c r="Q38" t="s">
        <v>644</v>
      </c>
      <c r="R38" t="s">
        <v>839</v>
      </c>
      <c r="S38">
        <f t="shared" si="11"/>
        <v>17.414964999999999</v>
      </c>
      <c r="T38">
        <f t="shared" si="12"/>
        <v>17.142859999999999</v>
      </c>
      <c r="U38">
        <v>8</v>
      </c>
      <c r="V38">
        <v>4</v>
      </c>
      <c r="W38">
        <f t="shared" si="3"/>
        <v>0.9843752198181277</v>
      </c>
      <c r="X38">
        <f t="shared" si="2"/>
        <v>-1.5748133660859771E-2</v>
      </c>
      <c r="Y38">
        <f t="shared" si="4"/>
        <v>2.6666666666666665</v>
      </c>
    </row>
    <row r="39" spans="2:25">
      <c r="B39">
        <v>1</v>
      </c>
      <c r="C39">
        <v>1998</v>
      </c>
      <c r="D39">
        <v>6</v>
      </c>
      <c r="E39" t="s">
        <v>32</v>
      </c>
      <c r="F39" t="s">
        <v>840</v>
      </c>
      <c r="G39">
        <v>25.42135</v>
      </c>
      <c r="H39">
        <v>4</v>
      </c>
      <c r="K39">
        <v>2</v>
      </c>
      <c r="L39">
        <v>6</v>
      </c>
      <c r="M39">
        <v>6</v>
      </c>
      <c r="N39" s="49" t="s">
        <v>719</v>
      </c>
      <c r="O39" t="s">
        <v>838</v>
      </c>
      <c r="P39">
        <v>1999</v>
      </c>
      <c r="Q39" t="s">
        <v>644</v>
      </c>
      <c r="R39" t="s">
        <v>839</v>
      </c>
      <c r="S39">
        <f t="shared" si="11"/>
        <v>23.94558</v>
      </c>
      <c r="T39">
        <f t="shared" si="12"/>
        <v>20.408159999999999</v>
      </c>
      <c r="U39">
        <v>8</v>
      </c>
      <c r="V39">
        <v>4</v>
      </c>
      <c r="W39">
        <f t="shared" si="3"/>
        <v>0.85227252795714281</v>
      </c>
      <c r="X39">
        <f t="shared" si="2"/>
        <v>-0.15984893480554249</v>
      </c>
      <c r="Y39">
        <f t="shared" si="4"/>
        <v>2.6666666666666665</v>
      </c>
    </row>
    <row r="40" spans="2:25">
      <c r="B40">
        <v>1</v>
      </c>
      <c r="C40">
        <v>1998</v>
      </c>
      <c r="D40">
        <v>7</v>
      </c>
      <c r="E40" t="s">
        <v>32</v>
      </c>
      <c r="F40" t="s">
        <v>840</v>
      </c>
      <c r="G40">
        <v>53.511240000000001</v>
      </c>
      <c r="H40">
        <v>4</v>
      </c>
      <c r="K40">
        <v>2</v>
      </c>
      <c r="L40">
        <v>7</v>
      </c>
      <c r="M40">
        <v>7</v>
      </c>
      <c r="N40" s="49" t="s">
        <v>719</v>
      </c>
      <c r="O40" t="s">
        <v>838</v>
      </c>
      <c r="P40">
        <v>1999</v>
      </c>
      <c r="Q40" t="s">
        <v>644</v>
      </c>
      <c r="R40" t="s">
        <v>839</v>
      </c>
      <c r="S40">
        <f t="shared" si="11"/>
        <v>32.176870000000001</v>
      </c>
      <c r="T40">
        <f t="shared" si="12"/>
        <v>31.97279</v>
      </c>
      <c r="U40">
        <v>8</v>
      </c>
      <c r="V40">
        <v>4</v>
      </c>
      <c r="W40">
        <f t="shared" si="3"/>
        <v>0.99365755587787119</v>
      </c>
      <c r="X40">
        <f t="shared" si="2"/>
        <v>-6.3626428724404757E-3</v>
      </c>
      <c r="Y40">
        <f t="shared" si="4"/>
        <v>2.6666666666666665</v>
      </c>
    </row>
    <row r="41" spans="2:25">
      <c r="B41">
        <v>1</v>
      </c>
      <c r="C41">
        <v>1998</v>
      </c>
      <c r="D41">
        <v>8</v>
      </c>
      <c r="E41" t="s">
        <v>32</v>
      </c>
      <c r="F41" t="s">
        <v>840</v>
      </c>
      <c r="G41">
        <v>77.949439999999996</v>
      </c>
      <c r="H41">
        <v>4</v>
      </c>
      <c r="K41">
        <v>2</v>
      </c>
      <c r="L41">
        <v>8</v>
      </c>
      <c r="M41">
        <v>8</v>
      </c>
      <c r="N41" s="49" t="s">
        <v>719</v>
      </c>
      <c r="O41" t="s">
        <v>838</v>
      </c>
      <c r="P41">
        <v>1999</v>
      </c>
      <c r="Q41" t="s">
        <v>644</v>
      </c>
      <c r="R41" t="s">
        <v>839</v>
      </c>
      <c r="S41">
        <f t="shared" si="11"/>
        <v>54.62585</v>
      </c>
      <c r="T41">
        <f t="shared" si="12"/>
        <v>51.428570000000001</v>
      </c>
      <c r="U41">
        <v>8</v>
      </c>
      <c r="V41">
        <v>4</v>
      </c>
      <c r="W41">
        <f t="shared" si="3"/>
        <v>0.94146946912496554</v>
      </c>
      <c r="X41">
        <f t="shared" si="2"/>
        <v>-6.0313359318356775E-2</v>
      </c>
      <c r="Y41">
        <f t="shared" si="4"/>
        <v>2.6666666666666665</v>
      </c>
    </row>
    <row r="42" spans="2:25">
      <c r="B42">
        <v>1</v>
      </c>
      <c r="C42">
        <v>1998</v>
      </c>
      <c r="D42">
        <v>1</v>
      </c>
      <c r="E42" t="s">
        <v>34</v>
      </c>
      <c r="F42" t="s">
        <v>841</v>
      </c>
      <c r="G42">
        <v>2.1067399999999998</v>
      </c>
      <c r="H42">
        <v>4</v>
      </c>
      <c r="K42">
        <v>2</v>
      </c>
      <c r="L42">
        <v>1</v>
      </c>
      <c r="M42">
        <v>1</v>
      </c>
      <c r="N42" s="49" t="s">
        <v>719</v>
      </c>
      <c r="O42" t="s">
        <v>838</v>
      </c>
      <c r="P42">
        <v>1999</v>
      </c>
      <c r="Q42" t="s">
        <v>644</v>
      </c>
      <c r="R42" t="s">
        <v>841</v>
      </c>
      <c r="S42">
        <f t="shared" ref="S42:S49" si="13">AVERAGE(G124,G132)</f>
        <v>18.149715</v>
      </c>
      <c r="T42">
        <f>G140</f>
        <v>16.52542</v>
      </c>
      <c r="U42">
        <v>8</v>
      </c>
      <c r="V42">
        <v>4</v>
      </c>
      <c r="W42">
        <f t="shared" si="3"/>
        <v>0.91050575725293759</v>
      </c>
      <c r="X42">
        <f t="shared" si="2"/>
        <v>-9.3755056657159094E-2</v>
      </c>
      <c r="Y42">
        <f t="shared" si="4"/>
        <v>2.6666666666666665</v>
      </c>
    </row>
    <row r="43" spans="2:25">
      <c r="B43">
        <v>1</v>
      </c>
      <c r="C43">
        <v>1998</v>
      </c>
      <c r="D43">
        <v>2</v>
      </c>
      <c r="E43" t="s">
        <v>34</v>
      </c>
      <c r="F43" t="s">
        <v>841</v>
      </c>
      <c r="G43">
        <v>6.4606700000000004</v>
      </c>
      <c r="H43">
        <v>4</v>
      </c>
      <c r="K43">
        <v>2</v>
      </c>
      <c r="L43">
        <v>2</v>
      </c>
      <c r="M43">
        <v>2</v>
      </c>
      <c r="N43" s="49" t="s">
        <v>719</v>
      </c>
      <c r="O43" t="s">
        <v>838</v>
      </c>
      <c r="P43">
        <v>1999</v>
      </c>
      <c r="Q43" t="s">
        <v>644</v>
      </c>
      <c r="R43" t="s">
        <v>841</v>
      </c>
      <c r="S43">
        <f t="shared" si="13"/>
        <v>13.629940000000001</v>
      </c>
      <c r="T43">
        <f t="shared" ref="T43:T49" si="14">G141</f>
        <v>12.71186</v>
      </c>
      <c r="U43">
        <v>8</v>
      </c>
      <c r="V43">
        <v>4</v>
      </c>
      <c r="W43">
        <f t="shared" si="3"/>
        <v>0.93264240341483517</v>
      </c>
      <c r="X43">
        <f t="shared" si="2"/>
        <v>-6.9733427686550373E-2</v>
      </c>
      <c r="Y43">
        <f t="shared" si="4"/>
        <v>2.6666666666666665</v>
      </c>
    </row>
    <row r="44" spans="2:25">
      <c r="B44">
        <v>1</v>
      </c>
      <c r="C44">
        <v>1998</v>
      </c>
      <c r="D44">
        <v>3</v>
      </c>
      <c r="E44" t="s">
        <v>34</v>
      </c>
      <c r="F44" t="s">
        <v>841</v>
      </c>
      <c r="G44">
        <v>9.8314599999999999</v>
      </c>
      <c r="H44">
        <v>4</v>
      </c>
      <c r="K44">
        <v>2</v>
      </c>
      <c r="L44">
        <v>3</v>
      </c>
      <c r="M44">
        <v>3</v>
      </c>
      <c r="N44" s="49" t="s">
        <v>719</v>
      </c>
      <c r="O44" t="s">
        <v>838</v>
      </c>
      <c r="P44">
        <v>1999</v>
      </c>
      <c r="Q44" t="s">
        <v>644</v>
      </c>
      <c r="R44" t="s">
        <v>841</v>
      </c>
      <c r="S44">
        <f t="shared" si="13"/>
        <v>16.949149999999999</v>
      </c>
      <c r="T44">
        <f t="shared" si="14"/>
        <v>16.949149999999999</v>
      </c>
      <c r="U44">
        <v>8</v>
      </c>
      <c r="V44">
        <v>4</v>
      </c>
      <c r="W44">
        <f t="shared" si="3"/>
        <v>1</v>
      </c>
      <c r="X44">
        <f t="shared" si="2"/>
        <v>0</v>
      </c>
      <c r="Y44">
        <f t="shared" si="4"/>
        <v>2.6666666666666665</v>
      </c>
    </row>
    <row r="45" spans="2:25">
      <c r="B45">
        <v>1</v>
      </c>
      <c r="C45">
        <v>1998</v>
      </c>
      <c r="D45">
        <v>4</v>
      </c>
      <c r="E45" t="s">
        <v>34</v>
      </c>
      <c r="F45" t="s">
        <v>841</v>
      </c>
      <c r="G45">
        <v>16.573029999999999</v>
      </c>
      <c r="H45">
        <v>4</v>
      </c>
      <c r="K45">
        <v>2</v>
      </c>
      <c r="L45">
        <v>4</v>
      </c>
      <c r="M45">
        <v>4</v>
      </c>
      <c r="N45" s="49" t="s">
        <v>719</v>
      </c>
      <c r="O45" t="s">
        <v>838</v>
      </c>
      <c r="P45">
        <v>1999</v>
      </c>
      <c r="Q45" t="s">
        <v>644</v>
      </c>
      <c r="R45" t="s">
        <v>841</v>
      </c>
      <c r="S45">
        <f t="shared" si="13"/>
        <v>15.819205</v>
      </c>
      <c r="T45">
        <f t="shared" si="14"/>
        <v>15.81921</v>
      </c>
      <c r="U45">
        <v>8</v>
      </c>
      <c r="V45">
        <v>4</v>
      </c>
      <c r="W45">
        <f t="shared" si="3"/>
        <v>1.0000003160715092</v>
      </c>
      <c r="X45">
        <f t="shared" si="2"/>
        <v>3.1607145923707642E-7</v>
      </c>
      <c r="Y45">
        <f t="shared" si="4"/>
        <v>2.6666666666666665</v>
      </c>
    </row>
    <row r="46" spans="2:25">
      <c r="B46">
        <v>1</v>
      </c>
      <c r="C46">
        <v>1998</v>
      </c>
      <c r="D46">
        <v>5</v>
      </c>
      <c r="E46" t="s">
        <v>34</v>
      </c>
      <c r="F46" t="s">
        <v>841</v>
      </c>
      <c r="G46">
        <v>17.696629999999999</v>
      </c>
      <c r="H46">
        <v>4</v>
      </c>
      <c r="K46">
        <v>2</v>
      </c>
      <c r="L46">
        <v>5</v>
      </c>
      <c r="M46">
        <v>5</v>
      </c>
      <c r="N46" s="49" t="s">
        <v>719</v>
      </c>
      <c r="O46" t="s">
        <v>838</v>
      </c>
      <c r="P46">
        <v>1999</v>
      </c>
      <c r="Q46" t="s">
        <v>644</v>
      </c>
      <c r="R46" t="s">
        <v>841</v>
      </c>
      <c r="S46">
        <f t="shared" si="13"/>
        <v>19.703389999999999</v>
      </c>
      <c r="T46">
        <f t="shared" si="14"/>
        <v>18.36158</v>
      </c>
      <c r="U46">
        <v>8</v>
      </c>
      <c r="V46">
        <v>4</v>
      </c>
      <c r="W46">
        <f t="shared" si="3"/>
        <v>0.93189953606968146</v>
      </c>
      <c r="X46">
        <f t="shared" si="2"/>
        <v>-7.0530264023378433E-2</v>
      </c>
      <c r="Y46">
        <f t="shared" si="4"/>
        <v>2.6666666666666665</v>
      </c>
    </row>
    <row r="47" spans="2:25">
      <c r="B47">
        <v>1</v>
      </c>
      <c r="C47">
        <v>1998</v>
      </c>
      <c r="D47">
        <v>6</v>
      </c>
      <c r="E47" t="s">
        <v>34</v>
      </c>
      <c r="F47" t="s">
        <v>841</v>
      </c>
      <c r="G47">
        <v>17.41573</v>
      </c>
      <c r="H47">
        <v>4</v>
      </c>
      <c r="K47">
        <v>2</v>
      </c>
      <c r="L47">
        <v>6</v>
      </c>
      <c r="M47">
        <v>6</v>
      </c>
      <c r="N47" s="49" t="s">
        <v>719</v>
      </c>
      <c r="O47" t="s">
        <v>838</v>
      </c>
      <c r="P47">
        <v>1999</v>
      </c>
      <c r="Q47" t="s">
        <v>644</v>
      </c>
      <c r="R47" t="s">
        <v>841</v>
      </c>
      <c r="S47">
        <f t="shared" si="13"/>
        <v>25.847455</v>
      </c>
      <c r="T47">
        <f t="shared" si="14"/>
        <v>25.282489999999999</v>
      </c>
      <c r="U47">
        <v>8</v>
      </c>
      <c r="V47">
        <v>4</v>
      </c>
      <c r="W47">
        <f t="shared" si="3"/>
        <v>0.9781423354833193</v>
      </c>
      <c r="X47">
        <f t="shared" si="2"/>
        <v>-2.2100082232838245E-2</v>
      </c>
      <c r="Y47">
        <f t="shared" si="4"/>
        <v>2.6666666666666665</v>
      </c>
    </row>
    <row r="48" spans="2:25">
      <c r="B48">
        <v>1</v>
      </c>
      <c r="C48">
        <v>1998</v>
      </c>
      <c r="D48">
        <v>7</v>
      </c>
      <c r="E48" t="s">
        <v>34</v>
      </c>
      <c r="F48" t="s">
        <v>841</v>
      </c>
      <c r="G48">
        <v>29.634830000000001</v>
      </c>
      <c r="H48">
        <v>4</v>
      </c>
      <c r="K48">
        <v>2</v>
      </c>
      <c r="L48">
        <v>7</v>
      </c>
      <c r="M48">
        <v>7</v>
      </c>
      <c r="N48" s="49" t="s">
        <v>719</v>
      </c>
      <c r="O48" t="s">
        <v>838</v>
      </c>
      <c r="P48">
        <v>1999</v>
      </c>
      <c r="Q48" t="s">
        <v>644</v>
      </c>
      <c r="R48" t="s">
        <v>841</v>
      </c>
      <c r="S48">
        <f t="shared" si="13"/>
        <v>36.511299999999999</v>
      </c>
      <c r="T48">
        <f t="shared" si="14"/>
        <v>35.451979999999999</v>
      </c>
      <c r="U48">
        <v>8</v>
      </c>
      <c r="V48">
        <v>4</v>
      </c>
      <c r="W48">
        <f t="shared" si="3"/>
        <v>0.97098651650310996</v>
      </c>
      <c r="X48">
        <f t="shared" si="2"/>
        <v>-2.9442696983817442E-2</v>
      </c>
      <c r="Y48">
        <f t="shared" si="4"/>
        <v>2.6666666666666665</v>
      </c>
    </row>
    <row r="49" spans="2:25">
      <c r="B49">
        <v>1</v>
      </c>
      <c r="C49">
        <v>1998</v>
      </c>
      <c r="D49">
        <v>8</v>
      </c>
      <c r="E49" t="s">
        <v>34</v>
      </c>
      <c r="F49" t="s">
        <v>841</v>
      </c>
      <c r="G49">
        <v>57.022469999999998</v>
      </c>
      <c r="H49">
        <v>4</v>
      </c>
      <c r="K49">
        <v>2</v>
      </c>
      <c r="L49">
        <v>8</v>
      </c>
      <c r="M49">
        <v>8</v>
      </c>
      <c r="N49" s="49" t="s">
        <v>719</v>
      </c>
      <c r="O49" t="s">
        <v>838</v>
      </c>
      <c r="P49">
        <v>1999</v>
      </c>
      <c r="Q49" t="s">
        <v>644</v>
      </c>
      <c r="R49" t="s">
        <v>841</v>
      </c>
      <c r="S49">
        <f t="shared" si="13"/>
        <v>58.968924999999999</v>
      </c>
      <c r="T49">
        <f t="shared" si="14"/>
        <v>60.451979999999999</v>
      </c>
      <c r="U49">
        <v>8</v>
      </c>
      <c r="V49">
        <v>4</v>
      </c>
      <c r="W49">
        <f t="shared" si="3"/>
        <v>1.0251497716805928</v>
      </c>
      <c r="X49">
        <f t="shared" si="2"/>
        <v>2.4838720628845696E-2</v>
      </c>
      <c r="Y49">
        <f t="shared" si="4"/>
        <v>2.6666666666666665</v>
      </c>
    </row>
    <row r="50" spans="2:25">
      <c r="B50">
        <v>1</v>
      </c>
      <c r="C50">
        <v>1998</v>
      </c>
      <c r="D50">
        <v>1</v>
      </c>
      <c r="E50" t="s">
        <v>32</v>
      </c>
      <c r="F50" t="s">
        <v>837</v>
      </c>
      <c r="G50">
        <v>4.2105300000000003</v>
      </c>
      <c r="H50">
        <v>4</v>
      </c>
      <c r="K50">
        <v>2</v>
      </c>
      <c r="L50">
        <v>1</v>
      </c>
      <c r="M50">
        <v>1</v>
      </c>
      <c r="N50" s="49" t="s">
        <v>719</v>
      </c>
      <c r="O50" t="s">
        <v>838</v>
      </c>
      <c r="P50">
        <v>1999</v>
      </c>
      <c r="Q50" t="s">
        <v>644</v>
      </c>
      <c r="R50" t="s">
        <v>842</v>
      </c>
      <c r="S50">
        <f t="shared" ref="S50:S57" si="15">AVERAGE(G148,G156)</f>
        <v>14.488635</v>
      </c>
      <c r="T50" s="55">
        <f t="shared" ref="T50:T57" si="16">G164</f>
        <v>15.19886</v>
      </c>
      <c r="U50">
        <v>8</v>
      </c>
      <c r="V50">
        <v>4</v>
      </c>
      <c r="W50">
        <f t="shared" si="3"/>
        <v>1.049019455593988</v>
      </c>
      <c r="X50">
        <f t="shared" si="2"/>
        <v>4.7855876042921547E-2</v>
      </c>
      <c r="Y50">
        <f t="shared" si="4"/>
        <v>2.6666666666666665</v>
      </c>
    </row>
    <row r="51" spans="2:25">
      <c r="B51">
        <v>1</v>
      </c>
      <c r="C51">
        <v>1998</v>
      </c>
      <c r="D51">
        <v>2</v>
      </c>
      <c r="E51" t="s">
        <v>32</v>
      </c>
      <c r="F51" t="s">
        <v>837</v>
      </c>
      <c r="G51">
        <v>5.8646599999999998</v>
      </c>
      <c r="H51">
        <v>4</v>
      </c>
      <c r="K51">
        <v>2</v>
      </c>
      <c r="L51">
        <v>2</v>
      </c>
      <c r="M51">
        <v>2</v>
      </c>
      <c r="N51" s="49" t="s">
        <v>719</v>
      </c>
      <c r="O51" t="s">
        <v>838</v>
      </c>
      <c r="P51">
        <v>1999</v>
      </c>
      <c r="Q51" t="s">
        <v>644</v>
      </c>
      <c r="R51" t="s">
        <v>842</v>
      </c>
      <c r="S51">
        <f t="shared" si="15"/>
        <v>12.215910000000001</v>
      </c>
      <c r="T51" s="55">
        <f t="shared" si="16"/>
        <v>12.5</v>
      </c>
      <c r="U51">
        <v>8</v>
      </c>
      <c r="V51">
        <v>4</v>
      </c>
      <c r="W51">
        <f t="shared" si="3"/>
        <v>1.0232557378042242</v>
      </c>
      <c r="X51">
        <f t="shared" si="2"/>
        <v>2.2989443806096879E-2</v>
      </c>
      <c r="Y51">
        <f t="shared" si="4"/>
        <v>2.6666666666666665</v>
      </c>
    </row>
    <row r="52" spans="2:25">
      <c r="B52">
        <v>1</v>
      </c>
      <c r="C52">
        <v>1998</v>
      </c>
      <c r="D52">
        <v>3</v>
      </c>
      <c r="E52" t="s">
        <v>32</v>
      </c>
      <c r="F52" t="s">
        <v>837</v>
      </c>
      <c r="G52">
        <v>12.78195</v>
      </c>
      <c r="H52">
        <v>4</v>
      </c>
      <c r="K52">
        <v>2</v>
      </c>
      <c r="L52">
        <v>3</v>
      </c>
      <c r="M52">
        <v>3</v>
      </c>
      <c r="N52" s="49" t="s">
        <v>719</v>
      </c>
      <c r="O52" t="s">
        <v>838</v>
      </c>
      <c r="P52">
        <v>1999</v>
      </c>
      <c r="Q52" t="s">
        <v>644</v>
      </c>
      <c r="R52" t="s">
        <v>842</v>
      </c>
      <c r="S52">
        <f t="shared" si="15"/>
        <v>14.559654999999999</v>
      </c>
      <c r="T52" s="55">
        <f t="shared" si="16"/>
        <v>14.63068</v>
      </c>
      <c r="U52">
        <v>8</v>
      </c>
      <c r="V52">
        <v>4</v>
      </c>
      <c r="W52">
        <f t="shared" si="3"/>
        <v>1.0048782062487058</v>
      </c>
      <c r="X52">
        <f t="shared" si="2"/>
        <v>4.8663463549698232E-3</v>
      </c>
      <c r="Y52">
        <f t="shared" si="4"/>
        <v>2.6666666666666665</v>
      </c>
    </row>
    <row r="53" spans="2:25">
      <c r="B53">
        <v>1</v>
      </c>
      <c r="C53">
        <v>1998</v>
      </c>
      <c r="D53">
        <v>4</v>
      </c>
      <c r="E53" t="s">
        <v>32</v>
      </c>
      <c r="F53" t="s">
        <v>837</v>
      </c>
      <c r="G53">
        <v>14.58647</v>
      </c>
      <c r="H53">
        <v>4</v>
      </c>
      <c r="K53">
        <v>2</v>
      </c>
      <c r="L53">
        <v>4</v>
      </c>
      <c r="M53">
        <v>4</v>
      </c>
      <c r="N53" s="49" t="s">
        <v>719</v>
      </c>
      <c r="O53" t="s">
        <v>838</v>
      </c>
      <c r="P53">
        <v>1999</v>
      </c>
      <c r="Q53" t="s">
        <v>644</v>
      </c>
      <c r="R53" t="s">
        <v>842</v>
      </c>
      <c r="S53">
        <f t="shared" si="15"/>
        <v>12.5</v>
      </c>
      <c r="T53" s="55">
        <f t="shared" si="16"/>
        <v>13.352270000000001</v>
      </c>
      <c r="U53">
        <v>8</v>
      </c>
      <c r="V53">
        <v>4</v>
      </c>
      <c r="W53">
        <f t="shared" si="3"/>
        <v>1.0681816</v>
      </c>
      <c r="X53">
        <f t="shared" si="2"/>
        <v>6.5957763536457367E-2</v>
      </c>
      <c r="Y53">
        <f t="shared" si="4"/>
        <v>2.6666666666666665</v>
      </c>
    </row>
    <row r="54" spans="2:25">
      <c r="B54">
        <v>1</v>
      </c>
      <c r="C54">
        <v>1998</v>
      </c>
      <c r="D54">
        <v>5</v>
      </c>
      <c r="E54" t="s">
        <v>32</v>
      </c>
      <c r="F54" t="s">
        <v>837</v>
      </c>
      <c r="G54">
        <v>17.44361</v>
      </c>
      <c r="H54">
        <v>4</v>
      </c>
      <c r="K54">
        <v>2</v>
      </c>
      <c r="L54">
        <v>5</v>
      </c>
      <c r="M54">
        <v>5</v>
      </c>
      <c r="N54" s="49" t="s">
        <v>719</v>
      </c>
      <c r="O54" t="s">
        <v>838</v>
      </c>
      <c r="P54">
        <v>1999</v>
      </c>
      <c r="Q54" t="s">
        <v>644</v>
      </c>
      <c r="R54" t="s">
        <v>842</v>
      </c>
      <c r="S54">
        <f t="shared" si="15"/>
        <v>16.193179999999998</v>
      </c>
      <c r="T54" s="55">
        <f t="shared" si="16"/>
        <v>17.1875</v>
      </c>
      <c r="U54">
        <v>8</v>
      </c>
      <c r="V54">
        <v>4</v>
      </c>
      <c r="W54">
        <f t="shared" si="3"/>
        <v>1.0614036279470742</v>
      </c>
      <c r="X54">
        <f t="shared" si="2"/>
        <v>5.9592209482953871E-2</v>
      </c>
      <c r="Y54">
        <f t="shared" si="4"/>
        <v>2.6666666666666665</v>
      </c>
    </row>
    <row r="55" spans="2:25">
      <c r="B55">
        <v>1</v>
      </c>
      <c r="C55">
        <v>1998</v>
      </c>
      <c r="D55">
        <v>6</v>
      </c>
      <c r="E55" t="s">
        <v>32</v>
      </c>
      <c r="F55" t="s">
        <v>837</v>
      </c>
      <c r="G55">
        <v>17.142859999999999</v>
      </c>
      <c r="H55">
        <v>4</v>
      </c>
      <c r="K55">
        <v>2</v>
      </c>
      <c r="L55">
        <v>6</v>
      </c>
      <c r="M55">
        <v>6</v>
      </c>
      <c r="N55" s="49" t="s">
        <v>719</v>
      </c>
      <c r="O55" t="s">
        <v>838</v>
      </c>
      <c r="P55">
        <v>1999</v>
      </c>
      <c r="Q55" t="s">
        <v>644</v>
      </c>
      <c r="R55" t="s">
        <v>842</v>
      </c>
      <c r="S55">
        <f t="shared" si="15"/>
        <v>19.886365000000001</v>
      </c>
      <c r="T55" s="55">
        <f t="shared" si="16"/>
        <v>18.75</v>
      </c>
      <c r="U55">
        <v>8</v>
      </c>
      <c r="V55">
        <v>4</v>
      </c>
      <c r="W55">
        <f t="shared" si="3"/>
        <v>0.94285707820408604</v>
      </c>
      <c r="X55">
        <f t="shared" si="2"/>
        <v>-5.8840568594359689E-2</v>
      </c>
      <c r="Y55">
        <f t="shared" si="4"/>
        <v>2.6666666666666665</v>
      </c>
    </row>
    <row r="56" spans="2:25">
      <c r="B56">
        <v>1</v>
      </c>
      <c r="C56">
        <v>1998</v>
      </c>
      <c r="D56">
        <v>7</v>
      </c>
      <c r="E56" t="s">
        <v>32</v>
      </c>
      <c r="F56" t="s">
        <v>837</v>
      </c>
      <c r="G56">
        <v>32.781950000000002</v>
      </c>
      <c r="H56">
        <v>4</v>
      </c>
      <c r="K56">
        <v>2</v>
      </c>
      <c r="L56">
        <v>7</v>
      </c>
      <c r="M56">
        <v>7</v>
      </c>
      <c r="N56" s="49" t="s">
        <v>719</v>
      </c>
      <c r="O56" t="s">
        <v>838</v>
      </c>
      <c r="P56">
        <v>1999</v>
      </c>
      <c r="Q56" t="s">
        <v>644</v>
      </c>
      <c r="R56" t="s">
        <v>842</v>
      </c>
      <c r="S56">
        <f t="shared" si="15"/>
        <v>30.681815</v>
      </c>
      <c r="T56" s="55">
        <f t="shared" si="16"/>
        <v>26.420449999999999</v>
      </c>
      <c r="U56">
        <v>8</v>
      </c>
      <c r="V56">
        <v>4</v>
      </c>
      <c r="W56">
        <f t="shared" si="3"/>
        <v>0.86111105226336837</v>
      </c>
      <c r="X56">
        <f t="shared" si="2"/>
        <v>-0.14953180231028024</v>
      </c>
      <c r="Y56">
        <f t="shared" si="4"/>
        <v>2.6666666666666665</v>
      </c>
    </row>
    <row r="57" spans="2:25">
      <c r="B57">
        <v>1</v>
      </c>
      <c r="C57">
        <v>1998</v>
      </c>
      <c r="D57">
        <v>8</v>
      </c>
      <c r="E57" t="s">
        <v>32</v>
      </c>
      <c r="F57" t="s">
        <v>837</v>
      </c>
      <c r="G57">
        <v>60.451129999999999</v>
      </c>
      <c r="H57">
        <v>4</v>
      </c>
      <c r="K57">
        <v>2</v>
      </c>
      <c r="L57">
        <v>8</v>
      </c>
      <c r="M57">
        <v>8</v>
      </c>
      <c r="N57" s="49" t="s">
        <v>719</v>
      </c>
      <c r="O57" t="s">
        <v>838</v>
      </c>
      <c r="P57">
        <v>1999</v>
      </c>
      <c r="Q57" t="s">
        <v>644</v>
      </c>
      <c r="R57" t="s">
        <v>842</v>
      </c>
      <c r="S57">
        <f t="shared" si="15"/>
        <v>49.715909999999994</v>
      </c>
      <c r="T57" s="55">
        <f t="shared" si="16"/>
        <v>47.301139999999997</v>
      </c>
      <c r="U57">
        <v>8</v>
      </c>
      <c r="V57">
        <v>4</v>
      </c>
      <c r="W57">
        <f t="shared" si="3"/>
        <v>0.95142862717387655</v>
      </c>
      <c r="X57">
        <f t="shared" si="2"/>
        <v>-4.9790605911855711E-2</v>
      </c>
      <c r="Y57">
        <f t="shared" si="4"/>
        <v>2.6666666666666665</v>
      </c>
    </row>
    <row r="58" spans="2:25">
      <c r="B58">
        <v>1</v>
      </c>
      <c r="C58">
        <v>1998</v>
      </c>
      <c r="D58">
        <v>1</v>
      </c>
      <c r="E58" t="s">
        <v>32</v>
      </c>
      <c r="F58" t="s">
        <v>845</v>
      </c>
      <c r="G58">
        <v>4.3609</v>
      </c>
      <c r="H58">
        <v>4</v>
      </c>
      <c r="K58">
        <v>2</v>
      </c>
      <c r="L58">
        <v>1</v>
      </c>
      <c r="M58">
        <v>1</v>
      </c>
      <c r="N58" s="49" t="s">
        <v>719</v>
      </c>
      <c r="O58" t="s">
        <v>838</v>
      </c>
      <c r="P58">
        <v>1999</v>
      </c>
      <c r="Q58" t="s">
        <v>644</v>
      </c>
      <c r="R58" t="s">
        <v>844</v>
      </c>
      <c r="S58">
        <f>AVERAGE(G172,G180)</f>
        <v>17.00581</v>
      </c>
      <c r="T58" s="55">
        <f t="shared" ref="T58:T65" si="17">G188</f>
        <v>18.459299999999999</v>
      </c>
      <c r="U58">
        <v>8</v>
      </c>
      <c r="V58">
        <v>4</v>
      </c>
      <c r="W58">
        <f t="shared" si="3"/>
        <v>1.0854702010665767</v>
      </c>
      <c r="X58">
        <f t="shared" si="2"/>
        <v>8.2013258155234747E-2</v>
      </c>
      <c r="Y58">
        <f t="shared" si="4"/>
        <v>2.6666666666666665</v>
      </c>
    </row>
    <row r="59" spans="2:25">
      <c r="B59">
        <v>1</v>
      </c>
      <c r="C59">
        <v>1998</v>
      </c>
      <c r="D59">
        <v>2</v>
      </c>
      <c r="E59" t="s">
        <v>32</v>
      </c>
      <c r="F59" t="s">
        <v>845</v>
      </c>
      <c r="G59">
        <v>8.1203000000000003</v>
      </c>
      <c r="H59">
        <v>4</v>
      </c>
      <c r="K59">
        <v>2</v>
      </c>
      <c r="L59">
        <v>2</v>
      </c>
      <c r="M59">
        <v>2</v>
      </c>
      <c r="N59" s="49" t="s">
        <v>719</v>
      </c>
      <c r="O59" t="s">
        <v>838</v>
      </c>
      <c r="P59">
        <v>1999</v>
      </c>
      <c r="Q59" t="s">
        <v>644</v>
      </c>
      <c r="R59" t="s">
        <v>844</v>
      </c>
      <c r="S59">
        <f t="shared" ref="S59:S65" si="18">AVERAGE(G173,G181)</f>
        <v>13.953489999999999</v>
      </c>
      <c r="T59" s="55">
        <f t="shared" si="17"/>
        <v>14.970929999999999</v>
      </c>
      <c r="U59">
        <v>8</v>
      </c>
      <c r="V59">
        <v>4</v>
      </c>
      <c r="W59">
        <f t="shared" si="3"/>
        <v>1.0729165248264054</v>
      </c>
      <c r="X59">
        <f t="shared" si="2"/>
        <v>7.0380664561158962E-2</v>
      </c>
      <c r="Y59">
        <f t="shared" si="4"/>
        <v>2.6666666666666665</v>
      </c>
    </row>
    <row r="60" spans="2:25">
      <c r="B60">
        <v>1</v>
      </c>
      <c r="C60">
        <v>1998</v>
      </c>
      <c r="D60">
        <v>3</v>
      </c>
      <c r="E60" t="s">
        <v>32</v>
      </c>
      <c r="F60" t="s">
        <v>845</v>
      </c>
      <c r="G60">
        <v>14.135339999999999</v>
      </c>
      <c r="H60">
        <v>4</v>
      </c>
      <c r="K60">
        <v>2</v>
      </c>
      <c r="L60">
        <v>3</v>
      </c>
      <c r="M60">
        <v>3</v>
      </c>
      <c r="N60" s="49" t="s">
        <v>719</v>
      </c>
      <c r="O60" t="s">
        <v>838</v>
      </c>
      <c r="P60">
        <v>1999</v>
      </c>
      <c r="Q60" t="s">
        <v>644</v>
      </c>
      <c r="R60" t="s">
        <v>844</v>
      </c>
      <c r="S60">
        <f t="shared" si="18"/>
        <v>15.552325</v>
      </c>
      <c r="T60" s="55">
        <f t="shared" si="17"/>
        <v>16.13372</v>
      </c>
      <c r="U60">
        <v>8</v>
      </c>
      <c r="V60">
        <v>4</v>
      </c>
      <c r="W60">
        <f t="shared" si="3"/>
        <v>1.0373831565376881</v>
      </c>
      <c r="X60">
        <f t="shared" si="2"/>
        <v>3.6701346575946904E-2</v>
      </c>
      <c r="Y60">
        <f t="shared" si="4"/>
        <v>2.6666666666666665</v>
      </c>
    </row>
    <row r="61" spans="2:25">
      <c r="B61">
        <v>1</v>
      </c>
      <c r="C61">
        <v>1998</v>
      </c>
      <c r="D61">
        <v>4</v>
      </c>
      <c r="E61" t="s">
        <v>32</v>
      </c>
      <c r="F61" t="s">
        <v>845</v>
      </c>
      <c r="G61">
        <v>16.240600000000001</v>
      </c>
      <c r="H61">
        <v>4</v>
      </c>
      <c r="K61">
        <v>2</v>
      </c>
      <c r="L61">
        <v>4</v>
      </c>
      <c r="M61">
        <v>4</v>
      </c>
      <c r="N61" s="49" t="s">
        <v>719</v>
      </c>
      <c r="O61" t="s">
        <v>838</v>
      </c>
      <c r="P61">
        <v>1999</v>
      </c>
      <c r="Q61" t="s">
        <v>644</v>
      </c>
      <c r="R61" t="s">
        <v>844</v>
      </c>
      <c r="S61">
        <f t="shared" si="18"/>
        <v>15.11628</v>
      </c>
      <c r="T61" s="55">
        <f t="shared" si="17"/>
        <v>14.82558</v>
      </c>
      <c r="U61">
        <v>8</v>
      </c>
      <c r="V61">
        <v>4</v>
      </c>
      <c r="W61">
        <f t="shared" si="3"/>
        <v>0.98076907810651837</v>
      </c>
      <c r="X61">
        <f t="shared" si="2"/>
        <v>-1.9418241513212618E-2</v>
      </c>
      <c r="Y61">
        <f t="shared" si="4"/>
        <v>2.6666666666666665</v>
      </c>
    </row>
    <row r="62" spans="2:25">
      <c r="B62">
        <v>1</v>
      </c>
      <c r="C62">
        <v>1998</v>
      </c>
      <c r="D62">
        <v>5</v>
      </c>
      <c r="E62" t="s">
        <v>32</v>
      </c>
      <c r="F62" t="s">
        <v>845</v>
      </c>
      <c r="G62">
        <v>23.157889999999998</v>
      </c>
      <c r="H62">
        <v>4</v>
      </c>
      <c r="K62">
        <v>2</v>
      </c>
      <c r="L62">
        <v>5</v>
      </c>
      <c r="M62">
        <v>5</v>
      </c>
      <c r="N62" s="49" t="s">
        <v>719</v>
      </c>
      <c r="O62" t="s">
        <v>838</v>
      </c>
      <c r="P62">
        <v>1999</v>
      </c>
      <c r="Q62" t="s">
        <v>644</v>
      </c>
      <c r="R62" t="s">
        <v>844</v>
      </c>
      <c r="S62">
        <f t="shared" si="18"/>
        <v>18.677325</v>
      </c>
      <c r="T62" s="55">
        <f t="shared" si="17"/>
        <v>17.732559999999999</v>
      </c>
      <c r="U62">
        <v>8</v>
      </c>
      <c r="V62">
        <v>4</v>
      </c>
      <c r="W62">
        <f t="shared" si="3"/>
        <v>0.94941647157716647</v>
      </c>
      <c r="X62">
        <f t="shared" si="2"/>
        <v>-5.1907723555585455E-2</v>
      </c>
      <c r="Y62">
        <f t="shared" si="4"/>
        <v>2.6666666666666665</v>
      </c>
    </row>
    <row r="63" spans="2:25">
      <c r="B63">
        <v>1</v>
      </c>
      <c r="C63">
        <v>1998</v>
      </c>
      <c r="D63">
        <v>6</v>
      </c>
      <c r="E63" t="s">
        <v>32</v>
      </c>
      <c r="F63" t="s">
        <v>845</v>
      </c>
      <c r="G63">
        <v>25.864660000000001</v>
      </c>
      <c r="H63">
        <v>4</v>
      </c>
      <c r="K63">
        <v>2</v>
      </c>
      <c r="L63">
        <v>6</v>
      </c>
      <c r="M63">
        <v>6</v>
      </c>
      <c r="N63" s="49" t="s">
        <v>719</v>
      </c>
      <c r="O63" t="s">
        <v>838</v>
      </c>
      <c r="P63">
        <v>1999</v>
      </c>
      <c r="Q63" t="s">
        <v>644</v>
      </c>
      <c r="R63" t="s">
        <v>844</v>
      </c>
      <c r="S63">
        <f t="shared" si="18"/>
        <v>22.456395000000001</v>
      </c>
      <c r="T63" s="55">
        <f t="shared" si="17"/>
        <v>24.273260000000001</v>
      </c>
      <c r="U63">
        <v>8</v>
      </c>
      <c r="V63">
        <v>4</v>
      </c>
      <c r="W63">
        <f t="shared" si="3"/>
        <v>1.0809063520658593</v>
      </c>
      <c r="X63">
        <f t="shared" si="2"/>
        <v>7.7799904068010683E-2</v>
      </c>
      <c r="Y63">
        <f t="shared" si="4"/>
        <v>2.6666666666666665</v>
      </c>
    </row>
    <row r="64" spans="2:25">
      <c r="B64">
        <v>1</v>
      </c>
      <c r="C64">
        <v>1998</v>
      </c>
      <c r="D64">
        <v>7</v>
      </c>
      <c r="E64" t="s">
        <v>32</v>
      </c>
      <c r="F64" t="s">
        <v>845</v>
      </c>
      <c r="G64">
        <v>52.030079999999998</v>
      </c>
      <c r="H64">
        <v>4</v>
      </c>
      <c r="K64">
        <v>2</v>
      </c>
      <c r="L64">
        <v>7</v>
      </c>
      <c r="M64">
        <v>7</v>
      </c>
      <c r="N64" s="49" t="s">
        <v>719</v>
      </c>
      <c r="O64" t="s">
        <v>838</v>
      </c>
      <c r="P64">
        <v>1999</v>
      </c>
      <c r="Q64" t="s">
        <v>644</v>
      </c>
      <c r="R64" t="s">
        <v>844</v>
      </c>
      <c r="S64">
        <f t="shared" si="18"/>
        <v>34.811045</v>
      </c>
      <c r="T64" s="55">
        <f t="shared" si="17"/>
        <v>33.284880000000001</v>
      </c>
      <c r="U64">
        <v>8</v>
      </c>
      <c r="V64">
        <v>4</v>
      </c>
      <c r="W64">
        <f t="shared" si="3"/>
        <v>0.95615859851377638</v>
      </c>
      <c r="X64">
        <f t="shared" si="2"/>
        <v>-4.4831481663328933E-2</v>
      </c>
      <c r="Y64">
        <f t="shared" si="4"/>
        <v>2.6666666666666665</v>
      </c>
    </row>
    <row r="65" spans="2:25">
      <c r="B65">
        <v>1</v>
      </c>
      <c r="C65">
        <v>1998</v>
      </c>
      <c r="D65">
        <v>8</v>
      </c>
      <c r="E65" t="s">
        <v>32</v>
      </c>
      <c r="F65" t="s">
        <v>845</v>
      </c>
      <c r="G65">
        <v>76.240600000000001</v>
      </c>
      <c r="H65">
        <v>4</v>
      </c>
      <c r="K65">
        <v>2</v>
      </c>
      <c r="L65">
        <v>8</v>
      </c>
      <c r="M65">
        <v>8</v>
      </c>
      <c r="N65" s="49" t="s">
        <v>719</v>
      </c>
      <c r="O65" t="s">
        <v>838</v>
      </c>
      <c r="P65">
        <v>1999</v>
      </c>
      <c r="Q65" t="s">
        <v>644</v>
      </c>
      <c r="R65" t="s">
        <v>844</v>
      </c>
      <c r="S65">
        <f t="shared" si="18"/>
        <v>54.287790000000001</v>
      </c>
      <c r="T65" s="55">
        <f t="shared" si="17"/>
        <v>51.453490000000002</v>
      </c>
      <c r="U65">
        <v>8</v>
      </c>
      <c r="V65">
        <v>4</v>
      </c>
      <c r="W65">
        <f t="shared" si="3"/>
        <v>0.94779120682569695</v>
      </c>
      <c r="X65">
        <f t="shared" si="2"/>
        <v>-5.3621046949274206E-2</v>
      </c>
      <c r="Y65">
        <f t="shared" si="4"/>
        <v>2.6666666666666665</v>
      </c>
    </row>
    <row r="66" spans="2:25">
      <c r="B66">
        <v>1</v>
      </c>
      <c r="C66">
        <v>1998</v>
      </c>
      <c r="D66">
        <v>1</v>
      </c>
      <c r="E66" t="s">
        <v>34</v>
      </c>
      <c r="F66" t="s">
        <v>842</v>
      </c>
      <c r="G66">
        <v>6.46617</v>
      </c>
      <c r="H66">
        <v>4</v>
      </c>
      <c r="K66">
        <v>3</v>
      </c>
      <c r="L66">
        <v>1</v>
      </c>
      <c r="M66">
        <v>1</v>
      </c>
      <c r="N66" s="49" t="s">
        <v>719</v>
      </c>
      <c r="O66" t="s">
        <v>838</v>
      </c>
      <c r="P66">
        <v>2000</v>
      </c>
      <c r="Q66" t="s">
        <v>644</v>
      </c>
      <c r="R66" t="s">
        <v>839</v>
      </c>
      <c r="S66">
        <f>AVERAGE(G198,G206)</f>
        <v>7.0941299999999998</v>
      </c>
      <c r="T66" s="55">
        <f t="shared" ref="T66:T73" si="19">G214</f>
        <v>7.3669799999999999</v>
      </c>
      <c r="U66">
        <v>8</v>
      </c>
      <c r="V66">
        <v>4</v>
      </c>
      <c r="W66">
        <f t="shared" si="3"/>
        <v>1.0384613758135246</v>
      </c>
      <c r="X66">
        <f t="shared" ref="X66:X97" si="20">LN(W66)</f>
        <v>3.7740171358821413E-2</v>
      </c>
      <c r="Y66">
        <f t="shared" si="4"/>
        <v>2.6666666666666665</v>
      </c>
    </row>
    <row r="67" spans="2:25">
      <c r="B67">
        <v>1</v>
      </c>
      <c r="C67">
        <v>1998</v>
      </c>
      <c r="D67">
        <v>2</v>
      </c>
      <c r="E67" t="s">
        <v>34</v>
      </c>
      <c r="F67" t="s">
        <v>842</v>
      </c>
      <c r="G67">
        <v>7.5187999999999997</v>
      </c>
      <c r="H67">
        <v>4</v>
      </c>
      <c r="K67">
        <v>3</v>
      </c>
      <c r="L67">
        <v>2</v>
      </c>
      <c r="M67">
        <v>2</v>
      </c>
      <c r="N67" s="49" t="s">
        <v>719</v>
      </c>
      <c r="O67" t="s">
        <v>838</v>
      </c>
      <c r="P67">
        <v>2000</v>
      </c>
      <c r="Q67" t="s">
        <v>644</v>
      </c>
      <c r="R67" t="s">
        <v>839</v>
      </c>
      <c r="S67">
        <f t="shared" ref="S67:S73" si="21">AVERAGE(G199,G207)</f>
        <v>6.2755799999999997</v>
      </c>
      <c r="T67" s="55">
        <f t="shared" si="19"/>
        <v>6.8212799999999998</v>
      </c>
      <c r="U67">
        <v>8</v>
      </c>
      <c r="V67">
        <v>4</v>
      </c>
      <c r="W67">
        <f t="shared" ref="W67:W97" si="22">T67/S67</f>
        <v>1.0869561060491619</v>
      </c>
      <c r="X67">
        <f t="shared" si="20"/>
        <v>8.3381226504206901E-2</v>
      </c>
      <c r="Y67">
        <f t="shared" ref="Y67:Y97" si="23">(U67*V67)/(V67+U67)</f>
        <v>2.6666666666666665</v>
      </c>
    </row>
    <row r="68" spans="2:25">
      <c r="B68">
        <v>1</v>
      </c>
      <c r="C68">
        <v>1998</v>
      </c>
      <c r="D68">
        <v>3</v>
      </c>
      <c r="E68" t="s">
        <v>34</v>
      </c>
      <c r="F68" t="s">
        <v>842</v>
      </c>
      <c r="G68">
        <v>10.37594</v>
      </c>
      <c r="H68">
        <v>4</v>
      </c>
      <c r="K68">
        <v>3</v>
      </c>
      <c r="L68">
        <v>3</v>
      </c>
      <c r="M68">
        <v>3</v>
      </c>
      <c r="N68" s="49" t="s">
        <v>719</v>
      </c>
      <c r="O68" t="s">
        <v>838</v>
      </c>
      <c r="P68">
        <v>2000</v>
      </c>
      <c r="Q68" t="s">
        <v>644</v>
      </c>
      <c r="R68" t="s">
        <v>839</v>
      </c>
      <c r="S68">
        <f t="shared" si="21"/>
        <v>9.7544350000000009</v>
      </c>
      <c r="T68" s="55">
        <f t="shared" si="19"/>
        <v>9.6862200000000005</v>
      </c>
      <c r="U68">
        <v>8</v>
      </c>
      <c r="V68">
        <v>4</v>
      </c>
      <c r="W68">
        <f t="shared" si="22"/>
        <v>0.99300677076632315</v>
      </c>
      <c r="X68">
        <f t="shared" si="20"/>
        <v>-7.0177964644165857E-3</v>
      </c>
      <c r="Y68">
        <f t="shared" si="23"/>
        <v>2.6666666666666665</v>
      </c>
    </row>
    <row r="69" spans="2:25">
      <c r="B69">
        <v>1</v>
      </c>
      <c r="C69">
        <v>1998</v>
      </c>
      <c r="D69">
        <v>4</v>
      </c>
      <c r="E69" t="s">
        <v>34</v>
      </c>
      <c r="F69" t="s">
        <v>842</v>
      </c>
      <c r="G69">
        <v>17.894739999999999</v>
      </c>
      <c r="H69">
        <v>4</v>
      </c>
      <c r="K69">
        <v>3</v>
      </c>
      <c r="L69">
        <v>4</v>
      </c>
      <c r="M69">
        <v>4</v>
      </c>
      <c r="N69" s="49" t="s">
        <v>719</v>
      </c>
      <c r="O69" t="s">
        <v>838</v>
      </c>
      <c r="P69">
        <v>2000</v>
      </c>
      <c r="Q69" t="s">
        <v>644</v>
      </c>
      <c r="R69" t="s">
        <v>839</v>
      </c>
      <c r="S69">
        <f t="shared" si="21"/>
        <v>9.8226449999999996</v>
      </c>
      <c r="T69" s="55">
        <f t="shared" si="19"/>
        <v>10.095499999999999</v>
      </c>
      <c r="U69">
        <v>8</v>
      </c>
      <c r="V69">
        <v>4</v>
      </c>
      <c r="W69">
        <f t="shared" si="22"/>
        <v>1.0277781595486755</v>
      </c>
      <c r="X69">
        <f t="shared" si="20"/>
        <v>2.7399345640810771E-2</v>
      </c>
      <c r="Y69">
        <f t="shared" si="23"/>
        <v>2.6666666666666665</v>
      </c>
    </row>
    <row r="70" spans="2:25">
      <c r="B70">
        <v>1</v>
      </c>
      <c r="C70">
        <v>1998</v>
      </c>
      <c r="D70">
        <v>5</v>
      </c>
      <c r="E70" t="s">
        <v>34</v>
      </c>
      <c r="F70" t="s">
        <v>842</v>
      </c>
      <c r="G70">
        <v>21.804510000000001</v>
      </c>
      <c r="H70">
        <v>4</v>
      </c>
      <c r="K70">
        <v>3</v>
      </c>
      <c r="L70">
        <v>5</v>
      </c>
      <c r="M70">
        <v>5</v>
      </c>
      <c r="N70" s="49" t="s">
        <v>719</v>
      </c>
      <c r="O70" t="s">
        <v>838</v>
      </c>
      <c r="P70">
        <v>2000</v>
      </c>
      <c r="Q70" t="s">
        <v>644</v>
      </c>
      <c r="R70" t="s">
        <v>839</v>
      </c>
      <c r="S70">
        <f t="shared" si="21"/>
        <v>19.440655</v>
      </c>
      <c r="T70" s="55">
        <f t="shared" si="19"/>
        <v>15.552519999999999</v>
      </c>
      <c r="U70">
        <v>8</v>
      </c>
      <c r="V70">
        <v>4</v>
      </c>
      <c r="W70">
        <f t="shared" si="22"/>
        <v>0.79999979424561574</v>
      </c>
      <c r="X70">
        <f t="shared" si="20"/>
        <v>-0.22314380850722315</v>
      </c>
      <c r="Y70">
        <f t="shared" si="23"/>
        <v>2.6666666666666665</v>
      </c>
    </row>
    <row r="71" spans="2:25">
      <c r="B71">
        <v>1</v>
      </c>
      <c r="C71">
        <v>1998</v>
      </c>
      <c r="D71">
        <v>6</v>
      </c>
      <c r="E71" t="s">
        <v>34</v>
      </c>
      <c r="F71" t="s">
        <v>842</v>
      </c>
      <c r="G71">
        <v>23.458649999999999</v>
      </c>
      <c r="H71">
        <v>4</v>
      </c>
      <c r="K71">
        <v>3</v>
      </c>
      <c r="L71">
        <v>6</v>
      </c>
      <c r="M71">
        <v>6</v>
      </c>
      <c r="N71" s="49" t="s">
        <v>719</v>
      </c>
      <c r="O71" t="s">
        <v>838</v>
      </c>
      <c r="P71">
        <v>2000</v>
      </c>
      <c r="Q71" t="s">
        <v>644</v>
      </c>
      <c r="R71" t="s">
        <v>839</v>
      </c>
      <c r="S71">
        <f t="shared" si="21"/>
        <v>24.965895</v>
      </c>
      <c r="T71" s="55">
        <f t="shared" si="19"/>
        <v>18.553889999999999</v>
      </c>
      <c r="U71">
        <v>8</v>
      </c>
      <c r="V71">
        <v>4</v>
      </c>
      <c r="W71">
        <f t="shared" si="22"/>
        <v>0.74316943173877803</v>
      </c>
      <c r="X71">
        <f t="shared" si="20"/>
        <v>-0.29683122292745534</v>
      </c>
      <c r="Y71">
        <f t="shared" si="23"/>
        <v>2.6666666666666665</v>
      </c>
    </row>
    <row r="72" spans="2:25">
      <c r="B72">
        <v>1</v>
      </c>
      <c r="C72">
        <v>1998</v>
      </c>
      <c r="D72">
        <v>7</v>
      </c>
      <c r="E72" t="s">
        <v>34</v>
      </c>
      <c r="F72" t="s">
        <v>842</v>
      </c>
      <c r="G72">
        <v>38.49624</v>
      </c>
      <c r="H72">
        <v>4</v>
      </c>
      <c r="K72">
        <v>3</v>
      </c>
      <c r="L72">
        <v>7</v>
      </c>
      <c r="M72">
        <v>7</v>
      </c>
      <c r="N72" s="49" t="s">
        <v>719</v>
      </c>
      <c r="O72" t="s">
        <v>838</v>
      </c>
      <c r="P72">
        <v>2000</v>
      </c>
      <c r="Q72" t="s">
        <v>644</v>
      </c>
      <c r="R72" t="s">
        <v>839</v>
      </c>
      <c r="S72">
        <f t="shared" si="21"/>
        <v>32.196449999999999</v>
      </c>
      <c r="T72" s="55">
        <f t="shared" si="19"/>
        <v>30.150069999999999</v>
      </c>
      <c r="U72">
        <v>8</v>
      </c>
      <c r="V72">
        <v>4</v>
      </c>
      <c r="W72">
        <f t="shared" si="22"/>
        <v>0.93644081878592211</v>
      </c>
      <c r="X72">
        <f t="shared" si="20"/>
        <v>-6.5668953130141774E-2</v>
      </c>
      <c r="Y72">
        <f t="shared" si="23"/>
        <v>2.6666666666666665</v>
      </c>
    </row>
    <row r="73" spans="2:25">
      <c r="B73">
        <v>1</v>
      </c>
      <c r="C73">
        <v>1998</v>
      </c>
      <c r="D73">
        <v>8</v>
      </c>
      <c r="E73" t="s">
        <v>34</v>
      </c>
      <c r="F73" t="s">
        <v>842</v>
      </c>
      <c r="G73">
        <v>73.383459999999999</v>
      </c>
      <c r="H73">
        <v>4</v>
      </c>
      <c r="K73">
        <v>3</v>
      </c>
      <c r="L73">
        <v>8</v>
      </c>
      <c r="M73">
        <v>8</v>
      </c>
      <c r="N73" s="49" t="s">
        <v>719</v>
      </c>
      <c r="O73" t="s">
        <v>838</v>
      </c>
      <c r="P73">
        <v>2000</v>
      </c>
      <c r="Q73" t="s">
        <v>644</v>
      </c>
      <c r="R73" t="s">
        <v>839</v>
      </c>
      <c r="S73">
        <f t="shared" si="21"/>
        <v>50.613914999999999</v>
      </c>
      <c r="T73" s="55">
        <f t="shared" si="19"/>
        <v>42.428379999999997</v>
      </c>
      <c r="U73">
        <v>8</v>
      </c>
      <c r="V73">
        <v>4</v>
      </c>
      <c r="W73">
        <f t="shared" si="22"/>
        <v>0.83827500796964627</v>
      </c>
      <c r="X73">
        <f t="shared" si="20"/>
        <v>-0.17640906053515434</v>
      </c>
      <c r="Y73">
        <f t="shared" si="23"/>
        <v>2.6666666666666665</v>
      </c>
    </row>
    <row r="74" spans="2:25">
      <c r="B74">
        <v>1</v>
      </c>
      <c r="C74">
        <v>1998</v>
      </c>
      <c r="D74">
        <v>1</v>
      </c>
      <c r="E74" t="s">
        <v>32</v>
      </c>
      <c r="F74" t="s">
        <v>843</v>
      </c>
      <c r="G74">
        <v>2.2796400000000001</v>
      </c>
      <c r="H74">
        <v>4</v>
      </c>
      <c r="K74">
        <v>3</v>
      </c>
      <c r="L74">
        <v>1</v>
      </c>
      <c r="M74">
        <v>1</v>
      </c>
      <c r="N74" s="49" t="s">
        <v>719</v>
      </c>
      <c r="O74" t="s">
        <v>838</v>
      </c>
      <c r="P74">
        <v>2000</v>
      </c>
      <c r="Q74" t="s">
        <v>644</v>
      </c>
      <c r="R74" t="s">
        <v>841</v>
      </c>
      <c r="S74">
        <f>AVERAGE(G222,G230)</f>
        <v>6.9327749999999995</v>
      </c>
      <c r="T74" s="55">
        <f t="shared" ref="T74:T81" si="24">G238</f>
        <v>6.7226900000000001</v>
      </c>
      <c r="U74">
        <v>8</v>
      </c>
      <c r="V74">
        <v>4</v>
      </c>
      <c r="W74">
        <f t="shared" si="22"/>
        <v>0.96969683856752897</v>
      </c>
      <c r="X74">
        <f t="shared" si="20"/>
        <v>-3.0771793893998579E-2</v>
      </c>
      <c r="Y74">
        <f t="shared" si="23"/>
        <v>2.6666666666666665</v>
      </c>
    </row>
    <row r="75" spans="2:25">
      <c r="B75">
        <v>1</v>
      </c>
      <c r="C75">
        <v>1998</v>
      </c>
      <c r="D75">
        <v>2</v>
      </c>
      <c r="E75" t="s">
        <v>32</v>
      </c>
      <c r="F75" t="s">
        <v>843</v>
      </c>
      <c r="G75">
        <v>6.5349500000000003</v>
      </c>
      <c r="H75">
        <v>4</v>
      </c>
      <c r="K75">
        <v>3</v>
      </c>
      <c r="L75">
        <v>2</v>
      </c>
      <c r="M75">
        <v>2</v>
      </c>
      <c r="N75" s="49" t="s">
        <v>719</v>
      </c>
      <c r="O75" t="s">
        <v>838</v>
      </c>
      <c r="P75">
        <v>2000</v>
      </c>
      <c r="Q75" t="s">
        <v>644</v>
      </c>
      <c r="R75" t="s">
        <v>841</v>
      </c>
      <c r="S75">
        <f>AVERAGE(G223,G231)</f>
        <v>9.6638650000000013</v>
      </c>
      <c r="T75" s="55">
        <f t="shared" si="24"/>
        <v>12.18487</v>
      </c>
      <c r="U75">
        <v>8</v>
      </c>
      <c r="V75">
        <v>4</v>
      </c>
      <c r="W75">
        <f t="shared" si="22"/>
        <v>1.2608692277882605</v>
      </c>
      <c r="X75">
        <f t="shared" si="20"/>
        <v>0.23180134644108133</v>
      </c>
      <c r="Y75">
        <f t="shared" si="23"/>
        <v>2.6666666666666665</v>
      </c>
    </row>
    <row r="76" spans="2:25">
      <c r="B76">
        <v>1</v>
      </c>
      <c r="C76">
        <v>1998</v>
      </c>
      <c r="D76">
        <v>3</v>
      </c>
      <c r="E76" t="s">
        <v>32</v>
      </c>
      <c r="F76" t="s">
        <v>843</v>
      </c>
      <c r="G76">
        <v>9.5744699999999998</v>
      </c>
      <c r="H76">
        <v>4</v>
      </c>
      <c r="K76">
        <v>3</v>
      </c>
      <c r="L76">
        <v>3</v>
      </c>
      <c r="M76">
        <v>3</v>
      </c>
      <c r="N76" s="49" t="s">
        <v>719</v>
      </c>
      <c r="O76" t="s">
        <v>838</v>
      </c>
      <c r="P76">
        <v>2000</v>
      </c>
      <c r="Q76" t="s">
        <v>644</v>
      </c>
      <c r="R76" t="s">
        <v>841</v>
      </c>
      <c r="S76">
        <f t="shared" ref="S76:S81" si="25">AVERAGE(G224,G232)</f>
        <v>13.725490000000001</v>
      </c>
      <c r="T76" s="55">
        <f t="shared" si="24"/>
        <v>16.806719999999999</v>
      </c>
      <c r="U76">
        <v>8</v>
      </c>
      <c r="V76">
        <v>4</v>
      </c>
      <c r="W76">
        <f t="shared" si="22"/>
        <v>1.2244896174927087</v>
      </c>
      <c r="X76">
        <f t="shared" si="20"/>
        <v>0.20252411839717555</v>
      </c>
      <c r="Y76">
        <f t="shared" si="23"/>
        <v>2.6666666666666665</v>
      </c>
    </row>
    <row r="77" spans="2:25">
      <c r="B77">
        <v>1</v>
      </c>
      <c r="C77">
        <v>1998</v>
      </c>
      <c r="D77">
        <v>4</v>
      </c>
      <c r="E77" t="s">
        <v>32</v>
      </c>
      <c r="F77" t="s">
        <v>843</v>
      </c>
      <c r="G77">
        <v>17.78116</v>
      </c>
      <c r="H77">
        <v>4</v>
      </c>
      <c r="K77">
        <v>3</v>
      </c>
      <c r="L77">
        <v>4</v>
      </c>
      <c r="M77">
        <v>4</v>
      </c>
      <c r="N77" s="49" t="s">
        <v>719</v>
      </c>
      <c r="O77" t="s">
        <v>838</v>
      </c>
      <c r="P77">
        <v>2000</v>
      </c>
      <c r="Q77" t="s">
        <v>644</v>
      </c>
      <c r="R77" t="s">
        <v>841</v>
      </c>
      <c r="S77">
        <f t="shared" si="25"/>
        <v>13.02521</v>
      </c>
      <c r="T77" s="55">
        <f t="shared" si="24"/>
        <v>15.54622</v>
      </c>
      <c r="U77">
        <v>8</v>
      </c>
      <c r="V77">
        <v>4</v>
      </c>
      <c r="W77">
        <f t="shared" si="22"/>
        <v>1.1935485109261195</v>
      </c>
      <c r="X77">
        <f t="shared" si="20"/>
        <v>0.17693081190798371</v>
      </c>
      <c r="Y77">
        <f t="shared" si="23"/>
        <v>2.6666666666666665</v>
      </c>
    </row>
    <row r="78" spans="2:25">
      <c r="B78">
        <v>1</v>
      </c>
      <c r="C78">
        <v>1998</v>
      </c>
      <c r="D78">
        <v>5</v>
      </c>
      <c r="E78" t="s">
        <v>32</v>
      </c>
      <c r="F78" t="s">
        <v>843</v>
      </c>
      <c r="G78">
        <v>16.869299999999999</v>
      </c>
      <c r="H78">
        <v>4</v>
      </c>
      <c r="K78">
        <v>3</v>
      </c>
      <c r="L78">
        <v>5</v>
      </c>
      <c r="M78">
        <v>5</v>
      </c>
      <c r="N78" s="49" t="s">
        <v>719</v>
      </c>
      <c r="O78" t="s">
        <v>838</v>
      </c>
      <c r="P78">
        <v>2000</v>
      </c>
      <c r="Q78" t="s">
        <v>644</v>
      </c>
      <c r="R78" t="s">
        <v>841</v>
      </c>
      <c r="S78">
        <f t="shared" si="25"/>
        <v>18.62745</v>
      </c>
      <c r="T78" s="55">
        <f t="shared" si="24"/>
        <v>30.11204</v>
      </c>
      <c r="U78">
        <v>8</v>
      </c>
      <c r="V78">
        <v>4</v>
      </c>
      <c r="W78">
        <f t="shared" si="22"/>
        <v>1.616541179817957</v>
      </c>
      <c r="X78">
        <f t="shared" si="20"/>
        <v>0.48028879253747664</v>
      </c>
      <c r="Y78">
        <f t="shared" si="23"/>
        <v>2.6666666666666665</v>
      </c>
    </row>
    <row r="79" spans="2:25">
      <c r="B79">
        <v>1</v>
      </c>
      <c r="C79">
        <v>1998</v>
      </c>
      <c r="D79">
        <v>6</v>
      </c>
      <c r="E79" t="s">
        <v>32</v>
      </c>
      <c r="F79" t="s">
        <v>843</v>
      </c>
      <c r="G79">
        <v>16.869299999999999</v>
      </c>
      <c r="H79">
        <v>4</v>
      </c>
      <c r="K79">
        <v>3</v>
      </c>
      <c r="L79">
        <v>6</v>
      </c>
      <c r="M79">
        <v>6</v>
      </c>
      <c r="N79" s="49" t="s">
        <v>719</v>
      </c>
      <c r="O79" t="s">
        <v>838</v>
      </c>
      <c r="P79">
        <v>2000</v>
      </c>
      <c r="Q79" t="s">
        <v>644</v>
      </c>
      <c r="R79" t="s">
        <v>841</v>
      </c>
      <c r="S79">
        <f t="shared" si="25"/>
        <v>25.560224999999999</v>
      </c>
      <c r="T79" s="55">
        <f t="shared" si="24"/>
        <v>39.355739999999997</v>
      </c>
      <c r="U79">
        <v>8</v>
      </c>
      <c r="V79">
        <v>4</v>
      </c>
      <c r="W79">
        <f t="shared" si="22"/>
        <v>1.5397258826946945</v>
      </c>
      <c r="X79">
        <f t="shared" si="20"/>
        <v>0.43160440233177072</v>
      </c>
      <c r="Y79">
        <f t="shared" si="23"/>
        <v>2.6666666666666665</v>
      </c>
    </row>
    <row r="80" spans="2:25">
      <c r="B80">
        <v>1</v>
      </c>
      <c r="C80">
        <v>1998</v>
      </c>
      <c r="D80">
        <v>7</v>
      </c>
      <c r="E80" t="s">
        <v>32</v>
      </c>
      <c r="F80" t="s">
        <v>843</v>
      </c>
      <c r="G80">
        <v>34.346499999999999</v>
      </c>
      <c r="H80">
        <v>4</v>
      </c>
      <c r="K80">
        <v>3</v>
      </c>
      <c r="L80">
        <v>7</v>
      </c>
      <c r="M80">
        <v>7</v>
      </c>
      <c r="N80" s="49" t="s">
        <v>719</v>
      </c>
      <c r="O80" t="s">
        <v>838</v>
      </c>
      <c r="P80">
        <v>2000</v>
      </c>
      <c r="Q80" t="s">
        <v>644</v>
      </c>
      <c r="R80" t="s">
        <v>841</v>
      </c>
      <c r="S80">
        <f t="shared" si="25"/>
        <v>35.784314999999999</v>
      </c>
      <c r="T80" s="55">
        <f t="shared" si="24"/>
        <v>49.01961</v>
      </c>
      <c r="U80">
        <v>8</v>
      </c>
      <c r="V80">
        <v>4</v>
      </c>
      <c r="W80">
        <f t="shared" si="22"/>
        <v>1.3698630251829609</v>
      </c>
      <c r="X80">
        <f t="shared" si="20"/>
        <v>0.31471075322326164</v>
      </c>
      <c r="Y80">
        <f t="shared" si="23"/>
        <v>2.6666666666666665</v>
      </c>
    </row>
    <row r="81" spans="2:25">
      <c r="B81">
        <v>1</v>
      </c>
      <c r="C81">
        <v>1998</v>
      </c>
      <c r="D81">
        <v>8</v>
      </c>
      <c r="E81" t="s">
        <v>32</v>
      </c>
      <c r="F81" t="s">
        <v>843</v>
      </c>
      <c r="G81">
        <v>70.972639999999998</v>
      </c>
      <c r="H81">
        <v>4</v>
      </c>
      <c r="K81">
        <v>3</v>
      </c>
      <c r="L81">
        <v>8</v>
      </c>
      <c r="M81">
        <v>8</v>
      </c>
      <c r="N81" s="49" t="s">
        <v>719</v>
      </c>
      <c r="O81" t="s">
        <v>838</v>
      </c>
      <c r="P81">
        <v>2000</v>
      </c>
      <c r="Q81" t="s">
        <v>644</v>
      </c>
      <c r="R81" t="s">
        <v>841</v>
      </c>
      <c r="S81">
        <f t="shared" si="25"/>
        <v>55.112044999999995</v>
      </c>
      <c r="T81" s="55">
        <f t="shared" si="24"/>
        <v>74.509799999999998</v>
      </c>
      <c r="U81">
        <v>8</v>
      </c>
      <c r="V81">
        <v>4</v>
      </c>
      <c r="W81">
        <f t="shared" si="22"/>
        <v>1.3519694288244974</v>
      </c>
      <c r="X81">
        <f t="shared" si="20"/>
        <v>0.30156236554892124</v>
      </c>
      <c r="Y81">
        <f t="shared" si="23"/>
        <v>2.6666666666666665</v>
      </c>
    </row>
    <row r="82" spans="2:25">
      <c r="B82">
        <v>1</v>
      </c>
      <c r="C82">
        <v>1998</v>
      </c>
      <c r="D82">
        <v>1</v>
      </c>
      <c r="E82" t="s">
        <v>32</v>
      </c>
      <c r="F82" t="s">
        <v>845</v>
      </c>
      <c r="G82">
        <v>5.1671699999999996</v>
      </c>
      <c r="H82">
        <v>4</v>
      </c>
      <c r="K82">
        <v>3</v>
      </c>
      <c r="L82">
        <v>1</v>
      </c>
      <c r="M82">
        <v>1</v>
      </c>
      <c r="N82" s="49" t="s">
        <v>719</v>
      </c>
      <c r="O82" t="s">
        <v>838</v>
      </c>
      <c r="P82">
        <v>2000</v>
      </c>
      <c r="Q82" t="s">
        <v>644</v>
      </c>
      <c r="R82" t="s">
        <v>842</v>
      </c>
      <c r="S82">
        <f>AVERAGE(G246,G254)</f>
        <v>7.4436099999999996</v>
      </c>
      <c r="T82" s="55">
        <f t="shared" ref="T82:T89" si="26">G262</f>
        <v>8.4210499999999993</v>
      </c>
      <c r="U82">
        <v>8</v>
      </c>
      <c r="V82">
        <v>4</v>
      </c>
      <c r="W82">
        <f t="shared" si="22"/>
        <v>1.1313126292215738</v>
      </c>
      <c r="X82">
        <f t="shared" si="20"/>
        <v>0.123378577347333</v>
      </c>
      <c r="Y82">
        <f t="shared" si="23"/>
        <v>2.6666666666666665</v>
      </c>
    </row>
    <row r="83" spans="2:25">
      <c r="B83">
        <v>1</v>
      </c>
      <c r="C83">
        <v>1998</v>
      </c>
      <c r="D83">
        <v>2</v>
      </c>
      <c r="E83" t="s">
        <v>32</v>
      </c>
      <c r="F83" t="s">
        <v>845</v>
      </c>
      <c r="G83">
        <v>8.3586600000000004</v>
      </c>
      <c r="H83">
        <v>4</v>
      </c>
      <c r="K83">
        <v>3</v>
      </c>
      <c r="L83">
        <v>2</v>
      </c>
      <c r="M83">
        <v>2</v>
      </c>
      <c r="N83" s="49" t="s">
        <v>719</v>
      </c>
      <c r="O83" t="s">
        <v>838</v>
      </c>
      <c r="P83">
        <v>2000</v>
      </c>
      <c r="Q83" t="s">
        <v>644</v>
      </c>
      <c r="R83" t="s">
        <v>842</v>
      </c>
      <c r="S83">
        <f t="shared" ref="S83:S85" si="27">AVERAGE(G247,G255)</f>
        <v>5.4135299999999997</v>
      </c>
      <c r="T83" s="55">
        <f t="shared" si="26"/>
        <v>8.2706800000000005</v>
      </c>
      <c r="U83">
        <v>8</v>
      </c>
      <c r="V83">
        <v>4</v>
      </c>
      <c r="W83">
        <f t="shared" si="22"/>
        <v>1.5277794710660144</v>
      </c>
      <c r="X83">
        <f t="shared" si="20"/>
        <v>0.42381535510986523</v>
      </c>
      <c r="Y83">
        <f t="shared" si="23"/>
        <v>2.6666666666666665</v>
      </c>
    </row>
    <row r="84" spans="2:25">
      <c r="B84">
        <v>1</v>
      </c>
      <c r="C84">
        <v>1998</v>
      </c>
      <c r="D84">
        <v>3</v>
      </c>
      <c r="E84" t="s">
        <v>32</v>
      </c>
      <c r="F84" t="s">
        <v>845</v>
      </c>
      <c r="G84">
        <v>13.829789999999999</v>
      </c>
      <c r="H84">
        <v>4</v>
      </c>
      <c r="K84">
        <v>3</v>
      </c>
      <c r="L84">
        <v>3</v>
      </c>
      <c r="M84">
        <v>3</v>
      </c>
      <c r="N84" s="49" t="s">
        <v>719</v>
      </c>
      <c r="O84" t="s">
        <v>838</v>
      </c>
      <c r="P84">
        <v>2000</v>
      </c>
      <c r="Q84" t="s">
        <v>644</v>
      </c>
      <c r="R84" t="s">
        <v>842</v>
      </c>
      <c r="S84">
        <f t="shared" si="27"/>
        <v>9.6240600000000001</v>
      </c>
      <c r="T84" s="55">
        <f t="shared" si="26"/>
        <v>14.736840000000001</v>
      </c>
      <c r="U84">
        <v>8</v>
      </c>
      <c r="V84">
        <v>4</v>
      </c>
      <c r="W84">
        <f t="shared" si="22"/>
        <v>1.5312498051757784</v>
      </c>
      <c r="X84">
        <f t="shared" si="20"/>
        <v>0.42608426807874722</v>
      </c>
      <c r="Y84">
        <f t="shared" si="23"/>
        <v>2.6666666666666665</v>
      </c>
    </row>
    <row r="85" spans="2:25">
      <c r="B85">
        <v>1</v>
      </c>
      <c r="C85">
        <v>1998</v>
      </c>
      <c r="D85">
        <v>4</v>
      </c>
      <c r="E85" t="s">
        <v>32</v>
      </c>
      <c r="F85" t="s">
        <v>845</v>
      </c>
      <c r="G85">
        <v>18.237079999999999</v>
      </c>
      <c r="H85">
        <v>4</v>
      </c>
      <c r="K85">
        <v>3</v>
      </c>
      <c r="L85">
        <v>4</v>
      </c>
      <c r="M85">
        <v>4</v>
      </c>
      <c r="N85" s="49" t="s">
        <v>719</v>
      </c>
      <c r="O85" t="s">
        <v>838</v>
      </c>
      <c r="P85">
        <v>2000</v>
      </c>
      <c r="Q85" t="s">
        <v>644</v>
      </c>
      <c r="R85" t="s">
        <v>842</v>
      </c>
      <c r="S85">
        <f t="shared" si="27"/>
        <v>11.35338</v>
      </c>
      <c r="T85" s="55">
        <f t="shared" si="26"/>
        <v>13.53383</v>
      </c>
      <c r="U85">
        <v>8</v>
      </c>
      <c r="V85">
        <v>4</v>
      </c>
      <c r="W85">
        <f t="shared" si="22"/>
        <v>1.1920529393008954</v>
      </c>
      <c r="X85">
        <f t="shared" si="20"/>
        <v>0.17567697982214772</v>
      </c>
      <c r="Y85">
        <f t="shared" si="23"/>
        <v>2.6666666666666665</v>
      </c>
    </row>
    <row r="86" spans="2:25">
      <c r="B86">
        <v>1</v>
      </c>
      <c r="C86">
        <v>1998</v>
      </c>
      <c r="D86">
        <v>5</v>
      </c>
      <c r="E86" t="s">
        <v>32</v>
      </c>
      <c r="F86" t="s">
        <v>845</v>
      </c>
      <c r="G86">
        <v>23.556229999999999</v>
      </c>
      <c r="H86">
        <v>4</v>
      </c>
      <c r="K86">
        <v>3</v>
      </c>
      <c r="L86">
        <v>5</v>
      </c>
      <c r="M86">
        <v>5</v>
      </c>
      <c r="N86" s="49" t="s">
        <v>719</v>
      </c>
      <c r="O86" t="s">
        <v>838</v>
      </c>
      <c r="P86">
        <v>2000</v>
      </c>
      <c r="Q86" t="s">
        <v>644</v>
      </c>
      <c r="R86" t="s">
        <v>842</v>
      </c>
      <c r="S86">
        <f>AVERAGE(G250,G258)</f>
        <v>17.518799999999999</v>
      </c>
      <c r="T86" s="55">
        <f t="shared" si="26"/>
        <v>18.49624</v>
      </c>
      <c r="U86">
        <v>8</v>
      </c>
      <c r="V86">
        <v>4</v>
      </c>
      <c r="W86">
        <f t="shared" si="22"/>
        <v>1.0557937758293947</v>
      </c>
      <c r="X86">
        <f t="shared" si="20"/>
        <v>5.4292878172531506E-2</v>
      </c>
      <c r="Y86">
        <f t="shared" si="23"/>
        <v>2.6666666666666665</v>
      </c>
    </row>
    <row r="87" spans="2:25">
      <c r="B87">
        <v>1</v>
      </c>
      <c r="C87">
        <v>1998</v>
      </c>
      <c r="D87">
        <v>6</v>
      </c>
      <c r="E87" t="s">
        <v>32</v>
      </c>
      <c r="F87" t="s">
        <v>845</v>
      </c>
      <c r="G87">
        <v>25.987839999999998</v>
      </c>
      <c r="H87">
        <v>4</v>
      </c>
      <c r="K87">
        <v>3</v>
      </c>
      <c r="L87">
        <v>6</v>
      </c>
      <c r="M87">
        <v>6</v>
      </c>
      <c r="N87" s="49" t="s">
        <v>719</v>
      </c>
      <c r="O87" t="s">
        <v>838</v>
      </c>
      <c r="P87">
        <v>2000</v>
      </c>
      <c r="Q87" t="s">
        <v>644</v>
      </c>
      <c r="R87" t="s">
        <v>842</v>
      </c>
      <c r="S87">
        <f>AVERAGE(G251,G259)</f>
        <v>22.55639</v>
      </c>
      <c r="T87" s="55">
        <f t="shared" si="26"/>
        <v>29.473680000000002</v>
      </c>
      <c r="U87">
        <v>8</v>
      </c>
      <c r="V87">
        <v>4</v>
      </c>
      <c r="W87">
        <f t="shared" si="22"/>
        <v>1.3066665366222165</v>
      </c>
      <c r="X87">
        <f t="shared" si="20"/>
        <v>0.26747926561044266</v>
      </c>
      <c r="Y87">
        <f t="shared" si="23"/>
        <v>2.6666666666666665</v>
      </c>
    </row>
    <row r="88" spans="2:25">
      <c r="B88">
        <v>1</v>
      </c>
      <c r="C88">
        <v>1998</v>
      </c>
      <c r="D88">
        <v>7</v>
      </c>
      <c r="E88" t="s">
        <v>32</v>
      </c>
      <c r="F88" t="s">
        <v>845</v>
      </c>
      <c r="G88">
        <v>52.127659999999999</v>
      </c>
      <c r="H88">
        <v>4</v>
      </c>
      <c r="K88">
        <v>3</v>
      </c>
      <c r="L88">
        <v>7</v>
      </c>
      <c r="M88">
        <v>7</v>
      </c>
      <c r="N88" s="49" t="s">
        <v>719</v>
      </c>
      <c r="O88" t="s">
        <v>838</v>
      </c>
      <c r="P88">
        <v>2000</v>
      </c>
      <c r="Q88" t="s">
        <v>644</v>
      </c>
      <c r="R88" t="s">
        <v>842</v>
      </c>
      <c r="S88">
        <f>AVERAGE(G252,G260)</f>
        <v>31.353380000000001</v>
      </c>
      <c r="T88" s="55">
        <f t="shared" si="26"/>
        <v>36.69173</v>
      </c>
      <c r="U88">
        <v>8</v>
      </c>
      <c r="V88">
        <v>4</v>
      </c>
      <c r="W88">
        <f t="shared" si="22"/>
        <v>1.1702639396454226</v>
      </c>
      <c r="X88">
        <f t="shared" si="20"/>
        <v>0.15722931280872524</v>
      </c>
      <c r="Y88">
        <f t="shared" si="23"/>
        <v>2.6666666666666665</v>
      </c>
    </row>
    <row r="89" spans="2:25">
      <c r="B89">
        <v>1</v>
      </c>
      <c r="C89">
        <v>1998</v>
      </c>
      <c r="D89">
        <v>8</v>
      </c>
      <c r="E89" t="s">
        <v>32</v>
      </c>
      <c r="F89" t="s">
        <v>845</v>
      </c>
      <c r="G89">
        <v>76.747720000000001</v>
      </c>
      <c r="H89">
        <v>4</v>
      </c>
      <c r="K89">
        <v>3</v>
      </c>
      <c r="L89">
        <v>8</v>
      </c>
      <c r="M89">
        <v>8</v>
      </c>
      <c r="N89" s="49" t="s">
        <v>719</v>
      </c>
      <c r="O89" t="s">
        <v>838</v>
      </c>
      <c r="P89">
        <v>2000</v>
      </c>
      <c r="Q89" t="s">
        <v>644</v>
      </c>
      <c r="R89" t="s">
        <v>842</v>
      </c>
      <c r="S89">
        <f>AVERAGE(G253,G261)</f>
        <v>51.8797</v>
      </c>
      <c r="T89" s="55">
        <f t="shared" si="26"/>
        <v>59.849620000000002</v>
      </c>
      <c r="U89">
        <v>8</v>
      </c>
      <c r="V89">
        <v>4</v>
      </c>
      <c r="W89">
        <f t="shared" si="22"/>
        <v>1.1536230934257523</v>
      </c>
      <c r="X89">
        <f t="shared" si="20"/>
        <v>0.14290750592112619</v>
      </c>
      <c r="Y89">
        <f t="shared" si="23"/>
        <v>2.6666666666666665</v>
      </c>
    </row>
    <row r="90" spans="2:25">
      <c r="B90">
        <v>1</v>
      </c>
      <c r="C90">
        <v>1998</v>
      </c>
      <c r="D90">
        <v>1</v>
      </c>
      <c r="E90" t="s">
        <v>34</v>
      </c>
      <c r="F90" t="s">
        <v>844</v>
      </c>
      <c r="G90">
        <v>2.73556</v>
      </c>
      <c r="H90">
        <v>4</v>
      </c>
      <c r="K90">
        <v>3</v>
      </c>
      <c r="L90">
        <v>1</v>
      </c>
      <c r="M90">
        <v>1</v>
      </c>
      <c r="N90" s="49" t="s">
        <v>719</v>
      </c>
      <c r="O90" t="s">
        <v>838</v>
      </c>
      <c r="P90">
        <v>2000</v>
      </c>
      <c r="Q90" t="s">
        <v>644</v>
      </c>
      <c r="R90" t="s">
        <v>844</v>
      </c>
      <c r="S90">
        <f t="shared" ref="S90:S97" si="28">AVERAGE(G270,G278)</f>
        <v>6.554875</v>
      </c>
      <c r="T90" s="55">
        <f t="shared" ref="T90:T97" si="29">G286</f>
        <v>6.0975599999999996</v>
      </c>
      <c r="U90">
        <v>8</v>
      </c>
      <c r="V90">
        <v>4</v>
      </c>
      <c r="W90">
        <f t="shared" si="22"/>
        <v>0.93023284196876366</v>
      </c>
      <c r="X90">
        <f t="shared" si="20"/>
        <v>-7.2320356463251731E-2</v>
      </c>
      <c r="Y90">
        <f t="shared" si="23"/>
        <v>2.6666666666666665</v>
      </c>
    </row>
    <row r="91" spans="2:25">
      <c r="B91">
        <v>1</v>
      </c>
      <c r="C91">
        <v>1998</v>
      </c>
      <c r="D91">
        <v>2</v>
      </c>
      <c r="E91" t="s">
        <v>34</v>
      </c>
      <c r="F91" t="s">
        <v>844</v>
      </c>
      <c r="G91">
        <v>6.6869300000000003</v>
      </c>
      <c r="H91">
        <v>4</v>
      </c>
      <c r="K91">
        <v>3</v>
      </c>
      <c r="L91">
        <v>2</v>
      </c>
      <c r="M91">
        <v>2</v>
      </c>
      <c r="N91" s="49" t="s">
        <v>719</v>
      </c>
      <c r="O91" t="s">
        <v>838</v>
      </c>
      <c r="P91">
        <v>2000</v>
      </c>
      <c r="Q91" t="s">
        <v>644</v>
      </c>
      <c r="R91" t="s">
        <v>844</v>
      </c>
      <c r="S91">
        <f t="shared" si="28"/>
        <v>8.9176850000000005</v>
      </c>
      <c r="T91" s="55">
        <f t="shared" si="29"/>
        <v>9.9085400000000003</v>
      </c>
      <c r="U91">
        <v>8</v>
      </c>
      <c r="V91">
        <v>4</v>
      </c>
      <c r="W91">
        <f t="shared" si="22"/>
        <v>1.1111112357074733</v>
      </c>
      <c r="X91">
        <f t="shared" si="20"/>
        <v>0.10536062779454597</v>
      </c>
      <c r="Y91">
        <f t="shared" si="23"/>
        <v>2.6666666666666665</v>
      </c>
    </row>
    <row r="92" spans="2:25">
      <c r="B92">
        <v>1</v>
      </c>
      <c r="C92">
        <v>1998</v>
      </c>
      <c r="D92">
        <v>3</v>
      </c>
      <c r="E92" t="s">
        <v>34</v>
      </c>
      <c r="F92" t="s">
        <v>844</v>
      </c>
      <c r="G92">
        <v>10.182370000000001</v>
      </c>
      <c r="H92">
        <v>4</v>
      </c>
      <c r="K92">
        <v>3</v>
      </c>
      <c r="L92">
        <v>3</v>
      </c>
      <c r="M92">
        <v>3</v>
      </c>
      <c r="N92" s="49" t="s">
        <v>719</v>
      </c>
      <c r="O92" t="s">
        <v>838</v>
      </c>
      <c r="P92">
        <v>2000</v>
      </c>
      <c r="Q92" t="s">
        <v>644</v>
      </c>
      <c r="R92" t="s">
        <v>844</v>
      </c>
      <c r="S92">
        <f t="shared" si="28"/>
        <v>13.109755</v>
      </c>
      <c r="T92" s="55">
        <f t="shared" si="29"/>
        <v>16.615849999999998</v>
      </c>
      <c r="U92">
        <v>8</v>
      </c>
      <c r="V92">
        <v>4</v>
      </c>
      <c r="W92">
        <f t="shared" si="22"/>
        <v>1.2674416875067458</v>
      </c>
      <c r="X92">
        <f t="shared" si="20"/>
        <v>0.23700044951305912</v>
      </c>
      <c r="Y92">
        <f t="shared" si="23"/>
        <v>2.6666666666666665</v>
      </c>
    </row>
    <row r="93" spans="2:25">
      <c r="B93">
        <v>1</v>
      </c>
      <c r="C93">
        <v>1998</v>
      </c>
      <c r="D93">
        <v>4</v>
      </c>
      <c r="E93" t="s">
        <v>34</v>
      </c>
      <c r="F93" t="s">
        <v>844</v>
      </c>
      <c r="G93">
        <v>19.604859999999999</v>
      </c>
      <c r="H93">
        <v>4</v>
      </c>
      <c r="K93">
        <v>3</v>
      </c>
      <c r="L93">
        <v>4</v>
      </c>
      <c r="M93">
        <v>4</v>
      </c>
      <c r="N93" s="49" t="s">
        <v>719</v>
      </c>
      <c r="O93" t="s">
        <v>838</v>
      </c>
      <c r="P93">
        <v>2000</v>
      </c>
      <c r="Q93" t="s">
        <v>644</v>
      </c>
      <c r="R93" t="s">
        <v>844</v>
      </c>
      <c r="S93">
        <f t="shared" si="28"/>
        <v>14.481705</v>
      </c>
      <c r="T93" s="55">
        <f t="shared" si="29"/>
        <v>13.71951</v>
      </c>
      <c r="U93">
        <v>8</v>
      </c>
      <c r="V93">
        <v>4</v>
      </c>
      <c r="W93">
        <f t="shared" si="22"/>
        <v>0.94736842105263153</v>
      </c>
      <c r="X93">
        <f t="shared" si="20"/>
        <v>-5.4067221270275821E-2</v>
      </c>
      <c r="Y93">
        <f t="shared" si="23"/>
        <v>2.6666666666666665</v>
      </c>
    </row>
    <row r="94" spans="2:25">
      <c r="B94">
        <v>1</v>
      </c>
      <c r="C94">
        <v>1998</v>
      </c>
      <c r="D94">
        <v>5</v>
      </c>
      <c r="E94" t="s">
        <v>34</v>
      </c>
      <c r="F94" t="s">
        <v>844</v>
      </c>
      <c r="G94">
        <v>21.12462</v>
      </c>
      <c r="H94">
        <v>4</v>
      </c>
      <c r="K94">
        <v>3</v>
      </c>
      <c r="L94">
        <v>5</v>
      </c>
      <c r="M94">
        <v>5</v>
      </c>
      <c r="N94" s="49" t="s">
        <v>719</v>
      </c>
      <c r="O94" t="s">
        <v>838</v>
      </c>
      <c r="P94">
        <v>2000</v>
      </c>
      <c r="Q94" t="s">
        <v>644</v>
      </c>
      <c r="R94" t="s">
        <v>844</v>
      </c>
      <c r="S94">
        <f t="shared" si="28"/>
        <v>16.310980000000001</v>
      </c>
      <c r="T94" s="55">
        <f t="shared" si="29"/>
        <v>20.426829999999999</v>
      </c>
      <c r="U94">
        <v>8</v>
      </c>
      <c r="V94">
        <v>4</v>
      </c>
      <c r="W94">
        <f t="shared" si="22"/>
        <v>1.2523361563805484</v>
      </c>
      <c r="X94">
        <f t="shared" si="20"/>
        <v>0.22501073215105766</v>
      </c>
      <c r="Y94">
        <f t="shared" si="23"/>
        <v>2.6666666666666665</v>
      </c>
    </row>
    <row r="95" spans="2:25">
      <c r="B95">
        <v>1</v>
      </c>
      <c r="C95">
        <v>1998</v>
      </c>
      <c r="D95">
        <v>6</v>
      </c>
      <c r="E95" t="s">
        <v>34</v>
      </c>
      <c r="F95" t="s">
        <v>844</v>
      </c>
      <c r="G95">
        <v>21.732520000000001</v>
      </c>
      <c r="H95">
        <v>4</v>
      </c>
      <c r="K95">
        <v>3</v>
      </c>
      <c r="L95">
        <v>6</v>
      </c>
      <c r="M95">
        <v>6</v>
      </c>
      <c r="N95" s="49" t="s">
        <v>719</v>
      </c>
      <c r="O95" t="s">
        <v>838</v>
      </c>
      <c r="P95">
        <v>2000</v>
      </c>
      <c r="Q95" t="s">
        <v>644</v>
      </c>
      <c r="R95" t="s">
        <v>844</v>
      </c>
      <c r="S95">
        <f t="shared" si="28"/>
        <v>23.246949999999998</v>
      </c>
      <c r="T95" s="55">
        <f t="shared" si="29"/>
        <v>24.847560000000001</v>
      </c>
      <c r="U95">
        <v>8</v>
      </c>
      <c r="V95">
        <v>4</v>
      </c>
      <c r="W95">
        <f t="shared" si="22"/>
        <v>1.0688524731201299</v>
      </c>
      <c r="X95">
        <f t="shared" si="20"/>
        <v>6.6585617954509471E-2</v>
      </c>
      <c r="Y95">
        <f t="shared" si="23"/>
        <v>2.6666666666666665</v>
      </c>
    </row>
    <row r="96" spans="2:25">
      <c r="B96">
        <v>1</v>
      </c>
      <c r="C96">
        <v>1998</v>
      </c>
      <c r="D96">
        <v>7</v>
      </c>
      <c r="E96" t="s">
        <v>34</v>
      </c>
      <c r="F96" t="s">
        <v>844</v>
      </c>
      <c r="G96">
        <v>37.689970000000002</v>
      </c>
      <c r="H96">
        <v>4</v>
      </c>
      <c r="K96">
        <v>3</v>
      </c>
      <c r="L96">
        <v>7</v>
      </c>
      <c r="M96">
        <v>7</v>
      </c>
      <c r="N96" s="49" t="s">
        <v>719</v>
      </c>
      <c r="O96" t="s">
        <v>838</v>
      </c>
      <c r="P96">
        <v>2000</v>
      </c>
      <c r="Q96" t="s">
        <v>644</v>
      </c>
      <c r="R96" t="s">
        <v>844</v>
      </c>
      <c r="S96">
        <f t="shared" si="28"/>
        <v>34.679879999999997</v>
      </c>
      <c r="T96" s="55">
        <f t="shared" si="29"/>
        <v>38.567070000000001</v>
      </c>
      <c r="U96">
        <v>8</v>
      </c>
      <c r="V96">
        <v>4</v>
      </c>
      <c r="W96">
        <f t="shared" si="22"/>
        <v>1.1120877580891284</v>
      </c>
      <c r="X96">
        <f t="shared" si="20"/>
        <v>0.1062391118593384</v>
      </c>
      <c r="Y96">
        <f t="shared" si="23"/>
        <v>2.6666666666666665</v>
      </c>
    </row>
    <row r="97" spans="1:25">
      <c r="B97">
        <v>1</v>
      </c>
      <c r="C97">
        <v>1998</v>
      </c>
      <c r="D97">
        <v>8</v>
      </c>
      <c r="E97" t="s">
        <v>34</v>
      </c>
      <c r="F97" t="s">
        <v>844</v>
      </c>
      <c r="G97">
        <v>73.556229999999999</v>
      </c>
      <c r="H97">
        <v>4</v>
      </c>
      <c r="K97">
        <v>3</v>
      </c>
      <c r="L97">
        <v>8</v>
      </c>
      <c r="M97">
        <v>8</v>
      </c>
      <c r="N97" s="49" t="s">
        <v>719</v>
      </c>
      <c r="O97" t="s">
        <v>838</v>
      </c>
      <c r="P97">
        <v>2000</v>
      </c>
      <c r="Q97" t="s">
        <v>644</v>
      </c>
      <c r="R97" t="s">
        <v>844</v>
      </c>
      <c r="S97">
        <f t="shared" si="28"/>
        <v>56.478655000000003</v>
      </c>
      <c r="T97" s="55">
        <f t="shared" si="29"/>
        <v>73.170730000000006</v>
      </c>
      <c r="U97">
        <v>8</v>
      </c>
      <c r="V97">
        <v>4</v>
      </c>
      <c r="W97">
        <f t="shared" si="22"/>
        <v>1.2955466095996797</v>
      </c>
      <c r="X97">
        <f t="shared" si="20"/>
        <v>0.25893269845054706</v>
      </c>
      <c r="Y97">
        <f t="shared" si="23"/>
        <v>2.6666666666666665</v>
      </c>
    </row>
    <row r="98" spans="1:25">
      <c r="N98" s="49"/>
    </row>
    <row r="99" spans="1:25">
      <c r="A99" t="s">
        <v>60</v>
      </c>
      <c r="B99" t="s">
        <v>15</v>
      </c>
      <c r="C99" t="s">
        <v>597</v>
      </c>
      <c r="D99" t="s">
        <v>221</v>
      </c>
      <c r="E99" t="s">
        <v>49</v>
      </c>
      <c r="F99" t="s">
        <v>706</v>
      </c>
      <c r="G99" t="s">
        <v>644</v>
      </c>
      <c r="H99" t="s">
        <v>13</v>
      </c>
    </row>
    <row r="100" spans="1:25">
      <c r="A100" t="s">
        <v>7</v>
      </c>
      <c r="B100">
        <v>2</v>
      </c>
      <c r="C100">
        <v>1999</v>
      </c>
      <c r="D100">
        <v>1</v>
      </c>
      <c r="E100" t="s">
        <v>32</v>
      </c>
      <c r="F100" t="s">
        <v>837</v>
      </c>
      <c r="G100">
        <v>1.02041</v>
      </c>
      <c r="H100">
        <v>4</v>
      </c>
    </row>
    <row r="101" spans="1:25">
      <c r="A101" t="s">
        <v>515</v>
      </c>
      <c r="B101">
        <v>2</v>
      </c>
      <c r="C101">
        <v>1999</v>
      </c>
      <c r="D101">
        <v>2</v>
      </c>
      <c r="E101" t="s">
        <v>32</v>
      </c>
      <c r="F101" t="s">
        <v>837</v>
      </c>
      <c r="G101">
        <v>9.6598600000000001</v>
      </c>
      <c r="H101">
        <v>4</v>
      </c>
    </row>
    <row r="102" spans="1:25">
      <c r="A102" s="49" t="s">
        <v>719</v>
      </c>
      <c r="B102">
        <v>2</v>
      </c>
      <c r="C102">
        <v>1999</v>
      </c>
      <c r="D102">
        <v>3</v>
      </c>
      <c r="E102" t="s">
        <v>32</v>
      </c>
      <c r="F102" t="s">
        <v>837</v>
      </c>
      <c r="G102">
        <v>11.97279</v>
      </c>
      <c r="H102">
        <v>4</v>
      </c>
    </row>
    <row r="103" spans="1:25">
      <c r="A103" t="s">
        <v>707</v>
      </c>
      <c r="B103">
        <v>2</v>
      </c>
      <c r="C103">
        <v>1999</v>
      </c>
      <c r="D103">
        <v>4</v>
      </c>
      <c r="E103" t="s">
        <v>32</v>
      </c>
      <c r="F103" t="s">
        <v>837</v>
      </c>
      <c r="G103">
        <v>8.7074800000000003</v>
      </c>
      <c r="H103">
        <v>4</v>
      </c>
    </row>
    <row r="104" spans="1:25">
      <c r="A104" t="s">
        <v>838</v>
      </c>
      <c r="B104">
        <v>2</v>
      </c>
      <c r="C104">
        <v>1999</v>
      </c>
      <c r="D104">
        <v>5</v>
      </c>
      <c r="E104" t="s">
        <v>32</v>
      </c>
      <c r="F104" t="s">
        <v>837</v>
      </c>
      <c r="G104">
        <v>12.244899999999999</v>
      </c>
      <c r="H104">
        <v>4</v>
      </c>
    </row>
    <row r="105" spans="1:25">
      <c r="B105">
        <v>2</v>
      </c>
      <c r="C105">
        <v>1999</v>
      </c>
      <c r="D105">
        <v>6</v>
      </c>
      <c r="E105" t="s">
        <v>32</v>
      </c>
      <c r="F105" t="s">
        <v>837</v>
      </c>
      <c r="G105">
        <v>16.59864</v>
      </c>
      <c r="H105">
        <v>4</v>
      </c>
    </row>
    <row r="106" spans="1:25">
      <c r="B106">
        <v>2</v>
      </c>
      <c r="C106">
        <v>1999</v>
      </c>
      <c r="D106">
        <v>7</v>
      </c>
      <c r="E106" t="s">
        <v>32</v>
      </c>
      <c r="F106" t="s">
        <v>837</v>
      </c>
      <c r="G106">
        <v>22.857140000000001</v>
      </c>
      <c r="H106">
        <v>4</v>
      </c>
    </row>
    <row r="107" spans="1:25">
      <c r="B107">
        <v>2</v>
      </c>
      <c r="C107">
        <v>1999</v>
      </c>
      <c r="D107">
        <v>8</v>
      </c>
      <c r="E107" t="s">
        <v>32</v>
      </c>
      <c r="F107" t="s">
        <v>837</v>
      </c>
      <c r="G107">
        <v>42.857140000000001</v>
      </c>
      <c r="H107">
        <v>4</v>
      </c>
    </row>
    <row r="108" spans="1:25">
      <c r="B108">
        <v>2</v>
      </c>
      <c r="C108">
        <v>1999</v>
      </c>
      <c r="D108">
        <v>1</v>
      </c>
      <c r="E108" t="s">
        <v>32</v>
      </c>
      <c r="F108" t="s">
        <v>840</v>
      </c>
      <c r="G108">
        <v>20.272110000000001</v>
      </c>
      <c r="H108">
        <v>4</v>
      </c>
    </row>
    <row r="109" spans="1:25">
      <c r="B109">
        <v>2</v>
      </c>
      <c r="C109">
        <v>1999</v>
      </c>
      <c r="D109">
        <v>2</v>
      </c>
      <c r="E109" t="s">
        <v>32</v>
      </c>
      <c r="F109" t="s">
        <v>840</v>
      </c>
      <c r="G109">
        <v>14.149660000000001</v>
      </c>
      <c r="H109">
        <v>4</v>
      </c>
    </row>
    <row r="110" spans="1:25">
      <c r="B110">
        <v>2</v>
      </c>
      <c r="C110">
        <v>1999</v>
      </c>
      <c r="D110">
        <v>3</v>
      </c>
      <c r="E110" t="s">
        <v>32</v>
      </c>
      <c r="F110" t="s">
        <v>840</v>
      </c>
      <c r="G110">
        <v>18.63946</v>
      </c>
      <c r="H110">
        <v>4</v>
      </c>
      <c r="J110" s="47"/>
    </row>
    <row r="111" spans="1:25">
      <c r="B111">
        <v>2</v>
      </c>
      <c r="C111">
        <v>1999</v>
      </c>
      <c r="D111">
        <v>4</v>
      </c>
      <c r="E111" t="s">
        <v>32</v>
      </c>
      <c r="F111" t="s">
        <v>840</v>
      </c>
      <c r="G111">
        <v>17.823129999999999</v>
      </c>
      <c r="H111">
        <v>4</v>
      </c>
    </row>
    <row r="112" spans="1:25">
      <c r="B112">
        <v>2</v>
      </c>
      <c r="C112">
        <v>1999</v>
      </c>
      <c r="D112">
        <v>5</v>
      </c>
      <c r="E112" t="s">
        <v>32</v>
      </c>
      <c r="F112" t="s">
        <v>840</v>
      </c>
      <c r="G112">
        <v>22.58503</v>
      </c>
      <c r="H112">
        <v>4</v>
      </c>
    </row>
    <row r="113" spans="2:8">
      <c r="B113">
        <v>2</v>
      </c>
      <c r="C113">
        <v>1999</v>
      </c>
      <c r="D113">
        <v>6</v>
      </c>
      <c r="E113" t="s">
        <v>32</v>
      </c>
      <c r="F113" t="s">
        <v>840</v>
      </c>
      <c r="G113">
        <v>31.29252</v>
      </c>
      <c r="H113">
        <v>4</v>
      </c>
    </row>
    <row r="114" spans="2:8">
      <c r="B114">
        <v>2</v>
      </c>
      <c r="C114">
        <v>1999</v>
      </c>
      <c r="D114">
        <v>7</v>
      </c>
      <c r="E114" t="s">
        <v>32</v>
      </c>
      <c r="F114" t="s">
        <v>840</v>
      </c>
      <c r="G114">
        <v>41.496600000000001</v>
      </c>
      <c r="H114">
        <v>4</v>
      </c>
    </row>
    <row r="115" spans="2:8">
      <c r="B115">
        <v>2</v>
      </c>
      <c r="C115">
        <v>1999</v>
      </c>
      <c r="D115">
        <v>8</v>
      </c>
      <c r="E115" t="s">
        <v>32</v>
      </c>
      <c r="F115" t="s">
        <v>840</v>
      </c>
      <c r="G115">
        <v>66.394559999999998</v>
      </c>
      <c r="H115">
        <v>4</v>
      </c>
    </row>
    <row r="116" spans="2:8">
      <c r="B116">
        <v>2</v>
      </c>
      <c r="C116">
        <v>1999</v>
      </c>
      <c r="D116">
        <v>1</v>
      </c>
      <c r="E116" t="s">
        <v>34</v>
      </c>
      <c r="F116" t="s">
        <v>839</v>
      </c>
      <c r="G116">
        <v>14.55782</v>
      </c>
      <c r="H116">
        <v>4</v>
      </c>
    </row>
    <row r="117" spans="2:8">
      <c r="B117">
        <v>2</v>
      </c>
      <c r="C117">
        <v>1999</v>
      </c>
      <c r="D117">
        <v>2</v>
      </c>
      <c r="E117" t="s">
        <v>34</v>
      </c>
      <c r="F117" t="s">
        <v>839</v>
      </c>
      <c r="G117">
        <v>11.70068</v>
      </c>
      <c r="H117">
        <v>4</v>
      </c>
    </row>
    <row r="118" spans="2:8">
      <c r="B118">
        <v>2</v>
      </c>
      <c r="C118">
        <v>1999</v>
      </c>
      <c r="D118">
        <v>3</v>
      </c>
      <c r="E118" t="s">
        <v>34</v>
      </c>
      <c r="F118" t="s">
        <v>839</v>
      </c>
      <c r="G118">
        <v>15.782310000000001</v>
      </c>
      <c r="H118">
        <v>4</v>
      </c>
    </row>
    <row r="119" spans="2:8">
      <c r="B119">
        <v>2</v>
      </c>
      <c r="C119">
        <v>1999</v>
      </c>
      <c r="D119">
        <v>4</v>
      </c>
      <c r="E119" t="s">
        <v>34</v>
      </c>
      <c r="F119" t="s">
        <v>839</v>
      </c>
      <c r="G119">
        <v>15.102040000000001</v>
      </c>
      <c r="H119">
        <v>4</v>
      </c>
    </row>
    <row r="120" spans="2:8">
      <c r="B120">
        <v>2</v>
      </c>
      <c r="C120">
        <v>1999</v>
      </c>
      <c r="D120">
        <v>5</v>
      </c>
      <c r="E120" t="s">
        <v>34</v>
      </c>
      <c r="F120" t="s">
        <v>839</v>
      </c>
      <c r="G120">
        <v>17.142859999999999</v>
      </c>
      <c r="H120">
        <v>4</v>
      </c>
    </row>
    <row r="121" spans="2:8">
      <c r="B121">
        <v>2</v>
      </c>
      <c r="C121">
        <v>1999</v>
      </c>
      <c r="D121">
        <v>6</v>
      </c>
      <c r="E121" t="s">
        <v>34</v>
      </c>
      <c r="F121" t="s">
        <v>839</v>
      </c>
      <c r="G121">
        <v>20.408159999999999</v>
      </c>
      <c r="H121">
        <v>4</v>
      </c>
    </row>
    <row r="122" spans="2:8">
      <c r="B122">
        <v>2</v>
      </c>
      <c r="C122">
        <v>1999</v>
      </c>
      <c r="D122">
        <v>7</v>
      </c>
      <c r="E122" t="s">
        <v>34</v>
      </c>
      <c r="F122" t="s">
        <v>839</v>
      </c>
      <c r="G122">
        <v>31.97279</v>
      </c>
      <c r="H122">
        <v>4</v>
      </c>
    </row>
    <row r="123" spans="2:8">
      <c r="B123">
        <v>2</v>
      </c>
      <c r="C123">
        <v>1999</v>
      </c>
      <c r="D123">
        <v>8</v>
      </c>
      <c r="E123" t="s">
        <v>34</v>
      </c>
      <c r="F123" t="s">
        <v>839</v>
      </c>
      <c r="G123">
        <v>51.428570000000001</v>
      </c>
      <c r="H123">
        <v>4</v>
      </c>
    </row>
    <row r="124" spans="2:8">
      <c r="B124">
        <v>2</v>
      </c>
      <c r="C124">
        <v>1999</v>
      </c>
      <c r="D124">
        <v>1</v>
      </c>
      <c r="E124" t="s">
        <v>32</v>
      </c>
      <c r="F124" t="s">
        <v>843</v>
      </c>
      <c r="G124">
        <v>15.96045</v>
      </c>
      <c r="H124">
        <v>4</v>
      </c>
    </row>
    <row r="125" spans="2:8">
      <c r="B125">
        <v>2</v>
      </c>
      <c r="C125">
        <v>1999</v>
      </c>
      <c r="D125">
        <v>2</v>
      </c>
      <c r="E125" t="s">
        <v>32</v>
      </c>
      <c r="F125" t="s">
        <v>843</v>
      </c>
      <c r="G125">
        <v>13.135590000000001</v>
      </c>
      <c r="H125">
        <v>4</v>
      </c>
    </row>
    <row r="126" spans="2:8">
      <c r="B126">
        <v>2</v>
      </c>
      <c r="C126">
        <v>1999</v>
      </c>
      <c r="D126">
        <v>3</v>
      </c>
      <c r="E126" t="s">
        <v>32</v>
      </c>
      <c r="F126" t="s">
        <v>843</v>
      </c>
      <c r="G126">
        <v>15.11299</v>
      </c>
      <c r="H126">
        <v>4</v>
      </c>
    </row>
    <row r="127" spans="2:8">
      <c r="B127">
        <v>2</v>
      </c>
      <c r="C127">
        <v>1999</v>
      </c>
      <c r="D127">
        <v>4</v>
      </c>
      <c r="E127" t="s">
        <v>32</v>
      </c>
      <c r="F127" t="s">
        <v>843</v>
      </c>
      <c r="G127">
        <v>13.700559999999999</v>
      </c>
      <c r="H127">
        <v>4</v>
      </c>
    </row>
    <row r="128" spans="2:8">
      <c r="B128">
        <v>2</v>
      </c>
      <c r="C128">
        <v>1999</v>
      </c>
      <c r="D128">
        <v>5</v>
      </c>
      <c r="E128" t="s">
        <v>32</v>
      </c>
      <c r="F128" t="s">
        <v>843</v>
      </c>
      <c r="G128">
        <v>16.52542</v>
      </c>
      <c r="H128">
        <v>4</v>
      </c>
    </row>
    <row r="129" spans="2:8">
      <c r="B129">
        <v>2</v>
      </c>
      <c r="C129">
        <v>1999</v>
      </c>
      <c r="D129">
        <v>6</v>
      </c>
      <c r="E129" t="s">
        <v>32</v>
      </c>
      <c r="F129" t="s">
        <v>843</v>
      </c>
      <c r="G129">
        <v>19.91525</v>
      </c>
      <c r="H129">
        <v>4</v>
      </c>
    </row>
    <row r="130" spans="2:8">
      <c r="B130">
        <v>2</v>
      </c>
      <c r="C130">
        <v>1999</v>
      </c>
      <c r="D130">
        <v>7</v>
      </c>
      <c r="E130" t="s">
        <v>32</v>
      </c>
      <c r="F130" t="s">
        <v>843</v>
      </c>
      <c r="G130">
        <v>31.49718</v>
      </c>
      <c r="H130">
        <v>4</v>
      </c>
    </row>
    <row r="131" spans="2:8">
      <c r="B131">
        <v>2</v>
      </c>
      <c r="C131">
        <v>1999</v>
      </c>
      <c r="D131">
        <v>8</v>
      </c>
      <c r="E131" t="s">
        <v>32</v>
      </c>
      <c r="F131" t="s">
        <v>843</v>
      </c>
      <c r="G131">
        <v>51.412430000000001</v>
      </c>
      <c r="H131">
        <v>4</v>
      </c>
    </row>
    <row r="132" spans="2:8">
      <c r="B132">
        <v>2</v>
      </c>
      <c r="C132">
        <v>1999</v>
      </c>
      <c r="D132">
        <v>1</v>
      </c>
      <c r="E132" t="s">
        <v>32</v>
      </c>
      <c r="F132" t="s">
        <v>840</v>
      </c>
      <c r="G132">
        <v>20.338979999999999</v>
      </c>
      <c r="H132">
        <v>4</v>
      </c>
    </row>
    <row r="133" spans="2:8">
      <c r="B133">
        <v>2</v>
      </c>
      <c r="C133">
        <v>1999</v>
      </c>
      <c r="D133">
        <v>2</v>
      </c>
      <c r="E133" t="s">
        <v>32</v>
      </c>
      <c r="F133" t="s">
        <v>840</v>
      </c>
      <c r="G133">
        <v>14.12429</v>
      </c>
      <c r="H133">
        <v>4</v>
      </c>
    </row>
    <row r="134" spans="2:8">
      <c r="B134">
        <v>2</v>
      </c>
      <c r="C134">
        <v>1999</v>
      </c>
      <c r="D134">
        <v>3</v>
      </c>
      <c r="E134" t="s">
        <v>32</v>
      </c>
      <c r="F134" t="s">
        <v>840</v>
      </c>
      <c r="G134">
        <v>18.785309999999999</v>
      </c>
      <c r="H134">
        <v>4</v>
      </c>
    </row>
    <row r="135" spans="2:8">
      <c r="B135">
        <v>2</v>
      </c>
      <c r="C135">
        <v>1999</v>
      </c>
      <c r="D135">
        <v>4</v>
      </c>
      <c r="E135" t="s">
        <v>32</v>
      </c>
      <c r="F135" t="s">
        <v>840</v>
      </c>
      <c r="G135">
        <v>17.937850000000001</v>
      </c>
      <c r="H135">
        <v>4</v>
      </c>
    </row>
    <row r="136" spans="2:8">
      <c r="B136">
        <v>2</v>
      </c>
      <c r="C136">
        <v>1999</v>
      </c>
      <c r="D136">
        <v>5</v>
      </c>
      <c r="E136" t="s">
        <v>32</v>
      </c>
      <c r="F136" t="s">
        <v>840</v>
      </c>
      <c r="G136">
        <v>22.881360000000001</v>
      </c>
      <c r="H136">
        <v>4</v>
      </c>
    </row>
    <row r="137" spans="2:8">
      <c r="B137">
        <v>2</v>
      </c>
      <c r="C137">
        <v>1999</v>
      </c>
      <c r="D137">
        <v>6</v>
      </c>
      <c r="E137" t="s">
        <v>32</v>
      </c>
      <c r="F137" t="s">
        <v>840</v>
      </c>
      <c r="G137">
        <v>31.77966</v>
      </c>
      <c r="H137">
        <v>4</v>
      </c>
    </row>
    <row r="138" spans="2:8">
      <c r="B138">
        <v>2</v>
      </c>
      <c r="C138">
        <v>1999</v>
      </c>
      <c r="D138">
        <v>7</v>
      </c>
      <c r="E138" t="s">
        <v>32</v>
      </c>
      <c r="F138" t="s">
        <v>840</v>
      </c>
      <c r="G138">
        <v>41.525419999999997</v>
      </c>
      <c r="H138">
        <v>4</v>
      </c>
    </row>
    <row r="139" spans="2:8">
      <c r="B139">
        <v>2</v>
      </c>
      <c r="C139">
        <v>1999</v>
      </c>
      <c r="D139">
        <v>8</v>
      </c>
      <c r="E139" t="s">
        <v>32</v>
      </c>
      <c r="F139" t="s">
        <v>840</v>
      </c>
      <c r="G139">
        <v>66.525419999999997</v>
      </c>
      <c r="H139">
        <v>4</v>
      </c>
    </row>
    <row r="140" spans="2:8">
      <c r="B140">
        <v>2</v>
      </c>
      <c r="C140">
        <v>1999</v>
      </c>
      <c r="D140">
        <v>1</v>
      </c>
      <c r="E140" t="s">
        <v>34</v>
      </c>
      <c r="F140" t="s">
        <v>841</v>
      </c>
      <c r="G140">
        <v>16.52542</v>
      </c>
      <c r="H140">
        <v>4</v>
      </c>
    </row>
    <row r="141" spans="2:8">
      <c r="B141">
        <v>2</v>
      </c>
      <c r="C141">
        <v>1999</v>
      </c>
      <c r="D141">
        <v>2</v>
      </c>
      <c r="E141" t="s">
        <v>34</v>
      </c>
      <c r="F141" t="s">
        <v>841</v>
      </c>
      <c r="G141">
        <v>12.71186</v>
      </c>
      <c r="H141">
        <v>4</v>
      </c>
    </row>
    <row r="142" spans="2:8">
      <c r="B142">
        <v>2</v>
      </c>
      <c r="C142">
        <v>1999</v>
      </c>
      <c r="D142">
        <v>3</v>
      </c>
      <c r="E142" t="s">
        <v>34</v>
      </c>
      <c r="F142" t="s">
        <v>841</v>
      </c>
      <c r="G142">
        <v>16.949149999999999</v>
      </c>
      <c r="H142">
        <v>4</v>
      </c>
    </row>
    <row r="143" spans="2:8">
      <c r="B143">
        <v>2</v>
      </c>
      <c r="C143">
        <v>1999</v>
      </c>
      <c r="D143">
        <v>4</v>
      </c>
      <c r="E143" t="s">
        <v>34</v>
      </c>
      <c r="F143" t="s">
        <v>841</v>
      </c>
      <c r="G143">
        <v>15.81921</v>
      </c>
      <c r="H143">
        <v>4</v>
      </c>
    </row>
    <row r="144" spans="2:8">
      <c r="B144">
        <v>2</v>
      </c>
      <c r="C144">
        <v>1999</v>
      </c>
      <c r="D144">
        <v>5</v>
      </c>
      <c r="E144" t="s">
        <v>34</v>
      </c>
      <c r="F144" t="s">
        <v>841</v>
      </c>
      <c r="G144">
        <v>18.36158</v>
      </c>
      <c r="H144">
        <v>4</v>
      </c>
    </row>
    <row r="145" spans="2:8">
      <c r="B145">
        <v>2</v>
      </c>
      <c r="C145">
        <v>1999</v>
      </c>
      <c r="D145">
        <v>6</v>
      </c>
      <c r="E145" t="s">
        <v>34</v>
      </c>
      <c r="F145" t="s">
        <v>841</v>
      </c>
      <c r="G145">
        <v>25.282489999999999</v>
      </c>
      <c r="H145">
        <v>4</v>
      </c>
    </row>
    <row r="146" spans="2:8">
      <c r="B146">
        <v>2</v>
      </c>
      <c r="C146">
        <v>1999</v>
      </c>
      <c r="D146">
        <v>7</v>
      </c>
      <c r="E146" t="s">
        <v>34</v>
      </c>
      <c r="F146" t="s">
        <v>841</v>
      </c>
      <c r="G146">
        <v>35.451979999999999</v>
      </c>
      <c r="H146">
        <v>4</v>
      </c>
    </row>
    <row r="147" spans="2:8">
      <c r="B147">
        <v>2</v>
      </c>
      <c r="C147">
        <v>1999</v>
      </c>
      <c r="D147">
        <v>8</v>
      </c>
      <c r="E147" t="s">
        <v>34</v>
      </c>
      <c r="F147" t="s">
        <v>841</v>
      </c>
      <c r="G147">
        <v>60.451979999999999</v>
      </c>
      <c r="H147">
        <v>4</v>
      </c>
    </row>
    <row r="148" spans="2:8">
      <c r="B148">
        <v>2</v>
      </c>
      <c r="C148">
        <v>1999</v>
      </c>
      <c r="D148">
        <v>1</v>
      </c>
      <c r="E148" t="s">
        <v>32</v>
      </c>
      <c r="F148" t="s">
        <v>837</v>
      </c>
      <c r="G148">
        <v>10.9375</v>
      </c>
      <c r="H148">
        <v>4</v>
      </c>
    </row>
    <row r="149" spans="2:8">
      <c r="B149">
        <v>2</v>
      </c>
      <c r="C149">
        <v>1999</v>
      </c>
      <c r="D149">
        <v>2</v>
      </c>
      <c r="E149" t="s">
        <v>32</v>
      </c>
      <c r="F149" t="s">
        <v>837</v>
      </c>
      <c r="G149">
        <v>9.375</v>
      </c>
      <c r="H149">
        <v>4</v>
      </c>
    </row>
    <row r="150" spans="2:8">
      <c r="B150">
        <v>2</v>
      </c>
      <c r="C150">
        <v>1999</v>
      </c>
      <c r="D150">
        <v>3</v>
      </c>
      <c r="E150" t="s">
        <v>32</v>
      </c>
      <c r="F150" t="s">
        <v>837</v>
      </c>
      <c r="G150">
        <v>12.357950000000001</v>
      </c>
      <c r="H150">
        <v>4</v>
      </c>
    </row>
    <row r="151" spans="2:8">
      <c r="B151">
        <v>2</v>
      </c>
      <c r="C151">
        <v>1999</v>
      </c>
      <c r="D151">
        <v>4</v>
      </c>
      <c r="E151" t="s">
        <v>32</v>
      </c>
      <c r="F151" t="s">
        <v>837</v>
      </c>
      <c r="G151">
        <v>8.9488599999999998</v>
      </c>
      <c r="H151">
        <v>4</v>
      </c>
    </row>
    <row r="152" spans="2:8">
      <c r="B152">
        <v>2</v>
      </c>
      <c r="C152">
        <v>1999</v>
      </c>
      <c r="D152">
        <v>5</v>
      </c>
      <c r="E152" t="s">
        <v>32</v>
      </c>
      <c r="F152" t="s">
        <v>837</v>
      </c>
      <c r="G152">
        <v>12.07386</v>
      </c>
      <c r="H152">
        <v>4</v>
      </c>
    </row>
    <row r="153" spans="2:8">
      <c r="B153">
        <v>2</v>
      </c>
      <c r="C153">
        <v>1999</v>
      </c>
      <c r="D153">
        <v>6</v>
      </c>
      <c r="E153" t="s">
        <v>32</v>
      </c>
      <c r="F153" t="s">
        <v>837</v>
      </c>
      <c r="G153">
        <v>15.909090000000001</v>
      </c>
      <c r="H153">
        <v>4</v>
      </c>
    </row>
    <row r="154" spans="2:8">
      <c r="B154">
        <v>2</v>
      </c>
      <c r="C154">
        <v>1999</v>
      </c>
      <c r="D154">
        <v>7</v>
      </c>
      <c r="E154" t="s">
        <v>32</v>
      </c>
      <c r="F154" t="s">
        <v>837</v>
      </c>
      <c r="G154">
        <v>23.295449999999999</v>
      </c>
      <c r="H154">
        <v>4</v>
      </c>
    </row>
    <row r="155" spans="2:8">
      <c r="B155">
        <v>2</v>
      </c>
      <c r="C155">
        <v>1999</v>
      </c>
      <c r="D155">
        <v>8</v>
      </c>
      <c r="E155" t="s">
        <v>32</v>
      </c>
      <c r="F155" t="s">
        <v>837</v>
      </c>
      <c r="G155" s="55">
        <v>42.755679999999998</v>
      </c>
      <c r="H155">
        <v>4</v>
      </c>
    </row>
    <row r="156" spans="2:8">
      <c r="B156">
        <v>2</v>
      </c>
      <c r="C156">
        <v>1999</v>
      </c>
      <c r="D156">
        <v>1</v>
      </c>
      <c r="E156" t="s">
        <v>32</v>
      </c>
      <c r="F156" t="s">
        <v>845</v>
      </c>
      <c r="G156" s="55">
        <v>18.039770000000001</v>
      </c>
      <c r="H156">
        <v>4</v>
      </c>
    </row>
    <row r="157" spans="2:8">
      <c r="B157">
        <v>2</v>
      </c>
      <c r="C157">
        <v>1999</v>
      </c>
      <c r="D157">
        <v>2</v>
      </c>
      <c r="E157" t="s">
        <v>32</v>
      </c>
      <c r="F157" t="s">
        <v>845</v>
      </c>
      <c r="G157" s="55">
        <v>15.05682</v>
      </c>
      <c r="H157">
        <v>4</v>
      </c>
    </row>
    <row r="158" spans="2:8">
      <c r="B158">
        <v>2</v>
      </c>
      <c r="C158">
        <v>1999</v>
      </c>
      <c r="D158">
        <v>3</v>
      </c>
      <c r="E158" t="s">
        <v>32</v>
      </c>
      <c r="F158" t="s">
        <v>845</v>
      </c>
      <c r="G158" s="55">
        <v>16.76136</v>
      </c>
      <c r="H158">
        <v>4</v>
      </c>
    </row>
    <row r="159" spans="2:8">
      <c r="B159">
        <v>2</v>
      </c>
      <c r="C159">
        <v>1999</v>
      </c>
      <c r="D159">
        <v>4</v>
      </c>
      <c r="E159" t="s">
        <v>32</v>
      </c>
      <c r="F159" t="s">
        <v>845</v>
      </c>
      <c r="G159" s="55">
        <v>16.05114</v>
      </c>
      <c r="H159">
        <v>4</v>
      </c>
    </row>
    <row r="160" spans="2:8">
      <c r="B160">
        <v>2</v>
      </c>
      <c r="C160">
        <v>1999</v>
      </c>
      <c r="D160">
        <v>5</v>
      </c>
      <c r="E160" t="s">
        <v>32</v>
      </c>
      <c r="F160" t="s">
        <v>845</v>
      </c>
      <c r="G160" s="55">
        <v>20.3125</v>
      </c>
      <c r="H160">
        <v>4</v>
      </c>
    </row>
    <row r="161" spans="2:8">
      <c r="B161">
        <v>2</v>
      </c>
      <c r="C161">
        <v>1999</v>
      </c>
      <c r="D161">
        <v>6</v>
      </c>
      <c r="E161" t="s">
        <v>32</v>
      </c>
      <c r="F161" t="s">
        <v>845</v>
      </c>
      <c r="G161" s="55">
        <v>23.86364</v>
      </c>
      <c r="H161">
        <v>4</v>
      </c>
    </row>
    <row r="162" spans="2:8">
      <c r="B162">
        <v>2</v>
      </c>
      <c r="C162">
        <v>1999</v>
      </c>
      <c r="D162">
        <v>7</v>
      </c>
      <c r="E162" t="s">
        <v>32</v>
      </c>
      <c r="F162" t="s">
        <v>845</v>
      </c>
      <c r="G162" s="55">
        <v>38.068179999999998</v>
      </c>
      <c r="H162">
        <v>4</v>
      </c>
    </row>
    <row r="163" spans="2:8">
      <c r="B163">
        <v>2</v>
      </c>
      <c r="C163">
        <v>1999</v>
      </c>
      <c r="D163">
        <v>8</v>
      </c>
      <c r="E163" t="s">
        <v>32</v>
      </c>
      <c r="F163" t="s">
        <v>845</v>
      </c>
      <c r="G163" s="55">
        <v>56.676139999999997</v>
      </c>
      <c r="H163">
        <v>4</v>
      </c>
    </row>
    <row r="164" spans="2:8">
      <c r="B164">
        <v>2</v>
      </c>
      <c r="C164">
        <v>1999</v>
      </c>
      <c r="D164">
        <v>1</v>
      </c>
      <c r="E164" t="s">
        <v>34</v>
      </c>
      <c r="F164" t="s">
        <v>842</v>
      </c>
      <c r="G164" s="55">
        <v>15.19886</v>
      </c>
      <c r="H164">
        <v>4</v>
      </c>
    </row>
    <row r="165" spans="2:8">
      <c r="B165">
        <v>2</v>
      </c>
      <c r="C165">
        <v>1999</v>
      </c>
      <c r="D165">
        <v>2</v>
      </c>
      <c r="E165" t="s">
        <v>34</v>
      </c>
      <c r="F165" t="s">
        <v>842</v>
      </c>
      <c r="G165" s="55">
        <v>12.5</v>
      </c>
      <c r="H165">
        <v>4</v>
      </c>
    </row>
    <row r="166" spans="2:8">
      <c r="B166">
        <v>2</v>
      </c>
      <c r="C166">
        <v>1999</v>
      </c>
      <c r="D166">
        <v>3</v>
      </c>
      <c r="E166" t="s">
        <v>34</v>
      </c>
      <c r="F166" t="s">
        <v>842</v>
      </c>
      <c r="G166" s="55">
        <v>14.63068</v>
      </c>
      <c r="H166">
        <v>4</v>
      </c>
    </row>
    <row r="167" spans="2:8">
      <c r="B167">
        <v>2</v>
      </c>
      <c r="C167">
        <v>1999</v>
      </c>
      <c r="D167">
        <v>4</v>
      </c>
      <c r="E167" t="s">
        <v>34</v>
      </c>
      <c r="F167" t="s">
        <v>842</v>
      </c>
      <c r="G167" s="55">
        <v>13.352270000000001</v>
      </c>
      <c r="H167">
        <v>4</v>
      </c>
    </row>
    <row r="168" spans="2:8">
      <c r="B168">
        <v>2</v>
      </c>
      <c r="C168">
        <v>1999</v>
      </c>
      <c r="D168">
        <v>5</v>
      </c>
      <c r="E168" t="s">
        <v>34</v>
      </c>
      <c r="F168" t="s">
        <v>842</v>
      </c>
      <c r="G168" s="55">
        <v>17.1875</v>
      </c>
      <c r="H168">
        <v>4</v>
      </c>
    </row>
    <row r="169" spans="2:8">
      <c r="B169">
        <v>2</v>
      </c>
      <c r="C169">
        <v>1999</v>
      </c>
      <c r="D169">
        <v>6</v>
      </c>
      <c r="E169" t="s">
        <v>34</v>
      </c>
      <c r="F169" t="s">
        <v>842</v>
      </c>
      <c r="G169" s="55">
        <v>18.75</v>
      </c>
      <c r="H169">
        <v>4</v>
      </c>
    </row>
    <row r="170" spans="2:8">
      <c r="B170">
        <v>2</v>
      </c>
      <c r="C170">
        <v>1999</v>
      </c>
      <c r="D170">
        <v>7</v>
      </c>
      <c r="E170" t="s">
        <v>34</v>
      </c>
      <c r="F170" t="s">
        <v>842</v>
      </c>
      <c r="G170" s="55">
        <v>26.420449999999999</v>
      </c>
      <c r="H170">
        <v>4</v>
      </c>
    </row>
    <row r="171" spans="2:8">
      <c r="B171">
        <v>2</v>
      </c>
      <c r="C171">
        <v>1999</v>
      </c>
      <c r="D171">
        <v>8</v>
      </c>
      <c r="E171" t="s">
        <v>34</v>
      </c>
      <c r="F171" t="s">
        <v>842</v>
      </c>
      <c r="G171" s="55">
        <v>47.301139999999997</v>
      </c>
      <c r="H171">
        <v>4</v>
      </c>
    </row>
    <row r="172" spans="2:8">
      <c r="B172">
        <v>2</v>
      </c>
      <c r="C172">
        <v>1999</v>
      </c>
      <c r="D172">
        <v>1</v>
      </c>
      <c r="E172" t="s">
        <v>32</v>
      </c>
      <c r="F172" t="s">
        <v>843</v>
      </c>
      <c r="G172" s="55">
        <v>15.843019999999999</v>
      </c>
      <c r="H172">
        <v>4</v>
      </c>
    </row>
    <row r="173" spans="2:8">
      <c r="B173">
        <v>2</v>
      </c>
      <c r="C173">
        <v>1999</v>
      </c>
      <c r="D173">
        <v>2</v>
      </c>
      <c r="E173" t="s">
        <v>32</v>
      </c>
      <c r="F173" t="s">
        <v>843</v>
      </c>
      <c r="G173" s="55">
        <v>12.354649999999999</v>
      </c>
      <c r="H173">
        <v>4</v>
      </c>
    </row>
    <row r="174" spans="2:8">
      <c r="B174">
        <v>2</v>
      </c>
      <c r="C174">
        <v>1999</v>
      </c>
      <c r="D174">
        <v>3</v>
      </c>
      <c r="E174" t="s">
        <v>32</v>
      </c>
      <c r="F174" t="s">
        <v>843</v>
      </c>
      <c r="G174" s="55">
        <v>14.68023</v>
      </c>
      <c r="H174">
        <v>4</v>
      </c>
    </row>
    <row r="175" spans="2:8">
      <c r="B175">
        <v>2</v>
      </c>
      <c r="C175">
        <v>1999</v>
      </c>
      <c r="D175">
        <v>4</v>
      </c>
      <c r="E175" t="s">
        <v>32</v>
      </c>
      <c r="F175" t="s">
        <v>843</v>
      </c>
      <c r="G175" s="55">
        <v>13.662789999999999</v>
      </c>
      <c r="H175">
        <v>4</v>
      </c>
    </row>
    <row r="176" spans="2:8">
      <c r="B176">
        <v>2</v>
      </c>
      <c r="C176">
        <v>1999</v>
      </c>
      <c r="D176">
        <v>5</v>
      </c>
      <c r="E176" t="s">
        <v>32</v>
      </c>
      <c r="F176" t="s">
        <v>843</v>
      </c>
      <c r="G176" s="55">
        <v>17.00581</v>
      </c>
      <c r="H176">
        <v>4</v>
      </c>
    </row>
    <row r="177" spans="2:8">
      <c r="B177">
        <v>2</v>
      </c>
      <c r="C177">
        <v>1999</v>
      </c>
      <c r="D177">
        <v>6</v>
      </c>
      <c r="E177" t="s">
        <v>32</v>
      </c>
      <c r="F177" t="s">
        <v>843</v>
      </c>
      <c r="G177" s="55">
        <v>20.058140000000002</v>
      </c>
      <c r="H177">
        <v>4</v>
      </c>
    </row>
    <row r="178" spans="2:8">
      <c r="B178">
        <v>2</v>
      </c>
      <c r="C178">
        <v>1999</v>
      </c>
      <c r="D178">
        <v>7</v>
      </c>
      <c r="E178" t="s">
        <v>32</v>
      </c>
      <c r="F178" t="s">
        <v>843</v>
      </c>
      <c r="G178" s="55">
        <v>31.25</v>
      </c>
      <c r="H178">
        <v>4</v>
      </c>
    </row>
    <row r="179" spans="2:8">
      <c r="B179">
        <v>2</v>
      </c>
      <c r="C179">
        <v>1999</v>
      </c>
      <c r="D179">
        <v>8</v>
      </c>
      <c r="E179" t="s">
        <v>32</v>
      </c>
      <c r="F179" t="s">
        <v>843</v>
      </c>
      <c r="G179" s="55">
        <v>51.308140000000002</v>
      </c>
      <c r="H179">
        <v>4</v>
      </c>
    </row>
    <row r="180" spans="2:8">
      <c r="B180">
        <v>2</v>
      </c>
      <c r="C180">
        <v>1999</v>
      </c>
      <c r="D180">
        <v>1</v>
      </c>
      <c r="E180" t="s">
        <v>32</v>
      </c>
      <c r="F180" t="s">
        <v>845</v>
      </c>
      <c r="G180" s="55">
        <v>18.168600000000001</v>
      </c>
      <c r="H180">
        <v>4</v>
      </c>
    </row>
    <row r="181" spans="2:8">
      <c r="B181">
        <v>2</v>
      </c>
      <c r="C181">
        <v>1999</v>
      </c>
      <c r="D181">
        <v>2</v>
      </c>
      <c r="E181" t="s">
        <v>32</v>
      </c>
      <c r="F181" t="s">
        <v>845</v>
      </c>
      <c r="G181" s="55">
        <v>15.55233</v>
      </c>
      <c r="H181">
        <v>4</v>
      </c>
    </row>
    <row r="182" spans="2:8">
      <c r="B182">
        <v>2</v>
      </c>
      <c r="C182">
        <v>1999</v>
      </c>
      <c r="D182">
        <v>3</v>
      </c>
      <c r="E182" t="s">
        <v>32</v>
      </c>
      <c r="F182" t="s">
        <v>845</v>
      </c>
      <c r="G182" s="55">
        <v>16.424420000000001</v>
      </c>
      <c r="H182">
        <v>4</v>
      </c>
    </row>
    <row r="183" spans="2:8">
      <c r="B183">
        <v>2</v>
      </c>
      <c r="C183">
        <v>1999</v>
      </c>
      <c r="D183">
        <v>4</v>
      </c>
      <c r="E183" t="s">
        <v>32</v>
      </c>
      <c r="F183" t="s">
        <v>845</v>
      </c>
      <c r="G183" s="55">
        <v>16.569769999999998</v>
      </c>
      <c r="H183">
        <v>4</v>
      </c>
    </row>
    <row r="184" spans="2:8">
      <c r="B184">
        <v>2</v>
      </c>
      <c r="C184">
        <v>1999</v>
      </c>
      <c r="D184">
        <v>5</v>
      </c>
      <c r="E184" t="s">
        <v>32</v>
      </c>
      <c r="F184" t="s">
        <v>845</v>
      </c>
      <c r="G184" s="55">
        <v>20.348839999999999</v>
      </c>
      <c r="H184">
        <v>4</v>
      </c>
    </row>
    <row r="185" spans="2:8">
      <c r="B185">
        <v>2</v>
      </c>
      <c r="C185">
        <v>1999</v>
      </c>
      <c r="D185">
        <v>6</v>
      </c>
      <c r="E185" t="s">
        <v>32</v>
      </c>
      <c r="F185" t="s">
        <v>845</v>
      </c>
      <c r="G185" s="55">
        <v>24.854649999999999</v>
      </c>
      <c r="H185">
        <v>4</v>
      </c>
    </row>
    <row r="186" spans="2:8">
      <c r="B186">
        <v>2</v>
      </c>
      <c r="C186">
        <v>1999</v>
      </c>
      <c r="D186">
        <v>7</v>
      </c>
      <c r="E186" t="s">
        <v>32</v>
      </c>
      <c r="F186" t="s">
        <v>845</v>
      </c>
      <c r="G186" s="55">
        <v>38.37209</v>
      </c>
      <c r="H186">
        <v>4</v>
      </c>
    </row>
    <row r="187" spans="2:8">
      <c r="B187">
        <v>2</v>
      </c>
      <c r="C187">
        <v>1999</v>
      </c>
      <c r="D187">
        <v>8</v>
      </c>
      <c r="E187" t="s">
        <v>32</v>
      </c>
      <c r="F187" t="s">
        <v>845</v>
      </c>
      <c r="G187" s="55">
        <v>57.267440000000001</v>
      </c>
      <c r="H187">
        <v>4</v>
      </c>
    </row>
    <row r="188" spans="2:8">
      <c r="B188">
        <v>2</v>
      </c>
      <c r="C188">
        <v>1999</v>
      </c>
      <c r="D188">
        <v>1</v>
      </c>
      <c r="E188" t="s">
        <v>34</v>
      </c>
      <c r="F188" t="s">
        <v>844</v>
      </c>
      <c r="G188" s="55">
        <v>18.459299999999999</v>
      </c>
      <c r="H188">
        <v>4</v>
      </c>
    </row>
    <row r="189" spans="2:8">
      <c r="B189">
        <v>2</v>
      </c>
      <c r="C189">
        <v>1999</v>
      </c>
      <c r="D189">
        <v>2</v>
      </c>
      <c r="E189" t="s">
        <v>34</v>
      </c>
      <c r="F189" t="s">
        <v>844</v>
      </c>
      <c r="G189" s="55">
        <v>14.970929999999999</v>
      </c>
      <c r="H189">
        <v>4</v>
      </c>
    </row>
    <row r="190" spans="2:8">
      <c r="B190">
        <v>2</v>
      </c>
      <c r="C190">
        <v>1999</v>
      </c>
      <c r="D190">
        <v>3</v>
      </c>
      <c r="E190" t="s">
        <v>34</v>
      </c>
      <c r="F190" t="s">
        <v>844</v>
      </c>
      <c r="G190" s="55">
        <v>16.13372</v>
      </c>
      <c r="H190">
        <v>4</v>
      </c>
    </row>
    <row r="191" spans="2:8">
      <c r="B191">
        <v>2</v>
      </c>
      <c r="C191">
        <v>1999</v>
      </c>
      <c r="D191">
        <v>4</v>
      </c>
      <c r="E191" t="s">
        <v>34</v>
      </c>
      <c r="F191" t="s">
        <v>844</v>
      </c>
      <c r="G191" s="55">
        <v>14.82558</v>
      </c>
      <c r="H191">
        <v>4</v>
      </c>
    </row>
    <row r="192" spans="2:8">
      <c r="B192">
        <v>2</v>
      </c>
      <c r="C192">
        <v>1999</v>
      </c>
      <c r="D192">
        <v>5</v>
      </c>
      <c r="E192" t="s">
        <v>34</v>
      </c>
      <c r="F192" t="s">
        <v>844</v>
      </c>
      <c r="G192" s="55">
        <v>17.732559999999999</v>
      </c>
      <c r="H192">
        <v>4</v>
      </c>
    </row>
    <row r="193" spans="1:8">
      <c r="B193">
        <v>2</v>
      </c>
      <c r="C193">
        <v>1999</v>
      </c>
      <c r="D193">
        <v>6</v>
      </c>
      <c r="E193" t="s">
        <v>34</v>
      </c>
      <c r="F193" t="s">
        <v>844</v>
      </c>
      <c r="G193" s="55">
        <v>24.273260000000001</v>
      </c>
      <c r="H193">
        <v>4</v>
      </c>
    </row>
    <row r="194" spans="1:8">
      <c r="B194">
        <v>2</v>
      </c>
      <c r="C194">
        <v>1999</v>
      </c>
      <c r="D194">
        <v>7</v>
      </c>
      <c r="E194" t="s">
        <v>34</v>
      </c>
      <c r="F194" t="s">
        <v>844</v>
      </c>
      <c r="G194" s="55">
        <v>33.284880000000001</v>
      </c>
      <c r="H194">
        <v>4</v>
      </c>
    </row>
    <row r="195" spans="1:8">
      <c r="B195">
        <v>2</v>
      </c>
      <c r="C195">
        <v>1999</v>
      </c>
      <c r="D195">
        <v>8</v>
      </c>
      <c r="E195" t="s">
        <v>34</v>
      </c>
      <c r="F195" t="s">
        <v>844</v>
      </c>
      <c r="G195" s="55">
        <v>51.453490000000002</v>
      </c>
      <c r="H195">
        <v>4</v>
      </c>
    </row>
    <row r="196" spans="1:8">
      <c r="G196" s="55"/>
    </row>
    <row r="197" spans="1:8">
      <c r="A197" t="s">
        <v>60</v>
      </c>
      <c r="B197" t="s">
        <v>15</v>
      </c>
      <c r="C197" t="s">
        <v>597</v>
      </c>
      <c r="D197" t="s">
        <v>221</v>
      </c>
      <c r="E197" t="s">
        <v>49</v>
      </c>
      <c r="F197" t="s">
        <v>706</v>
      </c>
      <c r="G197" s="55" t="s">
        <v>644</v>
      </c>
      <c r="H197" t="s">
        <v>13</v>
      </c>
    </row>
    <row r="198" spans="1:8">
      <c r="A198" t="s">
        <v>40</v>
      </c>
      <c r="B198">
        <v>9</v>
      </c>
      <c r="C198">
        <v>2000</v>
      </c>
      <c r="D198">
        <v>1</v>
      </c>
      <c r="E198" t="s">
        <v>32</v>
      </c>
      <c r="F198" t="s">
        <v>837</v>
      </c>
      <c r="G198" s="55">
        <v>6.8212799999999998</v>
      </c>
      <c r="H198">
        <v>4</v>
      </c>
    </row>
    <row r="199" spans="1:8">
      <c r="A199" t="s">
        <v>515</v>
      </c>
      <c r="B199">
        <v>9</v>
      </c>
      <c r="C199">
        <v>2000</v>
      </c>
      <c r="D199">
        <v>2</v>
      </c>
      <c r="E199" t="s">
        <v>32</v>
      </c>
      <c r="F199" t="s">
        <v>837</v>
      </c>
      <c r="G199" s="55">
        <v>3.2742200000000001</v>
      </c>
      <c r="H199">
        <v>4</v>
      </c>
    </row>
    <row r="200" spans="1:8">
      <c r="A200" s="49" t="s">
        <v>719</v>
      </c>
      <c r="B200">
        <v>9</v>
      </c>
      <c r="C200">
        <v>2000</v>
      </c>
      <c r="D200">
        <v>3</v>
      </c>
      <c r="E200" t="s">
        <v>32</v>
      </c>
      <c r="F200" t="s">
        <v>837</v>
      </c>
      <c r="G200" s="55">
        <v>3.5470700000000002</v>
      </c>
      <c r="H200">
        <v>4</v>
      </c>
    </row>
    <row r="201" spans="1:8">
      <c r="A201" t="s">
        <v>707</v>
      </c>
      <c r="B201">
        <v>9</v>
      </c>
      <c r="C201">
        <v>2000</v>
      </c>
      <c r="D201">
        <v>4</v>
      </c>
      <c r="E201" t="s">
        <v>32</v>
      </c>
      <c r="F201" t="s">
        <v>837</v>
      </c>
      <c r="G201" s="55">
        <v>4.9113199999999999</v>
      </c>
      <c r="H201">
        <v>4</v>
      </c>
    </row>
    <row r="202" spans="1:8">
      <c r="A202" t="s">
        <v>838</v>
      </c>
      <c r="B202">
        <v>9</v>
      </c>
      <c r="C202">
        <v>2000</v>
      </c>
      <c r="D202">
        <v>5</v>
      </c>
      <c r="E202" t="s">
        <v>32</v>
      </c>
      <c r="F202" t="s">
        <v>837</v>
      </c>
      <c r="G202" s="55">
        <v>12.005459999999999</v>
      </c>
      <c r="H202">
        <v>4</v>
      </c>
    </row>
    <row r="203" spans="1:8">
      <c r="B203">
        <v>9</v>
      </c>
      <c r="C203">
        <v>2000</v>
      </c>
      <c r="D203">
        <v>6</v>
      </c>
      <c r="E203" t="s">
        <v>32</v>
      </c>
      <c r="F203" t="s">
        <v>837</v>
      </c>
      <c r="G203" s="55">
        <v>12.824009999999999</v>
      </c>
      <c r="H203">
        <v>4</v>
      </c>
    </row>
    <row r="204" spans="1:8">
      <c r="B204">
        <v>9</v>
      </c>
      <c r="C204">
        <v>2000</v>
      </c>
      <c r="D204">
        <v>7</v>
      </c>
      <c r="E204" t="s">
        <v>32</v>
      </c>
      <c r="F204" t="s">
        <v>837</v>
      </c>
      <c r="G204" s="55">
        <v>16.780349999999999</v>
      </c>
      <c r="H204">
        <v>4</v>
      </c>
    </row>
    <row r="205" spans="1:8">
      <c r="B205">
        <v>9</v>
      </c>
      <c r="C205">
        <v>2000</v>
      </c>
      <c r="D205">
        <v>8</v>
      </c>
      <c r="E205" t="s">
        <v>32</v>
      </c>
      <c r="F205" t="s">
        <v>837</v>
      </c>
      <c r="G205" s="55">
        <v>36.152799999999999</v>
      </c>
      <c r="H205">
        <v>4</v>
      </c>
    </row>
    <row r="206" spans="1:8">
      <c r="B206">
        <v>9</v>
      </c>
      <c r="C206">
        <v>2000</v>
      </c>
      <c r="D206">
        <v>1</v>
      </c>
      <c r="E206" t="s">
        <v>32</v>
      </c>
      <c r="F206" t="s">
        <v>840</v>
      </c>
      <c r="G206" s="55">
        <v>7.3669799999999999</v>
      </c>
      <c r="H206">
        <v>4</v>
      </c>
    </row>
    <row r="207" spans="1:8">
      <c r="B207">
        <v>9</v>
      </c>
      <c r="C207">
        <v>2000</v>
      </c>
      <c r="D207">
        <v>2</v>
      </c>
      <c r="E207" t="s">
        <v>32</v>
      </c>
      <c r="F207" t="s">
        <v>840</v>
      </c>
      <c r="G207" s="55">
        <v>9.2769399999999997</v>
      </c>
      <c r="H207">
        <v>4</v>
      </c>
    </row>
    <row r="208" spans="1:8">
      <c r="B208">
        <v>9</v>
      </c>
      <c r="C208">
        <v>2000</v>
      </c>
      <c r="D208">
        <v>3</v>
      </c>
      <c r="E208" t="s">
        <v>32</v>
      </c>
      <c r="F208" t="s">
        <v>840</v>
      </c>
      <c r="G208" s="55">
        <v>15.9618</v>
      </c>
      <c r="H208">
        <v>4</v>
      </c>
    </row>
    <row r="209" spans="2:10">
      <c r="B209">
        <v>9</v>
      </c>
      <c r="C209">
        <v>2000</v>
      </c>
      <c r="D209">
        <v>4</v>
      </c>
      <c r="E209" t="s">
        <v>32</v>
      </c>
      <c r="F209" t="s">
        <v>840</v>
      </c>
      <c r="G209" s="55">
        <v>14.733969999999999</v>
      </c>
      <c r="H209">
        <v>4</v>
      </c>
    </row>
    <row r="210" spans="2:10">
      <c r="B210">
        <v>9</v>
      </c>
      <c r="C210">
        <v>2000</v>
      </c>
      <c r="D210">
        <v>5</v>
      </c>
      <c r="E210" t="s">
        <v>32</v>
      </c>
      <c r="F210" t="s">
        <v>840</v>
      </c>
      <c r="G210" s="55">
        <v>26.87585</v>
      </c>
      <c r="H210">
        <v>4</v>
      </c>
    </row>
    <row r="211" spans="2:10">
      <c r="B211">
        <v>9</v>
      </c>
      <c r="C211">
        <v>2000</v>
      </c>
      <c r="D211">
        <v>6</v>
      </c>
      <c r="E211" t="s">
        <v>32</v>
      </c>
      <c r="F211" t="s">
        <v>840</v>
      </c>
      <c r="G211" s="55">
        <v>37.107779999999998</v>
      </c>
      <c r="H211">
        <v>4</v>
      </c>
    </row>
    <row r="212" spans="2:10">
      <c r="B212">
        <v>9</v>
      </c>
      <c r="C212">
        <v>2000</v>
      </c>
      <c r="D212">
        <v>7</v>
      </c>
      <c r="E212" t="s">
        <v>32</v>
      </c>
      <c r="F212" t="s">
        <v>840</v>
      </c>
      <c r="G212" s="55">
        <v>47.612549999999999</v>
      </c>
      <c r="H212">
        <v>4</v>
      </c>
    </row>
    <row r="213" spans="2:10">
      <c r="B213">
        <v>9</v>
      </c>
      <c r="C213">
        <v>2000</v>
      </c>
      <c r="D213">
        <v>8</v>
      </c>
      <c r="E213" t="s">
        <v>32</v>
      </c>
      <c r="F213" t="s">
        <v>840</v>
      </c>
      <c r="G213" s="55">
        <v>65.075029999999998</v>
      </c>
      <c r="H213">
        <v>4</v>
      </c>
    </row>
    <row r="214" spans="2:10">
      <c r="B214">
        <v>9</v>
      </c>
      <c r="C214">
        <v>2000</v>
      </c>
      <c r="D214">
        <v>1</v>
      </c>
      <c r="E214" t="s">
        <v>34</v>
      </c>
      <c r="F214" t="s">
        <v>839</v>
      </c>
      <c r="G214" s="55">
        <v>7.3669799999999999</v>
      </c>
      <c r="H214">
        <v>4</v>
      </c>
    </row>
    <row r="215" spans="2:10">
      <c r="B215">
        <v>9</v>
      </c>
      <c r="C215">
        <v>2000</v>
      </c>
      <c r="D215">
        <v>2</v>
      </c>
      <c r="E215" t="s">
        <v>34</v>
      </c>
      <c r="F215" t="s">
        <v>839</v>
      </c>
      <c r="G215" s="55">
        <v>6.8212799999999998</v>
      </c>
      <c r="H215">
        <v>4</v>
      </c>
    </row>
    <row r="216" spans="2:10">
      <c r="B216">
        <v>9</v>
      </c>
      <c r="C216">
        <v>2000</v>
      </c>
      <c r="D216">
        <v>3</v>
      </c>
      <c r="E216" t="s">
        <v>34</v>
      </c>
      <c r="F216" t="s">
        <v>839</v>
      </c>
      <c r="G216" s="55">
        <v>9.6862200000000005</v>
      </c>
      <c r="H216">
        <v>4</v>
      </c>
    </row>
    <row r="217" spans="2:10">
      <c r="B217">
        <v>9</v>
      </c>
      <c r="C217">
        <v>2000</v>
      </c>
      <c r="D217">
        <v>4</v>
      </c>
      <c r="E217" t="s">
        <v>34</v>
      </c>
      <c r="F217" t="s">
        <v>839</v>
      </c>
      <c r="G217" s="55">
        <v>10.095499999999999</v>
      </c>
      <c r="H217">
        <v>4</v>
      </c>
    </row>
    <row r="218" spans="2:10">
      <c r="B218">
        <v>9</v>
      </c>
      <c r="C218">
        <v>2000</v>
      </c>
      <c r="D218">
        <v>5</v>
      </c>
      <c r="E218" t="s">
        <v>34</v>
      </c>
      <c r="F218" t="s">
        <v>839</v>
      </c>
      <c r="G218" s="55">
        <v>15.552519999999999</v>
      </c>
      <c r="H218">
        <v>4</v>
      </c>
    </row>
    <row r="219" spans="2:10">
      <c r="B219">
        <v>9</v>
      </c>
      <c r="C219">
        <v>2000</v>
      </c>
      <c r="D219">
        <v>6</v>
      </c>
      <c r="E219" t="s">
        <v>34</v>
      </c>
      <c r="F219" t="s">
        <v>839</v>
      </c>
      <c r="G219" s="55">
        <v>18.553889999999999</v>
      </c>
      <c r="H219">
        <v>4</v>
      </c>
      <c r="J219" s="47"/>
    </row>
    <row r="220" spans="2:10">
      <c r="B220">
        <v>9</v>
      </c>
      <c r="C220">
        <v>2000</v>
      </c>
      <c r="D220">
        <v>7</v>
      </c>
      <c r="E220" t="s">
        <v>34</v>
      </c>
      <c r="F220" t="s">
        <v>839</v>
      </c>
      <c r="G220" s="55">
        <v>30.150069999999999</v>
      </c>
      <c r="H220">
        <v>4</v>
      </c>
    </row>
    <row r="221" spans="2:10">
      <c r="B221">
        <v>9</v>
      </c>
      <c r="C221">
        <v>2000</v>
      </c>
      <c r="D221">
        <v>8</v>
      </c>
      <c r="E221" t="s">
        <v>34</v>
      </c>
      <c r="F221" t="s">
        <v>839</v>
      </c>
      <c r="G221" s="55">
        <v>42.428379999999997</v>
      </c>
      <c r="H221">
        <v>4</v>
      </c>
    </row>
    <row r="222" spans="2:10">
      <c r="B222">
        <v>10</v>
      </c>
      <c r="C222">
        <v>2000</v>
      </c>
      <c r="D222">
        <v>1</v>
      </c>
      <c r="E222" t="s">
        <v>32</v>
      </c>
      <c r="F222" t="s">
        <v>843</v>
      </c>
      <c r="G222" s="55">
        <v>6.0224099999999998</v>
      </c>
      <c r="H222">
        <v>4</v>
      </c>
    </row>
    <row r="223" spans="2:10">
      <c r="B223">
        <v>10</v>
      </c>
      <c r="C223">
        <v>2000</v>
      </c>
      <c r="D223">
        <v>2</v>
      </c>
      <c r="E223" t="s">
        <v>32</v>
      </c>
      <c r="F223" t="s">
        <v>843</v>
      </c>
      <c r="G223" s="55">
        <v>9.2437000000000005</v>
      </c>
      <c r="H223">
        <v>4</v>
      </c>
    </row>
    <row r="224" spans="2:10">
      <c r="B224">
        <v>10</v>
      </c>
      <c r="C224">
        <v>2000</v>
      </c>
      <c r="D224">
        <v>3</v>
      </c>
      <c r="E224" t="s">
        <v>32</v>
      </c>
      <c r="F224" t="s">
        <v>843</v>
      </c>
      <c r="G224" s="55">
        <v>11.484590000000001</v>
      </c>
      <c r="H224">
        <v>4</v>
      </c>
    </row>
    <row r="225" spans="2:8">
      <c r="B225">
        <v>10</v>
      </c>
      <c r="C225">
        <v>2000</v>
      </c>
      <c r="D225">
        <v>4</v>
      </c>
      <c r="E225" t="s">
        <v>32</v>
      </c>
      <c r="F225" t="s">
        <v>843</v>
      </c>
      <c r="G225" s="55">
        <v>11.06443</v>
      </c>
      <c r="H225">
        <v>4</v>
      </c>
    </row>
    <row r="226" spans="2:8">
      <c r="B226">
        <v>10</v>
      </c>
      <c r="C226">
        <v>2000</v>
      </c>
      <c r="D226">
        <v>5</v>
      </c>
      <c r="E226" t="s">
        <v>32</v>
      </c>
      <c r="F226" t="s">
        <v>843</v>
      </c>
      <c r="G226" s="55">
        <v>10.22409</v>
      </c>
      <c r="H226">
        <v>4</v>
      </c>
    </row>
    <row r="227" spans="2:8">
      <c r="B227">
        <v>10</v>
      </c>
      <c r="C227">
        <v>2000</v>
      </c>
      <c r="D227">
        <v>6</v>
      </c>
      <c r="E227" t="s">
        <v>32</v>
      </c>
      <c r="F227" t="s">
        <v>843</v>
      </c>
      <c r="G227" s="55">
        <v>13.725490000000001</v>
      </c>
      <c r="H227">
        <v>4</v>
      </c>
    </row>
    <row r="228" spans="2:8">
      <c r="B228">
        <v>10</v>
      </c>
      <c r="C228">
        <v>2000</v>
      </c>
      <c r="D228">
        <v>7</v>
      </c>
      <c r="E228" t="s">
        <v>32</v>
      </c>
      <c r="F228" t="s">
        <v>843</v>
      </c>
      <c r="G228" s="55">
        <v>23.66947</v>
      </c>
      <c r="H228">
        <v>4</v>
      </c>
    </row>
    <row r="229" spans="2:8">
      <c r="B229">
        <v>10</v>
      </c>
      <c r="C229">
        <v>2000</v>
      </c>
      <c r="D229">
        <v>8</v>
      </c>
      <c r="E229" t="s">
        <v>32</v>
      </c>
      <c r="F229" t="s">
        <v>843</v>
      </c>
      <c r="G229" s="55">
        <v>44.397759999999998</v>
      </c>
      <c r="H229">
        <v>4</v>
      </c>
    </row>
    <row r="230" spans="2:8">
      <c r="B230">
        <v>10</v>
      </c>
      <c r="C230">
        <v>2000</v>
      </c>
      <c r="D230">
        <v>1</v>
      </c>
      <c r="E230" t="s">
        <v>32</v>
      </c>
      <c r="F230" t="s">
        <v>840</v>
      </c>
      <c r="G230" s="55">
        <v>7.84314</v>
      </c>
      <c r="H230">
        <v>4</v>
      </c>
    </row>
    <row r="231" spans="2:8">
      <c r="B231">
        <v>10</v>
      </c>
      <c r="C231">
        <v>2000</v>
      </c>
      <c r="D231">
        <v>2</v>
      </c>
      <c r="E231" t="s">
        <v>32</v>
      </c>
      <c r="F231" t="s">
        <v>840</v>
      </c>
      <c r="G231" s="55">
        <v>10.08403</v>
      </c>
      <c r="H231">
        <v>4</v>
      </c>
    </row>
    <row r="232" spans="2:8">
      <c r="B232">
        <v>10</v>
      </c>
      <c r="C232">
        <v>2000</v>
      </c>
      <c r="D232">
        <v>3</v>
      </c>
      <c r="E232" t="s">
        <v>32</v>
      </c>
      <c r="F232" t="s">
        <v>840</v>
      </c>
      <c r="G232" s="55">
        <v>15.966390000000001</v>
      </c>
      <c r="H232">
        <v>4</v>
      </c>
    </row>
    <row r="233" spans="2:8">
      <c r="B233">
        <v>10</v>
      </c>
      <c r="C233">
        <v>2000</v>
      </c>
      <c r="D233">
        <v>4</v>
      </c>
      <c r="E233" t="s">
        <v>32</v>
      </c>
      <c r="F233" t="s">
        <v>840</v>
      </c>
      <c r="G233" s="55">
        <v>14.985989999999999</v>
      </c>
      <c r="H233">
        <v>4</v>
      </c>
    </row>
    <row r="234" spans="2:8">
      <c r="B234">
        <v>10</v>
      </c>
      <c r="C234">
        <v>2000</v>
      </c>
      <c r="D234">
        <v>5</v>
      </c>
      <c r="E234" t="s">
        <v>32</v>
      </c>
      <c r="F234" t="s">
        <v>840</v>
      </c>
      <c r="G234" s="55">
        <v>27.030809999999999</v>
      </c>
      <c r="H234">
        <v>4</v>
      </c>
    </row>
    <row r="235" spans="2:8">
      <c r="B235">
        <v>10</v>
      </c>
      <c r="C235">
        <v>2000</v>
      </c>
      <c r="D235">
        <v>6</v>
      </c>
      <c r="E235" t="s">
        <v>32</v>
      </c>
      <c r="F235" t="s">
        <v>840</v>
      </c>
      <c r="G235" s="55">
        <v>37.394959999999998</v>
      </c>
      <c r="H235">
        <v>4</v>
      </c>
    </row>
    <row r="236" spans="2:8">
      <c r="B236">
        <v>10</v>
      </c>
      <c r="C236">
        <v>2000</v>
      </c>
      <c r="D236">
        <v>7</v>
      </c>
      <c r="E236" t="s">
        <v>32</v>
      </c>
      <c r="F236" t="s">
        <v>840</v>
      </c>
      <c r="G236" s="55">
        <v>47.899160000000002</v>
      </c>
      <c r="H236">
        <v>4</v>
      </c>
    </row>
    <row r="237" spans="2:8">
      <c r="B237">
        <v>10</v>
      </c>
      <c r="C237">
        <v>2000</v>
      </c>
      <c r="D237">
        <v>8</v>
      </c>
      <c r="E237" t="s">
        <v>32</v>
      </c>
      <c r="F237" t="s">
        <v>840</v>
      </c>
      <c r="G237" s="55">
        <v>65.826329999999999</v>
      </c>
      <c r="H237">
        <v>4</v>
      </c>
    </row>
    <row r="238" spans="2:8">
      <c r="B238">
        <v>10</v>
      </c>
      <c r="C238">
        <v>2000</v>
      </c>
      <c r="D238">
        <v>1</v>
      </c>
      <c r="E238" t="s">
        <v>34</v>
      </c>
      <c r="F238" t="s">
        <v>841</v>
      </c>
      <c r="G238" s="55">
        <v>6.7226900000000001</v>
      </c>
      <c r="H238">
        <v>4</v>
      </c>
    </row>
    <row r="239" spans="2:8">
      <c r="B239">
        <v>10</v>
      </c>
      <c r="C239">
        <v>2000</v>
      </c>
      <c r="D239">
        <v>2</v>
      </c>
      <c r="E239" t="s">
        <v>34</v>
      </c>
      <c r="F239" t="s">
        <v>841</v>
      </c>
      <c r="G239" s="55">
        <v>12.18487</v>
      </c>
      <c r="H239">
        <v>4</v>
      </c>
    </row>
    <row r="240" spans="2:8">
      <c r="B240">
        <v>10</v>
      </c>
      <c r="C240">
        <v>2000</v>
      </c>
      <c r="D240">
        <v>3</v>
      </c>
      <c r="E240" t="s">
        <v>34</v>
      </c>
      <c r="F240" t="s">
        <v>841</v>
      </c>
      <c r="G240" s="55">
        <v>16.806719999999999</v>
      </c>
      <c r="H240">
        <v>4</v>
      </c>
    </row>
    <row r="241" spans="2:8">
      <c r="B241">
        <v>10</v>
      </c>
      <c r="C241">
        <v>2000</v>
      </c>
      <c r="D241">
        <v>4</v>
      </c>
      <c r="E241" t="s">
        <v>34</v>
      </c>
      <c r="F241" t="s">
        <v>841</v>
      </c>
      <c r="G241" s="55">
        <v>15.54622</v>
      </c>
      <c r="H241">
        <v>4</v>
      </c>
    </row>
    <row r="242" spans="2:8">
      <c r="B242">
        <v>10</v>
      </c>
      <c r="C242">
        <v>2000</v>
      </c>
      <c r="D242">
        <v>5</v>
      </c>
      <c r="E242" t="s">
        <v>34</v>
      </c>
      <c r="F242" t="s">
        <v>841</v>
      </c>
      <c r="G242" s="55">
        <v>30.11204</v>
      </c>
      <c r="H242">
        <v>4</v>
      </c>
    </row>
    <row r="243" spans="2:8">
      <c r="B243">
        <v>10</v>
      </c>
      <c r="C243">
        <v>2000</v>
      </c>
      <c r="D243">
        <v>6</v>
      </c>
      <c r="E243" t="s">
        <v>34</v>
      </c>
      <c r="F243" t="s">
        <v>841</v>
      </c>
      <c r="G243" s="55">
        <v>39.355739999999997</v>
      </c>
      <c r="H243">
        <v>4</v>
      </c>
    </row>
    <row r="244" spans="2:8">
      <c r="B244">
        <v>10</v>
      </c>
      <c r="C244">
        <v>2000</v>
      </c>
      <c r="D244">
        <v>7</v>
      </c>
      <c r="E244" t="s">
        <v>34</v>
      </c>
      <c r="F244" t="s">
        <v>841</v>
      </c>
      <c r="G244" s="55">
        <v>49.01961</v>
      </c>
      <c r="H244">
        <v>4</v>
      </c>
    </row>
    <row r="245" spans="2:8">
      <c r="B245">
        <v>10</v>
      </c>
      <c r="C245">
        <v>2000</v>
      </c>
      <c r="D245">
        <v>8</v>
      </c>
      <c r="E245" t="s">
        <v>34</v>
      </c>
      <c r="F245" t="s">
        <v>841</v>
      </c>
      <c r="G245" s="55">
        <v>74.509799999999998</v>
      </c>
      <c r="H245">
        <v>4</v>
      </c>
    </row>
    <row r="246" spans="2:8">
      <c r="B246">
        <v>11</v>
      </c>
      <c r="C246">
        <v>2000</v>
      </c>
      <c r="D246">
        <v>1</v>
      </c>
      <c r="E246" t="s">
        <v>32</v>
      </c>
      <c r="F246" t="s">
        <v>837</v>
      </c>
      <c r="G246" s="55">
        <v>7.2180499999999999</v>
      </c>
      <c r="H246">
        <v>4</v>
      </c>
    </row>
    <row r="247" spans="2:8">
      <c r="B247">
        <v>11</v>
      </c>
      <c r="C247">
        <v>2000</v>
      </c>
      <c r="D247">
        <v>2</v>
      </c>
      <c r="E247" t="s">
        <v>32</v>
      </c>
      <c r="F247" t="s">
        <v>837</v>
      </c>
      <c r="G247" s="55">
        <v>3.1578900000000001</v>
      </c>
      <c r="H247">
        <v>4</v>
      </c>
    </row>
    <row r="248" spans="2:8">
      <c r="B248">
        <v>11</v>
      </c>
      <c r="C248">
        <v>2000</v>
      </c>
      <c r="D248">
        <v>3</v>
      </c>
      <c r="E248" t="s">
        <v>32</v>
      </c>
      <c r="F248" t="s">
        <v>837</v>
      </c>
      <c r="G248" s="55">
        <v>4.0601500000000001</v>
      </c>
      <c r="H248">
        <v>4</v>
      </c>
    </row>
    <row r="249" spans="2:8">
      <c r="B249">
        <v>11</v>
      </c>
      <c r="C249">
        <v>2000</v>
      </c>
      <c r="D249">
        <v>4</v>
      </c>
      <c r="E249" t="s">
        <v>32</v>
      </c>
      <c r="F249" t="s">
        <v>837</v>
      </c>
      <c r="G249" s="55">
        <v>5.1127799999999999</v>
      </c>
      <c r="H249">
        <v>4</v>
      </c>
    </row>
    <row r="250" spans="2:8">
      <c r="B250">
        <v>11</v>
      </c>
      <c r="C250">
        <v>2000</v>
      </c>
      <c r="D250">
        <v>5</v>
      </c>
      <c r="E250" t="s">
        <v>32</v>
      </c>
      <c r="F250" t="s">
        <v>837</v>
      </c>
      <c r="G250" s="55">
        <v>12.330830000000001</v>
      </c>
      <c r="H250">
        <v>4</v>
      </c>
    </row>
    <row r="251" spans="2:8">
      <c r="B251">
        <v>11</v>
      </c>
      <c r="C251">
        <v>2000</v>
      </c>
      <c r="D251">
        <v>6</v>
      </c>
      <c r="E251" t="s">
        <v>32</v>
      </c>
      <c r="F251" t="s">
        <v>837</v>
      </c>
      <c r="G251" s="55">
        <v>12.63158</v>
      </c>
      <c r="H251">
        <v>4</v>
      </c>
    </row>
    <row r="252" spans="2:8">
      <c r="B252">
        <v>11</v>
      </c>
      <c r="C252">
        <v>2000</v>
      </c>
      <c r="D252">
        <v>7</v>
      </c>
      <c r="E252" t="s">
        <v>32</v>
      </c>
      <c r="F252" t="s">
        <v>837</v>
      </c>
      <c r="G252" s="55">
        <v>17.293230000000001</v>
      </c>
      <c r="H252">
        <v>4</v>
      </c>
    </row>
    <row r="253" spans="2:8">
      <c r="B253">
        <v>11</v>
      </c>
      <c r="C253">
        <v>2000</v>
      </c>
      <c r="D253">
        <v>8</v>
      </c>
      <c r="E253" t="s">
        <v>32</v>
      </c>
      <c r="F253" t="s">
        <v>837</v>
      </c>
      <c r="G253" s="55">
        <v>36.090229999999998</v>
      </c>
      <c r="H253">
        <v>4</v>
      </c>
    </row>
    <row r="254" spans="2:8">
      <c r="B254">
        <v>11</v>
      </c>
      <c r="C254">
        <v>2000</v>
      </c>
      <c r="D254">
        <v>1</v>
      </c>
      <c r="E254" t="s">
        <v>32</v>
      </c>
      <c r="F254" t="s">
        <v>845</v>
      </c>
      <c r="G254" s="55">
        <v>7.6691700000000003</v>
      </c>
      <c r="H254">
        <v>4</v>
      </c>
    </row>
    <row r="255" spans="2:8">
      <c r="B255">
        <v>11</v>
      </c>
      <c r="C255">
        <v>2000</v>
      </c>
      <c r="D255">
        <v>2</v>
      </c>
      <c r="E255" t="s">
        <v>32</v>
      </c>
      <c r="F255" t="s">
        <v>845</v>
      </c>
      <c r="G255" s="55">
        <v>7.6691700000000003</v>
      </c>
      <c r="H255">
        <v>4</v>
      </c>
    </row>
    <row r="256" spans="2:8">
      <c r="B256">
        <v>11</v>
      </c>
      <c r="C256">
        <v>2000</v>
      </c>
      <c r="D256">
        <v>3</v>
      </c>
      <c r="E256" t="s">
        <v>32</v>
      </c>
      <c r="F256" t="s">
        <v>845</v>
      </c>
      <c r="G256" s="55">
        <v>15.18797</v>
      </c>
      <c r="H256">
        <v>4</v>
      </c>
    </row>
    <row r="257" spans="2:8">
      <c r="B257">
        <v>11</v>
      </c>
      <c r="C257">
        <v>2000</v>
      </c>
      <c r="D257">
        <v>4</v>
      </c>
      <c r="E257" t="s">
        <v>32</v>
      </c>
      <c r="F257" t="s">
        <v>845</v>
      </c>
      <c r="G257" s="55">
        <v>17.593979999999998</v>
      </c>
      <c r="H257">
        <v>4</v>
      </c>
    </row>
    <row r="258" spans="2:8">
      <c r="B258">
        <v>11</v>
      </c>
      <c r="C258">
        <v>2000</v>
      </c>
      <c r="D258">
        <v>5</v>
      </c>
      <c r="E258" t="s">
        <v>32</v>
      </c>
      <c r="F258" t="s">
        <v>845</v>
      </c>
      <c r="G258" s="55">
        <v>22.706769999999999</v>
      </c>
      <c r="H258">
        <v>4</v>
      </c>
    </row>
    <row r="259" spans="2:8">
      <c r="B259">
        <v>11</v>
      </c>
      <c r="C259">
        <v>2000</v>
      </c>
      <c r="D259">
        <v>6</v>
      </c>
      <c r="E259" t="s">
        <v>32</v>
      </c>
      <c r="F259" t="s">
        <v>845</v>
      </c>
      <c r="G259" s="55">
        <v>32.481200000000001</v>
      </c>
      <c r="H259">
        <v>4</v>
      </c>
    </row>
    <row r="260" spans="2:8">
      <c r="B260">
        <v>11</v>
      </c>
      <c r="C260">
        <v>2000</v>
      </c>
      <c r="D260">
        <v>7</v>
      </c>
      <c r="E260" t="s">
        <v>32</v>
      </c>
      <c r="F260" t="s">
        <v>845</v>
      </c>
      <c r="G260" s="55">
        <v>45.413530000000002</v>
      </c>
      <c r="H260">
        <v>4</v>
      </c>
    </row>
    <row r="261" spans="2:8">
      <c r="B261">
        <v>11</v>
      </c>
      <c r="C261">
        <v>2000</v>
      </c>
      <c r="D261">
        <v>8</v>
      </c>
      <c r="E261" t="s">
        <v>32</v>
      </c>
      <c r="F261" t="s">
        <v>845</v>
      </c>
      <c r="G261" s="55">
        <v>67.669169999999994</v>
      </c>
      <c r="H261">
        <v>4</v>
      </c>
    </row>
    <row r="262" spans="2:8">
      <c r="B262">
        <v>11</v>
      </c>
      <c r="C262">
        <v>2000</v>
      </c>
      <c r="D262">
        <v>1</v>
      </c>
      <c r="E262" t="s">
        <v>34</v>
      </c>
      <c r="F262" t="s">
        <v>842</v>
      </c>
      <c r="G262" s="55">
        <v>8.4210499999999993</v>
      </c>
      <c r="H262">
        <v>4</v>
      </c>
    </row>
    <row r="263" spans="2:8">
      <c r="B263">
        <v>11</v>
      </c>
      <c r="C263">
        <v>2000</v>
      </c>
      <c r="D263">
        <v>2</v>
      </c>
      <c r="E263" t="s">
        <v>34</v>
      </c>
      <c r="F263" t="s">
        <v>842</v>
      </c>
      <c r="G263" s="55">
        <v>8.2706800000000005</v>
      </c>
      <c r="H263">
        <v>4</v>
      </c>
    </row>
    <row r="264" spans="2:8">
      <c r="B264">
        <v>11</v>
      </c>
      <c r="C264">
        <v>2000</v>
      </c>
      <c r="D264">
        <v>3</v>
      </c>
      <c r="E264" t="s">
        <v>34</v>
      </c>
      <c r="F264" t="s">
        <v>842</v>
      </c>
      <c r="G264" s="55">
        <v>14.736840000000001</v>
      </c>
      <c r="H264">
        <v>4</v>
      </c>
    </row>
    <row r="265" spans="2:8">
      <c r="B265">
        <v>11</v>
      </c>
      <c r="C265">
        <v>2000</v>
      </c>
      <c r="D265">
        <v>4</v>
      </c>
      <c r="E265" t="s">
        <v>34</v>
      </c>
      <c r="F265" t="s">
        <v>842</v>
      </c>
      <c r="G265" s="55">
        <v>13.53383</v>
      </c>
      <c r="H265">
        <v>4</v>
      </c>
    </row>
    <row r="266" spans="2:8">
      <c r="B266">
        <v>11</v>
      </c>
      <c r="C266">
        <v>2000</v>
      </c>
      <c r="D266">
        <v>5</v>
      </c>
      <c r="E266" t="s">
        <v>34</v>
      </c>
      <c r="F266" t="s">
        <v>842</v>
      </c>
      <c r="G266" s="55">
        <v>18.49624</v>
      </c>
      <c r="H266">
        <v>4</v>
      </c>
    </row>
    <row r="267" spans="2:8">
      <c r="B267">
        <v>11</v>
      </c>
      <c r="C267">
        <v>2000</v>
      </c>
      <c r="D267">
        <v>6</v>
      </c>
      <c r="E267" t="s">
        <v>34</v>
      </c>
      <c r="F267" t="s">
        <v>842</v>
      </c>
      <c r="G267" s="55">
        <v>29.473680000000002</v>
      </c>
      <c r="H267">
        <v>4</v>
      </c>
    </row>
    <row r="268" spans="2:8">
      <c r="B268">
        <v>11</v>
      </c>
      <c r="C268">
        <v>2000</v>
      </c>
      <c r="D268">
        <v>7</v>
      </c>
      <c r="E268" t="s">
        <v>34</v>
      </c>
      <c r="F268" t="s">
        <v>842</v>
      </c>
      <c r="G268" s="55">
        <v>36.69173</v>
      </c>
      <c r="H268">
        <v>4</v>
      </c>
    </row>
    <row r="269" spans="2:8">
      <c r="B269">
        <v>11</v>
      </c>
      <c r="C269">
        <v>2000</v>
      </c>
      <c r="D269">
        <v>8</v>
      </c>
      <c r="E269" t="s">
        <v>34</v>
      </c>
      <c r="F269" t="s">
        <v>842</v>
      </c>
      <c r="G269" s="55">
        <v>59.849620000000002</v>
      </c>
      <c r="H269">
        <v>4</v>
      </c>
    </row>
    <row r="270" spans="2:8">
      <c r="B270">
        <v>12</v>
      </c>
      <c r="C270">
        <v>2000</v>
      </c>
      <c r="D270">
        <v>1</v>
      </c>
      <c r="E270" t="s">
        <v>32</v>
      </c>
      <c r="F270" t="s">
        <v>843</v>
      </c>
      <c r="G270" s="55">
        <v>5.9451200000000002</v>
      </c>
      <c r="H270">
        <v>4</v>
      </c>
    </row>
    <row r="271" spans="2:8">
      <c r="B271">
        <v>12</v>
      </c>
      <c r="C271">
        <v>2000</v>
      </c>
      <c r="D271">
        <v>2</v>
      </c>
      <c r="E271" t="s">
        <v>32</v>
      </c>
      <c r="F271" t="s">
        <v>843</v>
      </c>
      <c r="G271" s="55">
        <v>10.060980000000001</v>
      </c>
      <c r="H271">
        <v>4</v>
      </c>
    </row>
    <row r="272" spans="2:8">
      <c r="B272">
        <v>12</v>
      </c>
      <c r="C272">
        <v>2000</v>
      </c>
      <c r="D272">
        <v>3</v>
      </c>
      <c r="E272" t="s">
        <v>32</v>
      </c>
      <c r="F272" t="s">
        <v>843</v>
      </c>
      <c r="G272" s="55">
        <v>11.28049</v>
      </c>
      <c r="H272">
        <v>4</v>
      </c>
    </row>
    <row r="273" spans="2:8">
      <c r="B273">
        <v>12</v>
      </c>
      <c r="C273">
        <v>2000</v>
      </c>
      <c r="D273">
        <v>4</v>
      </c>
      <c r="E273" t="s">
        <v>32</v>
      </c>
      <c r="F273" t="s">
        <v>843</v>
      </c>
      <c r="G273" s="55">
        <v>10.97561</v>
      </c>
      <c r="H273">
        <v>4</v>
      </c>
    </row>
    <row r="274" spans="2:8">
      <c r="B274">
        <v>12</v>
      </c>
      <c r="C274">
        <v>2000</v>
      </c>
      <c r="D274">
        <v>5</v>
      </c>
      <c r="E274" t="s">
        <v>32</v>
      </c>
      <c r="F274" t="s">
        <v>843</v>
      </c>
      <c r="G274" s="55">
        <v>10.060980000000001</v>
      </c>
      <c r="H274">
        <v>4</v>
      </c>
    </row>
    <row r="275" spans="2:8">
      <c r="B275">
        <v>12</v>
      </c>
      <c r="C275">
        <v>2000</v>
      </c>
      <c r="D275">
        <v>6</v>
      </c>
      <c r="E275" t="s">
        <v>32</v>
      </c>
      <c r="F275" t="s">
        <v>843</v>
      </c>
      <c r="G275" s="55">
        <v>14.02439</v>
      </c>
      <c r="H275">
        <v>4</v>
      </c>
    </row>
    <row r="276" spans="2:8">
      <c r="B276">
        <v>12</v>
      </c>
      <c r="C276">
        <v>2000</v>
      </c>
      <c r="D276">
        <v>7</v>
      </c>
      <c r="E276" t="s">
        <v>32</v>
      </c>
      <c r="F276" t="s">
        <v>843</v>
      </c>
      <c r="G276" s="55">
        <v>23.78049</v>
      </c>
      <c r="H276">
        <v>4</v>
      </c>
    </row>
    <row r="277" spans="2:8">
      <c r="B277">
        <v>12</v>
      </c>
      <c r="C277">
        <v>2000</v>
      </c>
      <c r="D277">
        <v>8</v>
      </c>
      <c r="E277" t="s">
        <v>32</v>
      </c>
      <c r="F277" t="s">
        <v>843</v>
      </c>
      <c r="G277" s="55">
        <v>44.664630000000002</v>
      </c>
      <c r="H277">
        <v>4</v>
      </c>
    </row>
    <row r="278" spans="2:8">
      <c r="B278">
        <v>12</v>
      </c>
      <c r="C278">
        <v>2000</v>
      </c>
      <c r="D278">
        <v>1</v>
      </c>
      <c r="E278" t="s">
        <v>32</v>
      </c>
      <c r="F278" t="s">
        <v>845</v>
      </c>
      <c r="G278" s="55">
        <v>7.1646299999999998</v>
      </c>
      <c r="H278">
        <v>4</v>
      </c>
    </row>
    <row r="279" spans="2:8">
      <c r="B279">
        <v>12</v>
      </c>
      <c r="C279">
        <v>2000</v>
      </c>
      <c r="D279">
        <v>2</v>
      </c>
      <c r="E279" t="s">
        <v>32</v>
      </c>
      <c r="F279" t="s">
        <v>845</v>
      </c>
      <c r="G279" s="55">
        <v>7.7743900000000004</v>
      </c>
      <c r="H279">
        <v>4</v>
      </c>
    </row>
    <row r="280" spans="2:8">
      <c r="B280">
        <v>12</v>
      </c>
      <c r="C280">
        <v>2000</v>
      </c>
      <c r="D280">
        <v>3</v>
      </c>
      <c r="E280" t="s">
        <v>32</v>
      </c>
      <c r="F280" t="s">
        <v>845</v>
      </c>
      <c r="G280" s="55">
        <v>14.939019999999999</v>
      </c>
      <c r="H280">
        <v>4</v>
      </c>
    </row>
    <row r="281" spans="2:8">
      <c r="B281">
        <v>12</v>
      </c>
      <c r="C281">
        <v>2000</v>
      </c>
      <c r="D281">
        <v>4</v>
      </c>
      <c r="E281" t="s">
        <v>32</v>
      </c>
      <c r="F281" t="s">
        <v>845</v>
      </c>
      <c r="G281" s="55">
        <v>17.9878</v>
      </c>
      <c r="H281">
        <v>4</v>
      </c>
    </row>
    <row r="282" spans="2:8">
      <c r="B282">
        <v>12</v>
      </c>
      <c r="C282">
        <v>2000</v>
      </c>
      <c r="D282">
        <v>5</v>
      </c>
      <c r="E282" t="s">
        <v>32</v>
      </c>
      <c r="F282" t="s">
        <v>845</v>
      </c>
      <c r="G282" s="55">
        <v>22.560980000000001</v>
      </c>
      <c r="H282">
        <v>4</v>
      </c>
    </row>
    <row r="283" spans="2:8">
      <c r="B283">
        <v>12</v>
      </c>
      <c r="C283">
        <v>2000</v>
      </c>
      <c r="D283">
        <v>6</v>
      </c>
      <c r="E283" t="s">
        <v>32</v>
      </c>
      <c r="F283" t="s">
        <v>845</v>
      </c>
      <c r="G283" s="55">
        <v>32.46951</v>
      </c>
      <c r="H283">
        <v>4</v>
      </c>
    </row>
    <row r="284" spans="2:8">
      <c r="B284">
        <v>12</v>
      </c>
      <c r="C284">
        <v>2000</v>
      </c>
      <c r="D284">
        <v>7</v>
      </c>
      <c r="E284" t="s">
        <v>32</v>
      </c>
      <c r="F284" t="s">
        <v>845</v>
      </c>
      <c r="G284" s="55">
        <v>45.579270000000001</v>
      </c>
      <c r="H284">
        <v>4</v>
      </c>
    </row>
    <row r="285" spans="2:8">
      <c r="B285">
        <v>12</v>
      </c>
      <c r="C285">
        <v>2000</v>
      </c>
      <c r="D285">
        <v>8</v>
      </c>
      <c r="E285" t="s">
        <v>32</v>
      </c>
      <c r="F285" t="s">
        <v>845</v>
      </c>
      <c r="G285" s="55">
        <v>68.292680000000004</v>
      </c>
      <c r="H285">
        <v>4</v>
      </c>
    </row>
    <row r="286" spans="2:8">
      <c r="B286">
        <v>12</v>
      </c>
      <c r="C286">
        <v>2000</v>
      </c>
      <c r="D286">
        <v>1</v>
      </c>
      <c r="E286" t="s">
        <v>34</v>
      </c>
      <c r="F286" t="s">
        <v>844</v>
      </c>
      <c r="G286" s="55">
        <v>6.0975599999999996</v>
      </c>
      <c r="H286">
        <v>4</v>
      </c>
    </row>
    <row r="287" spans="2:8">
      <c r="B287">
        <v>12</v>
      </c>
      <c r="C287">
        <v>2000</v>
      </c>
      <c r="D287">
        <v>2</v>
      </c>
      <c r="E287" t="s">
        <v>34</v>
      </c>
      <c r="F287" t="s">
        <v>844</v>
      </c>
      <c r="G287" s="55">
        <v>9.9085400000000003</v>
      </c>
      <c r="H287">
        <v>4</v>
      </c>
    </row>
    <row r="288" spans="2:8">
      <c r="B288">
        <v>12</v>
      </c>
      <c r="C288">
        <v>2000</v>
      </c>
      <c r="D288">
        <v>3</v>
      </c>
      <c r="E288" t="s">
        <v>34</v>
      </c>
      <c r="F288" t="s">
        <v>844</v>
      </c>
      <c r="G288" s="55">
        <v>16.615849999999998</v>
      </c>
      <c r="H288">
        <v>4</v>
      </c>
    </row>
    <row r="289" spans="2:8">
      <c r="B289">
        <v>12</v>
      </c>
      <c r="C289">
        <v>2000</v>
      </c>
      <c r="D289">
        <v>4</v>
      </c>
      <c r="E289" t="s">
        <v>34</v>
      </c>
      <c r="F289" t="s">
        <v>844</v>
      </c>
      <c r="G289" s="55">
        <v>13.71951</v>
      </c>
      <c r="H289">
        <v>4</v>
      </c>
    </row>
    <row r="290" spans="2:8">
      <c r="B290">
        <v>12</v>
      </c>
      <c r="C290">
        <v>2000</v>
      </c>
      <c r="D290">
        <v>5</v>
      </c>
      <c r="E290" t="s">
        <v>34</v>
      </c>
      <c r="F290" t="s">
        <v>844</v>
      </c>
      <c r="G290" s="55">
        <v>20.426829999999999</v>
      </c>
      <c r="H290">
        <v>4</v>
      </c>
    </row>
    <row r="291" spans="2:8">
      <c r="B291">
        <v>12</v>
      </c>
      <c r="C291">
        <v>2000</v>
      </c>
      <c r="D291">
        <v>6</v>
      </c>
      <c r="E291" t="s">
        <v>34</v>
      </c>
      <c r="F291" t="s">
        <v>844</v>
      </c>
      <c r="G291" s="55">
        <v>24.847560000000001</v>
      </c>
      <c r="H291">
        <v>4</v>
      </c>
    </row>
    <row r="292" spans="2:8">
      <c r="B292">
        <v>12</v>
      </c>
      <c r="C292">
        <v>2000</v>
      </c>
      <c r="D292">
        <v>7</v>
      </c>
      <c r="E292" t="s">
        <v>34</v>
      </c>
      <c r="F292" t="s">
        <v>844</v>
      </c>
      <c r="G292" s="55">
        <v>38.567070000000001</v>
      </c>
      <c r="H292">
        <v>4</v>
      </c>
    </row>
    <row r="293" spans="2:8">
      <c r="B293">
        <v>12</v>
      </c>
      <c r="C293">
        <v>2000</v>
      </c>
      <c r="D293">
        <v>8</v>
      </c>
      <c r="E293" t="s">
        <v>34</v>
      </c>
      <c r="F293" t="s">
        <v>844</v>
      </c>
      <c r="G293" s="55">
        <v>73.170730000000006</v>
      </c>
      <c r="H293">
        <v>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446"/>
  <sheetViews>
    <sheetView workbookViewId="0">
      <selection activeCell="I29" sqref="I29"/>
    </sheetView>
  </sheetViews>
  <sheetFormatPr defaultColWidth="11" defaultRowHeight="15.6"/>
  <cols>
    <col min="9" max="9" width="10.8984375" style="48"/>
  </cols>
  <sheetData>
    <row r="1" spans="1:24">
      <c r="A1" t="s">
        <v>60</v>
      </c>
      <c r="B1" t="s">
        <v>15</v>
      </c>
      <c r="C1" t="s">
        <v>597</v>
      </c>
      <c r="D1" s="60" t="s">
        <v>221</v>
      </c>
      <c r="E1" t="s">
        <v>49</v>
      </c>
      <c r="F1" t="s">
        <v>70</v>
      </c>
      <c r="G1" t="s">
        <v>13</v>
      </c>
      <c r="J1" t="s">
        <v>15</v>
      </c>
      <c r="K1" t="s">
        <v>16</v>
      </c>
      <c r="L1" t="s">
        <v>221</v>
      </c>
      <c r="M1" t="s">
        <v>515</v>
      </c>
      <c r="N1" t="s">
        <v>707</v>
      </c>
      <c r="O1" t="s">
        <v>597</v>
      </c>
      <c r="P1" t="s">
        <v>708</v>
      </c>
      <c r="Q1" t="s">
        <v>846</v>
      </c>
      <c r="R1" t="s">
        <v>711</v>
      </c>
      <c r="S1" t="s">
        <v>712</v>
      </c>
      <c r="T1" s="22" t="s">
        <v>713</v>
      </c>
      <c r="U1" s="22" t="s">
        <v>714</v>
      </c>
      <c r="V1" t="s">
        <v>715</v>
      </c>
      <c r="W1" t="s">
        <v>716</v>
      </c>
      <c r="X1" t="s">
        <v>28</v>
      </c>
    </row>
    <row r="2" spans="1:24">
      <c r="A2" t="s">
        <v>74</v>
      </c>
      <c r="B2">
        <v>1</v>
      </c>
      <c r="C2">
        <v>1997</v>
      </c>
      <c r="D2" s="60">
        <v>1</v>
      </c>
      <c r="E2" t="s">
        <v>32</v>
      </c>
      <c r="F2">
        <v>0</v>
      </c>
      <c r="G2">
        <v>3</v>
      </c>
      <c r="J2">
        <v>1</v>
      </c>
      <c r="K2">
        <v>1</v>
      </c>
      <c r="L2" s="60">
        <v>1</v>
      </c>
      <c r="M2" t="s">
        <v>847</v>
      </c>
      <c r="N2" t="s">
        <v>848</v>
      </c>
      <c r="O2">
        <v>1997</v>
      </c>
      <c r="P2" t="s">
        <v>70</v>
      </c>
      <c r="Q2" t="s">
        <v>849</v>
      </c>
      <c r="R2">
        <f t="shared" ref="R2:R12" si="0">AVERAGE(F2,F13)</f>
        <v>0</v>
      </c>
      <c r="S2">
        <f>AVERAGE(F24,F35)</f>
        <v>0</v>
      </c>
      <c r="T2" s="61">
        <v>3</v>
      </c>
      <c r="U2" s="61">
        <v>3</v>
      </c>
      <c r="V2" t="e">
        <f>S2/R2</f>
        <v>#DIV/0!</v>
      </c>
      <c r="W2" t="e">
        <f>LN(V2)</f>
        <v>#DIV/0!</v>
      </c>
      <c r="X2">
        <f>(T2*U2)/(U2+T2)</f>
        <v>1.5</v>
      </c>
    </row>
    <row r="3" spans="1:24">
      <c r="A3" t="s">
        <v>515</v>
      </c>
      <c r="B3">
        <v>1</v>
      </c>
      <c r="C3">
        <v>1997</v>
      </c>
      <c r="D3" s="60">
        <v>2</v>
      </c>
      <c r="E3" t="s">
        <v>32</v>
      </c>
      <c r="F3">
        <v>1.5885899999999999</v>
      </c>
      <c r="G3">
        <v>3</v>
      </c>
      <c r="J3">
        <v>1</v>
      </c>
      <c r="K3">
        <v>2</v>
      </c>
      <c r="L3" s="60">
        <v>2</v>
      </c>
      <c r="M3" t="s">
        <v>847</v>
      </c>
      <c r="N3" t="s">
        <v>848</v>
      </c>
      <c r="O3">
        <v>1997</v>
      </c>
      <c r="P3" t="s">
        <v>70</v>
      </c>
      <c r="Q3" t="s">
        <v>849</v>
      </c>
      <c r="R3">
        <f t="shared" si="0"/>
        <v>0.79429499999999997</v>
      </c>
      <c r="S3">
        <f t="shared" ref="S3:S11" si="1">AVERAGE(F25,F36)</f>
        <v>0.61099999999999999</v>
      </c>
      <c r="T3" s="61">
        <v>3</v>
      </c>
      <c r="U3" s="61">
        <v>3</v>
      </c>
      <c r="V3">
        <f t="shared" ref="V3:V11" si="2">S3/R3</f>
        <v>0.76923561145418262</v>
      </c>
      <c r="W3">
        <f t="shared" ref="W3:W29" si="3">LN(V3)</f>
        <v>-0.26235796959686636</v>
      </c>
      <c r="X3">
        <f t="shared" ref="X3:X29" si="4">(T3*U3)/(U3+T3)</f>
        <v>1.5</v>
      </c>
    </row>
    <row r="4" spans="1:24">
      <c r="A4" t="s">
        <v>847</v>
      </c>
      <c r="B4">
        <v>1</v>
      </c>
      <c r="C4">
        <v>1997</v>
      </c>
      <c r="D4" s="60">
        <v>3</v>
      </c>
      <c r="E4" t="s">
        <v>32</v>
      </c>
      <c r="F4">
        <v>1.52749</v>
      </c>
      <c r="G4">
        <v>3</v>
      </c>
      <c r="J4">
        <v>1</v>
      </c>
      <c r="K4">
        <v>3</v>
      </c>
      <c r="L4" s="60">
        <v>3</v>
      </c>
      <c r="M4" t="s">
        <v>847</v>
      </c>
      <c r="N4" t="s">
        <v>848</v>
      </c>
      <c r="O4">
        <v>1997</v>
      </c>
      <c r="P4" t="s">
        <v>70</v>
      </c>
      <c r="Q4" t="s">
        <v>849</v>
      </c>
      <c r="R4">
        <f t="shared" si="0"/>
        <v>0.76374500000000001</v>
      </c>
      <c r="S4">
        <f t="shared" si="1"/>
        <v>0.73319999999999996</v>
      </c>
      <c r="T4" s="61">
        <v>3</v>
      </c>
      <c r="U4" s="61">
        <v>3</v>
      </c>
      <c r="V4">
        <f t="shared" si="2"/>
        <v>0.96000628482019512</v>
      </c>
      <c r="W4">
        <f t="shared" si="3"/>
        <v>-4.0815447853981342E-2</v>
      </c>
      <c r="X4">
        <f t="shared" si="4"/>
        <v>1.5</v>
      </c>
    </row>
    <row r="5" spans="1:24">
      <c r="A5" t="s">
        <v>707</v>
      </c>
      <c r="B5">
        <v>1</v>
      </c>
      <c r="C5">
        <v>1997</v>
      </c>
      <c r="D5" s="60">
        <v>4</v>
      </c>
      <c r="E5" t="s">
        <v>32</v>
      </c>
      <c r="F5">
        <v>16.19145</v>
      </c>
      <c r="G5">
        <v>3</v>
      </c>
      <c r="J5">
        <v>1</v>
      </c>
      <c r="K5">
        <v>4</v>
      </c>
      <c r="L5" s="60">
        <v>4</v>
      </c>
      <c r="M5" t="s">
        <v>847</v>
      </c>
      <c r="N5" t="s">
        <v>848</v>
      </c>
      <c r="O5">
        <v>1997</v>
      </c>
      <c r="P5" t="s">
        <v>70</v>
      </c>
      <c r="Q5" t="s">
        <v>849</v>
      </c>
      <c r="R5">
        <f t="shared" si="0"/>
        <v>8.0957249999999998</v>
      </c>
      <c r="S5">
        <f t="shared" si="1"/>
        <v>6.7820749999999999</v>
      </c>
      <c r="T5" s="61">
        <v>3</v>
      </c>
      <c r="U5" s="61">
        <v>3</v>
      </c>
      <c r="V5">
        <f t="shared" si="2"/>
        <v>0.83773534797686433</v>
      </c>
      <c r="W5">
        <f t="shared" si="3"/>
        <v>-0.17705304224984666</v>
      </c>
      <c r="X5">
        <f t="shared" si="4"/>
        <v>1.5</v>
      </c>
    </row>
    <row r="6" spans="1:24">
      <c r="A6" t="s">
        <v>848</v>
      </c>
      <c r="B6">
        <v>1</v>
      </c>
      <c r="C6">
        <v>1997</v>
      </c>
      <c r="D6" s="60">
        <v>5</v>
      </c>
      <c r="E6" t="s">
        <v>32</v>
      </c>
      <c r="F6">
        <v>22.973520000000001</v>
      </c>
      <c r="G6">
        <v>3</v>
      </c>
      <c r="J6">
        <v>1</v>
      </c>
      <c r="K6">
        <v>5</v>
      </c>
      <c r="L6" s="60">
        <v>5</v>
      </c>
      <c r="M6" t="s">
        <v>847</v>
      </c>
      <c r="N6" t="s">
        <v>848</v>
      </c>
      <c r="O6">
        <v>1997</v>
      </c>
      <c r="P6" t="s">
        <v>70</v>
      </c>
      <c r="Q6" t="s">
        <v>849</v>
      </c>
      <c r="R6">
        <f t="shared" si="0"/>
        <v>11.48676</v>
      </c>
      <c r="S6">
        <f t="shared" si="1"/>
        <v>8.7372700000000005</v>
      </c>
      <c r="T6" s="61">
        <v>3</v>
      </c>
      <c r="U6" s="61">
        <v>3</v>
      </c>
      <c r="V6">
        <f t="shared" si="2"/>
        <v>0.76063833491776622</v>
      </c>
      <c r="W6">
        <f t="shared" si="3"/>
        <v>-0.27359728386696586</v>
      </c>
      <c r="X6">
        <f t="shared" si="4"/>
        <v>1.5</v>
      </c>
    </row>
    <row r="7" spans="1:24">
      <c r="B7">
        <v>1</v>
      </c>
      <c r="C7">
        <v>1997</v>
      </c>
      <c r="D7" s="60">
        <v>6</v>
      </c>
      <c r="E7" t="s">
        <v>32</v>
      </c>
      <c r="F7">
        <v>20.224029999999999</v>
      </c>
      <c r="G7">
        <v>3</v>
      </c>
      <c r="J7">
        <v>1</v>
      </c>
      <c r="K7">
        <v>6</v>
      </c>
      <c r="L7" s="60">
        <v>6</v>
      </c>
      <c r="M7" t="s">
        <v>847</v>
      </c>
      <c r="N7" t="s">
        <v>848</v>
      </c>
      <c r="O7">
        <v>1997</v>
      </c>
      <c r="P7" t="s">
        <v>70</v>
      </c>
      <c r="Q7" t="s">
        <v>849</v>
      </c>
      <c r="R7">
        <f t="shared" si="0"/>
        <v>10.112015</v>
      </c>
      <c r="S7">
        <f t="shared" si="1"/>
        <v>8.2179249999999993</v>
      </c>
      <c r="T7" s="61">
        <v>3</v>
      </c>
      <c r="U7" s="61">
        <v>3</v>
      </c>
      <c r="V7">
        <f t="shared" si="2"/>
        <v>0.81268916234795929</v>
      </c>
      <c r="W7">
        <f t="shared" si="3"/>
        <v>-0.20740657667800855</v>
      </c>
      <c r="X7">
        <f t="shared" si="4"/>
        <v>1.5</v>
      </c>
    </row>
    <row r="8" spans="1:24">
      <c r="B8">
        <v>1</v>
      </c>
      <c r="C8">
        <v>1997</v>
      </c>
      <c r="D8" s="60">
        <v>7</v>
      </c>
      <c r="E8" t="s">
        <v>32</v>
      </c>
      <c r="F8">
        <v>17.535640000000001</v>
      </c>
      <c r="G8">
        <v>3</v>
      </c>
      <c r="J8">
        <v>1</v>
      </c>
      <c r="K8">
        <v>7</v>
      </c>
      <c r="L8" s="60">
        <v>7</v>
      </c>
      <c r="M8" t="s">
        <v>847</v>
      </c>
      <c r="N8" t="s">
        <v>848</v>
      </c>
      <c r="O8">
        <v>1997</v>
      </c>
      <c r="P8" t="s">
        <v>70</v>
      </c>
      <c r="Q8" t="s">
        <v>849</v>
      </c>
      <c r="R8">
        <f t="shared" si="0"/>
        <v>8.7678200000000004</v>
      </c>
      <c r="S8">
        <f t="shared" si="1"/>
        <v>8.0040750000000003</v>
      </c>
      <c r="T8" s="61">
        <v>3</v>
      </c>
      <c r="U8" s="61">
        <v>3</v>
      </c>
      <c r="V8">
        <f t="shared" si="2"/>
        <v>0.91289225828084974</v>
      </c>
      <c r="W8">
        <f t="shared" si="3"/>
        <v>-9.1137413805424144E-2</v>
      </c>
      <c r="X8">
        <f t="shared" si="4"/>
        <v>1.5</v>
      </c>
    </row>
    <row r="9" spans="1:24">
      <c r="B9">
        <v>1</v>
      </c>
      <c r="C9">
        <v>1997</v>
      </c>
      <c r="D9" s="60">
        <v>8</v>
      </c>
      <c r="E9" t="s">
        <v>32</v>
      </c>
      <c r="F9">
        <v>24.256620000000002</v>
      </c>
      <c r="G9">
        <v>3</v>
      </c>
      <c r="J9">
        <v>1</v>
      </c>
      <c r="K9">
        <v>8</v>
      </c>
      <c r="L9" s="60">
        <v>8</v>
      </c>
      <c r="M9" t="s">
        <v>847</v>
      </c>
      <c r="N9" t="s">
        <v>848</v>
      </c>
      <c r="O9">
        <v>1997</v>
      </c>
      <c r="P9" t="s">
        <v>70</v>
      </c>
      <c r="Q9" t="s">
        <v>849</v>
      </c>
      <c r="R9">
        <f t="shared" si="0"/>
        <v>12.128310000000001</v>
      </c>
      <c r="S9">
        <f t="shared" si="1"/>
        <v>10.661915</v>
      </c>
      <c r="T9" s="61">
        <v>3</v>
      </c>
      <c r="U9" s="61">
        <v>3</v>
      </c>
      <c r="V9">
        <f t="shared" si="2"/>
        <v>0.87909321249209493</v>
      </c>
      <c r="W9">
        <f t="shared" si="3"/>
        <v>-0.12886434312842615</v>
      </c>
      <c r="X9">
        <f t="shared" si="4"/>
        <v>1.5</v>
      </c>
    </row>
    <row r="10" spans="1:24">
      <c r="B10">
        <v>1</v>
      </c>
      <c r="C10">
        <v>1997</v>
      </c>
      <c r="D10" s="60">
        <v>9</v>
      </c>
      <c r="E10" t="s">
        <v>32</v>
      </c>
      <c r="F10">
        <v>22.36253</v>
      </c>
      <c r="G10">
        <v>3</v>
      </c>
      <c r="J10">
        <v>1</v>
      </c>
      <c r="K10">
        <v>9</v>
      </c>
      <c r="L10" s="60">
        <v>9</v>
      </c>
      <c r="M10" t="s">
        <v>847</v>
      </c>
      <c r="N10" t="s">
        <v>848</v>
      </c>
      <c r="O10">
        <v>1997</v>
      </c>
      <c r="P10" t="s">
        <v>70</v>
      </c>
      <c r="Q10" t="s">
        <v>849</v>
      </c>
      <c r="R10">
        <f t="shared" si="0"/>
        <v>11.181265</v>
      </c>
      <c r="S10">
        <f t="shared" si="1"/>
        <v>9.9898150000000001</v>
      </c>
      <c r="T10" s="61">
        <v>3</v>
      </c>
      <c r="U10" s="61">
        <v>3</v>
      </c>
      <c r="V10">
        <f t="shared" si="2"/>
        <v>0.89344228940106507</v>
      </c>
      <c r="W10">
        <f t="shared" si="3"/>
        <v>-0.11267353583510054</v>
      </c>
      <c r="X10">
        <f t="shared" si="4"/>
        <v>1.5</v>
      </c>
    </row>
    <row r="11" spans="1:24">
      <c r="B11">
        <v>1</v>
      </c>
      <c r="C11">
        <v>1997</v>
      </c>
      <c r="D11" s="60">
        <v>10</v>
      </c>
      <c r="E11" t="s">
        <v>32</v>
      </c>
      <c r="F11">
        <v>26.08961</v>
      </c>
      <c r="G11">
        <v>3</v>
      </c>
      <c r="J11">
        <v>1</v>
      </c>
      <c r="K11">
        <v>10</v>
      </c>
      <c r="L11" s="60">
        <v>10</v>
      </c>
      <c r="M11" t="s">
        <v>847</v>
      </c>
      <c r="N11" t="s">
        <v>848</v>
      </c>
      <c r="O11">
        <v>1997</v>
      </c>
      <c r="P11" t="s">
        <v>70</v>
      </c>
      <c r="Q11" t="s">
        <v>849</v>
      </c>
      <c r="R11">
        <f t="shared" si="0"/>
        <v>13.044805</v>
      </c>
      <c r="S11">
        <f t="shared" si="1"/>
        <v>11.181265</v>
      </c>
      <c r="T11" s="61">
        <v>3</v>
      </c>
      <c r="U11" s="61">
        <v>3</v>
      </c>
      <c r="V11">
        <f t="shared" si="2"/>
        <v>0.85714313092453276</v>
      </c>
      <c r="W11">
        <f t="shared" si="3"/>
        <v>-0.15415036041535443</v>
      </c>
      <c r="X11">
        <f t="shared" si="4"/>
        <v>1.5</v>
      </c>
    </row>
    <row r="12" spans="1:24">
      <c r="B12">
        <v>1</v>
      </c>
      <c r="C12">
        <v>1997</v>
      </c>
      <c r="D12" s="60">
        <v>11</v>
      </c>
      <c r="E12" t="s">
        <v>32</v>
      </c>
      <c r="F12">
        <v>26.15071</v>
      </c>
      <c r="G12">
        <v>3</v>
      </c>
      <c r="J12">
        <v>1</v>
      </c>
      <c r="K12">
        <v>11</v>
      </c>
      <c r="L12" s="60">
        <v>11</v>
      </c>
      <c r="M12" t="s">
        <v>847</v>
      </c>
      <c r="N12" t="s">
        <v>848</v>
      </c>
      <c r="O12">
        <v>1997</v>
      </c>
      <c r="P12" t="s">
        <v>70</v>
      </c>
      <c r="Q12" t="s">
        <v>849</v>
      </c>
      <c r="R12">
        <f t="shared" si="0"/>
        <v>13.075355</v>
      </c>
      <c r="S12">
        <f>AVERAGE(F34,F45)</f>
        <v>10.723015</v>
      </c>
      <c r="T12" s="61">
        <v>3</v>
      </c>
      <c r="U12" s="61">
        <v>3</v>
      </c>
      <c r="V12">
        <f>S12/R12</f>
        <v>0.82009360357711125</v>
      </c>
      <c r="W12">
        <f t="shared" si="3"/>
        <v>-0.19833679453473987</v>
      </c>
      <c r="X12">
        <f t="shared" si="4"/>
        <v>1.5</v>
      </c>
    </row>
    <row r="13" spans="1:24">
      <c r="B13">
        <v>1</v>
      </c>
      <c r="C13">
        <v>1997</v>
      </c>
      <c r="D13" s="60">
        <v>1</v>
      </c>
      <c r="E13" t="s">
        <v>32</v>
      </c>
      <c r="F13">
        <v>0</v>
      </c>
      <c r="G13">
        <v>0</v>
      </c>
      <c r="J13">
        <v>1</v>
      </c>
      <c r="K13">
        <v>12</v>
      </c>
      <c r="L13" s="60">
        <v>1</v>
      </c>
      <c r="M13" t="s">
        <v>847</v>
      </c>
      <c r="N13" t="s">
        <v>848</v>
      </c>
      <c r="O13">
        <v>1997</v>
      </c>
      <c r="P13" t="s">
        <v>70</v>
      </c>
      <c r="Q13" t="s">
        <v>850</v>
      </c>
      <c r="R13">
        <f t="shared" ref="R13:R23" si="5">AVERAGE(F2,F13)</f>
        <v>0</v>
      </c>
      <c r="S13">
        <f t="shared" ref="S13:S23" si="6">AVERAGE(F46,F57)</f>
        <v>0</v>
      </c>
      <c r="T13" s="61">
        <v>3</v>
      </c>
      <c r="U13" s="61">
        <v>3</v>
      </c>
      <c r="V13" t="e">
        <f>S13/R13</f>
        <v>#DIV/0!</v>
      </c>
      <c r="W13" t="e">
        <f t="shared" si="3"/>
        <v>#DIV/0!</v>
      </c>
      <c r="X13">
        <f t="shared" si="4"/>
        <v>1.5</v>
      </c>
    </row>
    <row r="14" spans="1:24">
      <c r="B14">
        <v>1</v>
      </c>
      <c r="C14">
        <v>1997</v>
      </c>
      <c r="D14" s="60">
        <v>2</v>
      </c>
      <c r="E14" t="s">
        <v>32</v>
      </c>
      <c r="F14">
        <v>0</v>
      </c>
      <c r="G14">
        <v>0</v>
      </c>
      <c r="J14">
        <v>1</v>
      </c>
      <c r="K14">
        <v>13</v>
      </c>
      <c r="L14" s="60">
        <v>2</v>
      </c>
      <c r="M14" t="s">
        <v>847</v>
      </c>
      <c r="N14" t="s">
        <v>848</v>
      </c>
      <c r="O14">
        <v>1997</v>
      </c>
      <c r="P14" t="s">
        <v>70</v>
      </c>
      <c r="Q14" t="s">
        <v>850</v>
      </c>
      <c r="R14">
        <f>AVERAGE(F3,F14)</f>
        <v>0.79429499999999997</v>
      </c>
      <c r="S14">
        <f>AVERAGE(F47,F58)</f>
        <v>0.76374500000000001</v>
      </c>
      <c r="T14" s="61">
        <v>3</v>
      </c>
      <c r="U14" s="61">
        <v>3</v>
      </c>
      <c r="V14">
        <f>S14/R14</f>
        <v>0.9615382194272909</v>
      </c>
      <c r="W14">
        <f t="shared" si="3"/>
        <v>-3.9220964948930466E-2</v>
      </c>
      <c r="X14">
        <f t="shared" si="4"/>
        <v>1.5</v>
      </c>
    </row>
    <row r="15" spans="1:24">
      <c r="B15">
        <v>1</v>
      </c>
      <c r="C15">
        <v>1997</v>
      </c>
      <c r="D15" s="60">
        <v>3</v>
      </c>
      <c r="E15" t="s">
        <v>32</v>
      </c>
      <c r="F15">
        <v>0</v>
      </c>
      <c r="G15">
        <v>0</v>
      </c>
      <c r="J15">
        <v>1</v>
      </c>
      <c r="K15">
        <v>14</v>
      </c>
      <c r="L15" s="60">
        <v>3</v>
      </c>
      <c r="M15" t="s">
        <v>847</v>
      </c>
      <c r="N15" t="s">
        <v>848</v>
      </c>
      <c r="O15">
        <v>1997</v>
      </c>
      <c r="P15" t="s">
        <v>70</v>
      </c>
      <c r="Q15" t="s">
        <v>850</v>
      </c>
      <c r="R15">
        <f t="shared" si="5"/>
        <v>0.76374500000000001</v>
      </c>
      <c r="S15">
        <f t="shared" si="6"/>
        <v>0.82484500000000005</v>
      </c>
      <c r="T15" s="61">
        <v>3</v>
      </c>
      <c r="U15" s="61">
        <v>3</v>
      </c>
      <c r="V15">
        <f t="shared" ref="V15:V29" si="7">S15/R15</f>
        <v>1.0800005237350163</v>
      </c>
      <c r="W15">
        <f t="shared" si="3"/>
        <v>7.6961526075840669E-2</v>
      </c>
      <c r="X15">
        <f t="shared" si="4"/>
        <v>1.5</v>
      </c>
    </row>
    <row r="16" spans="1:24">
      <c r="B16">
        <v>1</v>
      </c>
      <c r="C16">
        <v>1997</v>
      </c>
      <c r="D16" s="60">
        <v>4</v>
      </c>
      <c r="E16" t="s">
        <v>32</v>
      </c>
      <c r="F16">
        <v>0</v>
      </c>
      <c r="G16">
        <v>0</v>
      </c>
      <c r="J16">
        <v>1</v>
      </c>
      <c r="K16">
        <v>15</v>
      </c>
      <c r="L16" s="60">
        <v>4</v>
      </c>
      <c r="M16" t="s">
        <v>847</v>
      </c>
      <c r="N16" t="s">
        <v>848</v>
      </c>
      <c r="O16">
        <v>1997</v>
      </c>
      <c r="P16" t="s">
        <v>70</v>
      </c>
      <c r="Q16" t="s">
        <v>850</v>
      </c>
      <c r="R16">
        <f t="shared" si="5"/>
        <v>8.0957249999999998</v>
      </c>
      <c r="S16">
        <f t="shared" si="6"/>
        <v>6.5071300000000001</v>
      </c>
      <c r="T16" s="61">
        <v>3</v>
      </c>
      <c r="U16" s="61">
        <v>3</v>
      </c>
      <c r="V16">
        <f t="shared" si="7"/>
        <v>0.80377359655867764</v>
      </c>
      <c r="W16">
        <f t="shared" si="3"/>
        <v>-0.21843764577891187</v>
      </c>
      <c r="X16">
        <f t="shared" si="4"/>
        <v>1.5</v>
      </c>
    </row>
    <row r="17" spans="2:24">
      <c r="B17">
        <v>1</v>
      </c>
      <c r="C17">
        <v>1997</v>
      </c>
      <c r="D17" s="60">
        <v>5</v>
      </c>
      <c r="E17" t="s">
        <v>32</v>
      </c>
      <c r="F17">
        <v>0</v>
      </c>
      <c r="G17">
        <v>0</v>
      </c>
      <c r="J17">
        <v>1</v>
      </c>
      <c r="K17">
        <v>16</v>
      </c>
      <c r="L17" s="60">
        <v>5</v>
      </c>
      <c r="M17" t="s">
        <v>847</v>
      </c>
      <c r="N17" t="s">
        <v>848</v>
      </c>
      <c r="O17">
        <v>1997</v>
      </c>
      <c r="P17" t="s">
        <v>70</v>
      </c>
      <c r="Q17" t="s">
        <v>850</v>
      </c>
      <c r="R17">
        <f t="shared" si="5"/>
        <v>11.48676</v>
      </c>
      <c r="S17">
        <f t="shared" si="6"/>
        <v>8.0346250000000001</v>
      </c>
      <c r="T17" s="61">
        <v>3</v>
      </c>
      <c r="U17" s="61">
        <v>3</v>
      </c>
      <c r="V17">
        <f t="shared" si="7"/>
        <v>0.69946834442436334</v>
      </c>
      <c r="W17">
        <f t="shared" si="3"/>
        <v>-0.35743474047622675</v>
      </c>
      <c r="X17">
        <f t="shared" si="4"/>
        <v>1.5</v>
      </c>
    </row>
    <row r="18" spans="2:24">
      <c r="B18">
        <v>1</v>
      </c>
      <c r="C18">
        <v>1997</v>
      </c>
      <c r="D18" s="60">
        <v>6</v>
      </c>
      <c r="E18" t="s">
        <v>32</v>
      </c>
      <c r="F18">
        <v>0</v>
      </c>
      <c r="G18">
        <v>0</v>
      </c>
      <c r="J18">
        <v>1</v>
      </c>
      <c r="K18">
        <v>17</v>
      </c>
      <c r="L18" s="60">
        <v>6</v>
      </c>
      <c r="M18" t="s">
        <v>847</v>
      </c>
      <c r="N18" t="s">
        <v>848</v>
      </c>
      <c r="O18">
        <v>1997</v>
      </c>
      <c r="P18" t="s">
        <v>70</v>
      </c>
      <c r="Q18" t="s">
        <v>850</v>
      </c>
      <c r="R18">
        <f t="shared" si="5"/>
        <v>10.112015</v>
      </c>
      <c r="S18">
        <f t="shared" si="6"/>
        <v>8.1262749999999997</v>
      </c>
      <c r="T18" s="61">
        <v>3</v>
      </c>
      <c r="U18" s="61">
        <v>3</v>
      </c>
      <c r="V18">
        <f t="shared" si="7"/>
        <v>0.80362568686854208</v>
      </c>
      <c r="W18">
        <f t="shared" si="3"/>
        <v>-0.21862168180789113</v>
      </c>
      <c r="X18">
        <f t="shared" si="4"/>
        <v>1.5</v>
      </c>
    </row>
    <row r="19" spans="2:24">
      <c r="B19">
        <v>1</v>
      </c>
      <c r="C19">
        <v>1997</v>
      </c>
      <c r="D19" s="60">
        <v>7</v>
      </c>
      <c r="E19" t="s">
        <v>32</v>
      </c>
      <c r="F19">
        <v>0</v>
      </c>
      <c r="G19">
        <v>0</v>
      </c>
      <c r="J19">
        <v>1</v>
      </c>
      <c r="K19">
        <v>18</v>
      </c>
      <c r="L19" s="60">
        <v>7</v>
      </c>
      <c r="M19" t="s">
        <v>847</v>
      </c>
      <c r="N19" t="s">
        <v>848</v>
      </c>
      <c r="O19">
        <v>1997</v>
      </c>
      <c r="P19" t="s">
        <v>70</v>
      </c>
      <c r="Q19" t="s">
        <v>850</v>
      </c>
      <c r="R19">
        <f t="shared" si="5"/>
        <v>8.7678200000000004</v>
      </c>
      <c r="S19">
        <f t="shared" si="6"/>
        <v>7.118125</v>
      </c>
      <c r="T19" s="61">
        <v>3</v>
      </c>
      <c r="U19" s="61">
        <v>3</v>
      </c>
      <c r="V19">
        <f t="shared" si="7"/>
        <v>0.81184661637670474</v>
      </c>
      <c r="W19">
        <f t="shared" si="3"/>
        <v>-0.20844385275137417</v>
      </c>
      <c r="X19">
        <f t="shared" si="4"/>
        <v>1.5</v>
      </c>
    </row>
    <row r="20" spans="2:24">
      <c r="B20">
        <v>1</v>
      </c>
      <c r="C20">
        <v>1997</v>
      </c>
      <c r="D20" s="60">
        <v>8</v>
      </c>
      <c r="E20" t="s">
        <v>32</v>
      </c>
      <c r="F20">
        <v>0</v>
      </c>
      <c r="G20">
        <v>0</v>
      </c>
      <c r="J20">
        <v>1</v>
      </c>
      <c r="K20">
        <v>19</v>
      </c>
      <c r="L20" s="60">
        <v>8</v>
      </c>
      <c r="M20" t="s">
        <v>847</v>
      </c>
      <c r="N20" t="s">
        <v>848</v>
      </c>
      <c r="O20">
        <v>1997</v>
      </c>
      <c r="P20" t="s">
        <v>70</v>
      </c>
      <c r="Q20" t="s">
        <v>850</v>
      </c>
      <c r="R20">
        <f t="shared" si="5"/>
        <v>12.128310000000001</v>
      </c>
      <c r="S20">
        <f t="shared" si="6"/>
        <v>10.356415</v>
      </c>
      <c r="T20" s="61">
        <v>3</v>
      </c>
      <c r="U20" s="61">
        <v>3</v>
      </c>
      <c r="V20">
        <f t="shared" si="7"/>
        <v>0.85390421254074145</v>
      </c>
      <c r="W20">
        <f t="shared" si="3"/>
        <v>-0.15793625478558018</v>
      </c>
      <c r="X20">
        <f t="shared" si="4"/>
        <v>1.5</v>
      </c>
    </row>
    <row r="21" spans="2:24">
      <c r="B21">
        <v>1</v>
      </c>
      <c r="C21">
        <v>1997</v>
      </c>
      <c r="D21" s="60">
        <v>9</v>
      </c>
      <c r="E21" t="s">
        <v>32</v>
      </c>
      <c r="F21">
        <v>0</v>
      </c>
      <c r="G21">
        <v>0</v>
      </c>
      <c r="J21">
        <v>1</v>
      </c>
      <c r="K21">
        <v>20</v>
      </c>
      <c r="L21" s="60">
        <v>9</v>
      </c>
      <c r="M21" t="s">
        <v>847</v>
      </c>
      <c r="N21" t="s">
        <v>848</v>
      </c>
      <c r="O21">
        <v>1997</v>
      </c>
      <c r="P21" t="s">
        <v>70</v>
      </c>
      <c r="Q21" t="s">
        <v>850</v>
      </c>
      <c r="R21">
        <f t="shared" si="5"/>
        <v>11.181265</v>
      </c>
      <c r="S21">
        <f t="shared" si="6"/>
        <v>9.5010200000000005</v>
      </c>
      <c r="T21" s="61">
        <v>3</v>
      </c>
      <c r="U21" s="61">
        <v>3</v>
      </c>
      <c r="V21">
        <f t="shared" si="7"/>
        <v>0.84972675274219878</v>
      </c>
      <c r="W21">
        <f t="shared" si="3"/>
        <v>-0.16284044854160273</v>
      </c>
      <c r="X21">
        <f t="shared" si="4"/>
        <v>1.5</v>
      </c>
    </row>
    <row r="22" spans="2:24">
      <c r="B22">
        <v>1</v>
      </c>
      <c r="C22">
        <v>1997</v>
      </c>
      <c r="D22" s="60">
        <v>10</v>
      </c>
      <c r="E22" t="s">
        <v>32</v>
      </c>
      <c r="F22">
        <v>0</v>
      </c>
      <c r="G22">
        <v>0</v>
      </c>
      <c r="J22">
        <v>1</v>
      </c>
      <c r="K22">
        <v>21</v>
      </c>
      <c r="L22" s="60">
        <v>10</v>
      </c>
      <c r="M22" t="s">
        <v>847</v>
      </c>
      <c r="N22" t="s">
        <v>848</v>
      </c>
      <c r="O22">
        <v>1997</v>
      </c>
      <c r="P22" t="s">
        <v>70</v>
      </c>
      <c r="Q22" t="s">
        <v>850</v>
      </c>
      <c r="R22">
        <f t="shared" si="5"/>
        <v>13.044805</v>
      </c>
      <c r="S22">
        <f t="shared" si="6"/>
        <v>11.181265</v>
      </c>
      <c r="T22" s="61">
        <v>3</v>
      </c>
      <c r="U22" s="61">
        <v>3</v>
      </c>
      <c r="V22">
        <f t="shared" si="7"/>
        <v>0.85714313092453276</v>
      </c>
      <c r="W22">
        <f t="shared" si="3"/>
        <v>-0.15415036041535443</v>
      </c>
      <c r="X22">
        <f t="shared" si="4"/>
        <v>1.5</v>
      </c>
    </row>
    <row r="23" spans="2:24">
      <c r="B23">
        <v>1</v>
      </c>
      <c r="C23">
        <v>1997</v>
      </c>
      <c r="D23" s="60">
        <v>11</v>
      </c>
      <c r="E23" t="s">
        <v>32</v>
      </c>
      <c r="F23">
        <v>0</v>
      </c>
      <c r="G23">
        <v>0</v>
      </c>
      <c r="J23">
        <v>1</v>
      </c>
      <c r="K23">
        <v>22</v>
      </c>
      <c r="L23" s="60">
        <v>11</v>
      </c>
      <c r="M23" t="s">
        <v>847</v>
      </c>
      <c r="N23" t="s">
        <v>848</v>
      </c>
      <c r="O23">
        <v>1997</v>
      </c>
      <c r="P23" t="s">
        <v>70</v>
      </c>
      <c r="Q23" t="s">
        <v>850</v>
      </c>
      <c r="R23">
        <f t="shared" si="5"/>
        <v>13.075355</v>
      </c>
      <c r="S23">
        <f t="shared" si="6"/>
        <v>10.723015</v>
      </c>
      <c r="T23" s="61">
        <v>3</v>
      </c>
      <c r="U23" s="61">
        <v>3</v>
      </c>
      <c r="V23">
        <f t="shared" si="7"/>
        <v>0.82009360357711125</v>
      </c>
      <c r="W23">
        <f t="shared" si="3"/>
        <v>-0.19833679453473987</v>
      </c>
      <c r="X23">
        <f t="shared" si="4"/>
        <v>1.5</v>
      </c>
    </row>
    <row r="24" spans="2:24">
      <c r="B24">
        <v>1</v>
      </c>
      <c r="C24">
        <v>1997</v>
      </c>
      <c r="D24" s="60">
        <v>1</v>
      </c>
      <c r="E24" t="s">
        <v>851</v>
      </c>
      <c r="F24">
        <v>0</v>
      </c>
      <c r="G24">
        <v>3</v>
      </c>
      <c r="J24">
        <v>2</v>
      </c>
      <c r="K24">
        <v>1</v>
      </c>
      <c r="L24" s="60">
        <v>1</v>
      </c>
      <c r="M24" t="s">
        <v>847</v>
      </c>
      <c r="N24" t="s">
        <v>848</v>
      </c>
      <c r="O24">
        <v>1998</v>
      </c>
      <c r="P24" t="s">
        <v>70</v>
      </c>
      <c r="Q24" t="s">
        <v>849</v>
      </c>
      <c r="R24">
        <f t="shared" ref="R24:R28" si="8">AVERAGE(F70,F82)</f>
        <v>0</v>
      </c>
      <c r="S24">
        <f t="shared" ref="S24:S28" si="9">AVERAGE(F94,F104)</f>
        <v>0</v>
      </c>
      <c r="T24" s="61">
        <v>3</v>
      </c>
      <c r="U24" s="61">
        <v>3</v>
      </c>
      <c r="V24" t="e">
        <f t="shared" si="7"/>
        <v>#DIV/0!</v>
      </c>
      <c r="W24" t="e">
        <f t="shared" si="3"/>
        <v>#DIV/0!</v>
      </c>
      <c r="X24">
        <f t="shared" si="4"/>
        <v>1.5</v>
      </c>
    </row>
    <row r="25" spans="2:24">
      <c r="B25">
        <v>1</v>
      </c>
      <c r="C25">
        <v>1997</v>
      </c>
      <c r="D25" s="60">
        <v>2</v>
      </c>
      <c r="E25" t="s">
        <v>851</v>
      </c>
      <c r="F25">
        <v>1.222</v>
      </c>
      <c r="G25">
        <v>3</v>
      </c>
      <c r="J25">
        <v>2</v>
      </c>
      <c r="K25">
        <v>2</v>
      </c>
      <c r="L25" s="60">
        <v>2</v>
      </c>
      <c r="M25" t="s">
        <v>847</v>
      </c>
      <c r="N25" t="s">
        <v>848</v>
      </c>
      <c r="O25">
        <v>1998</v>
      </c>
      <c r="P25" t="s">
        <v>70</v>
      </c>
      <c r="Q25" t="s">
        <v>849</v>
      </c>
      <c r="R25">
        <f t="shared" si="8"/>
        <v>0.153255</v>
      </c>
      <c r="S25">
        <f t="shared" si="9"/>
        <v>0.22988500000000001</v>
      </c>
      <c r="T25" s="61">
        <v>3</v>
      </c>
      <c r="U25" s="61">
        <v>3</v>
      </c>
      <c r="V25">
        <f t="shared" si="7"/>
        <v>1.5000163126814785</v>
      </c>
      <c r="W25">
        <f t="shared" si="3"/>
        <v>0.40547598317001637</v>
      </c>
      <c r="X25">
        <f t="shared" si="4"/>
        <v>1.5</v>
      </c>
    </row>
    <row r="26" spans="2:24">
      <c r="B26">
        <v>1</v>
      </c>
      <c r="C26">
        <v>1997</v>
      </c>
      <c r="D26" s="60">
        <v>3</v>
      </c>
      <c r="E26" t="s">
        <v>851</v>
      </c>
      <c r="F26">
        <v>1.4663999999999999</v>
      </c>
      <c r="G26">
        <v>3</v>
      </c>
      <c r="J26">
        <v>2</v>
      </c>
      <c r="K26">
        <v>3</v>
      </c>
      <c r="L26" s="60">
        <v>3</v>
      </c>
      <c r="M26" t="s">
        <v>847</v>
      </c>
      <c r="N26" t="s">
        <v>848</v>
      </c>
      <c r="O26">
        <v>1998</v>
      </c>
      <c r="P26" t="s">
        <v>70</v>
      </c>
      <c r="Q26" t="s">
        <v>849</v>
      </c>
      <c r="R26">
        <f t="shared" si="8"/>
        <v>1.6091949999999999</v>
      </c>
      <c r="S26">
        <f t="shared" si="9"/>
        <v>1.7624500000000001</v>
      </c>
      <c r="T26" s="61">
        <v>3</v>
      </c>
      <c r="U26" s="61">
        <v>3</v>
      </c>
      <c r="V26">
        <f t="shared" si="7"/>
        <v>1.0952370595235508</v>
      </c>
      <c r="W26">
        <f t="shared" si="3"/>
        <v>9.0970832552869405E-2</v>
      </c>
      <c r="X26">
        <f t="shared" si="4"/>
        <v>1.5</v>
      </c>
    </row>
    <row r="27" spans="2:24">
      <c r="B27">
        <v>1</v>
      </c>
      <c r="C27">
        <v>1997</v>
      </c>
      <c r="D27" s="60">
        <v>4</v>
      </c>
      <c r="E27" t="s">
        <v>851</v>
      </c>
      <c r="F27">
        <v>13.56415</v>
      </c>
      <c r="G27">
        <v>3</v>
      </c>
      <c r="J27">
        <v>2</v>
      </c>
      <c r="K27">
        <v>4</v>
      </c>
      <c r="L27" s="60">
        <v>4</v>
      </c>
      <c r="M27" t="s">
        <v>847</v>
      </c>
      <c r="N27" t="s">
        <v>848</v>
      </c>
      <c r="O27">
        <v>1998</v>
      </c>
      <c r="P27" t="s">
        <v>70</v>
      </c>
      <c r="Q27" t="s">
        <v>849</v>
      </c>
      <c r="R27">
        <f t="shared" si="8"/>
        <v>1.7624500000000001</v>
      </c>
      <c r="S27">
        <f t="shared" si="9"/>
        <v>1.6858249999999999</v>
      </c>
      <c r="T27" s="61">
        <v>3</v>
      </c>
      <c r="U27" s="61">
        <v>3</v>
      </c>
      <c r="V27">
        <f t="shared" si="7"/>
        <v>0.9565235893216828</v>
      </c>
      <c r="W27">
        <f t="shared" si="3"/>
        <v>-4.4449828281854377E-2</v>
      </c>
      <c r="X27">
        <f t="shared" si="4"/>
        <v>1.5</v>
      </c>
    </row>
    <row r="28" spans="2:24">
      <c r="B28">
        <v>1</v>
      </c>
      <c r="C28">
        <v>1997</v>
      </c>
      <c r="D28" s="60">
        <v>5</v>
      </c>
      <c r="E28" t="s">
        <v>851</v>
      </c>
      <c r="F28">
        <v>17.474540000000001</v>
      </c>
      <c r="G28">
        <v>3</v>
      </c>
      <c r="J28">
        <v>2</v>
      </c>
      <c r="K28">
        <v>5</v>
      </c>
      <c r="L28" s="60">
        <v>5</v>
      </c>
      <c r="M28" t="s">
        <v>847</v>
      </c>
      <c r="N28" t="s">
        <v>848</v>
      </c>
      <c r="O28">
        <v>1998</v>
      </c>
      <c r="P28" t="s">
        <v>70</v>
      </c>
      <c r="Q28" t="s">
        <v>849</v>
      </c>
      <c r="R28">
        <f t="shared" si="8"/>
        <v>2.988505</v>
      </c>
      <c r="S28">
        <f t="shared" si="9"/>
        <v>3.1417600000000001</v>
      </c>
      <c r="T28" s="61">
        <v>3</v>
      </c>
      <c r="U28" s="61">
        <v>3</v>
      </c>
      <c r="V28">
        <f t="shared" si="7"/>
        <v>1.0512814935896042</v>
      </c>
      <c r="W28">
        <f t="shared" si="3"/>
        <v>5.0009890086583207E-2</v>
      </c>
      <c r="X28">
        <f t="shared" si="4"/>
        <v>1.5</v>
      </c>
    </row>
    <row r="29" spans="2:24">
      <c r="B29">
        <v>1</v>
      </c>
      <c r="C29">
        <v>1997</v>
      </c>
      <c r="D29" s="60">
        <v>6</v>
      </c>
      <c r="E29" t="s">
        <v>851</v>
      </c>
      <c r="F29">
        <v>16.435849999999999</v>
      </c>
      <c r="G29">
        <v>3</v>
      </c>
      <c r="J29">
        <v>2</v>
      </c>
      <c r="K29">
        <v>6</v>
      </c>
      <c r="L29" s="60">
        <v>6</v>
      </c>
      <c r="M29" t="s">
        <v>847</v>
      </c>
      <c r="N29" t="s">
        <v>848</v>
      </c>
      <c r="O29">
        <v>1998</v>
      </c>
      <c r="P29" t="s">
        <v>70</v>
      </c>
      <c r="Q29" t="s">
        <v>849</v>
      </c>
      <c r="R29">
        <f>AVERAGE(F75,F87)</f>
        <v>2.1455950000000001</v>
      </c>
      <c r="S29">
        <f>AVERAGE(F99,F109)</f>
        <v>2.0689649999999999</v>
      </c>
      <c r="T29" s="61">
        <v>3</v>
      </c>
      <c r="U29" s="61">
        <v>3</v>
      </c>
      <c r="V29">
        <f t="shared" si="7"/>
        <v>0.96428496524274143</v>
      </c>
      <c r="W29">
        <f t="shared" si="3"/>
        <v>-3.6368420956481733E-2</v>
      </c>
      <c r="X29">
        <f t="shared" si="4"/>
        <v>1.5</v>
      </c>
    </row>
    <row r="30" spans="2:24">
      <c r="B30">
        <v>1</v>
      </c>
      <c r="C30">
        <v>1997</v>
      </c>
      <c r="D30" s="60">
        <v>7</v>
      </c>
      <c r="E30" t="s">
        <v>851</v>
      </c>
      <c r="F30">
        <v>16.008150000000001</v>
      </c>
      <c r="G30">
        <v>3</v>
      </c>
      <c r="L30" s="60"/>
      <c r="T30" s="22"/>
      <c r="U30" s="22"/>
    </row>
    <row r="31" spans="2:24">
      <c r="B31">
        <v>1</v>
      </c>
      <c r="C31">
        <v>1997</v>
      </c>
      <c r="D31" s="60">
        <v>8</v>
      </c>
      <c r="E31" t="s">
        <v>851</v>
      </c>
      <c r="F31">
        <v>21.323830000000001</v>
      </c>
      <c r="G31">
        <v>3</v>
      </c>
      <c r="L31" s="60"/>
      <c r="T31" s="22"/>
      <c r="U31" s="22"/>
    </row>
    <row r="32" spans="2:24">
      <c r="B32">
        <v>1</v>
      </c>
      <c r="C32">
        <v>1997</v>
      </c>
      <c r="D32" s="60">
        <v>9</v>
      </c>
      <c r="E32" t="s">
        <v>851</v>
      </c>
      <c r="F32">
        <v>19.97963</v>
      </c>
      <c r="G32">
        <v>3</v>
      </c>
      <c r="J32">
        <v>2</v>
      </c>
      <c r="K32">
        <v>9</v>
      </c>
      <c r="L32" s="60">
        <v>9</v>
      </c>
      <c r="M32" t="s">
        <v>847</v>
      </c>
      <c r="N32" t="s">
        <v>848</v>
      </c>
      <c r="O32">
        <v>1998</v>
      </c>
      <c r="P32" t="s">
        <v>70</v>
      </c>
      <c r="Q32" t="s">
        <v>849</v>
      </c>
      <c r="R32">
        <f>AVERAGE(F78,F90)</f>
        <v>15.862069999999999</v>
      </c>
      <c r="S32">
        <f>AVERAGE(F100,F110)</f>
        <v>13.10345</v>
      </c>
      <c r="T32" s="61">
        <v>3</v>
      </c>
      <c r="U32" s="61">
        <v>3</v>
      </c>
      <c r="V32">
        <f>S32/R32</f>
        <v>0.82608701134215146</v>
      </c>
      <c r="W32">
        <f t="shared" ref="W32:W95" si="10">LN(V32)</f>
        <v>-0.19105517040115966</v>
      </c>
      <c r="X32">
        <f t="shared" ref="X32:X95" si="11">(T32*U32)/(U32+T32)</f>
        <v>1.5</v>
      </c>
    </row>
    <row r="33" spans="2:24">
      <c r="B33">
        <v>1</v>
      </c>
      <c r="C33">
        <v>1997</v>
      </c>
      <c r="D33" s="60">
        <v>10</v>
      </c>
      <c r="E33" t="s">
        <v>851</v>
      </c>
      <c r="F33">
        <v>22.36253</v>
      </c>
      <c r="G33">
        <v>3</v>
      </c>
      <c r="J33">
        <v>2</v>
      </c>
      <c r="K33">
        <v>10</v>
      </c>
      <c r="L33" s="60">
        <v>10</v>
      </c>
      <c r="M33" t="s">
        <v>847</v>
      </c>
      <c r="N33" t="s">
        <v>848</v>
      </c>
      <c r="O33">
        <v>1998</v>
      </c>
      <c r="P33" t="s">
        <v>70</v>
      </c>
      <c r="Q33" t="s">
        <v>849</v>
      </c>
      <c r="R33">
        <f>AVERAGE(F79,F91)</f>
        <v>26.206894999999999</v>
      </c>
      <c r="S33">
        <f>AVERAGE(F101,F111)</f>
        <v>19.080459999999999</v>
      </c>
      <c r="T33" s="61">
        <v>3</v>
      </c>
      <c r="U33" s="61">
        <v>3</v>
      </c>
      <c r="V33">
        <f t="shared" ref="V33:V96" si="12">S33/R33</f>
        <v>0.72807022731994764</v>
      </c>
      <c r="W33">
        <f t="shared" si="10"/>
        <v>-0.31735776933917681</v>
      </c>
      <c r="X33">
        <f t="shared" si="11"/>
        <v>1.5</v>
      </c>
    </row>
    <row r="34" spans="2:24">
      <c r="B34">
        <v>1</v>
      </c>
      <c r="C34">
        <v>1997</v>
      </c>
      <c r="D34" s="60">
        <v>11</v>
      </c>
      <c r="E34" t="s">
        <v>851</v>
      </c>
      <c r="F34">
        <v>21.44603</v>
      </c>
      <c r="G34">
        <v>3</v>
      </c>
      <c r="J34">
        <v>2</v>
      </c>
      <c r="K34">
        <v>11</v>
      </c>
      <c r="L34" s="60">
        <v>11</v>
      </c>
      <c r="M34" t="s">
        <v>847</v>
      </c>
      <c r="N34" t="s">
        <v>848</v>
      </c>
      <c r="O34">
        <v>1998</v>
      </c>
      <c r="P34" t="s">
        <v>70</v>
      </c>
      <c r="Q34" t="s">
        <v>849</v>
      </c>
      <c r="R34">
        <f>AVERAGE(F80,F92)</f>
        <v>39.540230000000001</v>
      </c>
      <c r="S34">
        <f>AVERAGE(F102,F112)</f>
        <v>39.310344999999998</v>
      </c>
      <c r="T34" s="61">
        <v>3</v>
      </c>
      <c r="U34" s="61">
        <v>3</v>
      </c>
      <c r="V34">
        <f t="shared" si="12"/>
        <v>0.99418604798201726</v>
      </c>
      <c r="W34">
        <f t="shared" si="10"/>
        <v>-5.8309188318050771E-3</v>
      </c>
      <c r="X34">
        <f t="shared" si="11"/>
        <v>1.5</v>
      </c>
    </row>
    <row r="35" spans="2:24">
      <c r="B35">
        <v>1</v>
      </c>
      <c r="C35">
        <v>1997</v>
      </c>
      <c r="D35" s="60">
        <v>1</v>
      </c>
      <c r="E35" t="s">
        <v>851</v>
      </c>
      <c r="F35">
        <v>0</v>
      </c>
      <c r="G35">
        <v>0</v>
      </c>
      <c r="J35">
        <v>2</v>
      </c>
      <c r="K35">
        <v>12</v>
      </c>
      <c r="L35" s="60">
        <v>12</v>
      </c>
      <c r="M35" t="s">
        <v>847</v>
      </c>
      <c r="N35" t="s">
        <v>848</v>
      </c>
      <c r="O35">
        <v>1998</v>
      </c>
      <c r="P35" t="s">
        <v>70</v>
      </c>
      <c r="Q35" t="s">
        <v>849</v>
      </c>
      <c r="R35">
        <f>AVERAGE(F81,F93)</f>
        <v>37.547894999999997</v>
      </c>
      <c r="S35">
        <f>AVERAGE(F103,F113)</f>
        <v>30.191569999999999</v>
      </c>
      <c r="T35" s="61">
        <v>3</v>
      </c>
      <c r="U35" s="61">
        <v>3</v>
      </c>
      <c r="V35">
        <f t="shared" si="12"/>
        <v>0.8040815603644359</v>
      </c>
      <c r="W35">
        <f t="shared" si="10"/>
        <v>-0.21805457170884002</v>
      </c>
      <c r="X35">
        <f t="shared" si="11"/>
        <v>1.5</v>
      </c>
    </row>
    <row r="36" spans="2:24">
      <c r="B36">
        <v>1</v>
      </c>
      <c r="C36">
        <v>1997</v>
      </c>
      <c r="D36" s="60">
        <v>2</v>
      </c>
      <c r="E36" t="s">
        <v>851</v>
      </c>
      <c r="F36">
        <v>0</v>
      </c>
      <c r="G36">
        <v>0</v>
      </c>
      <c r="J36">
        <v>2</v>
      </c>
      <c r="K36">
        <v>13</v>
      </c>
      <c r="L36" s="60">
        <v>1</v>
      </c>
      <c r="M36" t="s">
        <v>847</v>
      </c>
      <c r="N36" t="s">
        <v>848</v>
      </c>
      <c r="O36">
        <v>1998</v>
      </c>
      <c r="P36" t="s">
        <v>70</v>
      </c>
      <c r="Q36" t="s">
        <v>850</v>
      </c>
      <c r="R36">
        <f t="shared" ref="R36:R47" si="13">AVERAGE(F70,F82)</f>
        <v>0</v>
      </c>
      <c r="S36">
        <v>0</v>
      </c>
      <c r="T36" s="61">
        <v>3</v>
      </c>
      <c r="U36" s="61">
        <v>3</v>
      </c>
      <c r="V36" t="e">
        <f t="shared" si="12"/>
        <v>#DIV/0!</v>
      </c>
      <c r="W36" t="e">
        <f t="shared" si="10"/>
        <v>#DIV/0!</v>
      </c>
      <c r="X36">
        <f t="shared" si="11"/>
        <v>1.5</v>
      </c>
    </row>
    <row r="37" spans="2:24">
      <c r="B37">
        <v>1</v>
      </c>
      <c r="C37">
        <v>1997</v>
      </c>
      <c r="D37" s="60">
        <v>3</v>
      </c>
      <c r="E37" t="s">
        <v>851</v>
      </c>
      <c r="F37">
        <v>0</v>
      </c>
      <c r="G37">
        <v>0</v>
      </c>
      <c r="J37">
        <v>2</v>
      </c>
      <c r="K37">
        <v>14</v>
      </c>
      <c r="L37" s="60">
        <v>2</v>
      </c>
      <c r="M37" t="s">
        <v>847</v>
      </c>
      <c r="N37" t="s">
        <v>848</v>
      </c>
      <c r="O37">
        <v>1998</v>
      </c>
      <c r="P37" t="s">
        <v>70</v>
      </c>
      <c r="Q37" t="s">
        <v>850</v>
      </c>
      <c r="R37">
        <f t="shared" si="13"/>
        <v>0.153255</v>
      </c>
      <c r="S37">
        <f t="shared" ref="S37:S47" si="14">AVERAGE(F115,F127)</f>
        <v>0.22988500000000001</v>
      </c>
      <c r="T37" s="61">
        <v>3</v>
      </c>
      <c r="U37" s="61">
        <v>3</v>
      </c>
      <c r="V37">
        <f t="shared" si="12"/>
        <v>1.5000163126814785</v>
      </c>
      <c r="W37">
        <f t="shared" si="10"/>
        <v>0.40547598317001637</v>
      </c>
      <c r="X37">
        <f t="shared" si="11"/>
        <v>1.5</v>
      </c>
    </row>
    <row r="38" spans="2:24">
      <c r="B38">
        <v>1</v>
      </c>
      <c r="C38">
        <v>1997</v>
      </c>
      <c r="D38" s="60">
        <v>4</v>
      </c>
      <c r="E38" t="s">
        <v>851</v>
      </c>
      <c r="F38">
        <v>0</v>
      </c>
      <c r="G38">
        <v>0</v>
      </c>
      <c r="J38">
        <v>2</v>
      </c>
      <c r="K38">
        <v>15</v>
      </c>
      <c r="L38" s="60">
        <v>3</v>
      </c>
      <c r="M38" t="s">
        <v>847</v>
      </c>
      <c r="N38" t="s">
        <v>848</v>
      </c>
      <c r="O38">
        <v>1998</v>
      </c>
      <c r="P38" t="s">
        <v>70</v>
      </c>
      <c r="Q38" t="s">
        <v>850</v>
      </c>
      <c r="R38">
        <f t="shared" si="13"/>
        <v>1.6091949999999999</v>
      </c>
      <c r="S38">
        <f t="shared" si="14"/>
        <v>1.992335</v>
      </c>
      <c r="T38" s="61">
        <v>3</v>
      </c>
      <c r="U38" s="61">
        <v>3</v>
      </c>
      <c r="V38">
        <f t="shared" si="12"/>
        <v>1.2380942023806936</v>
      </c>
      <c r="W38">
        <f t="shared" si="10"/>
        <v>0.21357326375903857</v>
      </c>
      <c r="X38">
        <f t="shared" si="11"/>
        <v>1.5</v>
      </c>
    </row>
    <row r="39" spans="2:24">
      <c r="B39">
        <v>1</v>
      </c>
      <c r="C39">
        <v>1997</v>
      </c>
      <c r="D39" s="60">
        <v>5</v>
      </c>
      <c r="E39" t="s">
        <v>851</v>
      </c>
      <c r="F39">
        <v>0</v>
      </c>
      <c r="G39">
        <v>0</v>
      </c>
      <c r="J39">
        <v>2</v>
      </c>
      <c r="K39">
        <v>16</v>
      </c>
      <c r="L39" s="60">
        <v>4</v>
      </c>
      <c r="M39" t="s">
        <v>847</v>
      </c>
      <c r="N39" t="s">
        <v>848</v>
      </c>
      <c r="O39">
        <v>1998</v>
      </c>
      <c r="P39" t="s">
        <v>70</v>
      </c>
      <c r="Q39" t="s">
        <v>850</v>
      </c>
      <c r="R39">
        <f t="shared" si="13"/>
        <v>1.7624500000000001</v>
      </c>
      <c r="S39">
        <f t="shared" si="14"/>
        <v>2.2222200000000001</v>
      </c>
      <c r="T39" s="61">
        <v>3</v>
      </c>
      <c r="U39" s="61">
        <v>3</v>
      </c>
      <c r="V39">
        <f t="shared" si="12"/>
        <v>1.2608698119095578</v>
      </c>
      <c r="W39">
        <f t="shared" si="10"/>
        <v>0.23180180970971312</v>
      </c>
      <c r="X39">
        <f t="shared" si="11"/>
        <v>1.5</v>
      </c>
    </row>
    <row r="40" spans="2:24">
      <c r="B40">
        <v>1</v>
      </c>
      <c r="C40">
        <v>1997</v>
      </c>
      <c r="D40" s="60">
        <v>6</v>
      </c>
      <c r="E40" t="s">
        <v>851</v>
      </c>
      <c r="F40">
        <v>0</v>
      </c>
      <c r="G40">
        <v>0</v>
      </c>
      <c r="J40">
        <v>2</v>
      </c>
      <c r="K40">
        <v>17</v>
      </c>
      <c r="L40" s="60">
        <v>5</v>
      </c>
      <c r="M40" t="s">
        <v>847</v>
      </c>
      <c r="N40" t="s">
        <v>848</v>
      </c>
      <c r="O40">
        <v>1998</v>
      </c>
      <c r="P40" t="s">
        <v>70</v>
      </c>
      <c r="Q40" t="s">
        <v>850</v>
      </c>
      <c r="R40">
        <f t="shared" si="13"/>
        <v>2.988505</v>
      </c>
      <c r="S40">
        <f t="shared" si="14"/>
        <v>4.0613049999999999</v>
      </c>
      <c r="T40" s="61">
        <v>3</v>
      </c>
      <c r="U40" s="61">
        <v>3</v>
      </c>
      <c r="V40">
        <f t="shared" si="12"/>
        <v>1.3589754743592533</v>
      </c>
      <c r="W40">
        <f t="shared" si="10"/>
        <v>0.3067310881770608</v>
      </c>
      <c r="X40">
        <f t="shared" si="11"/>
        <v>1.5</v>
      </c>
    </row>
    <row r="41" spans="2:24">
      <c r="B41">
        <v>1</v>
      </c>
      <c r="C41">
        <v>1997</v>
      </c>
      <c r="D41" s="60">
        <v>7</v>
      </c>
      <c r="E41" t="s">
        <v>851</v>
      </c>
      <c r="F41">
        <v>0</v>
      </c>
      <c r="G41">
        <v>0</v>
      </c>
      <c r="J41">
        <v>2</v>
      </c>
      <c r="K41">
        <v>18</v>
      </c>
      <c r="L41" s="60">
        <v>6</v>
      </c>
      <c r="M41" t="s">
        <v>847</v>
      </c>
      <c r="N41" t="s">
        <v>848</v>
      </c>
      <c r="O41">
        <v>1998</v>
      </c>
      <c r="P41" t="s">
        <v>70</v>
      </c>
      <c r="Q41" t="s">
        <v>850</v>
      </c>
      <c r="R41">
        <f t="shared" si="13"/>
        <v>2.1455950000000001</v>
      </c>
      <c r="S41">
        <f t="shared" si="14"/>
        <v>2.6819899999999999</v>
      </c>
      <c r="T41" s="61">
        <v>3</v>
      </c>
      <c r="U41" s="61">
        <v>3</v>
      </c>
      <c r="V41">
        <f t="shared" si="12"/>
        <v>1.2499982522330635</v>
      </c>
      <c r="W41">
        <f t="shared" si="10"/>
        <v>0.22314215309968305</v>
      </c>
      <c r="X41">
        <f t="shared" si="11"/>
        <v>1.5</v>
      </c>
    </row>
    <row r="42" spans="2:24">
      <c r="B42">
        <v>1</v>
      </c>
      <c r="C42">
        <v>1997</v>
      </c>
      <c r="D42" s="60">
        <v>8</v>
      </c>
      <c r="E42" t="s">
        <v>851</v>
      </c>
      <c r="F42">
        <v>0</v>
      </c>
      <c r="G42">
        <v>0</v>
      </c>
      <c r="J42">
        <v>2</v>
      </c>
      <c r="K42">
        <v>19</v>
      </c>
      <c r="L42" s="60">
        <v>7</v>
      </c>
      <c r="M42" t="s">
        <v>847</v>
      </c>
      <c r="N42" t="s">
        <v>848</v>
      </c>
      <c r="O42">
        <v>1998</v>
      </c>
      <c r="P42" t="s">
        <v>70</v>
      </c>
      <c r="Q42" t="s">
        <v>850</v>
      </c>
      <c r="R42">
        <f t="shared" si="13"/>
        <v>2.2988499999999998</v>
      </c>
      <c r="S42">
        <f t="shared" si="14"/>
        <v>2.5287350000000002</v>
      </c>
      <c r="T42" s="61">
        <v>3</v>
      </c>
      <c r="U42" s="61">
        <v>3</v>
      </c>
      <c r="V42">
        <f t="shared" si="12"/>
        <v>1.1000000000000001</v>
      </c>
      <c r="W42">
        <f t="shared" si="10"/>
        <v>9.5310179804324935E-2</v>
      </c>
      <c r="X42">
        <f t="shared" si="11"/>
        <v>1.5</v>
      </c>
    </row>
    <row r="43" spans="2:24">
      <c r="B43">
        <v>1</v>
      </c>
      <c r="C43">
        <v>1997</v>
      </c>
      <c r="D43" s="60">
        <v>9</v>
      </c>
      <c r="E43" t="s">
        <v>851</v>
      </c>
      <c r="F43">
        <v>0</v>
      </c>
      <c r="G43">
        <v>0</v>
      </c>
      <c r="J43">
        <v>2</v>
      </c>
      <c r="K43">
        <v>20</v>
      </c>
      <c r="L43" s="60">
        <v>8</v>
      </c>
      <c r="M43" t="s">
        <v>847</v>
      </c>
      <c r="N43" t="s">
        <v>848</v>
      </c>
      <c r="O43">
        <v>1998</v>
      </c>
      <c r="P43" t="s">
        <v>70</v>
      </c>
      <c r="Q43" t="s">
        <v>850</v>
      </c>
      <c r="R43">
        <f t="shared" si="13"/>
        <v>8.1226050000000001</v>
      </c>
      <c r="S43">
        <f t="shared" si="14"/>
        <v>4.827585</v>
      </c>
      <c r="T43" s="61">
        <v>3</v>
      </c>
      <c r="U43" s="61">
        <v>3</v>
      </c>
      <c r="V43">
        <f t="shared" si="12"/>
        <v>0.59433950068974173</v>
      </c>
      <c r="W43">
        <f t="shared" si="10"/>
        <v>-0.52030457290924403</v>
      </c>
      <c r="X43">
        <f t="shared" si="11"/>
        <v>1.5</v>
      </c>
    </row>
    <row r="44" spans="2:24">
      <c r="B44">
        <v>1</v>
      </c>
      <c r="C44">
        <v>1997</v>
      </c>
      <c r="D44" s="60">
        <v>10</v>
      </c>
      <c r="E44" t="s">
        <v>851</v>
      </c>
      <c r="F44">
        <v>0</v>
      </c>
      <c r="G44">
        <v>0</v>
      </c>
      <c r="J44">
        <v>2</v>
      </c>
      <c r="K44">
        <v>21</v>
      </c>
      <c r="L44" s="60">
        <v>9</v>
      </c>
      <c r="M44" t="s">
        <v>847</v>
      </c>
      <c r="N44" t="s">
        <v>848</v>
      </c>
      <c r="O44">
        <v>1998</v>
      </c>
      <c r="P44" t="s">
        <v>70</v>
      </c>
      <c r="Q44" t="s">
        <v>850</v>
      </c>
      <c r="R44">
        <f t="shared" si="13"/>
        <v>15.862069999999999</v>
      </c>
      <c r="S44">
        <f t="shared" si="14"/>
        <v>12.03065</v>
      </c>
      <c r="T44" s="61">
        <v>3</v>
      </c>
      <c r="U44" s="61">
        <v>3</v>
      </c>
      <c r="V44">
        <f t="shared" si="12"/>
        <v>0.75845397227474098</v>
      </c>
      <c r="W44">
        <f t="shared" si="10"/>
        <v>-0.2764731645994245</v>
      </c>
      <c r="X44">
        <f t="shared" si="11"/>
        <v>1.5</v>
      </c>
    </row>
    <row r="45" spans="2:24">
      <c r="B45">
        <v>1</v>
      </c>
      <c r="C45">
        <v>1997</v>
      </c>
      <c r="D45" s="60">
        <v>11</v>
      </c>
      <c r="E45" t="s">
        <v>851</v>
      </c>
      <c r="F45">
        <v>0</v>
      </c>
      <c r="G45">
        <v>0</v>
      </c>
      <c r="J45">
        <v>2</v>
      </c>
      <c r="K45">
        <v>22</v>
      </c>
      <c r="L45" s="60">
        <v>10</v>
      </c>
      <c r="M45" t="s">
        <v>847</v>
      </c>
      <c r="N45" t="s">
        <v>848</v>
      </c>
      <c r="O45">
        <v>1998</v>
      </c>
      <c r="P45" t="s">
        <v>70</v>
      </c>
      <c r="Q45" t="s">
        <v>850</v>
      </c>
      <c r="R45">
        <f t="shared" si="13"/>
        <v>26.206894999999999</v>
      </c>
      <c r="S45">
        <f t="shared" si="14"/>
        <v>15.4023</v>
      </c>
      <c r="T45" s="61">
        <v>3</v>
      </c>
      <c r="U45" s="61">
        <v>3</v>
      </c>
      <c r="V45">
        <f t="shared" si="12"/>
        <v>0.58771937690443676</v>
      </c>
      <c r="W45">
        <f t="shared" si="10"/>
        <v>-0.53150569516613844</v>
      </c>
      <c r="X45">
        <f t="shared" si="11"/>
        <v>1.5</v>
      </c>
    </row>
    <row r="46" spans="2:24">
      <c r="B46">
        <v>1</v>
      </c>
      <c r="C46">
        <v>1997</v>
      </c>
      <c r="D46" s="60">
        <v>1</v>
      </c>
      <c r="E46" t="s">
        <v>852</v>
      </c>
      <c r="F46">
        <v>0</v>
      </c>
      <c r="G46">
        <v>0</v>
      </c>
      <c r="J46">
        <v>2</v>
      </c>
      <c r="K46">
        <v>23</v>
      </c>
      <c r="L46" s="60">
        <v>11</v>
      </c>
      <c r="M46" t="s">
        <v>847</v>
      </c>
      <c r="N46" t="s">
        <v>848</v>
      </c>
      <c r="O46">
        <v>1998</v>
      </c>
      <c r="P46" t="s">
        <v>70</v>
      </c>
      <c r="Q46" t="s">
        <v>850</v>
      </c>
      <c r="R46">
        <f t="shared" si="13"/>
        <v>39.540230000000001</v>
      </c>
      <c r="S46">
        <f t="shared" si="14"/>
        <v>20.689654999999998</v>
      </c>
      <c r="T46" s="61">
        <v>3</v>
      </c>
      <c r="U46" s="61">
        <v>3</v>
      </c>
      <c r="V46">
        <f t="shared" si="12"/>
        <v>0.52325580807193073</v>
      </c>
      <c r="W46">
        <f t="shared" si="10"/>
        <v>-0.64768481772349817</v>
      </c>
      <c r="X46">
        <f t="shared" si="11"/>
        <v>1.5</v>
      </c>
    </row>
    <row r="47" spans="2:24">
      <c r="B47">
        <v>1</v>
      </c>
      <c r="C47">
        <v>1997</v>
      </c>
      <c r="D47" s="60">
        <v>2</v>
      </c>
      <c r="E47" t="s">
        <v>852</v>
      </c>
      <c r="F47">
        <v>1.52749</v>
      </c>
      <c r="G47">
        <v>3</v>
      </c>
      <c r="J47">
        <v>2</v>
      </c>
      <c r="K47">
        <v>24</v>
      </c>
      <c r="L47" s="60">
        <v>12</v>
      </c>
      <c r="M47" t="s">
        <v>847</v>
      </c>
      <c r="N47" t="s">
        <v>848</v>
      </c>
      <c r="O47">
        <v>1998</v>
      </c>
      <c r="P47" t="s">
        <v>70</v>
      </c>
      <c r="Q47" t="s">
        <v>850</v>
      </c>
      <c r="R47">
        <f t="shared" si="13"/>
        <v>37.547894999999997</v>
      </c>
      <c r="S47">
        <f t="shared" si="14"/>
        <v>23.524905</v>
      </c>
      <c r="T47" s="61">
        <v>3</v>
      </c>
      <c r="U47" s="61">
        <v>3</v>
      </c>
      <c r="V47">
        <f t="shared" si="12"/>
        <v>0.62653059512390785</v>
      </c>
      <c r="W47">
        <f t="shared" si="10"/>
        <v>-0.46755767084413724</v>
      </c>
      <c r="X47">
        <f t="shared" si="11"/>
        <v>1.5</v>
      </c>
    </row>
    <row r="48" spans="2:24">
      <c r="B48">
        <v>1</v>
      </c>
      <c r="C48">
        <v>1997</v>
      </c>
      <c r="D48" s="60">
        <v>3</v>
      </c>
      <c r="E48" t="s">
        <v>852</v>
      </c>
      <c r="F48">
        <v>1.6496900000000001</v>
      </c>
      <c r="G48">
        <v>3</v>
      </c>
      <c r="J48">
        <v>1</v>
      </c>
      <c r="K48">
        <v>23</v>
      </c>
      <c r="L48" s="60">
        <v>1</v>
      </c>
      <c r="M48" t="s">
        <v>847</v>
      </c>
      <c r="N48" t="s">
        <v>848</v>
      </c>
      <c r="O48">
        <v>1997</v>
      </c>
      <c r="P48" t="s">
        <v>589</v>
      </c>
      <c r="Q48" t="s">
        <v>849</v>
      </c>
      <c r="R48">
        <f t="shared" ref="R48:R58" si="15">AVERAGE(F140,F151)</f>
        <v>0</v>
      </c>
      <c r="S48">
        <f t="shared" ref="S48:S58" si="16">AVERAGE(F162,F173)</f>
        <v>0</v>
      </c>
      <c r="T48" s="61">
        <v>3</v>
      </c>
      <c r="U48" s="61">
        <v>3</v>
      </c>
      <c r="V48" t="e">
        <f t="shared" si="12"/>
        <v>#DIV/0!</v>
      </c>
      <c r="W48" t="e">
        <f t="shared" si="10"/>
        <v>#DIV/0!</v>
      </c>
      <c r="X48">
        <f t="shared" si="11"/>
        <v>1.5</v>
      </c>
    </row>
    <row r="49" spans="2:24">
      <c r="B49">
        <v>1</v>
      </c>
      <c r="C49">
        <v>1997</v>
      </c>
      <c r="D49" s="60">
        <v>4</v>
      </c>
      <c r="E49" t="s">
        <v>852</v>
      </c>
      <c r="F49">
        <v>13.01426</v>
      </c>
      <c r="G49">
        <v>3</v>
      </c>
      <c r="J49">
        <v>1</v>
      </c>
      <c r="K49">
        <v>24</v>
      </c>
      <c r="L49" s="60">
        <v>2</v>
      </c>
      <c r="M49" t="s">
        <v>847</v>
      </c>
      <c r="N49" t="s">
        <v>848</v>
      </c>
      <c r="O49">
        <v>1997</v>
      </c>
      <c r="P49" t="s">
        <v>589</v>
      </c>
      <c r="Q49" t="s">
        <v>849</v>
      </c>
      <c r="R49">
        <f t="shared" si="15"/>
        <v>4.5751650000000001</v>
      </c>
      <c r="S49">
        <f t="shared" si="16"/>
        <v>1.85185</v>
      </c>
      <c r="T49" s="61">
        <v>3</v>
      </c>
      <c r="U49" s="61">
        <v>3</v>
      </c>
      <c r="V49">
        <f t="shared" si="12"/>
        <v>0.40476135833352456</v>
      </c>
      <c r="W49">
        <f t="shared" si="10"/>
        <v>-0.90445762422759102</v>
      </c>
      <c r="X49">
        <f t="shared" si="11"/>
        <v>1.5</v>
      </c>
    </row>
    <row r="50" spans="2:24">
      <c r="B50">
        <v>1</v>
      </c>
      <c r="C50">
        <v>1997</v>
      </c>
      <c r="D50" s="60">
        <v>5</v>
      </c>
      <c r="E50" t="s">
        <v>852</v>
      </c>
      <c r="F50">
        <v>16.06925</v>
      </c>
      <c r="G50">
        <v>3</v>
      </c>
      <c r="J50">
        <v>1</v>
      </c>
      <c r="K50">
        <v>25</v>
      </c>
      <c r="L50" s="60">
        <v>3</v>
      </c>
      <c r="M50" t="s">
        <v>847</v>
      </c>
      <c r="N50" t="s">
        <v>848</v>
      </c>
      <c r="O50">
        <v>1997</v>
      </c>
      <c r="P50" t="s">
        <v>589</v>
      </c>
      <c r="Q50" t="s">
        <v>849</v>
      </c>
      <c r="R50">
        <f t="shared" si="15"/>
        <v>6.318085</v>
      </c>
      <c r="S50">
        <f t="shared" si="16"/>
        <v>4.3573000000000004</v>
      </c>
      <c r="T50" s="61">
        <v>3</v>
      </c>
      <c r="U50" s="61">
        <v>3</v>
      </c>
      <c r="V50">
        <f t="shared" si="12"/>
        <v>0.68965517241379315</v>
      </c>
      <c r="W50">
        <f t="shared" si="10"/>
        <v>-0.37156355643248296</v>
      </c>
      <c r="X50">
        <f t="shared" si="11"/>
        <v>1.5</v>
      </c>
    </row>
    <row r="51" spans="2:24">
      <c r="B51">
        <v>1</v>
      </c>
      <c r="C51">
        <v>1997</v>
      </c>
      <c r="D51" s="60">
        <v>6</v>
      </c>
      <c r="E51" t="s">
        <v>852</v>
      </c>
      <c r="F51">
        <v>16.252549999999999</v>
      </c>
      <c r="G51">
        <v>3</v>
      </c>
      <c r="J51">
        <v>1</v>
      </c>
      <c r="K51">
        <v>26</v>
      </c>
      <c r="L51" s="60">
        <v>4</v>
      </c>
      <c r="M51" t="s">
        <v>847</v>
      </c>
      <c r="N51" t="s">
        <v>848</v>
      </c>
      <c r="O51">
        <v>1997</v>
      </c>
      <c r="P51" t="s">
        <v>589</v>
      </c>
      <c r="Q51" t="s">
        <v>849</v>
      </c>
      <c r="R51">
        <f t="shared" si="15"/>
        <v>25.925924999999999</v>
      </c>
      <c r="S51">
        <f t="shared" si="16"/>
        <v>26.143789999999999</v>
      </c>
      <c r="T51" s="61">
        <v>3</v>
      </c>
      <c r="U51" s="61">
        <v>3</v>
      </c>
      <c r="V51">
        <f t="shared" si="12"/>
        <v>1.0084033645858343</v>
      </c>
      <c r="W51">
        <f t="shared" si="10"/>
        <v>8.3682528848023335E-3</v>
      </c>
      <c r="X51">
        <f t="shared" si="11"/>
        <v>1.5</v>
      </c>
    </row>
    <row r="52" spans="2:24">
      <c r="B52">
        <v>1</v>
      </c>
      <c r="C52">
        <v>1997</v>
      </c>
      <c r="D52" s="60">
        <v>7</v>
      </c>
      <c r="E52" t="s">
        <v>852</v>
      </c>
      <c r="F52">
        <v>14.23625</v>
      </c>
      <c r="G52">
        <v>3</v>
      </c>
      <c r="J52">
        <v>1</v>
      </c>
      <c r="K52">
        <v>27</v>
      </c>
      <c r="L52" s="60">
        <v>5</v>
      </c>
      <c r="M52" t="s">
        <v>847</v>
      </c>
      <c r="N52" t="s">
        <v>848</v>
      </c>
      <c r="O52">
        <v>1997</v>
      </c>
      <c r="P52" t="s">
        <v>589</v>
      </c>
      <c r="Q52" t="s">
        <v>849</v>
      </c>
      <c r="R52">
        <f t="shared" si="15"/>
        <v>36.601305000000004</v>
      </c>
      <c r="S52">
        <f t="shared" si="16"/>
        <v>33.551200000000001</v>
      </c>
      <c r="T52" s="61">
        <v>3</v>
      </c>
      <c r="U52" s="61">
        <v>3</v>
      </c>
      <c r="V52">
        <f t="shared" si="12"/>
        <v>0.91666676912202993</v>
      </c>
      <c r="W52">
        <f t="shared" si="10"/>
        <v>-8.7011265220148806E-2</v>
      </c>
      <c r="X52">
        <f t="shared" si="11"/>
        <v>1.5</v>
      </c>
    </row>
    <row r="53" spans="2:24">
      <c r="B53">
        <v>1</v>
      </c>
      <c r="C53">
        <v>1997</v>
      </c>
      <c r="D53" s="60">
        <v>8</v>
      </c>
      <c r="E53" t="s">
        <v>852</v>
      </c>
      <c r="F53">
        <v>20.71283</v>
      </c>
      <c r="G53">
        <v>3</v>
      </c>
      <c r="J53">
        <v>1</v>
      </c>
      <c r="K53">
        <v>28</v>
      </c>
      <c r="L53" s="60">
        <v>6</v>
      </c>
      <c r="M53" t="s">
        <v>847</v>
      </c>
      <c r="N53" t="s">
        <v>848</v>
      </c>
      <c r="O53">
        <v>1997</v>
      </c>
      <c r="P53" t="s">
        <v>589</v>
      </c>
      <c r="Q53" t="s">
        <v>849</v>
      </c>
      <c r="R53">
        <f t="shared" si="15"/>
        <v>33.006535</v>
      </c>
      <c r="S53">
        <f t="shared" si="16"/>
        <v>29.956424999999999</v>
      </c>
      <c r="T53" s="61">
        <v>3</v>
      </c>
      <c r="U53" s="61">
        <v>3</v>
      </c>
      <c r="V53">
        <f t="shared" si="12"/>
        <v>0.90759072407933761</v>
      </c>
      <c r="W53">
        <f t="shared" si="10"/>
        <v>-9.6961746402655702E-2</v>
      </c>
      <c r="X53">
        <f t="shared" si="11"/>
        <v>1.5</v>
      </c>
    </row>
    <row r="54" spans="2:24">
      <c r="B54">
        <v>1</v>
      </c>
      <c r="C54">
        <v>1997</v>
      </c>
      <c r="D54" s="60">
        <v>9</v>
      </c>
      <c r="E54" t="s">
        <v>852</v>
      </c>
      <c r="F54">
        <v>19.002040000000001</v>
      </c>
      <c r="G54">
        <v>3</v>
      </c>
      <c r="J54">
        <v>1</v>
      </c>
      <c r="K54">
        <v>29</v>
      </c>
      <c r="L54" s="60">
        <v>7</v>
      </c>
      <c r="M54" t="s">
        <v>847</v>
      </c>
      <c r="N54" t="s">
        <v>848</v>
      </c>
      <c r="O54">
        <v>1997</v>
      </c>
      <c r="P54" t="s">
        <v>589</v>
      </c>
      <c r="Q54" t="s">
        <v>849</v>
      </c>
      <c r="R54">
        <f t="shared" si="15"/>
        <v>37.037035000000003</v>
      </c>
      <c r="S54">
        <f t="shared" si="16"/>
        <v>35.40305</v>
      </c>
      <c r="T54" s="61">
        <v>3</v>
      </c>
      <c r="U54" s="61">
        <v>3</v>
      </c>
      <c r="V54">
        <f t="shared" si="12"/>
        <v>0.95588240257353208</v>
      </c>
      <c r="W54">
        <f t="shared" si="10"/>
        <v>-4.5120383357391228E-2</v>
      </c>
      <c r="X54">
        <f t="shared" si="11"/>
        <v>1.5</v>
      </c>
    </row>
    <row r="55" spans="2:24">
      <c r="B55">
        <v>1</v>
      </c>
      <c r="C55">
        <v>1997</v>
      </c>
      <c r="D55" s="60">
        <v>10</v>
      </c>
      <c r="E55" t="s">
        <v>852</v>
      </c>
      <c r="F55">
        <v>22.36253</v>
      </c>
      <c r="G55">
        <v>3</v>
      </c>
      <c r="J55">
        <v>1</v>
      </c>
      <c r="K55">
        <v>30</v>
      </c>
      <c r="L55" s="60">
        <v>8</v>
      </c>
      <c r="M55" t="s">
        <v>847</v>
      </c>
      <c r="N55" t="s">
        <v>848</v>
      </c>
      <c r="O55">
        <v>1997</v>
      </c>
      <c r="P55" t="s">
        <v>589</v>
      </c>
      <c r="Q55" t="s">
        <v>849</v>
      </c>
      <c r="R55">
        <f t="shared" si="15"/>
        <v>37.908495000000002</v>
      </c>
      <c r="S55">
        <f t="shared" si="16"/>
        <v>32.897604999999999</v>
      </c>
      <c r="T55" s="61">
        <v>3</v>
      </c>
      <c r="U55" s="61">
        <v>3</v>
      </c>
      <c r="V55">
        <f t="shared" si="12"/>
        <v>0.86781617154677326</v>
      </c>
      <c r="W55">
        <f t="shared" si="10"/>
        <v>-0.14177537068345958</v>
      </c>
      <c r="X55">
        <f t="shared" si="11"/>
        <v>1.5</v>
      </c>
    </row>
    <row r="56" spans="2:24">
      <c r="B56">
        <v>1</v>
      </c>
      <c r="C56">
        <v>1997</v>
      </c>
      <c r="D56" s="60">
        <v>11</v>
      </c>
      <c r="E56" t="s">
        <v>852</v>
      </c>
      <c r="F56">
        <v>21.44603</v>
      </c>
      <c r="G56">
        <v>3</v>
      </c>
      <c r="J56">
        <v>1</v>
      </c>
      <c r="K56">
        <v>31</v>
      </c>
      <c r="L56" s="60">
        <v>9</v>
      </c>
      <c r="M56" t="s">
        <v>847</v>
      </c>
      <c r="N56" t="s">
        <v>848</v>
      </c>
      <c r="O56">
        <v>1997</v>
      </c>
      <c r="P56" t="s">
        <v>589</v>
      </c>
      <c r="Q56" t="s">
        <v>849</v>
      </c>
      <c r="R56">
        <f t="shared" si="15"/>
        <v>38.453159999999997</v>
      </c>
      <c r="S56">
        <f t="shared" si="16"/>
        <v>36.601305000000004</v>
      </c>
      <c r="T56" s="61">
        <v>3</v>
      </c>
      <c r="U56" s="61">
        <v>3</v>
      </c>
      <c r="V56">
        <f t="shared" si="12"/>
        <v>0.95184127910424021</v>
      </c>
      <c r="W56">
        <f t="shared" si="10"/>
        <v>-4.9356981720700903E-2</v>
      </c>
      <c r="X56">
        <f t="shared" si="11"/>
        <v>1.5</v>
      </c>
    </row>
    <row r="57" spans="2:24">
      <c r="B57">
        <v>1</v>
      </c>
      <c r="C57">
        <v>1997</v>
      </c>
      <c r="D57" s="60">
        <v>1</v>
      </c>
      <c r="E57" t="s">
        <v>852</v>
      </c>
      <c r="F57">
        <v>0</v>
      </c>
      <c r="G57">
        <v>0</v>
      </c>
      <c r="J57">
        <v>1</v>
      </c>
      <c r="K57">
        <v>32</v>
      </c>
      <c r="L57" s="60">
        <v>10</v>
      </c>
      <c r="M57" t="s">
        <v>847</v>
      </c>
      <c r="N57" t="s">
        <v>848</v>
      </c>
      <c r="O57">
        <v>1997</v>
      </c>
      <c r="P57" t="s">
        <v>589</v>
      </c>
      <c r="Q57" t="s">
        <v>849</v>
      </c>
      <c r="R57">
        <f t="shared" si="15"/>
        <v>45.206969999999998</v>
      </c>
      <c r="S57">
        <f t="shared" si="16"/>
        <v>42.37473</v>
      </c>
      <c r="T57" s="61">
        <v>3</v>
      </c>
      <c r="U57" s="61">
        <v>3</v>
      </c>
      <c r="V57">
        <f t="shared" si="12"/>
        <v>0.93734948394019779</v>
      </c>
      <c r="W57">
        <f t="shared" si="10"/>
        <v>-6.469908449096555E-2</v>
      </c>
      <c r="X57">
        <f t="shared" si="11"/>
        <v>1.5</v>
      </c>
    </row>
    <row r="58" spans="2:24">
      <c r="B58">
        <v>1</v>
      </c>
      <c r="C58">
        <v>1997</v>
      </c>
      <c r="D58" s="60">
        <v>2</v>
      </c>
      <c r="E58" t="s">
        <v>852</v>
      </c>
      <c r="F58">
        <v>0</v>
      </c>
      <c r="G58">
        <v>0</v>
      </c>
      <c r="J58">
        <v>1</v>
      </c>
      <c r="K58">
        <v>33</v>
      </c>
      <c r="L58" s="60">
        <v>11</v>
      </c>
      <c r="M58" t="s">
        <v>847</v>
      </c>
      <c r="N58" t="s">
        <v>848</v>
      </c>
      <c r="O58">
        <v>1997</v>
      </c>
      <c r="P58" t="s">
        <v>589</v>
      </c>
      <c r="Q58" t="s">
        <v>849</v>
      </c>
      <c r="R58">
        <f t="shared" si="15"/>
        <v>45.424835000000002</v>
      </c>
      <c r="S58">
        <f t="shared" si="16"/>
        <v>45.424835000000002</v>
      </c>
      <c r="T58" s="61">
        <v>3</v>
      </c>
      <c r="U58" s="61">
        <v>3</v>
      </c>
      <c r="V58">
        <f t="shared" si="12"/>
        <v>1</v>
      </c>
      <c r="W58">
        <f t="shared" si="10"/>
        <v>0</v>
      </c>
      <c r="X58">
        <f t="shared" si="11"/>
        <v>1.5</v>
      </c>
    </row>
    <row r="59" spans="2:24">
      <c r="B59">
        <v>1</v>
      </c>
      <c r="C59">
        <v>1997</v>
      </c>
      <c r="D59" s="60">
        <v>3</v>
      </c>
      <c r="E59" t="s">
        <v>852</v>
      </c>
      <c r="F59">
        <v>0</v>
      </c>
      <c r="G59">
        <v>0</v>
      </c>
      <c r="J59">
        <v>1</v>
      </c>
      <c r="K59">
        <v>34</v>
      </c>
      <c r="L59" s="60">
        <v>1</v>
      </c>
      <c r="M59" t="s">
        <v>847</v>
      </c>
      <c r="N59" t="s">
        <v>848</v>
      </c>
      <c r="O59">
        <v>1997</v>
      </c>
      <c r="P59" t="s">
        <v>589</v>
      </c>
      <c r="Q59" t="s">
        <v>850</v>
      </c>
      <c r="R59">
        <f t="shared" ref="R59:R69" si="17">AVERAGE(F140,F151)</f>
        <v>0</v>
      </c>
      <c r="S59">
        <f t="shared" ref="S59:S69" si="18">AVERAGE(F184,F195)</f>
        <v>0</v>
      </c>
      <c r="T59" s="61">
        <v>3</v>
      </c>
      <c r="U59" s="61">
        <v>3</v>
      </c>
      <c r="V59" t="e">
        <f t="shared" si="12"/>
        <v>#DIV/0!</v>
      </c>
      <c r="W59" t="e">
        <f t="shared" si="10"/>
        <v>#DIV/0!</v>
      </c>
      <c r="X59">
        <f t="shared" si="11"/>
        <v>1.5</v>
      </c>
    </row>
    <row r="60" spans="2:24">
      <c r="B60">
        <v>1</v>
      </c>
      <c r="C60">
        <v>1997</v>
      </c>
      <c r="D60" s="60">
        <v>4</v>
      </c>
      <c r="E60" t="s">
        <v>852</v>
      </c>
      <c r="F60">
        <v>0</v>
      </c>
      <c r="G60">
        <v>0</v>
      </c>
      <c r="J60">
        <v>1</v>
      </c>
      <c r="K60">
        <v>35</v>
      </c>
      <c r="L60" s="60">
        <v>2</v>
      </c>
      <c r="M60" t="s">
        <v>847</v>
      </c>
      <c r="N60" t="s">
        <v>848</v>
      </c>
      <c r="O60">
        <v>1997</v>
      </c>
      <c r="P60" t="s">
        <v>589</v>
      </c>
      <c r="Q60" t="s">
        <v>850</v>
      </c>
      <c r="R60">
        <f t="shared" si="17"/>
        <v>4.5751650000000001</v>
      </c>
      <c r="S60">
        <f t="shared" si="18"/>
        <v>5.9912850000000004</v>
      </c>
      <c r="T60" s="61">
        <v>3</v>
      </c>
      <c r="U60" s="61">
        <v>3</v>
      </c>
      <c r="V60">
        <f t="shared" si="12"/>
        <v>1.3095232630954294</v>
      </c>
      <c r="W60">
        <f t="shared" si="10"/>
        <v>0.2696631496764344</v>
      </c>
      <c r="X60">
        <f t="shared" si="11"/>
        <v>1.5</v>
      </c>
    </row>
    <row r="61" spans="2:24">
      <c r="B61">
        <v>1</v>
      </c>
      <c r="C61">
        <v>1997</v>
      </c>
      <c r="D61" s="60">
        <v>5</v>
      </c>
      <c r="E61" t="s">
        <v>852</v>
      </c>
      <c r="F61">
        <v>0</v>
      </c>
      <c r="G61">
        <v>0</v>
      </c>
      <c r="J61">
        <v>1</v>
      </c>
      <c r="K61">
        <v>36</v>
      </c>
      <c r="L61" s="60">
        <v>3</v>
      </c>
      <c r="M61" t="s">
        <v>847</v>
      </c>
      <c r="N61" t="s">
        <v>848</v>
      </c>
      <c r="O61">
        <v>1997</v>
      </c>
      <c r="P61" t="s">
        <v>589</v>
      </c>
      <c r="Q61" t="s">
        <v>850</v>
      </c>
      <c r="R61">
        <f t="shared" si="17"/>
        <v>6.318085</v>
      </c>
      <c r="S61">
        <f t="shared" si="18"/>
        <v>7.18954</v>
      </c>
      <c r="T61" s="61">
        <v>3</v>
      </c>
      <c r="U61" s="61">
        <v>3</v>
      </c>
      <c r="V61">
        <f t="shared" si="12"/>
        <v>1.1379302431037253</v>
      </c>
      <c r="W61">
        <f t="shared" si="10"/>
        <v>0.12921103602546233</v>
      </c>
      <c r="X61">
        <f t="shared" si="11"/>
        <v>1.5</v>
      </c>
    </row>
    <row r="62" spans="2:24">
      <c r="B62">
        <v>1</v>
      </c>
      <c r="C62">
        <v>1997</v>
      </c>
      <c r="D62" s="60">
        <v>6</v>
      </c>
      <c r="E62" t="s">
        <v>852</v>
      </c>
      <c r="F62">
        <v>0</v>
      </c>
      <c r="G62">
        <v>0</v>
      </c>
      <c r="J62">
        <v>1</v>
      </c>
      <c r="K62">
        <v>37</v>
      </c>
      <c r="L62" s="60">
        <v>4</v>
      </c>
      <c r="M62" t="s">
        <v>847</v>
      </c>
      <c r="N62" t="s">
        <v>848</v>
      </c>
      <c r="O62">
        <v>1997</v>
      </c>
      <c r="P62" t="s">
        <v>589</v>
      </c>
      <c r="Q62" t="s">
        <v>850</v>
      </c>
      <c r="R62">
        <f t="shared" si="17"/>
        <v>25.925924999999999</v>
      </c>
      <c r="S62">
        <f t="shared" si="18"/>
        <v>23.638345000000001</v>
      </c>
      <c r="T62" s="61">
        <v>3</v>
      </c>
      <c r="U62" s="61">
        <v>3</v>
      </c>
      <c r="V62">
        <f t="shared" si="12"/>
        <v>0.91176476827731323</v>
      </c>
      <c r="W62">
        <f t="shared" si="10"/>
        <v>-9.2373251697835237E-2</v>
      </c>
      <c r="X62">
        <f t="shared" si="11"/>
        <v>1.5</v>
      </c>
    </row>
    <row r="63" spans="2:24">
      <c r="B63">
        <v>1</v>
      </c>
      <c r="C63">
        <v>1997</v>
      </c>
      <c r="D63" s="60">
        <v>7</v>
      </c>
      <c r="E63" t="s">
        <v>852</v>
      </c>
      <c r="F63">
        <v>0</v>
      </c>
      <c r="G63">
        <v>0</v>
      </c>
      <c r="J63">
        <v>1</v>
      </c>
      <c r="K63">
        <v>38</v>
      </c>
      <c r="L63" s="60">
        <v>5</v>
      </c>
      <c r="M63" t="s">
        <v>847</v>
      </c>
      <c r="N63" t="s">
        <v>848</v>
      </c>
      <c r="O63">
        <v>1997</v>
      </c>
      <c r="P63" t="s">
        <v>589</v>
      </c>
      <c r="Q63" t="s">
        <v>850</v>
      </c>
      <c r="R63">
        <f t="shared" si="17"/>
        <v>36.601305000000004</v>
      </c>
      <c r="S63">
        <f t="shared" si="18"/>
        <v>31.263615000000001</v>
      </c>
      <c r="T63" s="61">
        <v>3</v>
      </c>
      <c r="U63" s="61">
        <v>3</v>
      </c>
      <c r="V63">
        <f t="shared" si="12"/>
        <v>0.85416667520461353</v>
      </c>
      <c r="W63">
        <f t="shared" si="10"/>
        <v>-0.15762893420793805</v>
      </c>
      <c r="X63">
        <f t="shared" si="11"/>
        <v>1.5</v>
      </c>
    </row>
    <row r="64" spans="2:24">
      <c r="B64">
        <v>1</v>
      </c>
      <c r="C64">
        <v>1997</v>
      </c>
      <c r="D64" s="60">
        <v>8</v>
      </c>
      <c r="E64" t="s">
        <v>852</v>
      </c>
      <c r="F64">
        <v>0</v>
      </c>
      <c r="G64">
        <v>0</v>
      </c>
      <c r="J64">
        <v>1</v>
      </c>
      <c r="K64">
        <v>39</v>
      </c>
      <c r="L64" s="60">
        <v>6</v>
      </c>
      <c r="M64" t="s">
        <v>847</v>
      </c>
      <c r="N64" t="s">
        <v>848</v>
      </c>
      <c r="O64">
        <v>1997</v>
      </c>
      <c r="P64" t="s">
        <v>589</v>
      </c>
      <c r="Q64" t="s">
        <v>850</v>
      </c>
      <c r="R64">
        <f t="shared" si="17"/>
        <v>33.006535</v>
      </c>
      <c r="S64">
        <f t="shared" si="18"/>
        <v>26.688455000000001</v>
      </c>
      <c r="T64" s="61">
        <v>3</v>
      </c>
      <c r="U64" s="61">
        <v>3</v>
      </c>
      <c r="V64">
        <f t="shared" si="12"/>
        <v>0.80858093707806655</v>
      </c>
      <c r="W64">
        <f t="shared" si="10"/>
        <v>-0.21247449727218096</v>
      </c>
      <c r="X64">
        <f t="shared" si="11"/>
        <v>1.5</v>
      </c>
    </row>
    <row r="65" spans="1:24">
      <c r="B65">
        <v>1</v>
      </c>
      <c r="C65">
        <v>1997</v>
      </c>
      <c r="D65" s="60">
        <v>9</v>
      </c>
      <c r="E65" t="s">
        <v>852</v>
      </c>
      <c r="F65">
        <v>0</v>
      </c>
      <c r="G65">
        <v>0</v>
      </c>
      <c r="J65">
        <v>1</v>
      </c>
      <c r="K65">
        <v>40</v>
      </c>
      <c r="L65" s="60">
        <v>7</v>
      </c>
      <c r="M65" t="s">
        <v>847</v>
      </c>
      <c r="N65" t="s">
        <v>848</v>
      </c>
      <c r="O65">
        <v>1997</v>
      </c>
      <c r="P65" t="s">
        <v>589</v>
      </c>
      <c r="Q65" t="s">
        <v>850</v>
      </c>
      <c r="R65">
        <f t="shared" si="17"/>
        <v>37.037035000000003</v>
      </c>
      <c r="S65">
        <f t="shared" si="18"/>
        <v>34.095860000000002</v>
      </c>
      <c r="T65" s="61">
        <v>3</v>
      </c>
      <c r="U65" s="61">
        <v>3</v>
      </c>
      <c r="V65">
        <f t="shared" si="12"/>
        <v>0.92058827063235482</v>
      </c>
      <c r="W65">
        <f t="shared" si="10"/>
        <v>-8.2742388683471085E-2</v>
      </c>
      <c r="X65">
        <f t="shared" si="11"/>
        <v>1.5</v>
      </c>
    </row>
    <row r="66" spans="1:24">
      <c r="B66">
        <v>1</v>
      </c>
      <c r="C66">
        <v>1997</v>
      </c>
      <c r="D66" s="60">
        <v>10</v>
      </c>
      <c r="E66" t="s">
        <v>852</v>
      </c>
      <c r="F66">
        <v>0</v>
      </c>
      <c r="G66">
        <v>0</v>
      </c>
      <c r="J66">
        <v>1</v>
      </c>
      <c r="K66">
        <v>41</v>
      </c>
      <c r="L66" s="60">
        <v>8</v>
      </c>
      <c r="M66" t="s">
        <v>847</v>
      </c>
      <c r="N66" t="s">
        <v>848</v>
      </c>
      <c r="O66">
        <v>1997</v>
      </c>
      <c r="P66" t="s">
        <v>589</v>
      </c>
      <c r="Q66" t="s">
        <v>850</v>
      </c>
      <c r="R66">
        <f t="shared" si="17"/>
        <v>37.908495000000002</v>
      </c>
      <c r="S66">
        <f t="shared" si="18"/>
        <v>34.967320000000001</v>
      </c>
      <c r="T66" s="61">
        <v>3</v>
      </c>
      <c r="U66" s="61">
        <v>3</v>
      </c>
      <c r="V66">
        <f t="shared" si="12"/>
        <v>0.9224138283516663</v>
      </c>
      <c r="W66">
        <f t="shared" si="10"/>
        <v>-8.0761318431437801E-2</v>
      </c>
      <c r="X66">
        <f t="shared" si="11"/>
        <v>1.5</v>
      </c>
    </row>
    <row r="67" spans="1:24">
      <c r="B67">
        <v>1</v>
      </c>
      <c r="C67">
        <v>1997</v>
      </c>
      <c r="D67" s="60">
        <v>11</v>
      </c>
      <c r="E67" t="s">
        <v>852</v>
      </c>
      <c r="F67">
        <v>0</v>
      </c>
      <c r="G67">
        <v>0</v>
      </c>
      <c r="J67">
        <v>1</v>
      </c>
      <c r="K67">
        <v>42</v>
      </c>
      <c r="L67" s="60">
        <v>9</v>
      </c>
      <c r="M67" t="s">
        <v>847</v>
      </c>
      <c r="N67" t="s">
        <v>848</v>
      </c>
      <c r="O67">
        <v>1997</v>
      </c>
      <c r="P67" t="s">
        <v>589</v>
      </c>
      <c r="Q67" t="s">
        <v>850</v>
      </c>
      <c r="R67">
        <f t="shared" si="17"/>
        <v>38.453159999999997</v>
      </c>
      <c r="S67">
        <f t="shared" si="18"/>
        <v>37.581699999999998</v>
      </c>
      <c r="T67" s="61">
        <v>3</v>
      </c>
      <c r="U67" s="61">
        <v>3</v>
      </c>
      <c r="V67">
        <f t="shared" si="12"/>
        <v>0.97733710311454247</v>
      </c>
      <c r="W67">
        <f t="shared" si="10"/>
        <v>-2.2923647439810974E-2</v>
      </c>
      <c r="X67">
        <f t="shared" si="11"/>
        <v>1.5</v>
      </c>
    </row>
    <row r="68" spans="1:24">
      <c r="D68" s="60"/>
      <c r="J68">
        <v>1</v>
      </c>
      <c r="K68">
        <v>43</v>
      </c>
      <c r="L68" s="60">
        <v>10</v>
      </c>
      <c r="M68" t="s">
        <v>847</v>
      </c>
      <c r="N68" t="s">
        <v>848</v>
      </c>
      <c r="O68">
        <v>1997</v>
      </c>
      <c r="P68" t="s">
        <v>589</v>
      </c>
      <c r="Q68" t="s">
        <v>850</v>
      </c>
      <c r="R68">
        <f t="shared" si="17"/>
        <v>45.206969999999998</v>
      </c>
      <c r="S68">
        <f t="shared" si="18"/>
        <v>43.355119999999999</v>
      </c>
      <c r="T68" s="61">
        <v>3</v>
      </c>
      <c r="U68" s="61">
        <v>3</v>
      </c>
      <c r="V68">
        <f t="shared" si="12"/>
        <v>0.9590361840220657</v>
      </c>
      <c r="W68">
        <f t="shared" si="10"/>
        <v>-4.1826473817725598E-2</v>
      </c>
      <c r="X68">
        <f t="shared" si="11"/>
        <v>1.5</v>
      </c>
    </row>
    <row r="69" spans="1:24">
      <c r="A69" t="s">
        <v>60</v>
      </c>
      <c r="B69" t="s">
        <v>15</v>
      </c>
      <c r="C69" t="s">
        <v>597</v>
      </c>
      <c r="D69" s="60" t="s">
        <v>221</v>
      </c>
      <c r="E69" t="s">
        <v>49</v>
      </c>
      <c r="F69" t="s">
        <v>70</v>
      </c>
      <c r="G69" t="s">
        <v>13</v>
      </c>
      <c r="J69">
        <v>1</v>
      </c>
      <c r="K69">
        <v>44</v>
      </c>
      <c r="L69" s="60">
        <v>11</v>
      </c>
      <c r="M69" t="s">
        <v>847</v>
      </c>
      <c r="N69" t="s">
        <v>848</v>
      </c>
      <c r="O69">
        <v>1997</v>
      </c>
      <c r="P69" t="s">
        <v>589</v>
      </c>
      <c r="Q69" t="s">
        <v>850</v>
      </c>
      <c r="R69">
        <f t="shared" si="17"/>
        <v>45.424835000000002</v>
      </c>
      <c r="S69">
        <f t="shared" si="18"/>
        <v>44.771239999999999</v>
      </c>
      <c r="T69" s="61">
        <v>3</v>
      </c>
      <c r="U69" s="61">
        <v>3</v>
      </c>
      <c r="V69">
        <f t="shared" si="12"/>
        <v>0.98561150524817531</v>
      </c>
      <c r="W69">
        <f t="shared" si="10"/>
        <v>-1.4493012926680957E-2</v>
      </c>
      <c r="X69">
        <f t="shared" si="11"/>
        <v>1.5</v>
      </c>
    </row>
    <row r="70" spans="1:24">
      <c r="A70" t="s">
        <v>74</v>
      </c>
      <c r="B70">
        <v>2</v>
      </c>
      <c r="C70">
        <v>1998</v>
      </c>
      <c r="D70" s="60">
        <v>1</v>
      </c>
      <c r="E70" t="s">
        <v>32</v>
      </c>
      <c r="F70">
        <v>0</v>
      </c>
      <c r="G70">
        <v>3</v>
      </c>
      <c r="J70">
        <v>2</v>
      </c>
      <c r="K70">
        <v>25</v>
      </c>
      <c r="L70" s="60">
        <v>1</v>
      </c>
      <c r="M70" t="s">
        <v>847</v>
      </c>
      <c r="N70" t="s">
        <v>848</v>
      </c>
      <c r="O70">
        <v>1998</v>
      </c>
      <c r="P70" t="s">
        <v>589</v>
      </c>
      <c r="Q70" t="s">
        <v>849</v>
      </c>
      <c r="R70">
        <f t="shared" ref="R70:R80" si="19">AVERAGE(F208,F220)</f>
        <v>0</v>
      </c>
      <c r="S70">
        <v>0</v>
      </c>
      <c r="T70" s="61">
        <v>3</v>
      </c>
      <c r="U70" s="61">
        <v>3</v>
      </c>
      <c r="V70" t="e">
        <f t="shared" si="12"/>
        <v>#DIV/0!</v>
      </c>
      <c r="W70" t="e">
        <f t="shared" si="10"/>
        <v>#DIV/0!</v>
      </c>
      <c r="X70">
        <f t="shared" si="11"/>
        <v>1.5</v>
      </c>
    </row>
    <row r="71" spans="1:24">
      <c r="A71" t="s">
        <v>515</v>
      </c>
      <c r="B71">
        <v>2</v>
      </c>
      <c r="C71">
        <v>1998</v>
      </c>
      <c r="D71" s="60">
        <v>2</v>
      </c>
      <c r="E71" t="s">
        <v>32</v>
      </c>
      <c r="F71">
        <v>0.30651</v>
      </c>
      <c r="G71">
        <v>3</v>
      </c>
      <c r="J71">
        <v>2</v>
      </c>
      <c r="K71">
        <v>26</v>
      </c>
      <c r="L71" s="60">
        <v>2</v>
      </c>
      <c r="M71" t="s">
        <v>847</v>
      </c>
      <c r="N71" t="s">
        <v>848</v>
      </c>
      <c r="O71">
        <v>1998</v>
      </c>
      <c r="P71" t="s">
        <v>589</v>
      </c>
      <c r="Q71" t="s">
        <v>849</v>
      </c>
      <c r="R71">
        <f>AVERAGE(F209,F221)</f>
        <v>9.4564999999999996E-2</v>
      </c>
      <c r="S71">
        <f>AVERAGE(F233,F245)</f>
        <v>0.59199999999999997</v>
      </c>
      <c r="T71" s="61">
        <v>3</v>
      </c>
      <c r="U71" s="61">
        <v>3</v>
      </c>
      <c r="V71">
        <f t="shared" si="12"/>
        <v>6.2602442764236237</v>
      </c>
      <c r="W71">
        <f t="shared" si="10"/>
        <v>1.834219206143588</v>
      </c>
      <c r="X71">
        <f t="shared" si="11"/>
        <v>1.5</v>
      </c>
    </row>
    <row r="72" spans="1:24">
      <c r="A72" t="s">
        <v>847</v>
      </c>
      <c r="B72">
        <v>2</v>
      </c>
      <c r="C72">
        <v>1998</v>
      </c>
      <c r="D72" s="60">
        <v>3</v>
      </c>
      <c r="E72" t="s">
        <v>32</v>
      </c>
      <c r="F72">
        <v>3.2183899999999999</v>
      </c>
      <c r="G72">
        <v>3</v>
      </c>
      <c r="J72">
        <v>2</v>
      </c>
      <c r="K72">
        <v>27</v>
      </c>
      <c r="L72" s="60">
        <v>3</v>
      </c>
      <c r="M72" t="s">
        <v>847</v>
      </c>
      <c r="N72" t="s">
        <v>848</v>
      </c>
      <c r="O72">
        <v>1998</v>
      </c>
      <c r="P72" t="s">
        <v>589</v>
      </c>
      <c r="Q72" t="s">
        <v>849</v>
      </c>
      <c r="R72">
        <f t="shared" si="19"/>
        <v>5.7210400000000003</v>
      </c>
      <c r="S72">
        <f>AVERAGE(F234,F246)</f>
        <v>3.0445000000000002</v>
      </c>
      <c r="T72" s="61">
        <v>3</v>
      </c>
      <c r="U72" s="61">
        <v>3</v>
      </c>
      <c r="V72">
        <f t="shared" si="12"/>
        <v>0.53215848866639637</v>
      </c>
      <c r="W72">
        <f t="shared" si="10"/>
        <v>-0.63081392298011052</v>
      </c>
      <c r="X72">
        <f t="shared" si="11"/>
        <v>1.5</v>
      </c>
    </row>
    <row r="73" spans="1:24">
      <c r="A73" t="s">
        <v>707</v>
      </c>
      <c r="B73">
        <v>2</v>
      </c>
      <c r="C73">
        <v>1998</v>
      </c>
      <c r="D73" s="60">
        <v>4</v>
      </c>
      <c r="E73" t="s">
        <v>32</v>
      </c>
      <c r="F73">
        <v>3.5249000000000001</v>
      </c>
      <c r="G73">
        <v>3</v>
      </c>
      <c r="J73">
        <v>2</v>
      </c>
      <c r="K73">
        <v>28</v>
      </c>
      <c r="L73" s="60">
        <v>4</v>
      </c>
      <c r="M73" t="s">
        <v>847</v>
      </c>
      <c r="N73" t="s">
        <v>848</v>
      </c>
      <c r="O73">
        <v>1998</v>
      </c>
      <c r="P73" t="s">
        <v>589</v>
      </c>
      <c r="Q73" t="s">
        <v>849</v>
      </c>
      <c r="R73">
        <f t="shared" si="19"/>
        <v>8.7943250000000006</v>
      </c>
      <c r="S73">
        <f>AVERAGE(F235,F247)</f>
        <v>4.4394999999999998</v>
      </c>
      <c r="T73" s="61">
        <v>3</v>
      </c>
      <c r="U73" s="61">
        <v>3</v>
      </c>
      <c r="V73">
        <f t="shared" si="12"/>
        <v>0.50481418414716306</v>
      </c>
      <c r="W73">
        <f t="shared" si="10"/>
        <v>-0.68356486960162766</v>
      </c>
      <c r="X73">
        <f t="shared" si="11"/>
        <v>1.5</v>
      </c>
    </row>
    <row r="74" spans="1:24">
      <c r="A74" t="s">
        <v>848</v>
      </c>
      <c r="B74">
        <v>2</v>
      </c>
      <c r="C74">
        <v>1998</v>
      </c>
      <c r="D74" s="60">
        <v>5</v>
      </c>
      <c r="E74" t="s">
        <v>32</v>
      </c>
      <c r="F74">
        <v>5.9770099999999999</v>
      </c>
      <c r="G74">
        <v>3</v>
      </c>
      <c r="J74">
        <v>2</v>
      </c>
      <c r="K74">
        <v>29</v>
      </c>
      <c r="L74" s="60">
        <v>5</v>
      </c>
      <c r="M74" t="s">
        <v>847</v>
      </c>
      <c r="N74" t="s">
        <v>848</v>
      </c>
      <c r="O74">
        <v>1998</v>
      </c>
      <c r="P74" t="s">
        <v>589</v>
      </c>
      <c r="Q74" t="s">
        <v>849</v>
      </c>
      <c r="R74">
        <f t="shared" si="19"/>
        <v>5.6737599999999997</v>
      </c>
      <c r="S74">
        <f>AVERAGE(F236,F248)</f>
        <v>4.1440000000000001</v>
      </c>
      <c r="T74" s="61">
        <v>3</v>
      </c>
      <c r="U74" s="61">
        <v>3</v>
      </c>
      <c r="V74">
        <f t="shared" si="12"/>
        <v>0.73037985392402927</v>
      </c>
      <c r="W74">
        <f t="shared" si="10"/>
        <v>-0.314190532332557</v>
      </c>
      <c r="X74">
        <f t="shared" si="11"/>
        <v>1.5</v>
      </c>
    </row>
    <row r="75" spans="1:24">
      <c r="B75">
        <v>2</v>
      </c>
      <c r="C75">
        <v>1998</v>
      </c>
      <c r="D75" s="60">
        <v>6</v>
      </c>
      <c r="E75" t="s">
        <v>32</v>
      </c>
      <c r="F75">
        <v>4.2911900000000003</v>
      </c>
      <c r="G75">
        <v>3</v>
      </c>
      <c r="J75">
        <v>2</v>
      </c>
      <c r="K75">
        <v>30</v>
      </c>
      <c r="L75" s="60">
        <v>6</v>
      </c>
      <c r="M75" t="s">
        <v>847</v>
      </c>
      <c r="N75" t="s">
        <v>848</v>
      </c>
      <c r="O75">
        <v>1998</v>
      </c>
      <c r="P75" t="s">
        <v>589</v>
      </c>
      <c r="Q75" t="s">
        <v>849</v>
      </c>
      <c r="R75">
        <f t="shared" si="19"/>
        <v>2.4586299999999999</v>
      </c>
      <c r="S75">
        <f>AVERAGE(F237,F249)</f>
        <v>1.5645</v>
      </c>
      <c r="T75" s="61">
        <v>3</v>
      </c>
      <c r="U75" s="61">
        <v>3</v>
      </c>
      <c r="V75">
        <f t="shared" si="12"/>
        <v>0.6363299886522169</v>
      </c>
      <c r="W75">
        <f t="shared" si="10"/>
        <v>-0.45203800011607576</v>
      </c>
      <c r="X75">
        <f t="shared" si="11"/>
        <v>1.5</v>
      </c>
    </row>
    <row r="76" spans="1:24">
      <c r="B76">
        <v>2</v>
      </c>
      <c r="C76">
        <v>1998</v>
      </c>
      <c r="D76" s="60">
        <v>7</v>
      </c>
      <c r="E76" t="s">
        <v>32</v>
      </c>
      <c r="F76">
        <v>4.5976999999999997</v>
      </c>
      <c r="G76">
        <v>3</v>
      </c>
      <c r="J76">
        <v>2</v>
      </c>
      <c r="K76">
        <v>31</v>
      </c>
      <c r="L76" s="60">
        <v>7</v>
      </c>
      <c r="M76" t="s">
        <v>847</v>
      </c>
      <c r="N76" t="s">
        <v>848</v>
      </c>
      <c r="O76">
        <v>1998</v>
      </c>
      <c r="P76" t="s">
        <v>589</v>
      </c>
      <c r="Q76" t="s">
        <v>849</v>
      </c>
      <c r="R76">
        <f t="shared" si="19"/>
        <v>2.6004749999999999</v>
      </c>
      <c r="S76">
        <f>AVERAGE(F238,F249)</f>
        <v>1.9450000000000001</v>
      </c>
      <c r="T76" s="61">
        <v>3</v>
      </c>
      <c r="U76" s="61">
        <v>3</v>
      </c>
      <c r="V76">
        <f t="shared" si="12"/>
        <v>0.74794028014112812</v>
      </c>
      <c r="W76">
        <f t="shared" si="10"/>
        <v>-0.2904321435785116</v>
      </c>
      <c r="X76">
        <f t="shared" si="11"/>
        <v>1.5</v>
      </c>
    </row>
    <row r="77" spans="1:24">
      <c r="B77">
        <v>2</v>
      </c>
      <c r="C77">
        <v>1998</v>
      </c>
      <c r="D77" s="60">
        <v>8</v>
      </c>
      <c r="E77" t="s">
        <v>32</v>
      </c>
      <c r="F77">
        <v>16.24521</v>
      </c>
      <c r="G77">
        <v>3</v>
      </c>
      <c r="J77">
        <v>2</v>
      </c>
      <c r="K77">
        <v>32</v>
      </c>
      <c r="L77" s="60">
        <v>8</v>
      </c>
      <c r="M77" t="s">
        <v>847</v>
      </c>
      <c r="N77" t="s">
        <v>848</v>
      </c>
      <c r="O77">
        <v>1998</v>
      </c>
      <c r="P77" t="s">
        <v>589</v>
      </c>
      <c r="Q77" t="s">
        <v>849</v>
      </c>
      <c r="R77">
        <f t="shared" si="19"/>
        <v>4.3498799999999997</v>
      </c>
      <c r="S77">
        <f>AVERAGE(F239,F249)</f>
        <v>3.552</v>
      </c>
      <c r="T77" s="61">
        <v>3</v>
      </c>
      <c r="U77" s="61">
        <v>3</v>
      </c>
      <c r="V77">
        <f t="shared" si="12"/>
        <v>0.81657425032414688</v>
      </c>
      <c r="W77">
        <f t="shared" si="10"/>
        <v>-0.20263743338326615</v>
      </c>
      <c r="X77">
        <f t="shared" si="11"/>
        <v>1.5</v>
      </c>
    </row>
    <row r="78" spans="1:24">
      <c r="B78">
        <v>2</v>
      </c>
      <c r="C78">
        <v>1998</v>
      </c>
      <c r="D78" s="60">
        <v>9</v>
      </c>
      <c r="E78" t="s">
        <v>32</v>
      </c>
      <c r="F78">
        <v>31.724139999999998</v>
      </c>
      <c r="G78">
        <v>3</v>
      </c>
      <c r="J78">
        <v>2</v>
      </c>
      <c r="K78">
        <v>33</v>
      </c>
      <c r="L78" s="60">
        <v>9</v>
      </c>
      <c r="M78" t="s">
        <v>847</v>
      </c>
      <c r="N78" t="s">
        <v>848</v>
      </c>
      <c r="O78">
        <v>1998</v>
      </c>
      <c r="P78" t="s">
        <v>589</v>
      </c>
      <c r="Q78" t="s">
        <v>849</v>
      </c>
      <c r="R78">
        <f t="shared" si="19"/>
        <v>17.683215000000001</v>
      </c>
      <c r="S78">
        <f>AVERAGE(F240,F250)</f>
        <v>14.8835</v>
      </c>
      <c r="T78" s="61">
        <v>3</v>
      </c>
      <c r="U78" s="61">
        <v>3</v>
      </c>
      <c r="V78">
        <f t="shared" si="12"/>
        <v>0.84167386982514203</v>
      </c>
      <c r="W78">
        <f t="shared" si="10"/>
        <v>-0.17236266776931825</v>
      </c>
      <c r="X78">
        <f t="shared" si="11"/>
        <v>1.5</v>
      </c>
    </row>
    <row r="79" spans="1:24">
      <c r="B79">
        <v>2</v>
      </c>
      <c r="C79">
        <v>1998</v>
      </c>
      <c r="D79" s="60">
        <v>10</v>
      </c>
      <c r="E79" t="s">
        <v>32</v>
      </c>
      <c r="F79">
        <v>52.413789999999999</v>
      </c>
      <c r="G79">
        <v>3</v>
      </c>
      <c r="J79">
        <v>2</v>
      </c>
      <c r="K79">
        <v>34</v>
      </c>
      <c r="L79" s="60">
        <v>10</v>
      </c>
      <c r="M79" t="s">
        <v>847</v>
      </c>
      <c r="N79" t="s">
        <v>848</v>
      </c>
      <c r="O79">
        <v>1998</v>
      </c>
      <c r="P79" t="s">
        <v>589</v>
      </c>
      <c r="Q79" t="s">
        <v>849</v>
      </c>
      <c r="R79">
        <f t="shared" si="19"/>
        <v>24.586290000000002</v>
      </c>
      <c r="S79">
        <f>AVERAGE(F241,F251)</f>
        <v>21.521999999999998</v>
      </c>
      <c r="T79" s="61">
        <v>3</v>
      </c>
      <c r="U79" s="61">
        <v>3</v>
      </c>
      <c r="V79">
        <f t="shared" si="12"/>
        <v>0.87536590514469637</v>
      </c>
      <c r="W79">
        <f t="shared" si="10"/>
        <v>-0.13311330272806055</v>
      </c>
      <c r="X79">
        <f t="shared" si="11"/>
        <v>1.5</v>
      </c>
    </row>
    <row r="80" spans="1:24">
      <c r="B80">
        <v>2</v>
      </c>
      <c r="C80">
        <v>1998</v>
      </c>
      <c r="D80" s="60">
        <v>11</v>
      </c>
      <c r="E80" t="s">
        <v>32</v>
      </c>
      <c r="F80">
        <v>79.080460000000002</v>
      </c>
      <c r="G80">
        <v>3</v>
      </c>
      <c r="J80">
        <v>2</v>
      </c>
      <c r="K80">
        <v>35</v>
      </c>
      <c r="L80" s="60">
        <v>11</v>
      </c>
      <c r="M80" t="s">
        <v>847</v>
      </c>
      <c r="N80" t="s">
        <v>848</v>
      </c>
      <c r="O80">
        <v>1998</v>
      </c>
      <c r="P80" t="s">
        <v>589</v>
      </c>
      <c r="Q80" t="s">
        <v>849</v>
      </c>
      <c r="R80">
        <f t="shared" si="19"/>
        <v>14.56265</v>
      </c>
      <c r="S80">
        <f>AVERAGE(F242,F252)</f>
        <v>11.923999999999999</v>
      </c>
      <c r="T80" s="61">
        <v>3</v>
      </c>
      <c r="U80" s="61">
        <v>3</v>
      </c>
      <c r="V80">
        <f t="shared" si="12"/>
        <v>0.8188070165800867</v>
      </c>
      <c r="W80">
        <f t="shared" si="10"/>
        <v>-0.19990685588622983</v>
      </c>
      <c r="X80">
        <f t="shared" si="11"/>
        <v>1.5</v>
      </c>
    </row>
    <row r="81" spans="2:24">
      <c r="B81">
        <v>2</v>
      </c>
      <c r="C81">
        <v>1998</v>
      </c>
      <c r="D81" s="60">
        <v>12</v>
      </c>
      <c r="E81" t="s">
        <v>32</v>
      </c>
      <c r="F81">
        <v>75.095789999999994</v>
      </c>
      <c r="G81">
        <v>3</v>
      </c>
      <c r="J81">
        <v>2</v>
      </c>
      <c r="K81">
        <v>36</v>
      </c>
      <c r="L81" s="60">
        <v>12</v>
      </c>
      <c r="M81" t="s">
        <v>847</v>
      </c>
      <c r="N81" t="s">
        <v>848</v>
      </c>
      <c r="O81">
        <v>1998</v>
      </c>
      <c r="P81" t="s">
        <v>589</v>
      </c>
      <c r="Q81" t="s">
        <v>849</v>
      </c>
      <c r="R81">
        <f>AVERAGE(F219,F231)</f>
        <v>12.05674</v>
      </c>
      <c r="S81">
        <f>AVERAGE(F243,F253)</f>
        <v>10.021000000000001</v>
      </c>
      <c r="T81" s="61">
        <v>3</v>
      </c>
      <c r="U81" s="61">
        <v>3</v>
      </c>
      <c r="V81">
        <f t="shared" si="12"/>
        <v>0.83115336318109212</v>
      </c>
      <c r="W81">
        <f t="shared" si="10"/>
        <v>-0.1849409485899273</v>
      </c>
      <c r="X81">
        <f t="shared" si="11"/>
        <v>1.5</v>
      </c>
    </row>
    <row r="82" spans="2:24">
      <c r="B82">
        <v>2</v>
      </c>
      <c r="C82">
        <v>1998</v>
      </c>
      <c r="D82" s="60">
        <v>1</v>
      </c>
      <c r="E82" t="s">
        <v>32</v>
      </c>
      <c r="F82">
        <v>0</v>
      </c>
      <c r="G82">
        <v>0</v>
      </c>
      <c r="J82">
        <v>2</v>
      </c>
      <c r="K82">
        <v>37</v>
      </c>
      <c r="L82" s="60">
        <v>1</v>
      </c>
      <c r="M82" t="s">
        <v>847</v>
      </c>
      <c r="N82" t="s">
        <v>848</v>
      </c>
      <c r="O82">
        <v>1998</v>
      </c>
      <c r="P82" t="s">
        <v>589</v>
      </c>
      <c r="Q82" t="s">
        <v>850</v>
      </c>
      <c r="R82">
        <v>0</v>
      </c>
      <c r="S82">
        <f t="shared" ref="S82:S92" si="20">AVERAGE(F254,F266)</f>
        <v>0</v>
      </c>
      <c r="T82" s="61">
        <v>3</v>
      </c>
      <c r="U82" s="61">
        <v>3</v>
      </c>
      <c r="V82" t="e">
        <f t="shared" si="12"/>
        <v>#DIV/0!</v>
      </c>
      <c r="W82" t="e">
        <f t="shared" si="10"/>
        <v>#DIV/0!</v>
      </c>
      <c r="X82">
        <f t="shared" si="11"/>
        <v>1.5</v>
      </c>
    </row>
    <row r="83" spans="2:24">
      <c r="B83">
        <v>2</v>
      </c>
      <c r="C83">
        <v>1998</v>
      </c>
      <c r="D83" s="60">
        <v>2</v>
      </c>
      <c r="E83" t="s">
        <v>32</v>
      </c>
      <c r="F83">
        <v>0</v>
      </c>
      <c r="G83">
        <v>0</v>
      </c>
      <c r="J83">
        <v>2</v>
      </c>
      <c r="K83">
        <v>38</v>
      </c>
      <c r="L83" s="60">
        <v>2</v>
      </c>
      <c r="M83" t="s">
        <v>847</v>
      </c>
      <c r="N83" t="s">
        <v>848</v>
      </c>
      <c r="O83">
        <v>1998</v>
      </c>
      <c r="P83" t="s">
        <v>589</v>
      </c>
      <c r="Q83" t="s">
        <v>850</v>
      </c>
      <c r="R83">
        <v>9.4564999999999996E-2</v>
      </c>
      <c r="S83">
        <f t="shared" si="20"/>
        <v>0.141845</v>
      </c>
      <c r="T83" s="61">
        <v>3</v>
      </c>
      <c r="U83" s="61">
        <v>3</v>
      </c>
      <c r="V83">
        <f t="shared" si="12"/>
        <v>1.4999735631576165</v>
      </c>
      <c r="W83">
        <f t="shared" si="10"/>
        <v>0.40544748339126102</v>
      </c>
      <c r="X83">
        <f t="shared" si="11"/>
        <v>1.5</v>
      </c>
    </row>
    <row r="84" spans="2:24">
      <c r="B84">
        <v>2</v>
      </c>
      <c r="C84">
        <v>1998</v>
      </c>
      <c r="D84" s="60">
        <v>3</v>
      </c>
      <c r="E84" t="s">
        <v>32</v>
      </c>
      <c r="F84">
        <v>0</v>
      </c>
      <c r="G84">
        <v>0</v>
      </c>
      <c r="J84">
        <v>2</v>
      </c>
      <c r="K84">
        <v>39</v>
      </c>
      <c r="L84" s="60">
        <v>3</v>
      </c>
      <c r="M84" t="s">
        <v>847</v>
      </c>
      <c r="N84" t="s">
        <v>848</v>
      </c>
      <c r="O84">
        <v>1998</v>
      </c>
      <c r="P84" t="s">
        <v>589</v>
      </c>
      <c r="Q84" t="s">
        <v>850</v>
      </c>
      <c r="R84">
        <v>5.7210400000000003</v>
      </c>
      <c r="S84">
        <f t="shared" si="20"/>
        <v>5.2009449999999999</v>
      </c>
      <c r="T84" s="61">
        <v>3</v>
      </c>
      <c r="U84" s="61">
        <v>3</v>
      </c>
      <c r="V84">
        <f t="shared" si="12"/>
        <v>0.90909082963936616</v>
      </c>
      <c r="W84">
        <f t="shared" si="10"/>
        <v>-9.5310267201025908E-2</v>
      </c>
      <c r="X84">
        <f t="shared" si="11"/>
        <v>1.5</v>
      </c>
    </row>
    <row r="85" spans="2:24">
      <c r="B85">
        <v>2</v>
      </c>
      <c r="C85">
        <v>1998</v>
      </c>
      <c r="D85" s="60">
        <v>4</v>
      </c>
      <c r="E85" t="s">
        <v>32</v>
      </c>
      <c r="F85">
        <v>0</v>
      </c>
      <c r="G85">
        <v>0</v>
      </c>
      <c r="J85">
        <v>2</v>
      </c>
      <c r="K85">
        <v>40</v>
      </c>
      <c r="L85" s="60">
        <v>4</v>
      </c>
      <c r="M85" t="s">
        <v>847</v>
      </c>
      <c r="N85" t="s">
        <v>848</v>
      </c>
      <c r="O85">
        <v>1998</v>
      </c>
      <c r="P85" t="s">
        <v>589</v>
      </c>
      <c r="Q85" t="s">
        <v>850</v>
      </c>
      <c r="R85">
        <v>8.7943250000000006</v>
      </c>
      <c r="S85">
        <f t="shared" si="20"/>
        <v>6.9503550000000001</v>
      </c>
      <c r="T85" s="61">
        <v>3</v>
      </c>
      <c r="U85" s="61">
        <v>3</v>
      </c>
      <c r="V85">
        <f t="shared" si="12"/>
        <v>0.79032273653748297</v>
      </c>
      <c r="W85">
        <f t="shared" si="10"/>
        <v>-0.23531388968297534</v>
      </c>
      <c r="X85">
        <f t="shared" si="11"/>
        <v>1.5</v>
      </c>
    </row>
    <row r="86" spans="2:24">
      <c r="B86">
        <v>2</v>
      </c>
      <c r="C86">
        <v>1998</v>
      </c>
      <c r="D86" s="60">
        <v>5</v>
      </c>
      <c r="E86" t="s">
        <v>32</v>
      </c>
      <c r="F86">
        <v>0</v>
      </c>
      <c r="G86">
        <v>0</v>
      </c>
      <c r="J86">
        <v>2</v>
      </c>
      <c r="K86">
        <v>41</v>
      </c>
      <c r="L86" s="60">
        <v>5</v>
      </c>
      <c r="M86" t="s">
        <v>847</v>
      </c>
      <c r="N86" t="s">
        <v>848</v>
      </c>
      <c r="O86">
        <v>1998</v>
      </c>
      <c r="P86" t="s">
        <v>589</v>
      </c>
      <c r="Q86" t="s">
        <v>850</v>
      </c>
      <c r="R86">
        <v>5.6737599999999997</v>
      </c>
      <c r="S86">
        <f t="shared" si="20"/>
        <v>4.58629</v>
      </c>
      <c r="T86" s="61">
        <v>3</v>
      </c>
      <c r="U86" s="61">
        <v>3</v>
      </c>
      <c r="V86">
        <f t="shared" si="12"/>
        <v>0.80833345083330987</v>
      </c>
      <c r="W86">
        <f t="shared" si="10"/>
        <v>-0.21278061891787803</v>
      </c>
      <c r="X86">
        <f t="shared" si="11"/>
        <v>1.5</v>
      </c>
    </row>
    <row r="87" spans="2:24">
      <c r="B87">
        <v>2</v>
      </c>
      <c r="C87">
        <v>1998</v>
      </c>
      <c r="D87" s="60">
        <v>6</v>
      </c>
      <c r="E87" t="s">
        <v>32</v>
      </c>
      <c r="F87">
        <v>0</v>
      </c>
      <c r="G87">
        <v>0</v>
      </c>
      <c r="J87">
        <v>2</v>
      </c>
      <c r="K87">
        <v>42</v>
      </c>
      <c r="L87" s="60">
        <v>6</v>
      </c>
      <c r="M87" t="s">
        <v>847</v>
      </c>
      <c r="N87" t="s">
        <v>848</v>
      </c>
      <c r="O87">
        <v>1998</v>
      </c>
      <c r="P87" t="s">
        <v>589</v>
      </c>
      <c r="Q87" t="s">
        <v>850</v>
      </c>
      <c r="R87">
        <v>2.4586299999999999</v>
      </c>
      <c r="S87">
        <f t="shared" si="20"/>
        <v>2.7896000000000001</v>
      </c>
      <c r="T87" s="61">
        <v>3</v>
      </c>
      <c r="U87" s="61">
        <v>3</v>
      </c>
      <c r="V87">
        <f t="shared" si="12"/>
        <v>1.1346156192676411</v>
      </c>
      <c r="W87">
        <f t="shared" si="10"/>
        <v>0.12629393213642898</v>
      </c>
      <c r="X87">
        <f t="shared" si="11"/>
        <v>1.5</v>
      </c>
    </row>
    <row r="88" spans="2:24">
      <c r="B88">
        <v>2</v>
      </c>
      <c r="C88">
        <v>1998</v>
      </c>
      <c r="D88" s="60">
        <v>7</v>
      </c>
      <c r="E88" t="s">
        <v>32</v>
      </c>
      <c r="F88">
        <v>0</v>
      </c>
      <c r="G88">
        <v>0</v>
      </c>
      <c r="J88">
        <v>2</v>
      </c>
      <c r="K88">
        <v>43</v>
      </c>
      <c r="L88" s="60">
        <v>7</v>
      </c>
      <c r="M88" t="s">
        <v>847</v>
      </c>
      <c r="N88" t="s">
        <v>848</v>
      </c>
      <c r="O88">
        <v>1998</v>
      </c>
      <c r="P88" t="s">
        <v>589</v>
      </c>
      <c r="Q88" t="s">
        <v>850</v>
      </c>
      <c r="R88">
        <v>2.6004749999999999</v>
      </c>
      <c r="S88">
        <f t="shared" si="20"/>
        <v>0.99290999999999996</v>
      </c>
      <c r="T88" s="61">
        <v>3</v>
      </c>
      <c r="U88" s="61">
        <v>3</v>
      </c>
      <c r="V88">
        <f t="shared" si="12"/>
        <v>0.38181870619790614</v>
      </c>
      <c r="W88">
        <f t="shared" si="10"/>
        <v>-0.9628093741345225</v>
      </c>
      <c r="X88">
        <f t="shared" si="11"/>
        <v>1.5</v>
      </c>
    </row>
    <row r="89" spans="2:24">
      <c r="B89">
        <v>2</v>
      </c>
      <c r="C89">
        <v>1998</v>
      </c>
      <c r="D89" s="60">
        <v>8</v>
      </c>
      <c r="E89" t="s">
        <v>32</v>
      </c>
      <c r="F89">
        <v>0</v>
      </c>
      <c r="G89">
        <v>0</v>
      </c>
      <c r="J89">
        <v>2</v>
      </c>
      <c r="K89">
        <v>44</v>
      </c>
      <c r="L89" s="60">
        <v>8</v>
      </c>
      <c r="M89" t="s">
        <v>847</v>
      </c>
      <c r="N89" t="s">
        <v>848</v>
      </c>
      <c r="O89">
        <v>1998</v>
      </c>
      <c r="P89" t="s">
        <v>589</v>
      </c>
      <c r="Q89" t="s">
        <v>850</v>
      </c>
      <c r="R89">
        <v>4.3498799999999997</v>
      </c>
      <c r="S89">
        <f t="shared" si="20"/>
        <v>2.3640650000000001</v>
      </c>
      <c r="T89" s="61">
        <v>3</v>
      </c>
      <c r="U89" s="61">
        <v>3</v>
      </c>
      <c r="V89">
        <f t="shared" si="12"/>
        <v>0.54347821089317416</v>
      </c>
      <c r="W89">
        <f t="shared" si="10"/>
        <v>-0.60976566357745798</v>
      </c>
      <c r="X89">
        <f t="shared" si="11"/>
        <v>1.5</v>
      </c>
    </row>
    <row r="90" spans="2:24">
      <c r="B90">
        <v>2</v>
      </c>
      <c r="C90">
        <v>1998</v>
      </c>
      <c r="D90" s="60">
        <v>9</v>
      </c>
      <c r="E90" t="s">
        <v>32</v>
      </c>
      <c r="F90">
        <v>0</v>
      </c>
      <c r="G90">
        <v>0</v>
      </c>
      <c r="J90">
        <v>2</v>
      </c>
      <c r="K90">
        <v>45</v>
      </c>
      <c r="L90" s="60">
        <v>9</v>
      </c>
      <c r="M90" t="s">
        <v>847</v>
      </c>
      <c r="N90" t="s">
        <v>848</v>
      </c>
      <c r="O90">
        <v>1998</v>
      </c>
      <c r="P90" t="s">
        <v>589</v>
      </c>
      <c r="Q90" t="s">
        <v>850</v>
      </c>
      <c r="R90">
        <v>17.683215000000001</v>
      </c>
      <c r="S90">
        <f t="shared" si="20"/>
        <v>13.853429999999999</v>
      </c>
      <c r="T90" s="61">
        <v>3</v>
      </c>
      <c r="U90" s="61">
        <v>3</v>
      </c>
      <c r="V90">
        <f t="shared" si="12"/>
        <v>0.7834225846374655</v>
      </c>
      <c r="W90">
        <f t="shared" si="10"/>
        <v>-0.24408302916740188</v>
      </c>
      <c r="X90">
        <f t="shared" si="11"/>
        <v>1.5</v>
      </c>
    </row>
    <row r="91" spans="2:24">
      <c r="B91">
        <v>2</v>
      </c>
      <c r="C91">
        <v>1998</v>
      </c>
      <c r="D91" s="60">
        <v>10</v>
      </c>
      <c r="E91" t="s">
        <v>32</v>
      </c>
      <c r="F91">
        <v>0</v>
      </c>
      <c r="G91">
        <v>0</v>
      </c>
      <c r="J91">
        <v>2</v>
      </c>
      <c r="K91">
        <v>46</v>
      </c>
      <c r="L91" s="60">
        <v>10</v>
      </c>
      <c r="M91" t="s">
        <v>847</v>
      </c>
      <c r="N91" t="s">
        <v>848</v>
      </c>
      <c r="O91">
        <v>1998</v>
      </c>
      <c r="P91" t="s">
        <v>589</v>
      </c>
      <c r="Q91" t="s">
        <v>850</v>
      </c>
      <c r="R91">
        <v>24.586290000000002</v>
      </c>
      <c r="S91">
        <f t="shared" si="20"/>
        <v>21.607565000000001</v>
      </c>
      <c r="T91" s="61">
        <v>3</v>
      </c>
      <c r="U91" s="61">
        <v>3</v>
      </c>
      <c r="V91">
        <f t="shared" si="12"/>
        <v>0.87884609674741487</v>
      </c>
      <c r="W91">
        <f t="shared" si="10"/>
        <v>-0.1291454856513892</v>
      </c>
      <c r="X91">
        <f t="shared" si="11"/>
        <v>1.5</v>
      </c>
    </row>
    <row r="92" spans="2:24">
      <c r="B92">
        <v>2</v>
      </c>
      <c r="C92">
        <v>1998</v>
      </c>
      <c r="D92" s="60">
        <v>11</v>
      </c>
      <c r="E92" t="s">
        <v>32</v>
      </c>
      <c r="F92">
        <v>0</v>
      </c>
      <c r="G92">
        <v>0</v>
      </c>
      <c r="J92">
        <v>2</v>
      </c>
      <c r="K92">
        <v>47</v>
      </c>
      <c r="L92" s="60">
        <v>11</v>
      </c>
      <c r="M92" t="s">
        <v>847</v>
      </c>
      <c r="N92" t="s">
        <v>848</v>
      </c>
      <c r="O92">
        <v>1998</v>
      </c>
      <c r="P92" t="s">
        <v>589</v>
      </c>
      <c r="Q92" t="s">
        <v>850</v>
      </c>
      <c r="R92">
        <v>14.56265</v>
      </c>
      <c r="S92">
        <f t="shared" si="20"/>
        <v>11.442080000000001</v>
      </c>
      <c r="T92" s="61">
        <v>3</v>
      </c>
      <c r="U92" s="61">
        <v>3</v>
      </c>
      <c r="V92">
        <f t="shared" si="12"/>
        <v>0.78571413856681316</v>
      </c>
      <c r="W92">
        <f t="shared" si="10"/>
        <v>-0.24116224409550704</v>
      </c>
      <c r="X92">
        <f t="shared" si="11"/>
        <v>1.5</v>
      </c>
    </row>
    <row r="93" spans="2:24">
      <c r="B93">
        <v>2</v>
      </c>
      <c r="C93">
        <v>1998</v>
      </c>
      <c r="D93" s="60">
        <v>12</v>
      </c>
      <c r="E93" t="s">
        <v>32</v>
      </c>
      <c r="F93">
        <v>0</v>
      </c>
      <c r="G93">
        <v>0</v>
      </c>
      <c r="J93">
        <v>2</v>
      </c>
      <c r="K93">
        <v>48</v>
      </c>
      <c r="L93" s="60">
        <v>12</v>
      </c>
      <c r="M93" t="s">
        <v>847</v>
      </c>
      <c r="N93" t="s">
        <v>848</v>
      </c>
      <c r="O93">
        <v>1998</v>
      </c>
      <c r="P93" t="s">
        <v>589</v>
      </c>
      <c r="Q93" t="s">
        <v>850</v>
      </c>
      <c r="R93">
        <v>12.05674</v>
      </c>
      <c r="S93">
        <f>AVERAGE(F265,F277)</f>
        <v>8.6524800000000006</v>
      </c>
      <c r="T93" s="61">
        <v>3</v>
      </c>
      <c r="U93" s="61">
        <v>3</v>
      </c>
      <c r="V93">
        <f t="shared" si="12"/>
        <v>0.71764672705888999</v>
      </c>
      <c r="W93">
        <f t="shared" si="10"/>
        <v>-0.33177785461210141</v>
      </c>
      <c r="X93">
        <f t="shared" si="11"/>
        <v>1.5</v>
      </c>
    </row>
    <row r="94" spans="2:24">
      <c r="B94">
        <v>2</v>
      </c>
      <c r="C94">
        <v>1998</v>
      </c>
      <c r="D94" s="60">
        <v>1</v>
      </c>
      <c r="E94" t="s">
        <v>851</v>
      </c>
      <c r="F94">
        <v>0</v>
      </c>
      <c r="G94">
        <v>3</v>
      </c>
      <c r="J94">
        <v>1</v>
      </c>
      <c r="K94">
        <v>1</v>
      </c>
      <c r="M94" t="s">
        <v>847</v>
      </c>
      <c r="N94" t="s">
        <v>848</v>
      </c>
      <c r="O94">
        <v>1997</v>
      </c>
      <c r="P94" t="s">
        <v>853</v>
      </c>
      <c r="Q94" t="s">
        <v>849</v>
      </c>
      <c r="R94">
        <f>E280</f>
        <v>4956</v>
      </c>
      <c r="S94">
        <v>4517</v>
      </c>
      <c r="T94" s="61">
        <v>3</v>
      </c>
      <c r="U94" s="61">
        <v>3</v>
      </c>
      <c r="V94">
        <f t="shared" si="12"/>
        <v>0.91142050040355127</v>
      </c>
      <c r="W94">
        <f t="shared" si="10"/>
        <v>-9.2750907094428889E-2</v>
      </c>
      <c r="X94">
        <f t="shared" si="11"/>
        <v>1.5</v>
      </c>
    </row>
    <row r="95" spans="2:24">
      <c r="B95">
        <v>2</v>
      </c>
      <c r="C95">
        <v>1998</v>
      </c>
      <c r="D95" s="60">
        <v>2</v>
      </c>
      <c r="E95" t="s">
        <v>851</v>
      </c>
      <c r="F95">
        <v>0.45977000000000001</v>
      </c>
      <c r="G95">
        <v>3</v>
      </c>
      <c r="J95">
        <v>3</v>
      </c>
      <c r="K95">
        <v>2</v>
      </c>
      <c r="M95" t="s">
        <v>847</v>
      </c>
      <c r="N95" t="s">
        <v>848</v>
      </c>
      <c r="O95">
        <v>1997</v>
      </c>
      <c r="P95" t="s">
        <v>853</v>
      </c>
      <c r="Q95" t="s">
        <v>850</v>
      </c>
      <c r="R95">
        <f>E280</f>
        <v>4956</v>
      </c>
      <c r="S95">
        <v>4595</v>
      </c>
      <c r="T95" s="61">
        <v>3</v>
      </c>
      <c r="U95" s="61">
        <v>3</v>
      </c>
      <c r="V95">
        <f t="shared" si="12"/>
        <v>0.92715899919289746</v>
      </c>
      <c r="W95">
        <f t="shared" si="10"/>
        <v>-7.5630207959245688E-2</v>
      </c>
      <c r="X95">
        <f t="shared" si="11"/>
        <v>1.5</v>
      </c>
    </row>
    <row r="96" spans="2:24">
      <c r="B96">
        <v>2</v>
      </c>
      <c r="C96">
        <v>1998</v>
      </c>
      <c r="D96" s="60">
        <v>3</v>
      </c>
      <c r="E96" t="s">
        <v>851</v>
      </c>
      <c r="F96">
        <v>3.5249000000000001</v>
      </c>
      <c r="G96">
        <v>3</v>
      </c>
      <c r="J96">
        <v>4</v>
      </c>
      <c r="K96">
        <v>1</v>
      </c>
      <c r="M96" t="s">
        <v>847</v>
      </c>
      <c r="N96" t="s">
        <v>848</v>
      </c>
      <c r="O96">
        <v>1998</v>
      </c>
      <c r="P96" t="s">
        <v>853</v>
      </c>
      <c r="Q96" t="s">
        <v>849</v>
      </c>
      <c r="R96">
        <v>1336</v>
      </c>
      <c r="S96">
        <v>1036</v>
      </c>
      <c r="T96" s="61">
        <v>3</v>
      </c>
      <c r="U96" s="61">
        <v>3</v>
      </c>
      <c r="V96">
        <f t="shared" si="12"/>
        <v>0.77544910179640714</v>
      </c>
      <c r="W96">
        <f t="shared" ref="W96:W159" si="21">LN(V96)</f>
        <v>-0.25431293127716276</v>
      </c>
      <c r="X96">
        <f t="shared" ref="X96:X159" si="22">(T96*U96)/(U96+T96)</f>
        <v>1.5</v>
      </c>
    </row>
    <row r="97" spans="2:24">
      <c r="B97">
        <v>2</v>
      </c>
      <c r="C97">
        <v>1998</v>
      </c>
      <c r="D97" s="60">
        <v>4</v>
      </c>
      <c r="E97" t="s">
        <v>851</v>
      </c>
      <c r="F97">
        <v>3.3716499999999998</v>
      </c>
      <c r="G97">
        <v>3</v>
      </c>
      <c r="J97">
        <v>4</v>
      </c>
      <c r="K97">
        <v>2</v>
      </c>
      <c r="M97" t="s">
        <v>847</v>
      </c>
      <c r="N97" t="s">
        <v>848</v>
      </c>
      <c r="O97">
        <v>1998</v>
      </c>
      <c r="P97" t="s">
        <v>853</v>
      </c>
      <c r="Q97" t="s">
        <v>850</v>
      </c>
      <c r="R97">
        <v>1336</v>
      </c>
      <c r="S97">
        <v>1052</v>
      </c>
      <c r="T97" s="61">
        <v>3</v>
      </c>
      <c r="U97" s="61">
        <v>3</v>
      </c>
      <c r="V97">
        <f t="shared" ref="V97:V159" si="23">S97/R97</f>
        <v>0.78742514970059885</v>
      </c>
      <c r="W97">
        <f t="shared" si="21"/>
        <v>-0.2389869607989358</v>
      </c>
      <c r="X97">
        <f t="shared" si="22"/>
        <v>1.5</v>
      </c>
    </row>
    <row r="98" spans="2:24">
      <c r="B98">
        <v>2</v>
      </c>
      <c r="C98">
        <v>1998</v>
      </c>
      <c r="D98" s="60">
        <v>5</v>
      </c>
      <c r="E98" t="s">
        <v>851</v>
      </c>
      <c r="F98">
        <v>6.2835200000000002</v>
      </c>
      <c r="G98">
        <v>3</v>
      </c>
      <c r="J98">
        <v>5</v>
      </c>
      <c r="K98">
        <v>1</v>
      </c>
      <c r="M98" t="s">
        <v>847</v>
      </c>
      <c r="N98" t="s">
        <v>848</v>
      </c>
      <c r="O98">
        <v>2001</v>
      </c>
      <c r="P98" t="s">
        <v>853</v>
      </c>
      <c r="Q98" t="s">
        <v>849</v>
      </c>
      <c r="R98">
        <v>27.9</v>
      </c>
      <c r="S98">
        <v>23.7</v>
      </c>
      <c r="T98" s="61">
        <v>3</v>
      </c>
      <c r="U98" s="61">
        <v>3</v>
      </c>
      <c r="V98">
        <f t="shared" si="23"/>
        <v>0.84946236559139787</v>
      </c>
      <c r="W98">
        <f t="shared" si="21"/>
        <v>-0.16315164068623442</v>
      </c>
      <c r="X98">
        <f t="shared" si="22"/>
        <v>1.5</v>
      </c>
    </row>
    <row r="99" spans="2:24">
      <c r="B99">
        <v>2</v>
      </c>
      <c r="C99">
        <v>1998</v>
      </c>
      <c r="D99" s="60">
        <v>6</v>
      </c>
      <c r="E99" t="s">
        <v>851</v>
      </c>
      <c r="F99">
        <v>4.1379299999999999</v>
      </c>
      <c r="G99">
        <v>3</v>
      </c>
      <c r="J99">
        <v>5</v>
      </c>
      <c r="K99">
        <v>2</v>
      </c>
      <c r="M99" t="s">
        <v>847</v>
      </c>
      <c r="N99" t="s">
        <v>848</v>
      </c>
      <c r="O99">
        <v>2001</v>
      </c>
      <c r="P99" t="s">
        <v>853</v>
      </c>
      <c r="Q99" t="s">
        <v>850</v>
      </c>
      <c r="R99">
        <v>27.9</v>
      </c>
      <c r="S99">
        <v>14.7</v>
      </c>
      <c r="T99" s="61">
        <v>3</v>
      </c>
      <c r="U99" s="61">
        <v>3</v>
      </c>
      <c r="V99">
        <f t="shared" si="23"/>
        <v>0.5268817204301075</v>
      </c>
      <c r="W99">
        <f t="shared" si="21"/>
        <v>-0.64077919504262937</v>
      </c>
      <c r="X99">
        <f t="shared" si="22"/>
        <v>1.5</v>
      </c>
    </row>
    <row r="100" spans="2:24">
      <c r="B100">
        <v>2</v>
      </c>
      <c r="C100">
        <v>1998</v>
      </c>
      <c r="D100" s="60">
        <v>9</v>
      </c>
      <c r="E100" t="s">
        <v>851</v>
      </c>
      <c r="F100">
        <v>26.206900000000001</v>
      </c>
      <c r="G100">
        <v>3</v>
      </c>
      <c r="J100">
        <v>6</v>
      </c>
      <c r="K100">
        <v>1</v>
      </c>
      <c r="M100" t="s">
        <v>847</v>
      </c>
      <c r="N100" t="s">
        <v>848</v>
      </c>
      <c r="O100">
        <v>2002</v>
      </c>
      <c r="P100" t="s">
        <v>853</v>
      </c>
      <c r="Q100" t="s">
        <v>849</v>
      </c>
      <c r="R100">
        <v>18</v>
      </c>
      <c r="S100">
        <v>11.2</v>
      </c>
      <c r="T100" s="61">
        <v>3</v>
      </c>
      <c r="U100" s="61">
        <v>3</v>
      </c>
      <c r="V100">
        <f t="shared" si="23"/>
        <v>0.62222222222222223</v>
      </c>
      <c r="W100">
        <f t="shared" si="21"/>
        <v>-0.47445797959511582</v>
      </c>
      <c r="X100">
        <f t="shared" si="22"/>
        <v>1.5</v>
      </c>
    </row>
    <row r="101" spans="2:24">
      <c r="B101">
        <v>2</v>
      </c>
      <c r="C101">
        <v>1998</v>
      </c>
      <c r="D101" s="60">
        <v>10</v>
      </c>
      <c r="E101" t="s">
        <v>851</v>
      </c>
      <c r="F101">
        <v>38.160919999999997</v>
      </c>
      <c r="G101">
        <v>3</v>
      </c>
      <c r="J101">
        <v>6</v>
      </c>
      <c r="K101">
        <v>2</v>
      </c>
      <c r="M101" t="s">
        <v>847</v>
      </c>
      <c r="N101" t="s">
        <v>848</v>
      </c>
      <c r="O101">
        <v>2002</v>
      </c>
      <c r="P101" t="s">
        <v>853</v>
      </c>
      <c r="Q101" t="s">
        <v>850</v>
      </c>
      <c r="R101">
        <v>18</v>
      </c>
      <c r="S101">
        <v>4.5</v>
      </c>
      <c r="T101" s="61">
        <v>3</v>
      </c>
      <c r="U101" s="61">
        <v>3</v>
      </c>
      <c r="V101">
        <f t="shared" si="23"/>
        <v>0.25</v>
      </c>
      <c r="W101">
        <f t="shared" si="21"/>
        <v>-1.3862943611198906</v>
      </c>
      <c r="X101">
        <f t="shared" si="22"/>
        <v>1.5</v>
      </c>
    </row>
    <row r="102" spans="2:24">
      <c r="B102">
        <v>2</v>
      </c>
      <c r="C102">
        <v>1998</v>
      </c>
      <c r="D102" s="60">
        <v>11</v>
      </c>
      <c r="E102" t="s">
        <v>851</v>
      </c>
      <c r="F102">
        <v>78.620689999999996</v>
      </c>
      <c r="G102">
        <v>3</v>
      </c>
      <c r="J102">
        <v>3</v>
      </c>
      <c r="K102">
        <v>3</v>
      </c>
      <c r="M102" t="s">
        <v>847</v>
      </c>
      <c r="N102" t="s">
        <v>848</v>
      </c>
      <c r="O102">
        <v>1997</v>
      </c>
      <c r="P102" t="s">
        <v>854</v>
      </c>
      <c r="Q102" t="s">
        <v>849</v>
      </c>
      <c r="R102">
        <v>1418</v>
      </c>
      <c r="S102">
        <v>1187</v>
      </c>
      <c r="T102" s="61">
        <v>3</v>
      </c>
      <c r="U102" s="61">
        <v>3</v>
      </c>
      <c r="V102">
        <f t="shared" si="23"/>
        <v>0.83709449929478141</v>
      </c>
      <c r="W102">
        <f t="shared" si="21"/>
        <v>-0.17781831248240473</v>
      </c>
      <c r="X102">
        <f t="shared" si="22"/>
        <v>1.5</v>
      </c>
    </row>
    <row r="103" spans="2:24">
      <c r="B103">
        <v>2</v>
      </c>
      <c r="C103">
        <v>1998</v>
      </c>
      <c r="D103" s="60">
        <v>12</v>
      </c>
      <c r="E103" t="s">
        <v>851</v>
      </c>
      <c r="F103">
        <v>60.383139999999997</v>
      </c>
      <c r="G103">
        <v>3</v>
      </c>
      <c r="J103">
        <v>3</v>
      </c>
      <c r="K103">
        <v>4</v>
      </c>
      <c r="M103" t="s">
        <v>847</v>
      </c>
      <c r="N103" t="s">
        <v>848</v>
      </c>
      <c r="O103">
        <v>1997</v>
      </c>
      <c r="P103" t="s">
        <v>854</v>
      </c>
      <c r="Q103" t="s">
        <v>850</v>
      </c>
      <c r="R103">
        <v>1418</v>
      </c>
      <c r="S103">
        <v>1150</v>
      </c>
      <c r="T103" s="61">
        <v>3</v>
      </c>
      <c r="U103" s="61">
        <v>3</v>
      </c>
      <c r="V103">
        <f t="shared" si="23"/>
        <v>0.8110014104372355</v>
      </c>
      <c r="W103">
        <f t="shared" si="21"/>
        <v>-0.2094854857347771</v>
      </c>
      <c r="X103">
        <f t="shared" si="22"/>
        <v>1.5</v>
      </c>
    </row>
    <row r="104" spans="2:24">
      <c r="B104">
        <v>2</v>
      </c>
      <c r="C104">
        <v>1998</v>
      </c>
      <c r="D104" s="60">
        <v>1</v>
      </c>
      <c r="E104" t="s">
        <v>851</v>
      </c>
      <c r="F104">
        <v>0</v>
      </c>
      <c r="G104">
        <v>0</v>
      </c>
      <c r="J104">
        <v>4</v>
      </c>
      <c r="K104">
        <v>3</v>
      </c>
      <c r="M104" t="s">
        <v>847</v>
      </c>
      <c r="N104" t="s">
        <v>848</v>
      </c>
      <c r="O104">
        <v>1998</v>
      </c>
      <c r="P104" t="s">
        <v>854</v>
      </c>
      <c r="Q104" t="s">
        <v>849</v>
      </c>
      <c r="R104">
        <v>1718</v>
      </c>
      <c r="S104">
        <v>1460</v>
      </c>
      <c r="T104" s="61">
        <v>3</v>
      </c>
      <c r="U104" s="61">
        <v>3</v>
      </c>
      <c r="V104">
        <f t="shared" si="23"/>
        <v>0.84982537834691507</v>
      </c>
      <c r="W104">
        <f t="shared" si="21"/>
        <v>-0.1627243878418185</v>
      </c>
      <c r="X104">
        <f t="shared" si="22"/>
        <v>1.5</v>
      </c>
    </row>
    <row r="105" spans="2:24">
      <c r="B105">
        <v>2</v>
      </c>
      <c r="C105">
        <v>1998</v>
      </c>
      <c r="D105" s="60">
        <v>2</v>
      </c>
      <c r="E105" t="s">
        <v>851</v>
      </c>
      <c r="F105">
        <v>0</v>
      </c>
      <c r="G105">
        <v>0</v>
      </c>
      <c r="J105">
        <v>4</v>
      </c>
      <c r="K105">
        <v>4</v>
      </c>
      <c r="M105" t="s">
        <v>847</v>
      </c>
      <c r="N105" t="s">
        <v>848</v>
      </c>
      <c r="O105">
        <v>1998</v>
      </c>
      <c r="P105" t="s">
        <v>854</v>
      </c>
      <c r="Q105" t="s">
        <v>850</v>
      </c>
      <c r="R105">
        <v>1718</v>
      </c>
      <c r="S105">
        <v>1109</v>
      </c>
      <c r="T105" s="61">
        <v>3</v>
      </c>
      <c r="U105" s="61">
        <v>3</v>
      </c>
      <c r="V105">
        <f t="shared" si="23"/>
        <v>0.64551804423748549</v>
      </c>
      <c r="W105">
        <f t="shared" si="21"/>
        <v>-0.43770211519383356</v>
      </c>
      <c r="X105">
        <f t="shared" si="22"/>
        <v>1.5</v>
      </c>
    </row>
    <row r="106" spans="2:24">
      <c r="B106">
        <v>2</v>
      </c>
      <c r="C106">
        <v>1998</v>
      </c>
      <c r="D106" s="60">
        <v>3</v>
      </c>
      <c r="E106" t="s">
        <v>851</v>
      </c>
      <c r="F106">
        <v>0</v>
      </c>
      <c r="G106">
        <v>0</v>
      </c>
      <c r="J106">
        <v>5</v>
      </c>
      <c r="K106">
        <v>3</v>
      </c>
      <c r="M106" t="s">
        <v>847</v>
      </c>
      <c r="N106" t="s">
        <v>848</v>
      </c>
      <c r="O106">
        <v>2001</v>
      </c>
      <c r="P106" t="s">
        <v>854</v>
      </c>
      <c r="Q106" t="s">
        <v>849</v>
      </c>
      <c r="R106">
        <v>12.9</v>
      </c>
      <c r="S106">
        <v>10.3</v>
      </c>
      <c r="T106" s="61">
        <v>3</v>
      </c>
      <c r="U106" s="61">
        <v>3</v>
      </c>
      <c r="V106">
        <f t="shared" si="23"/>
        <v>0.79844961240310086</v>
      </c>
      <c r="W106">
        <f t="shared" si="21"/>
        <v>-0.22508341613203622</v>
      </c>
      <c r="X106">
        <f t="shared" si="22"/>
        <v>1.5</v>
      </c>
    </row>
    <row r="107" spans="2:24">
      <c r="B107">
        <v>2</v>
      </c>
      <c r="C107">
        <v>1998</v>
      </c>
      <c r="D107" s="60">
        <v>4</v>
      </c>
      <c r="E107" t="s">
        <v>851</v>
      </c>
      <c r="F107">
        <v>0</v>
      </c>
      <c r="G107">
        <v>0</v>
      </c>
      <c r="J107">
        <v>5</v>
      </c>
      <c r="K107">
        <v>4</v>
      </c>
      <c r="M107" t="s">
        <v>847</v>
      </c>
      <c r="N107" t="s">
        <v>848</v>
      </c>
      <c r="O107">
        <v>2001</v>
      </c>
      <c r="P107" t="s">
        <v>854</v>
      </c>
      <c r="Q107" t="s">
        <v>850</v>
      </c>
      <c r="R107">
        <v>12.9</v>
      </c>
      <c r="S107">
        <v>6.2</v>
      </c>
      <c r="T107" s="61">
        <v>3</v>
      </c>
      <c r="U107" s="61">
        <v>3</v>
      </c>
      <c r="V107">
        <f t="shared" si="23"/>
        <v>0.48062015503875971</v>
      </c>
      <c r="W107">
        <f t="shared" si="21"/>
        <v>-0.7326780193165805</v>
      </c>
      <c r="X107">
        <f t="shared" si="22"/>
        <v>1.5</v>
      </c>
    </row>
    <row r="108" spans="2:24">
      <c r="B108">
        <v>2</v>
      </c>
      <c r="C108">
        <v>1998</v>
      </c>
      <c r="D108" s="60">
        <v>5</v>
      </c>
      <c r="E108" t="s">
        <v>851</v>
      </c>
      <c r="F108">
        <v>0</v>
      </c>
      <c r="G108">
        <v>0</v>
      </c>
      <c r="J108">
        <v>6</v>
      </c>
      <c r="K108">
        <v>3</v>
      </c>
      <c r="M108" t="s">
        <v>847</v>
      </c>
      <c r="N108" t="s">
        <v>848</v>
      </c>
      <c r="O108">
        <v>2002</v>
      </c>
      <c r="P108" t="s">
        <v>854</v>
      </c>
      <c r="Q108" t="s">
        <v>849</v>
      </c>
      <c r="R108">
        <v>1.7</v>
      </c>
      <c r="S108">
        <v>1.3</v>
      </c>
      <c r="T108" s="61">
        <v>3</v>
      </c>
      <c r="U108" s="61">
        <v>3</v>
      </c>
      <c r="V108">
        <f t="shared" si="23"/>
        <v>0.76470588235294124</v>
      </c>
      <c r="W108">
        <f t="shared" si="21"/>
        <v>-0.26826398659467926</v>
      </c>
      <c r="X108">
        <f t="shared" si="22"/>
        <v>1.5</v>
      </c>
    </row>
    <row r="109" spans="2:24">
      <c r="B109">
        <v>2</v>
      </c>
      <c r="C109">
        <v>1998</v>
      </c>
      <c r="D109" s="60">
        <v>6</v>
      </c>
      <c r="E109" t="s">
        <v>851</v>
      </c>
      <c r="F109">
        <v>0</v>
      </c>
      <c r="G109">
        <v>0</v>
      </c>
      <c r="J109">
        <v>6</v>
      </c>
      <c r="K109">
        <v>4</v>
      </c>
      <c r="M109" t="s">
        <v>847</v>
      </c>
      <c r="N109" t="s">
        <v>848</v>
      </c>
      <c r="O109">
        <v>2002</v>
      </c>
      <c r="P109" t="s">
        <v>854</v>
      </c>
      <c r="Q109" t="s">
        <v>850</v>
      </c>
      <c r="R109">
        <v>1.7</v>
      </c>
      <c r="S109">
        <v>0.5</v>
      </c>
      <c r="T109" s="61">
        <v>3</v>
      </c>
      <c r="U109" s="61">
        <v>3</v>
      </c>
      <c r="V109">
        <f t="shared" si="23"/>
        <v>0.29411764705882354</v>
      </c>
      <c r="W109">
        <f t="shared" si="21"/>
        <v>-1.2237754316221157</v>
      </c>
      <c r="X109">
        <f t="shared" si="22"/>
        <v>1.5</v>
      </c>
    </row>
    <row r="110" spans="2:24">
      <c r="B110">
        <v>2</v>
      </c>
      <c r="C110">
        <v>1998</v>
      </c>
      <c r="D110" s="60">
        <v>9</v>
      </c>
      <c r="E110" t="s">
        <v>851</v>
      </c>
      <c r="F110">
        <v>0</v>
      </c>
      <c r="G110">
        <v>0</v>
      </c>
      <c r="J110">
        <v>7</v>
      </c>
      <c r="K110">
        <v>1</v>
      </c>
      <c r="L110" s="60">
        <v>1</v>
      </c>
      <c r="M110" t="s">
        <v>847</v>
      </c>
      <c r="N110" t="s">
        <v>848</v>
      </c>
      <c r="O110">
        <v>2001</v>
      </c>
      <c r="P110" t="s">
        <v>589</v>
      </c>
      <c r="Q110" t="s">
        <v>849</v>
      </c>
      <c r="R110">
        <f t="shared" ref="R110:R117" si="24">AVERAGE(F308,F316)</f>
        <v>0</v>
      </c>
      <c r="S110">
        <v>0</v>
      </c>
      <c r="T110" s="61">
        <v>3</v>
      </c>
      <c r="U110" s="61">
        <v>3</v>
      </c>
      <c r="V110" t="e">
        <f t="shared" si="23"/>
        <v>#DIV/0!</v>
      </c>
      <c r="W110" t="e">
        <f t="shared" si="21"/>
        <v>#DIV/0!</v>
      </c>
      <c r="X110">
        <f t="shared" si="22"/>
        <v>1.5</v>
      </c>
    </row>
    <row r="111" spans="2:24">
      <c r="B111">
        <v>2</v>
      </c>
      <c r="C111">
        <v>1998</v>
      </c>
      <c r="D111" s="60">
        <v>10</v>
      </c>
      <c r="E111" t="s">
        <v>851</v>
      </c>
      <c r="F111">
        <v>0</v>
      </c>
      <c r="G111">
        <v>0</v>
      </c>
      <c r="J111">
        <v>7</v>
      </c>
      <c r="K111">
        <v>2</v>
      </c>
      <c r="L111" s="60">
        <v>2</v>
      </c>
      <c r="M111" t="s">
        <v>847</v>
      </c>
      <c r="N111" t="s">
        <v>848</v>
      </c>
      <c r="O111">
        <v>2001</v>
      </c>
      <c r="P111" t="s">
        <v>589</v>
      </c>
      <c r="Q111" t="s">
        <v>849</v>
      </c>
      <c r="R111">
        <f t="shared" si="24"/>
        <v>0</v>
      </c>
      <c r="S111">
        <v>0</v>
      </c>
      <c r="T111" s="61">
        <v>3</v>
      </c>
      <c r="U111" s="61">
        <v>3</v>
      </c>
      <c r="V111" t="e">
        <f t="shared" si="23"/>
        <v>#DIV/0!</v>
      </c>
      <c r="W111" t="e">
        <f t="shared" si="21"/>
        <v>#DIV/0!</v>
      </c>
      <c r="X111">
        <f t="shared" si="22"/>
        <v>1.5</v>
      </c>
    </row>
    <row r="112" spans="2:24">
      <c r="B112">
        <v>2</v>
      </c>
      <c r="C112">
        <v>1998</v>
      </c>
      <c r="D112" s="60">
        <v>11</v>
      </c>
      <c r="E112" t="s">
        <v>851</v>
      </c>
      <c r="F112">
        <v>0</v>
      </c>
      <c r="G112">
        <v>0</v>
      </c>
      <c r="J112">
        <v>7</v>
      </c>
      <c r="K112">
        <v>3</v>
      </c>
      <c r="L112" s="60">
        <v>3</v>
      </c>
      <c r="M112" t="s">
        <v>847</v>
      </c>
      <c r="N112" t="s">
        <v>848</v>
      </c>
      <c r="O112">
        <v>2001</v>
      </c>
      <c r="P112" t="s">
        <v>589</v>
      </c>
      <c r="Q112" t="s">
        <v>849</v>
      </c>
      <c r="R112">
        <f t="shared" si="24"/>
        <v>3</v>
      </c>
      <c r="S112">
        <f t="shared" ref="S112:S117" si="25">AVERAGE(F326,F334)</f>
        <v>4.4664999999999999</v>
      </c>
      <c r="T112" s="61">
        <v>3</v>
      </c>
      <c r="U112" s="61">
        <v>3</v>
      </c>
      <c r="V112">
        <f t="shared" si="23"/>
        <v>1.4888333333333332</v>
      </c>
      <c r="W112">
        <f t="shared" si="21"/>
        <v>0.39799281549164695</v>
      </c>
      <c r="X112">
        <f t="shared" si="22"/>
        <v>1.5</v>
      </c>
    </row>
    <row r="113" spans="2:24">
      <c r="B113">
        <v>2</v>
      </c>
      <c r="C113">
        <v>1998</v>
      </c>
      <c r="D113" s="60">
        <v>12</v>
      </c>
      <c r="E113" t="s">
        <v>851</v>
      </c>
      <c r="F113">
        <v>0</v>
      </c>
      <c r="G113">
        <v>0</v>
      </c>
      <c r="J113">
        <v>7</v>
      </c>
      <c r="K113">
        <v>4</v>
      </c>
      <c r="L113" s="60">
        <v>4</v>
      </c>
      <c r="M113" t="s">
        <v>847</v>
      </c>
      <c r="N113" t="s">
        <v>848</v>
      </c>
      <c r="O113">
        <v>2001</v>
      </c>
      <c r="P113" t="s">
        <v>589</v>
      </c>
      <c r="Q113" t="s">
        <v>849</v>
      </c>
      <c r="R113">
        <f t="shared" si="24"/>
        <v>5.5335000000000001</v>
      </c>
      <c r="S113">
        <f t="shared" si="25"/>
        <v>4.0664999999999996</v>
      </c>
      <c r="T113" s="61">
        <v>3</v>
      </c>
      <c r="U113" s="61">
        <v>3</v>
      </c>
      <c r="V113">
        <f t="shared" si="23"/>
        <v>0.7348875033884521</v>
      </c>
      <c r="W113">
        <f t="shared" si="21"/>
        <v>-0.30803784809801016</v>
      </c>
      <c r="X113">
        <f t="shared" si="22"/>
        <v>1.5</v>
      </c>
    </row>
    <row r="114" spans="2:24">
      <c r="B114">
        <v>2</v>
      </c>
      <c r="C114">
        <v>1998</v>
      </c>
      <c r="D114" s="60">
        <v>1</v>
      </c>
      <c r="E114" t="s">
        <v>852</v>
      </c>
      <c r="F114">
        <v>0</v>
      </c>
      <c r="G114">
        <v>0</v>
      </c>
      <c r="J114">
        <v>7</v>
      </c>
      <c r="K114">
        <v>5</v>
      </c>
      <c r="L114" s="60">
        <v>5</v>
      </c>
      <c r="M114" t="s">
        <v>847</v>
      </c>
      <c r="N114" t="s">
        <v>848</v>
      </c>
      <c r="O114">
        <v>2001</v>
      </c>
      <c r="P114" t="s">
        <v>589</v>
      </c>
      <c r="Q114" t="s">
        <v>849</v>
      </c>
      <c r="R114">
        <f t="shared" si="24"/>
        <v>9.4</v>
      </c>
      <c r="S114">
        <f t="shared" si="25"/>
        <v>8.0664999999999996</v>
      </c>
      <c r="T114" s="61">
        <v>3</v>
      </c>
      <c r="U114" s="61">
        <v>3</v>
      </c>
      <c r="V114">
        <f t="shared" si="23"/>
        <v>0.85813829787234031</v>
      </c>
      <c r="W114">
        <f t="shared" si="21"/>
        <v>-0.15299000615189676</v>
      </c>
      <c r="X114">
        <f t="shared" si="22"/>
        <v>1.5</v>
      </c>
    </row>
    <row r="115" spans="2:24">
      <c r="B115">
        <v>2</v>
      </c>
      <c r="C115">
        <v>1998</v>
      </c>
      <c r="D115" s="60">
        <v>2</v>
      </c>
      <c r="E115" t="s">
        <v>852</v>
      </c>
      <c r="F115">
        <v>0.45977000000000001</v>
      </c>
      <c r="G115">
        <v>3</v>
      </c>
      <c r="J115">
        <v>7</v>
      </c>
      <c r="K115">
        <v>6</v>
      </c>
      <c r="L115" s="60">
        <v>6</v>
      </c>
      <c r="M115" t="s">
        <v>847</v>
      </c>
      <c r="N115" t="s">
        <v>848</v>
      </c>
      <c r="O115">
        <v>2001</v>
      </c>
      <c r="P115" t="s">
        <v>589</v>
      </c>
      <c r="Q115" t="s">
        <v>849</v>
      </c>
      <c r="R115">
        <f t="shared" si="24"/>
        <v>14.666499999999999</v>
      </c>
      <c r="S115">
        <f t="shared" si="25"/>
        <v>13.5335</v>
      </c>
      <c r="T115" s="61">
        <v>3</v>
      </c>
      <c r="U115" s="61">
        <v>3</v>
      </c>
      <c r="V115">
        <f t="shared" si="23"/>
        <v>0.92274912214911542</v>
      </c>
      <c r="W115">
        <f t="shared" si="21"/>
        <v>-8.0397888414540236E-2</v>
      </c>
      <c r="X115">
        <f t="shared" si="22"/>
        <v>1.5</v>
      </c>
    </row>
    <row r="116" spans="2:24">
      <c r="B116">
        <v>2</v>
      </c>
      <c r="C116">
        <v>1998</v>
      </c>
      <c r="D116" s="60">
        <v>3</v>
      </c>
      <c r="E116" t="s">
        <v>852</v>
      </c>
      <c r="F116">
        <v>3.9846699999999999</v>
      </c>
      <c r="G116">
        <v>3</v>
      </c>
      <c r="J116">
        <v>7</v>
      </c>
      <c r="K116">
        <v>7</v>
      </c>
      <c r="L116" s="60">
        <v>7</v>
      </c>
      <c r="M116" t="s">
        <v>847</v>
      </c>
      <c r="N116" t="s">
        <v>848</v>
      </c>
      <c r="O116">
        <v>2001</v>
      </c>
      <c r="P116" t="s">
        <v>589</v>
      </c>
      <c r="Q116" t="s">
        <v>849</v>
      </c>
      <c r="R116">
        <f t="shared" si="24"/>
        <v>18.133500000000002</v>
      </c>
      <c r="S116">
        <f t="shared" si="25"/>
        <v>13.6</v>
      </c>
      <c r="T116" s="61">
        <v>3</v>
      </c>
      <c r="U116" s="61">
        <v>3</v>
      </c>
      <c r="V116">
        <f t="shared" si="23"/>
        <v>0.74999310668100472</v>
      </c>
      <c r="W116">
        <f t="shared" si="21"/>
        <v>-0.28769126358601299</v>
      </c>
      <c r="X116">
        <f t="shared" si="22"/>
        <v>1.5</v>
      </c>
    </row>
    <row r="117" spans="2:24">
      <c r="B117">
        <v>2</v>
      </c>
      <c r="C117">
        <v>1998</v>
      </c>
      <c r="D117" s="60">
        <v>4</v>
      </c>
      <c r="E117" t="s">
        <v>852</v>
      </c>
      <c r="F117">
        <v>4.4444400000000002</v>
      </c>
      <c r="G117">
        <v>3</v>
      </c>
      <c r="J117">
        <v>7</v>
      </c>
      <c r="K117">
        <v>8</v>
      </c>
      <c r="L117" s="60">
        <v>8</v>
      </c>
      <c r="M117" t="s">
        <v>847</v>
      </c>
      <c r="N117" t="s">
        <v>848</v>
      </c>
      <c r="O117">
        <v>2001</v>
      </c>
      <c r="P117" t="s">
        <v>589</v>
      </c>
      <c r="Q117" t="s">
        <v>849</v>
      </c>
      <c r="R117">
        <f t="shared" si="24"/>
        <v>27.866499999999998</v>
      </c>
      <c r="S117">
        <f t="shared" si="25"/>
        <v>24.5335</v>
      </c>
      <c r="T117" s="61">
        <v>3</v>
      </c>
      <c r="U117" s="61">
        <v>3</v>
      </c>
      <c r="V117">
        <f t="shared" si="23"/>
        <v>0.88039402149534396</v>
      </c>
      <c r="W117">
        <f t="shared" si="21"/>
        <v>-0.12738572002151055</v>
      </c>
      <c r="X117">
        <f t="shared" si="22"/>
        <v>1.5</v>
      </c>
    </row>
    <row r="118" spans="2:24">
      <c r="B118">
        <v>2</v>
      </c>
      <c r="C118">
        <v>1998</v>
      </c>
      <c r="D118" s="60">
        <v>5</v>
      </c>
      <c r="E118" t="s">
        <v>852</v>
      </c>
      <c r="F118">
        <v>8.1226099999999999</v>
      </c>
      <c r="G118">
        <v>3</v>
      </c>
      <c r="J118">
        <v>7</v>
      </c>
      <c r="K118">
        <v>9</v>
      </c>
      <c r="L118" s="60">
        <v>1</v>
      </c>
      <c r="M118" t="s">
        <v>847</v>
      </c>
      <c r="N118" t="s">
        <v>848</v>
      </c>
      <c r="O118">
        <v>2001</v>
      </c>
      <c r="P118" t="s">
        <v>589</v>
      </c>
      <c r="Q118" t="s">
        <v>850</v>
      </c>
      <c r="R118">
        <v>0</v>
      </c>
      <c r="S118">
        <v>0</v>
      </c>
      <c r="T118" s="61">
        <v>3</v>
      </c>
      <c r="U118" s="61">
        <v>3</v>
      </c>
      <c r="V118" t="e">
        <f t="shared" si="23"/>
        <v>#DIV/0!</v>
      </c>
      <c r="W118" t="e">
        <f t="shared" si="21"/>
        <v>#DIV/0!</v>
      </c>
      <c r="X118">
        <f t="shared" si="22"/>
        <v>1.5</v>
      </c>
    </row>
    <row r="119" spans="2:24">
      <c r="B119">
        <v>2</v>
      </c>
      <c r="C119">
        <v>1998</v>
      </c>
      <c r="D119" s="60">
        <v>6</v>
      </c>
      <c r="E119" t="s">
        <v>852</v>
      </c>
      <c r="F119">
        <v>5.3639799999999997</v>
      </c>
      <c r="G119">
        <v>3</v>
      </c>
      <c r="J119">
        <v>7</v>
      </c>
      <c r="K119">
        <v>10</v>
      </c>
      <c r="L119" s="60">
        <v>2</v>
      </c>
      <c r="M119" t="s">
        <v>847</v>
      </c>
      <c r="N119" t="s">
        <v>848</v>
      </c>
      <c r="O119">
        <v>2001</v>
      </c>
      <c r="P119" t="s">
        <v>589</v>
      </c>
      <c r="Q119" t="s">
        <v>850</v>
      </c>
      <c r="R119">
        <v>0</v>
      </c>
      <c r="S119">
        <v>0</v>
      </c>
      <c r="T119" s="61">
        <v>3</v>
      </c>
      <c r="U119" s="61">
        <v>3</v>
      </c>
      <c r="V119" t="e">
        <f t="shared" si="23"/>
        <v>#DIV/0!</v>
      </c>
      <c r="W119" t="e">
        <f t="shared" si="21"/>
        <v>#DIV/0!</v>
      </c>
      <c r="X119">
        <f t="shared" si="22"/>
        <v>1.5</v>
      </c>
    </row>
    <row r="120" spans="2:24">
      <c r="B120">
        <v>2</v>
      </c>
      <c r="C120">
        <v>1998</v>
      </c>
      <c r="D120" s="60">
        <v>7</v>
      </c>
      <c r="E120" t="s">
        <v>852</v>
      </c>
      <c r="F120">
        <v>5.0574700000000004</v>
      </c>
      <c r="G120">
        <v>3</v>
      </c>
      <c r="J120">
        <v>7</v>
      </c>
      <c r="K120">
        <v>11</v>
      </c>
      <c r="L120" s="60">
        <v>3</v>
      </c>
      <c r="M120" t="s">
        <v>847</v>
      </c>
      <c r="N120" t="s">
        <v>848</v>
      </c>
      <c r="O120">
        <v>2001</v>
      </c>
      <c r="P120" t="s">
        <v>589</v>
      </c>
      <c r="Q120" t="s">
        <v>850</v>
      </c>
      <c r="R120">
        <v>3</v>
      </c>
      <c r="S120">
        <f>AVERAGE(F342,F350)</f>
        <v>1.5335000000000001</v>
      </c>
      <c r="T120" s="61">
        <v>3</v>
      </c>
      <c r="U120" s="61">
        <v>3</v>
      </c>
      <c r="V120">
        <f t="shared" si="23"/>
        <v>0.51116666666666666</v>
      </c>
      <c r="W120">
        <f t="shared" si="21"/>
        <v>-0.67105958409594058</v>
      </c>
      <c r="X120">
        <f t="shared" si="22"/>
        <v>1.5</v>
      </c>
    </row>
    <row r="121" spans="2:24">
      <c r="B121">
        <v>2</v>
      </c>
      <c r="C121">
        <v>1998</v>
      </c>
      <c r="D121" s="60">
        <v>8</v>
      </c>
      <c r="E121" t="s">
        <v>852</v>
      </c>
      <c r="F121">
        <v>9.65517</v>
      </c>
      <c r="G121">
        <v>3</v>
      </c>
      <c r="J121">
        <v>7</v>
      </c>
      <c r="K121">
        <v>12</v>
      </c>
      <c r="L121" s="60">
        <v>4</v>
      </c>
      <c r="M121" t="s">
        <v>847</v>
      </c>
      <c r="N121" t="s">
        <v>848</v>
      </c>
      <c r="O121">
        <v>2001</v>
      </c>
      <c r="P121" t="s">
        <v>589</v>
      </c>
      <c r="Q121" t="s">
        <v>850</v>
      </c>
      <c r="R121">
        <v>5.5335000000000001</v>
      </c>
      <c r="S121">
        <f>AVERAGE(F343,F351)</f>
        <v>1.3334999999999999</v>
      </c>
      <c r="T121" s="61">
        <v>3</v>
      </c>
      <c r="U121" s="61">
        <v>3</v>
      </c>
      <c r="V121">
        <f t="shared" si="23"/>
        <v>0.24098671726755216</v>
      </c>
      <c r="W121">
        <f t="shared" si="21"/>
        <v>-1.423013462082771</v>
      </c>
      <c r="X121">
        <f t="shared" si="22"/>
        <v>1.5</v>
      </c>
    </row>
    <row r="122" spans="2:24">
      <c r="B122">
        <v>2</v>
      </c>
      <c r="C122">
        <v>1998</v>
      </c>
      <c r="D122" s="60">
        <v>9</v>
      </c>
      <c r="E122" t="s">
        <v>852</v>
      </c>
      <c r="F122">
        <v>24.061299999999999</v>
      </c>
      <c r="G122">
        <v>3</v>
      </c>
      <c r="J122">
        <v>7</v>
      </c>
      <c r="K122">
        <v>13</v>
      </c>
      <c r="L122" s="60">
        <v>5</v>
      </c>
      <c r="M122" t="s">
        <v>847</v>
      </c>
      <c r="N122" t="s">
        <v>848</v>
      </c>
      <c r="O122">
        <v>2001</v>
      </c>
      <c r="P122" t="s">
        <v>589</v>
      </c>
      <c r="Q122" t="s">
        <v>850</v>
      </c>
      <c r="R122">
        <v>9.4</v>
      </c>
      <c r="S122">
        <f>AVERAGE(F328,F344)</f>
        <v>12.532999999999999</v>
      </c>
      <c r="T122" s="61">
        <v>3</v>
      </c>
      <c r="U122" s="61">
        <v>3</v>
      </c>
      <c r="V122">
        <f t="shared" si="23"/>
        <v>1.3332978723404254</v>
      </c>
      <c r="W122">
        <f t="shared" si="21"/>
        <v>0.28765547635342692</v>
      </c>
      <c r="X122">
        <f t="shared" si="22"/>
        <v>1.5</v>
      </c>
    </row>
    <row r="123" spans="2:24">
      <c r="B123">
        <v>2</v>
      </c>
      <c r="C123">
        <v>1998</v>
      </c>
      <c r="D123" s="60">
        <v>10</v>
      </c>
      <c r="E123" t="s">
        <v>852</v>
      </c>
      <c r="F123">
        <v>30.804600000000001</v>
      </c>
      <c r="G123">
        <v>3</v>
      </c>
      <c r="J123">
        <v>7</v>
      </c>
      <c r="K123">
        <v>14</v>
      </c>
      <c r="L123" s="60">
        <v>6</v>
      </c>
      <c r="M123" t="s">
        <v>847</v>
      </c>
      <c r="N123" t="s">
        <v>848</v>
      </c>
      <c r="O123">
        <v>2001</v>
      </c>
      <c r="P123" t="s">
        <v>589</v>
      </c>
      <c r="Q123" t="s">
        <v>850</v>
      </c>
      <c r="R123">
        <v>14.666499999999999</v>
      </c>
      <c r="S123">
        <f>AVERAGE(F329,F345)</f>
        <v>22.933500000000002</v>
      </c>
      <c r="T123" s="61">
        <v>3</v>
      </c>
      <c r="U123" s="61">
        <v>3</v>
      </c>
      <c r="V123">
        <f t="shared" si="23"/>
        <v>1.5636654961988208</v>
      </c>
      <c r="W123">
        <f t="shared" si="21"/>
        <v>0.44703274213742</v>
      </c>
      <c r="X123">
        <f t="shared" si="22"/>
        <v>1.5</v>
      </c>
    </row>
    <row r="124" spans="2:24">
      <c r="B124">
        <v>2</v>
      </c>
      <c r="C124">
        <v>1998</v>
      </c>
      <c r="D124" s="60">
        <v>11</v>
      </c>
      <c r="E124" t="s">
        <v>852</v>
      </c>
      <c r="F124">
        <v>41.379309999999997</v>
      </c>
      <c r="G124">
        <v>3</v>
      </c>
      <c r="J124">
        <v>7</v>
      </c>
      <c r="K124">
        <v>15</v>
      </c>
      <c r="L124" s="60">
        <v>7</v>
      </c>
      <c r="M124" t="s">
        <v>847</v>
      </c>
      <c r="N124" t="s">
        <v>848</v>
      </c>
      <c r="O124">
        <v>2001</v>
      </c>
      <c r="P124" t="s">
        <v>589</v>
      </c>
      <c r="Q124" t="s">
        <v>850</v>
      </c>
      <c r="R124">
        <v>18.133500000000002</v>
      </c>
      <c r="S124">
        <f>AVERAGE(F346,F354)</f>
        <v>8.0664999999999996</v>
      </c>
      <c r="T124" s="61">
        <v>3</v>
      </c>
      <c r="U124" s="61">
        <v>3</v>
      </c>
      <c r="V124">
        <f t="shared" si="23"/>
        <v>0.44483966140017089</v>
      </c>
      <c r="W124">
        <f t="shared" si="21"/>
        <v>-0.81004137320395775</v>
      </c>
      <c r="X124">
        <f t="shared" si="22"/>
        <v>1.5</v>
      </c>
    </row>
    <row r="125" spans="2:24">
      <c r="B125">
        <v>2</v>
      </c>
      <c r="C125">
        <v>1998</v>
      </c>
      <c r="D125" s="60">
        <v>12</v>
      </c>
      <c r="E125" t="s">
        <v>852</v>
      </c>
      <c r="F125">
        <v>47.049810000000001</v>
      </c>
      <c r="G125">
        <v>3</v>
      </c>
      <c r="J125">
        <v>7</v>
      </c>
      <c r="K125">
        <v>16</v>
      </c>
      <c r="L125" s="60">
        <v>8</v>
      </c>
      <c r="M125" t="s">
        <v>847</v>
      </c>
      <c r="N125" t="s">
        <v>848</v>
      </c>
      <c r="O125">
        <v>2001</v>
      </c>
      <c r="P125" t="s">
        <v>589</v>
      </c>
      <c r="Q125" t="s">
        <v>850</v>
      </c>
      <c r="R125">
        <v>27.866499999999998</v>
      </c>
      <c r="S125">
        <f>AVERAGE(F347,F355)</f>
        <v>16.5335</v>
      </c>
      <c r="T125" s="61">
        <v>3</v>
      </c>
      <c r="U125" s="61">
        <v>3</v>
      </c>
      <c r="V125">
        <f t="shared" si="23"/>
        <v>0.59331096477849754</v>
      </c>
      <c r="W125">
        <f t="shared" si="21"/>
        <v>-0.52203662488629266</v>
      </c>
      <c r="X125">
        <f t="shared" si="22"/>
        <v>1.5</v>
      </c>
    </row>
    <row r="126" spans="2:24">
      <c r="B126">
        <v>2</v>
      </c>
      <c r="C126">
        <v>1998</v>
      </c>
      <c r="D126" s="60">
        <v>1</v>
      </c>
      <c r="E126" t="s">
        <v>852</v>
      </c>
      <c r="F126">
        <v>0</v>
      </c>
      <c r="G126">
        <v>0</v>
      </c>
      <c r="J126">
        <v>8</v>
      </c>
      <c r="K126">
        <v>1</v>
      </c>
      <c r="L126" s="60">
        <v>1</v>
      </c>
      <c r="M126" t="s">
        <v>847</v>
      </c>
      <c r="N126" t="s">
        <v>848</v>
      </c>
      <c r="O126">
        <v>2002</v>
      </c>
      <c r="P126" t="s">
        <v>589</v>
      </c>
      <c r="Q126" t="s">
        <v>849</v>
      </c>
      <c r="R126">
        <f t="shared" ref="R126:R135" si="26">AVERAGE(F358,F368)</f>
        <v>0</v>
      </c>
      <c r="S126">
        <v>0</v>
      </c>
      <c r="T126" s="61">
        <v>3</v>
      </c>
      <c r="U126" s="61">
        <v>3</v>
      </c>
      <c r="V126" t="e">
        <f t="shared" si="23"/>
        <v>#DIV/0!</v>
      </c>
      <c r="W126" t="e">
        <f t="shared" si="21"/>
        <v>#DIV/0!</v>
      </c>
      <c r="X126">
        <f t="shared" si="22"/>
        <v>1.5</v>
      </c>
    </row>
    <row r="127" spans="2:24">
      <c r="B127">
        <v>2</v>
      </c>
      <c r="C127">
        <v>1998</v>
      </c>
      <c r="D127" s="60">
        <v>2</v>
      </c>
      <c r="E127" t="s">
        <v>852</v>
      </c>
      <c r="F127">
        <v>0</v>
      </c>
      <c r="G127">
        <v>0</v>
      </c>
      <c r="J127">
        <v>8</v>
      </c>
      <c r="K127">
        <v>2</v>
      </c>
      <c r="L127" s="60">
        <v>2</v>
      </c>
      <c r="M127" t="s">
        <v>847</v>
      </c>
      <c r="N127" t="s">
        <v>848</v>
      </c>
      <c r="O127">
        <v>2002</v>
      </c>
      <c r="P127" t="s">
        <v>589</v>
      </c>
      <c r="Q127" t="s">
        <v>849</v>
      </c>
      <c r="R127">
        <f t="shared" si="26"/>
        <v>0</v>
      </c>
      <c r="S127">
        <v>0</v>
      </c>
      <c r="T127" s="61">
        <v>3</v>
      </c>
      <c r="U127" s="61">
        <v>3</v>
      </c>
      <c r="V127" t="e">
        <f t="shared" si="23"/>
        <v>#DIV/0!</v>
      </c>
      <c r="W127" t="e">
        <f t="shared" si="21"/>
        <v>#DIV/0!</v>
      </c>
      <c r="X127">
        <f t="shared" si="22"/>
        <v>1.5</v>
      </c>
    </row>
    <row r="128" spans="2:24">
      <c r="B128">
        <v>2</v>
      </c>
      <c r="C128">
        <v>1998</v>
      </c>
      <c r="D128" s="60">
        <v>3</v>
      </c>
      <c r="E128" t="s">
        <v>852</v>
      </c>
      <c r="F128">
        <v>0</v>
      </c>
      <c r="G128">
        <v>0</v>
      </c>
      <c r="J128">
        <v>8</v>
      </c>
      <c r="K128">
        <v>3</v>
      </c>
      <c r="L128" s="60">
        <v>3</v>
      </c>
      <c r="M128" t="s">
        <v>847</v>
      </c>
      <c r="N128" t="s">
        <v>848</v>
      </c>
      <c r="O128">
        <v>2002</v>
      </c>
      <c r="P128" t="s">
        <v>589</v>
      </c>
      <c r="Q128" t="s">
        <v>849</v>
      </c>
      <c r="R128">
        <f t="shared" si="26"/>
        <v>2.5695000000000001</v>
      </c>
      <c r="S128">
        <f t="shared" ref="S128:S135" si="27">AVERAGE(F380,F390)</f>
        <v>1.0920000000000001</v>
      </c>
      <c r="T128" s="61">
        <v>3</v>
      </c>
      <c r="U128" s="61">
        <v>3</v>
      </c>
      <c r="V128">
        <f t="shared" si="23"/>
        <v>0.42498540572095739</v>
      </c>
      <c r="W128">
        <f t="shared" si="21"/>
        <v>-0.8557004501274339</v>
      </c>
      <c r="X128">
        <f t="shared" si="22"/>
        <v>1.5</v>
      </c>
    </row>
    <row r="129" spans="1:24">
      <c r="B129">
        <v>2</v>
      </c>
      <c r="C129">
        <v>1998</v>
      </c>
      <c r="D129" s="60">
        <v>4</v>
      </c>
      <c r="E129" t="s">
        <v>852</v>
      </c>
      <c r="F129">
        <v>0</v>
      </c>
      <c r="G129">
        <v>0</v>
      </c>
      <c r="J129">
        <v>8</v>
      </c>
      <c r="K129">
        <v>4</v>
      </c>
      <c r="L129" s="60">
        <v>4</v>
      </c>
      <c r="M129" t="s">
        <v>847</v>
      </c>
      <c r="N129" t="s">
        <v>848</v>
      </c>
      <c r="O129">
        <v>2002</v>
      </c>
      <c r="P129" t="s">
        <v>589</v>
      </c>
      <c r="Q129" t="s">
        <v>849</v>
      </c>
      <c r="R129">
        <f t="shared" si="26"/>
        <v>5.6529999999999996</v>
      </c>
      <c r="S129">
        <f t="shared" si="27"/>
        <v>3.5975000000000001</v>
      </c>
      <c r="T129" s="61">
        <v>3</v>
      </c>
      <c r="U129" s="61">
        <v>3</v>
      </c>
      <c r="V129">
        <f t="shared" si="23"/>
        <v>0.63638775871218833</v>
      </c>
      <c r="W129">
        <f t="shared" si="21"/>
        <v>-0.45194721791376774</v>
      </c>
      <c r="X129">
        <f t="shared" si="22"/>
        <v>1.5</v>
      </c>
    </row>
    <row r="130" spans="1:24">
      <c r="B130">
        <v>2</v>
      </c>
      <c r="C130">
        <v>1998</v>
      </c>
      <c r="D130" s="60">
        <v>5</v>
      </c>
      <c r="E130" t="s">
        <v>852</v>
      </c>
      <c r="F130">
        <v>0</v>
      </c>
      <c r="G130">
        <v>0</v>
      </c>
      <c r="J130">
        <v>8</v>
      </c>
      <c r="K130">
        <v>5</v>
      </c>
      <c r="L130" s="60">
        <v>5</v>
      </c>
      <c r="M130" t="s">
        <v>847</v>
      </c>
      <c r="N130" t="s">
        <v>848</v>
      </c>
      <c r="O130">
        <v>2002</v>
      </c>
      <c r="P130" t="s">
        <v>589</v>
      </c>
      <c r="Q130" t="s">
        <v>849</v>
      </c>
      <c r="R130">
        <f t="shared" si="26"/>
        <v>9.1219999999999999</v>
      </c>
      <c r="S130">
        <f t="shared" si="27"/>
        <v>5.7815000000000003</v>
      </c>
      <c r="T130" s="61">
        <v>3</v>
      </c>
      <c r="U130" s="61">
        <v>3</v>
      </c>
      <c r="V130">
        <f t="shared" si="23"/>
        <v>0.63379741284805968</v>
      </c>
      <c r="W130">
        <f t="shared" si="21"/>
        <v>-0.45602591370262918</v>
      </c>
      <c r="X130">
        <f t="shared" si="22"/>
        <v>1.5</v>
      </c>
    </row>
    <row r="131" spans="1:24">
      <c r="B131">
        <v>2</v>
      </c>
      <c r="C131">
        <v>1998</v>
      </c>
      <c r="D131" s="60">
        <v>6</v>
      </c>
      <c r="E131" t="s">
        <v>852</v>
      </c>
      <c r="F131">
        <v>0</v>
      </c>
      <c r="G131">
        <v>0</v>
      </c>
      <c r="J131">
        <v>8</v>
      </c>
      <c r="K131">
        <v>6</v>
      </c>
      <c r="L131" s="60">
        <v>6</v>
      </c>
      <c r="M131" t="s">
        <v>847</v>
      </c>
      <c r="N131" t="s">
        <v>848</v>
      </c>
      <c r="O131">
        <v>2002</v>
      </c>
      <c r="P131" t="s">
        <v>589</v>
      </c>
      <c r="Q131" t="s">
        <v>849</v>
      </c>
      <c r="R131">
        <f t="shared" si="26"/>
        <v>9.2505000000000006</v>
      </c>
      <c r="S131">
        <f t="shared" si="27"/>
        <v>5.3319999999999999</v>
      </c>
      <c r="T131" s="61">
        <v>3</v>
      </c>
      <c r="U131" s="61">
        <v>3</v>
      </c>
      <c r="V131">
        <f t="shared" si="23"/>
        <v>0.57640127560672394</v>
      </c>
      <c r="W131">
        <f t="shared" si="21"/>
        <v>-0.55095120180105794</v>
      </c>
      <c r="X131">
        <f t="shared" si="22"/>
        <v>1.5</v>
      </c>
    </row>
    <row r="132" spans="1:24">
      <c r="B132">
        <v>2</v>
      </c>
      <c r="C132">
        <v>1998</v>
      </c>
      <c r="D132" s="60">
        <v>7</v>
      </c>
      <c r="E132" t="s">
        <v>852</v>
      </c>
      <c r="F132">
        <v>0</v>
      </c>
      <c r="G132">
        <v>0</v>
      </c>
      <c r="J132">
        <v>8</v>
      </c>
      <c r="K132">
        <v>7</v>
      </c>
      <c r="L132" s="60">
        <v>7</v>
      </c>
      <c r="M132" t="s">
        <v>847</v>
      </c>
      <c r="N132" t="s">
        <v>848</v>
      </c>
      <c r="O132">
        <v>2002</v>
      </c>
      <c r="P132" t="s">
        <v>589</v>
      </c>
      <c r="Q132" t="s">
        <v>849</v>
      </c>
      <c r="R132">
        <f t="shared" si="26"/>
        <v>10.8565</v>
      </c>
      <c r="S132">
        <f t="shared" si="27"/>
        <v>7.9015000000000004</v>
      </c>
      <c r="T132" s="61">
        <v>3</v>
      </c>
      <c r="U132" s="61">
        <v>3</v>
      </c>
      <c r="V132">
        <f t="shared" si="23"/>
        <v>0.72781283102288952</v>
      </c>
      <c r="W132">
        <f t="shared" si="21"/>
        <v>-0.31771136408466816</v>
      </c>
      <c r="X132">
        <f t="shared" si="22"/>
        <v>1.5</v>
      </c>
    </row>
    <row r="133" spans="1:24">
      <c r="B133">
        <v>2</v>
      </c>
      <c r="C133">
        <v>1998</v>
      </c>
      <c r="D133" s="60">
        <v>8</v>
      </c>
      <c r="E133" t="s">
        <v>852</v>
      </c>
      <c r="F133">
        <v>0</v>
      </c>
      <c r="G133">
        <v>0</v>
      </c>
      <c r="J133">
        <v>8</v>
      </c>
      <c r="K133">
        <v>8</v>
      </c>
      <c r="L133" s="60">
        <v>8</v>
      </c>
      <c r="M133" t="s">
        <v>847</v>
      </c>
      <c r="N133" t="s">
        <v>848</v>
      </c>
      <c r="O133">
        <v>2002</v>
      </c>
      <c r="P133" t="s">
        <v>589</v>
      </c>
      <c r="Q133" t="s">
        <v>849</v>
      </c>
      <c r="R133">
        <f t="shared" si="26"/>
        <v>12.141500000000001</v>
      </c>
      <c r="S133">
        <f t="shared" si="27"/>
        <v>8.1585000000000001</v>
      </c>
      <c r="T133" s="61">
        <v>3</v>
      </c>
      <c r="U133" s="61">
        <v>3</v>
      </c>
      <c r="V133">
        <f t="shared" si="23"/>
        <v>0.67195157105794179</v>
      </c>
      <c r="W133">
        <f t="shared" si="21"/>
        <v>-0.39756900793399252</v>
      </c>
      <c r="X133">
        <f t="shared" si="22"/>
        <v>1.5</v>
      </c>
    </row>
    <row r="134" spans="1:24">
      <c r="B134">
        <v>2</v>
      </c>
      <c r="C134">
        <v>1998</v>
      </c>
      <c r="D134" s="60">
        <v>9</v>
      </c>
      <c r="E134" t="s">
        <v>852</v>
      </c>
      <c r="F134">
        <v>0</v>
      </c>
      <c r="G134">
        <v>0</v>
      </c>
      <c r="J134">
        <v>8</v>
      </c>
      <c r="K134">
        <v>9</v>
      </c>
      <c r="L134" s="60">
        <v>9</v>
      </c>
      <c r="M134" t="s">
        <v>847</v>
      </c>
      <c r="N134" t="s">
        <v>848</v>
      </c>
      <c r="O134">
        <v>2002</v>
      </c>
      <c r="P134" t="s">
        <v>589</v>
      </c>
      <c r="Q134" t="s">
        <v>849</v>
      </c>
      <c r="R134">
        <f t="shared" si="26"/>
        <v>12.7835</v>
      </c>
      <c r="S134">
        <f t="shared" si="27"/>
        <v>8.8010000000000002</v>
      </c>
      <c r="T134" s="61">
        <v>3</v>
      </c>
      <c r="U134" s="61">
        <v>3</v>
      </c>
      <c r="V134">
        <f t="shared" si="23"/>
        <v>0.68846560018774206</v>
      </c>
      <c r="W134">
        <f t="shared" si="21"/>
        <v>-0.37328992547813722</v>
      </c>
      <c r="X134">
        <f t="shared" si="22"/>
        <v>1.5</v>
      </c>
    </row>
    <row r="135" spans="1:24">
      <c r="B135">
        <v>2</v>
      </c>
      <c r="C135">
        <v>1998</v>
      </c>
      <c r="D135" s="60">
        <v>10</v>
      </c>
      <c r="E135" t="s">
        <v>852</v>
      </c>
      <c r="F135">
        <v>0</v>
      </c>
      <c r="G135">
        <v>0</v>
      </c>
      <c r="J135">
        <v>8</v>
      </c>
      <c r="K135">
        <v>10</v>
      </c>
      <c r="L135" s="60">
        <v>10</v>
      </c>
      <c r="M135" t="s">
        <v>847</v>
      </c>
      <c r="N135" t="s">
        <v>848</v>
      </c>
      <c r="O135">
        <v>2002</v>
      </c>
      <c r="P135" t="s">
        <v>589</v>
      </c>
      <c r="Q135" t="s">
        <v>849</v>
      </c>
      <c r="R135">
        <f t="shared" si="26"/>
        <v>23.1905</v>
      </c>
      <c r="S135">
        <f t="shared" si="27"/>
        <v>13.233499999999999</v>
      </c>
      <c r="T135" s="61">
        <v>3</v>
      </c>
      <c r="U135" s="61">
        <v>3</v>
      </c>
      <c r="V135">
        <f t="shared" si="23"/>
        <v>0.57064315129039911</v>
      </c>
      <c r="W135">
        <f t="shared" si="21"/>
        <v>-0.56099121864852108</v>
      </c>
      <c r="X135">
        <f t="shared" si="22"/>
        <v>1.5</v>
      </c>
    </row>
    <row r="136" spans="1:24">
      <c r="B136">
        <v>2</v>
      </c>
      <c r="C136">
        <v>1998</v>
      </c>
      <c r="D136" s="60">
        <v>11</v>
      </c>
      <c r="E136" t="s">
        <v>852</v>
      </c>
      <c r="F136">
        <v>0</v>
      </c>
      <c r="G136">
        <v>0</v>
      </c>
      <c r="J136">
        <v>8</v>
      </c>
      <c r="K136">
        <v>11</v>
      </c>
      <c r="L136" s="60">
        <v>1</v>
      </c>
      <c r="M136" t="s">
        <v>847</v>
      </c>
      <c r="N136" t="s">
        <v>848</v>
      </c>
      <c r="O136">
        <v>2002</v>
      </c>
      <c r="P136" t="s">
        <v>589</v>
      </c>
      <c r="Q136" t="s">
        <v>850</v>
      </c>
      <c r="R136">
        <v>0</v>
      </c>
      <c r="S136">
        <v>0</v>
      </c>
      <c r="T136" s="61">
        <v>3</v>
      </c>
      <c r="U136" s="61">
        <v>3</v>
      </c>
      <c r="V136" t="e">
        <f t="shared" si="23"/>
        <v>#DIV/0!</v>
      </c>
      <c r="W136" t="e">
        <f t="shared" si="21"/>
        <v>#DIV/0!</v>
      </c>
      <c r="X136">
        <f t="shared" si="22"/>
        <v>1.5</v>
      </c>
    </row>
    <row r="137" spans="1:24">
      <c r="B137">
        <v>2</v>
      </c>
      <c r="C137">
        <v>1998</v>
      </c>
      <c r="D137" s="60">
        <v>12</v>
      </c>
      <c r="E137" t="s">
        <v>852</v>
      </c>
      <c r="F137">
        <v>0</v>
      </c>
      <c r="G137">
        <v>0</v>
      </c>
      <c r="J137">
        <v>8</v>
      </c>
      <c r="K137">
        <v>12</v>
      </c>
      <c r="L137" s="60">
        <v>2</v>
      </c>
      <c r="M137" t="s">
        <v>847</v>
      </c>
      <c r="N137" t="s">
        <v>848</v>
      </c>
      <c r="O137">
        <v>2002</v>
      </c>
      <c r="P137" t="s">
        <v>589</v>
      </c>
      <c r="Q137" t="s">
        <v>850</v>
      </c>
      <c r="R137">
        <v>0</v>
      </c>
      <c r="S137">
        <v>0</v>
      </c>
      <c r="T137" s="61">
        <v>3</v>
      </c>
      <c r="U137" s="61">
        <v>3</v>
      </c>
      <c r="V137" t="e">
        <f t="shared" si="23"/>
        <v>#DIV/0!</v>
      </c>
      <c r="W137" t="e">
        <f t="shared" si="21"/>
        <v>#DIV/0!</v>
      </c>
      <c r="X137">
        <f t="shared" si="22"/>
        <v>1.5</v>
      </c>
    </row>
    <row r="138" spans="1:24">
      <c r="D138" s="60"/>
      <c r="J138">
        <v>8</v>
      </c>
      <c r="K138">
        <v>13</v>
      </c>
      <c r="L138" s="60">
        <v>3</v>
      </c>
      <c r="M138" t="s">
        <v>847</v>
      </c>
      <c r="N138" t="s">
        <v>848</v>
      </c>
      <c r="O138">
        <v>2002</v>
      </c>
      <c r="P138" t="s">
        <v>589</v>
      </c>
      <c r="Q138" t="s">
        <v>850</v>
      </c>
      <c r="R138">
        <v>2.5695000000000001</v>
      </c>
      <c r="S138">
        <f t="shared" ref="S138:S144" si="28">AVERAGE(F400,F410)</f>
        <v>0.77100000000000002</v>
      </c>
      <c r="T138" s="61">
        <v>3</v>
      </c>
      <c r="U138" s="61">
        <v>3</v>
      </c>
      <c r="V138">
        <f t="shared" si="23"/>
        <v>0.30005837711617045</v>
      </c>
      <c r="W138">
        <f t="shared" si="21"/>
        <v>-1.2037782328689548</v>
      </c>
      <c r="X138">
        <f t="shared" si="22"/>
        <v>1.5</v>
      </c>
    </row>
    <row r="139" spans="1:24">
      <c r="A139" t="s">
        <v>60</v>
      </c>
      <c r="B139" t="s">
        <v>15</v>
      </c>
      <c r="C139" t="s">
        <v>597</v>
      </c>
      <c r="D139" s="60" t="s">
        <v>221</v>
      </c>
      <c r="E139" t="s">
        <v>49</v>
      </c>
      <c r="F139" t="s">
        <v>589</v>
      </c>
      <c r="G139" t="s">
        <v>13</v>
      </c>
      <c r="J139">
        <v>8</v>
      </c>
      <c r="K139">
        <v>14</v>
      </c>
      <c r="L139" s="60">
        <v>4</v>
      </c>
      <c r="M139" t="s">
        <v>847</v>
      </c>
      <c r="N139" t="s">
        <v>848</v>
      </c>
      <c r="O139">
        <v>2002</v>
      </c>
      <c r="P139" t="s">
        <v>589</v>
      </c>
      <c r="Q139" t="s">
        <v>850</v>
      </c>
      <c r="R139">
        <v>5.6529999999999996</v>
      </c>
      <c r="S139">
        <f t="shared" si="28"/>
        <v>1.1565000000000001</v>
      </c>
      <c r="T139" s="61">
        <v>3</v>
      </c>
      <c r="U139" s="61">
        <v>3</v>
      </c>
      <c r="V139">
        <f t="shared" si="23"/>
        <v>0.20458163806828236</v>
      </c>
      <c r="W139">
        <f t="shared" si="21"/>
        <v>-1.5867881750037967</v>
      </c>
      <c r="X139">
        <f t="shared" si="22"/>
        <v>1.5</v>
      </c>
    </row>
    <row r="140" spans="1:24">
      <c r="A140" t="s">
        <v>74</v>
      </c>
      <c r="B140">
        <v>3</v>
      </c>
      <c r="C140">
        <v>1997</v>
      </c>
      <c r="D140" s="60">
        <v>1</v>
      </c>
      <c r="E140" t="s">
        <v>32</v>
      </c>
      <c r="F140">
        <v>0</v>
      </c>
      <c r="G140">
        <v>3</v>
      </c>
      <c r="J140">
        <v>8</v>
      </c>
      <c r="K140">
        <v>15</v>
      </c>
      <c r="L140" s="60">
        <v>5</v>
      </c>
      <c r="M140" t="s">
        <v>847</v>
      </c>
      <c r="N140" t="s">
        <v>848</v>
      </c>
      <c r="O140">
        <v>2002</v>
      </c>
      <c r="P140" t="s">
        <v>589</v>
      </c>
      <c r="Q140" t="s">
        <v>850</v>
      </c>
      <c r="R140">
        <v>9.1219999999999999</v>
      </c>
      <c r="S140">
        <f t="shared" si="28"/>
        <v>1.9915</v>
      </c>
      <c r="T140" s="61">
        <v>3</v>
      </c>
      <c r="U140" s="61">
        <v>3</v>
      </c>
      <c r="V140">
        <f t="shared" si="23"/>
        <v>0.21831835123876345</v>
      </c>
      <c r="W140">
        <f t="shared" si="21"/>
        <v>-1.5218009546499467</v>
      </c>
      <c r="X140">
        <f t="shared" si="22"/>
        <v>1.5</v>
      </c>
    </row>
    <row r="141" spans="1:24">
      <c r="A141" t="s">
        <v>515</v>
      </c>
      <c r="B141">
        <v>3</v>
      </c>
      <c r="C141">
        <v>1997</v>
      </c>
      <c r="D141" s="60">
        <v>2</v>
      </c>
      <c r="E141" t="s">
        <v>32</v>
      </c>
      <c r="F141">
        <v>9.1503300000000003</v>
      </c>
      <c r="G141">
        <v>3</v>
      </c>
      <c r="J141">
        <v>8</v>
      </c>
      <c r="K141">
        <v>16</v>
      </c>
      <c r="L141" s="60">
        <v>6</v>
      </c>
      <c r="M141" t="s">
        <v>847</v>
      </c>
      <c r="N141" t="s">
        <v>848</v>
      </c>
      <c r="O141">
        <v>2002</v>
      </c>
      <c r="P141" t="s">
        <v>589</v>
      </c>
      <c r="Q141" t="s">
        <v>850</v>
      </c>
      <c r="R141">
        <v>9.2505000000000006</v>
      </c>
      <c r="S141">
        <f t="shared" si="28"/>
        <v>1.9915</v>
      </c>
      <c r="T141" s="61">
        <v>3</v>
      </c>
      <c r="U141" s="61">
        <v>3</v>
      </c>
      <c r="V141">
        <f t="shared" si="23"/>
        <v>0.2152856602345819</v>
      </c>
      <c r="W141">
        <f t="shared" si="21"/>
        <v>-1.5357894804779584</v>
      </c>
      <c r="X141">
        <f t="shared" si="22"/>
        <v>1.5</v>
      </c>
    </row>
    <row r="142" spans="1:24">
      <c r="A142" t="s">
        <v>847</v>
      </c>
      <c r="B142">
        <v>3</v>
      </c>
      <c r="C142">
        <v>1997</v>
      </c>
      <c r="D142" s="60">
        <v>3</v>
      </c>
      <c r="E142" t="s">
        <v>32</v>
      </c>
      <c r="F142">
        <v>12.63617</v>
      </c>
      <c r="G142">
        <v>3</v>
      </c>
      <c r="J142">
        <v>8</v>
      </c>
      <c r="K142">
        <v>17</v>
      </c>
      <c r="L142" s="60">
        <v>7</v>
      </c>
      <c r="M142" t="s">
        <v>847</v>
      </c>
      <c r="N142" t="s">
        <v>848</v>
      </c>
      <c r="O142">
        <v>2002</v>
      </c>
      <c r="P142" t="s">
        <v>589</v>
      </c>
      <c r="Q142" t="s">
        <v>850</v>
      </c>
      <c r="R142">
        <v>10.8565</v>
      </c>
      <c r="S142">
        <f t="shared" si="28"/>
        <v>3.3405</v>
      </c>
      <c r="T142" s="61">
        <v>3</v>
      </c>
      <c r="U142" s="61">
        <v>3</v>
      </c>
      <c r="V142">
        <f t="shared" si="23"/>
        <v>0.30769585041219544</v>
      </c>
      <c r="W142">
        <f t="shared" si="21"/>
        <v>-1.1786434825682948</v>
      </c>
      <c r="X142">
        <f t="shared" si="22"/>
        <v>1.5</v>
      </c>
    </row>
    <row r="143" spans="1:24">
      <c r="A143" t="s">
        <v>707</v>
      </c>
      <c r="B143">
        <v>3</v>
      </c>
      <c r="C143">
        <v>1997</v>
      </c>
      <c r="D143" s="60">
        <v>4</v>
      </c>
      <c r="E143" t="s">
        <v>32</v>
      </c>
      <c r="F143">
        <v>51.851849999999999</v>
      </c>
      <c r="G143">
        <v>3</v>
      </c>
      <c r="J143">
        <v>8</v>
      </c>
      <c r="K143">
        <v>18</v>
      </c>
      <c r="L143" s="60">
        <v>8</v>
      </c>
      <c r="M143" t="s">
        <v>847</v>
      </c>
      <c r="N143" t="s">
        <v>848</v>
      </c>
      <c r="O143">
        <v>2002</v>
      </c>
      <c r="P143" t="s">
        <v>589</v>
      </c>
      <c r="Q143" t="s">
        <v>850</v>
      </c>
      <c r="R143">
        <v>12.141500000000001</v>
      </c>
      <c r="S143">
        <f t="shared" si="28"/>
        <v>2.9550000000000001</v>
      </c>
      <c r="T143" s="61">
        <v>3</v>
      </c>
      <c r="U143" s="61">
        <v>3</v>
      </c>
      <c r="V143">
        <f t="shared" si="23"/>
        <v>0.24338014248651318</v>
      </c>
      <c r="W143">
        <f t="shared" si="21"/>
        <v>-1.4131306856249193</v>
      </c>
      <c r="X143">
        <f t="shared" si="22"/>
        <v>1.5</v>
      </c>
    </row>
    <row r="144" spans="1:24">
      <c r="A144" t="s">
        <v>848</v>
      </c>
      <c r="B144">
        <v>3</v>
      </c>
      <c r="C144">
        <v>1997</v>
      </c>
      <c r="D144" s="60">
        <v>5</v>
      </c>
      <c r="E144" t="s">
        <v>32</v>
      </c>
      <c r="F144">
        <v>73.202610000000007</v>
      </c>
      <c r="G144">
        <v>3</v>
      </c>
      <c r="J144">
        <v>8</v>
      </c>
      <c r="K144">
        <v>19</v>
      </c>
      <c r="L144" s="60">
        <v>9</v>
      </c>
      <c r="M144" t="s">
        <v>847</v>
      </c>
      <c r="N144" t="s">
        <v>848</v>
      </c>
      <c r="O144">
        <v>2002</v>
      </c>
      <c r="P144" t="s">
        <v>589</v>
      </c>
      <c r="Q144" t="s">
        <v>850</v>
      </c>
      <c r="R144">
        <v>12.7835</v>
      </c>
      <c r="S144">
        <f t="shared" si="28"/>
        <v>3.8544999999999998</v>
      </c>
      <c r="T144" s="61">
        <v>3</v>
      </c>
      <c r="U144" s="61">
        <v>3</v>
      </c>
      <c r="V144">
        <f t="shared" si="23"/>
        <v>0.30152149254898891</v>
      </c>
      <c r="W144">
        <f t="shared" si="21"/>
        <v>-1.1989139799526323</v>
      </c>
      <c r="X144">
        <f t="shared" si="22"/>
        <v>1.5</v>
      </c>
    </row>
    <row r="145" spans="2:24">
      <c r="B145">
        <v>3</v>
      </c>
      <c r="C145">
        <v>1997</v>
      </c>
      <c r="D145" s="60">
        <v>6</v>
      </c>
      <c r="E145" t="s">
        <v>32</v>
      </c>
      <c r="F145">
        <v>66.013069999999999</v>
      </c>
      <c r="G145">
        <v>3</v>
      </c>
      <c r="J145">
        <v>8</v>
      </c>
      <c r="K145">
        <v>20</v>
      </c>
      <c r="L145" s="60">
        <v>10</v>
      </c>
      <c r="M145" t="s">
        <v>847</v>
      </c>
      <c r="N145" t="s">
        <v>848</v>
      </c>
      <c r="O145">
        <v>2002</v>
      </c>
      <c r="P145" t="s">
        <v>589</v>
      </c>
      <c r="Q145" t="s">
        <v>850</v>
      </c>
      <c r="R145">
        <v>23.1905</v>
      </c>
      <c r="S145">
        <f>AVERAGE(F407,F417)</f>
        <v>5.1390000000000002</v>
      </c>
      <c r="T145" s="61">
        <v>3</v>
      </c>
      <c r="U145" s="61">
        <v>3</v>
      </c>
      <c r="V145">
        <f t="shared" si="23"/>
        <v>0.22159936180763676</v>
      </c>
      <c r="W145">
        <f t="shared" si="21"/>
        <v>-1.5068842040425923</v>
      </c>
      <c r="X145">
        <f t="shared" si="22"/>
        <v>1.5</v>
      </c>
    </row>
    <row r="146" spans="2:24">
      <c r="B146">
        <v>3</v>
      </c>
      <c r="C146">
        <v>1997</v>
      </c>
      <c r="D146" s="60">
        <v>7</v>
      </c>
      <c r="E146" t="s">
        <v>32</v>
      </c>
      <c r="F146">
        <v>74.074070000000006</v>
      </c>
      <c r="G146">
        <v>3</v>
      </c>
      <c r="J146">
        <v>9</v>
      </c>
      <c r="K146">
        <v>1</v>
      </c>
      <c r="M146" t="s">
        <v>847</v>
      </c>
      <c r="N146" t="s">
        <v>848</v>
      </c>
      <c r="O146">
        <v>1997</v>
      </c>
      <c r="P146" t="s">
        <v>853</v>
      </c>
      <c r="Q146" t="s">
        <v>849</v>
      </c>
      <c r="R146">
        <v>100</v>
      </c>
      <c r="S146">
        <v>99.8</v>
      </c>
      <c r="T146" s="61">
        <v>3</v>
      </c>
      <c r="U146" s="61">
        <v>3</v>
      </c>
      <c r="V146">
        <f t="shared" si="23"/>
        <v>0.998</v>
      </c>
      <c r="W146">
        <f t="shared" si="21"/>
        <v>-2.0020026706730793E-3</v>
      </c>
      <c r="X146">
        <f t="shared" si="22"/>
        <v>1.5</v>
      </c>
    </row>
    <row r="147" spans="2:24">
      <c r="B147">
        <v>3</v>
      </c>
      <c r="C147">
        <v>1997</v>
      </c>
      <c r="D147" s="60">
        <v>8</v>
      </c>
      <c r="E147" t="s">
        <v>32</v>
      </c>
      <c r="F147">
        <v>75.816990000000004</v>
      </c>
      <c r="G147">
        <v>3</v>
      </c>
      <c r="J147">
        <v>9</v>
      </c>
      <c r="K147">
        <v>2</v>
      </c>
      <c r="M147" t="s">
        <v>847</v>
      </c>
      <c r="N147" t="s">
        <v>848</v>
      </c>
      <c r="O147">
        <v>1997</v>
      </c>
      <c r="P147" t="s">
        <v>853</v>
      </c>
      <c r="Q147" t="s">
        <v>850</v>
      </c>
      <c r="R147">
        <v>100</v>
      </c>
      <c r="S147">
        <v>100</v>
      </c>
      <c r="T147" s="61">
        <v>3</v>
      </c>
      <c r="U147" s="61">
        <v>3</v>
      </c>
      <c r="V147">
        <f t="shared" si="23"/>
        <v>1</v>
      </c>
      <c r="W147">
        <f t="shared" si="21"/>
        <v>0</v>
      </c>
      <c r="X147">
        <f t="shared" si="22"/>
        <v>1.5</v>
      </c>
    </row>
    <row r="148" spans="2:24">
      <c r="B148">
        <v>3</v>
      </c>
      <c r="C148">
        <v>1997</v>
      </c>
      <c r="D148" s="60">
        <v>9</v>
      </c>
      <c r="E148" t="s">
        <v>32</v>
      </c>
      <c r="F148">
        <v>76.906319999999994</v>
      </c>
      <c r="G148">
        <v>3</v>
      </c>
      <c r="J148">
        <v>10</v>
      </c>
      <c r="K148">
        <v>1</v>
      </c>
      <c r="M148" t="s">
        <v>847</v>
      </c>
      <c r="N148" t="s">
        <v>848</v>
      </c>
      <c r="O148">
        <v>1998</v>
      </c>
      <c r="P148" t="s">
        <v>853</v>
      </c>
      <c r="Q148" t="s">
        <v>849</v>
      </c>
      <c r="R148">
        <v>85.5</v>
      </c>
      <c r="S148">
        <v>81.8</v>
      </c>
      <c r="T148" s="61">
        <v>3</v>
      </c>
      <c r="U148" s="61">
        <v>3</v>
      </c>
      <c r="V148">
        <f t="shared" si="23"/>
        <v>0.95672514619883042</v>
      </c>
      <c r="W148">
        <f t="shared" si="21"/>
        <v>-4.4239132334013151E-2</v>
      </c>
      <c r="X148">
        <f t="shared" si="22"/>
        <v>1.5</v>
      </c>
    </row>
    <row r="149" spans="2:24">
      <c r="B149">
        <v>3</v>
      </c>
      <c r="C149">
        <v>1997</v>
      </c>
      <c r="D149" s="60">
        <v>10</v>
      </c>
      <c r="E149" t="s">
        <v>32</v>
      </c>
      <c r="F149">
        <v>90.413939999999997</v>
      </c>
      <c r="G149">
        <v>3</v>
      </c>
      <c r="J149">
        <v>10</v>
      </c>
      <c r="K149">
        <v>2</v>
      </c>
      <c r="M149" t="s">
        <v>847</v>
      </c>
      <c r="N149" t="s">
        <v>848</v>
      </c>
      <c r="O149">
        <v>1998</v>
      </c>
      <c r="P149" t="s">
        <v>853</v>
      </c>
      <c r="Q149" t="s">
        <v>850</v>
      </c>
      <c r="R149">
        <v>85.5</v>
      </c>
      <c r="S149">
        <v>79.8</v>
      </c>
      <c r="T149" s="61">
        <v>3</v>
      </c>
      <c r="U149" s="61">
        <v>3</v>
      </c>
      <c r="V149">
        <f t="shared" si="23"/>
        <v>0.93333333333333335</v>
      </c>
      <c r="W149">
        <f t="shared" si="21"/>
        <v>-6.8992871486951435E-2</v>
      </c>
      <c r="X149">
        <f t="shared" si="22"/>
        <v>1.5</v>
      </c>
    </row>
    <row r="150" spans="2:24">
      <c r="B150">
        <v>3</v>
      </c>
      <c r="C150">
        <v>1997</v>
      </c>
      <c r="D150" s="60">
        <v>11</v>
      </c>
      <c r="E150" t="s">
        <v>32</v>
      </c>
      <c r="F150">
        <v>90.849670000000003</v>
      </c>
      <c r="G150">
        <v>3</v>
      </c>
      <c r="J150">
        <v>11</v>
      </c>
      <c r="K150">
        <v>1</v>
      </c>
      <c r="M150" t="s">
        <v>847</v>
      </c>
      <c r="N150" t="s">
        <v>848</v>
      </c>
      <c r="O150">
        <v>2001</v>
      </c>
      <c r="P150" t="s">
        <v>853</v>
      </c>
      <c r="Q150" t="s">
        <v>849</v>
      </c>
      <c r="R150">
        <v>27</v>
      </c>
      <c r="S150">
        <v>17</v>
      </c>
      <c r="T150" s="61">
        <v>3</v>
      </c>
      <c r="U150" s="61">
        <v>3</v>
      </c>
      <c r="V150">
        <f t="shared" si="23"/>
        <v>0.62962962962962965</v>
      </c>
      <c r="W150">
        <f t="shared" si="21"/>
        <v>-0.46262352194811296</v>
      </c>
      <c r="X150">
        <f t="shared" si="22"/>
        <v>1.5</v>
      </c>
    </row>
    <row r="151" spans="2:24">
      <c r="B151">
        <v>3</v>
      </c>
      <c r="C151">
        <v>1997</v>
      </c>
      <c r="D151" s="60">
        <v>1</v>
      </c>
      <c r="E151" t="s">
        <v>32</v>
      </c>
      <c r="F151">
        <v>0</v>
      </c>
      <c r="G151">
        <v>0</v>
      </c>
      <c r="J151">
        <v>11</v>
      </c>
      <c r="K151">
        <v>2</v>
      </c>
      <c r="M151" t="s">
        <v>847</v>
      </c>
      <c r="N151" t="s">
        <v>848</v>
      </c>
      <c r="O151">
        <v>2001</v>
      </c>
      <c r="P151" t="s">
        <v>853</v>
      </c>
      <c r="Q151" t="s">
        <v>850</v>
      </c>
      <c r="R151">
        <v>27</v>
      </c>
      <c r="S151">
        <v>14</v>
      </c>
      <c r="T151" s="61">
        <v>3</v>
      </c>
      <c r="U151" s="61">
        <v>3</v>
      </c>
      <c r="V151">
        <f t="shared" si="23"/>
        <v>0.51851851851851849</v>
      </c>
      <c r="W151">
        <f t="shared" si="21"/>
        <v>-0.6567795363890705</v>
      </c>
      <c r="X151">
        <f t="shared" si="22"/>
        <v>1.5</v>
      </c>
    </row>
    <row r="152" spans="2:24">
      <c r="B152">
        <v>3</v>
      </c>
      <c r="C152">
        <v>1997</v>
      </c>
      <c r="D152" s="60">
        <v>2</v>
      </c>
      <c r="E152" t="s">
        <v>32</v>
      </c>
      <c r="F152">
        <v>0</v>
      </c>
      <c r="G152">
        <v>0</v>
      </c>
      <c r="J152">
        <v>12</v>
      </c>
      <c r="K152">
        <v>1</v>
      </c>
      <c r="M152" t="s">
        <v>847</v>
      </c>
      <c r="N152" t="s">
        <v>848</v>
      </c>
      <c r="O152">
        <v>2002</v>
      </c>
      <c r="P152" t="s">
        <v>853</v>
      </c>
      <c r="Q152" t="s">
        <v>849</v>
      </c>
      <c r="R152">
        <v>12</v>
      </c>
      <c r="S152">
        <v>11</v>
      </c>
      <c r="T152" s="61">
        <v>3</v>
      </c>
      <c r="U152" s="61">
        <v>3</v>
      </c>
      <c r="V152">
        <f t="shared" si="23"/>
        <v>0.91666666666666663</v>
      </c>
      <c r="W152">
        <f t="shared" si="21"/>
        <v>-8.701137698962981E-2</v>
      </c>
      <c r="X152">
        <f t="shared" si="22"/>
        <v>1.5</v>
      </c>
    </row>
    <row r="153" spans="2:24">
      <c r="B153">
        <v>3</v>
      </c>
      <c r="C153">
        <v>1997</v>
      </c>
      <c r="D153" s="60">
        <v>3</v>
      </c>
      <c r="E153" t="s">
        <v>32</v>
      </c>
      <c r="F153">
        <v>0</v>
      </c>
      <c r="G153">
        <v>0</v>
      </c>
      <c r="J153">
        <v>12</v>
      </c>
      <c r="K153">
        <v>2</v>
      </c>
      <c r="M153" t="s">
        <v>847</v>
      </c>
      <c r="N153" t="s">
        <v>848</v>
      </c>
      <c r="O153">
        <v>2002</v>
      </c>
      <c r="P153" t="s">
        <v>853</v>
      </c>
      <c r="Q153" t="s">
        <v>850</v>
      </c>
      <c r="R153">
        <v>12</v>
      </c>
      <c r="S153">
        <v>4</v>
      </c>
      <c r="T153" s="61">
        <v>3</v>
      </c>
      <c r="U153" s="61">
        <v>3</v>
      </c>
      <c r="V153">
        <f t="shared" si="23"/>
        <v>0.33333333333333331</v>
      </c>
      <c r="W153">
        <f t="shared" si="21"/>
        <v>-1.0986122886681098</v>
      </c>
      <c r="X153">
        <f t="shared" si="22"/>
        <v>1.5</v>
      </c>
    </row>
    <row r="154" spans="2:24">
      <c r="B154">
        <v>3</v>
      </c>
      <c r="C154">
        <v>1997</v>
      </c>
      <c r="D154" s="60">
        <v>4</v>
      </c>
      <c r="E154" t="s">
        <v>32</v>
      </c>
      <c r="F154">
        <v>0</v>
      </c>
      <c r="G154">
        <v>0</v>
      </c>
      <c r="J154">
        <v>9</v>
      </c>
      <c r="K154">
        <v>3</v>
      </c>
      <c r="M154" t="s">
        <v>847</v>
      </c>
      <c r="N154" t="s">
        <v>848</v>
      </c>
      <c r="O154">
        <v>1997</v>
      </c>
      <c r="P154" t="s">
        <v>854</v>
      </c>
      <c r="Q154" t="s">
        <v>849</v>
      </c>
      <c r="R154">
        <v>101.6</v>
      </c>
      <c r="S154">
        <v>94.1</v>
      </c>
      <c r="T154" s="61">
        <v>3</v>
      </c>
      <c r="U154" s="61">
        <v>3</v>
      </c>
      <c r="V154">
        <f t="shared" si="23"/>
        <v>0.92618110236220474</v>
      </c>
      <c r="W154">
        <f t="shared" si="21"/>
        <v>-7.6685488553047548E-2</v>
      </c>
      <c r="X154">
        <f t="shared" si="22"/>
        <v>1.5</v>
      </c>
    </row>
    <row r="155" spans="2:24">
      <c r="B155">
        <v>3</v>
      </c>
      <c r="C155">
        <v>1997</v>
      </c>
      <c r="D155" s="60">
        <v>5</v>
      </c>
      <c r="E155" t="s">
        <v>32</v>
      </c>
      <c r="F155">
        <v>0</v>
      </c>
      <c r="G155">
        <v>0</v>
      </c>
      <c r="J155">
        <v>9</v>
      </c>
      <c r="K155">
        <v>4</v>
      </c>
      <c r="M155" t="s">
        <v>847</v>
      </c>
      <c r="N155" t="s">
        <v>848</v>
      </c>
      <c r="O155">
        <v>1997</v>
      </c>
      <c r="P155" t="s">
        <v>854</v>
      </c>
      <c r="Q155" t="s">
        <v>850</v>
      </c>
      <c r="R155">
        <v>101.6</v>
      </c>
      <c r="S155">
        <v>82.5</v>
      </c>
      <c r="T155" s="61">
        <v>3</v>
      </c>
      <c r="U155" s="61">
        <v>3</v>
      </c>
      <c r="V155">
        <f t="shared" si="23"/>
        <v>0.81200787401574803</v>
      </c>
      <c r="W155">
        <f t="shared" si="21"/>
        <v>-0.20824524180374621</v>
      </c>
      <c r="X155">
        <f t="shared" si="22"/>
        <v>1.5</v>
      </c>
    </row>
    <row r="156" spans="2:24">
      <c r="B156">
        <v>3</v>
      </c>
      <c r="C156">
        <v>1997</v>
      </c>
      <c r="D156" s="60">
        <v>6</v>
      </c>
      <c r="E156" t="s">
        <v>32</v>
      </c>
      <c r="F156">
        <v>0</v>
      </c>
      <c r="G156">
        <v>0</v>
      </c>
      <c r="J156">
        <v>10</v>
      </c>
      <c r="K156">
        <v>3</v>
      </c>
      <c r="M156" t="s">
        <v>847</v>
      </c>
      <c r="N156" t="s">
        <v>848</v>
      </c>
      <c r="O156">
        <v>1998</v>
      </c>
      <c r="P156" t="s">
        <v>854</v>
      </c>
      <c r="Q156" t="s">
        <v>849</v>
      </c>
      <c r="R156">
        <v>15.1</v>
      </c>
      <c r="S156">
        <v>14.5</v>
      </c>
      <c r="T156" s="61">
        <v>3</v>
      </c>
      <c r="U156" s="61">
        <v>3</v>
      </c>
      <c r="V156">
        <f t="shared" si="23"/>
        <v>0.96026490066225167</v>
      </c>
      <c r="W156">
        <f t="shared" si="21"/>
        <v>-4.0546094394349905E-2</v>
      </c>
      <c r="X156">
        <f t="shared" si="22"/>
        <v>1.5</v>
      </c>
    </row>
    <row r="157" spans="2:24">
      <c r="B157">
        <v>3</v>
      </c>
      <c r="C157">
        <v>1997</v>
      </c>
      <c r="D157" s="60">
        <v>7</v>
      </c>
      <c r="E157" t="s">
        <v>32</v>
      </c>
      <c r="F157">
        <v>0</v>
      </c>
      <c r="G157">
        <v>0</v>
      </c>
      <c r="J157">
        <v>10</v>
      </c>
      <c r="K157">
        <v>4</v>
      </c>
      <c r="M157" t="s">
        <v>847</v>
      </c>
      <c r="N157" t="s">
        <v>848</v>
      </c>
      <c r="O157">
        <v>198</v>
      </c>
      <c r="P157" t="s">
        <v>854</v>
      </c>
      <c r="Q157" t="s">
        <v>850</v>
      </c>
      <c r="R157">
        <v>15.1</v>
      </c>
      <c r="S157">
        <v>14.5</v>
      </c>
      <c r="T157" s="61">
        <v>3</v>
      </c>
      <c r="U157" s="61">
        <v>3</v>
      </c>
      <c r="V157">
        <f t="shared" si="23"/>
        <v>0.96026490066225167</v>
      </c>
      <c r="W157">
        <f t="shared" si="21"/>
        <v>-4.0546094394349905E-2</v>
      </c>
      <c r="X157">
        <f t="shared" si="22"/>
        <v>1.5</v>
      </c>
    </row>
    <row r="158" spans="2:24">
      <c r="B158">
        <v>3</v>
      </c>
      <c r="C158">
        <v>1997</v>
      </c>
      <c r="D158" s="60">
        <v>8</v>
      </c>
      <c r="E158" t="s">
        <v>32</v>
      </c>
      <c r="F158">
        <v>0</v>
      </c>
      <c r="G158">
        <v>0</v>
      </c>
      <c r="J158">
        <v>12</v>
      </c>
      <c r="K158">
        <v>3</v>
      </c>
      <c r="M158" t="s">
        <v>847</v>
      </c>
      <c r="N158" t="s">
        <v>848</v>
      </c>
      <c r="O158">
        <v>2002</v>
      </c>
      <c r="P158" t="s">
        <v>854</v>
      </c>
      <c r="Q158" t="s">
        <v>849</v>
      </c>
      <c r="R158">
        <v>6.6</v>
      </c>
      <c r="S158">
        <v>5.5</v>
      </c>
      <c r="T158" s="61">
        <v>3</v>
      </c>
      <c r="U158" s="61">
        <v>3</v>
      </c>
      <c r="V158">
        <f t="shared" si="23"/>
        <v>0.83333333333333337</v>
      </c>
      <c r="W158">
        <f t="shared" si="21"/>
        <v>-0.18232155679395459</v>
      </c>
      <c r="X158">
        <f t="shared" si="22"/>
        <v>1.5</v>
      </c>
    </row>
    <row r="159" spans="2:24">
      <c r="B159">
        <v>3</v>
      </c>
      <c r="C159">
        <v>1997</v>
      </c>
      <c r="D159" s="60">
        <v>9</v>
      </c>
      <c r="E159" t="s">
        <v>32</v>
      </c>
      <c r="F159">
        <v>0</v>
      </c>
      <c r="G159">
        <v>0</v>
      </c>
      <c r="J159">
        <v>12</v>
      </c>
      <c r="K159">
        <v>4</v>
      </c>
      <c r="M159" t="s">
        <v>847</v>
      </c>
      <c r="N159" t="s">
        <v>848</v>
      </c>
      <c r="O159">
        <v>2002</v>
      </c>
      <c r="P159" t="s">
        <v>854</v>
      </c>
      <c r="Q159" t="s">
        <v>850</v>
      </c>
      <c r="R159">
        <v>6.6</v>
      </c>
      <c r="S159">
        <v>6.3</v>
      </c>
      <c r="T159" s="61">
        <v>3</v>
      </c>
      <c r="U159" s="61">
        <v>3</v>
      </c>
      <c r="V159">
        <f t="shared" si="23"/>
        <v>0.95454545454545459</v>
      </c>
      <c r="W159">
        <f t="shared" si="21"/>
        <v>-4.6520015634892817E-2</v>
      </c>
      <c r="X159">
        <f t="shared" si="22"/>
        <v>1.5</v>
      </c>
    </row>
    <row r="160" spans="2:24">
      <c r="B160">
        <v>3</v>
      </c>
      <c r="C160">
        <v>1997</v>
      </c>
      <c r="D160" s="60">
        <v>10</v>
      </c>
      <c r="E160" t="s">
        <v>32</v>
      </c>
      <c r="F160">
        <v>0</v>
      </c>
      <c r="G160">
        <v>0</v>
      </c>
      <c r="T160" s="22"/>
      <c r="U160" s="22"/>
    </row>
    <row r="161" spans="2:21">
      <c r="B161">
        <v>3</v>
      </c>
      <c r="C161">
        <v>1997</v>
      </c>
      <c r="D161" s="60">
        <v>11</v>
      </c>
      <c r="E161" t="s">
        <v>32</v>
      </c>
      <c r="F161">
        <v>0</v>
      </c>
      <c r="G161">
        <v>0</v>
      </c>
      <c r="T161" s="22"/>
      <c r="U161" s="22"/>
    </row>
    <row r="162" spans="2:21">
      <c r="B162">
        <v>3</v>
      </c>
      <c r="C162">
        <v>1997</v>
      </c>
      <c r="D162" s="60">
        <v>1</v>
      </c>
      <c r="E162" t="s">
        <v>851</v>
      </c>
      <c r="F162">
        <v>0</v>
      </c>
      <c r="G162">
        <v>3</v>
      </c>
      <c r="T162" s="22"/>
      <c r="U162" s="22"/>
    </row>
    <row r="163" spans="2:21">
      <c r="B163">
        <v>3</v>
      </c>
      <c r="C163">
        <v>1997</v>
      </c>
      <c r="D163" s="60">
        <v>2</v>
      </c>
      <c r="E163" t="s">
        <v>851</v>
      </c>
      <c r="F163">
        <v>3.7037</v>
      </c>
      <c r="G163">
        <v>3</v>
      </c>
      <c r="T163" s="22"/>
      <c r="U163" s="22"/>
    </row>
    <row r="164" spans="2:21">
      <c r="B164">
        <v>3</v>
      </c>
      <c r="C164">
        <v>1997</v>
      </c>
      <c r="D164" s="60">
        <v>3</v>
      </c>
      <c r="E164" t="s">
        <v>851</v>
      </c>
      <c r="F164">
        <v>8.7146000000000008</v>
      </c>
      <c r="G164">
        <v>3</v>
      </c>
      <c r="T164" s="22"/>
      <c r="U164" s="22"/>
    </row>
    <row r="165" spans="2:21">
      <c r="B165">
        <v>3</v>
      </c>
      <c r="C165">
        <v>1997</v>
      </c>
      <c r="D165" s="60">
        <v>4</v>
      </c>
      <c r="E165" t="s">
        <v>851</v>
      </c>
      <c r="F165">
        <v>52.287579999999998</v>
      </c>
      <c r="G165">
        <v>3</v>
      </c>
      <c r="T165" s="22"/>
      <c r="U165" s="22"/>
    </row>
    <row r="166" spans="2:21">
      <c r="B166">
        <v>3</v>
      </c>
      <c r="C166">
        <v>1997</v>
      </c>
      <c r="D166" s="60">
        <v>5</v>
      </c>
      <c r="E166" t="s">
        <v>851</v>
      </c>
      <c r="F166">
        <v>67.102400000000003</v>
      </c>
      <c r="G166">
        <v>3</v>
      </c>
      <c r="T166" s="22"/>
      <c r="U166" s="22"/>
    </row>
    <row r="167" spans="2:21">
      <c r="B167">
        <v>3</v>
      </c>
      <c r="C167">
        <v>1997</v>
      </c>
      <c r="D167" s="60">
        <v>6</v>
      </c>
      <c r="E167" t="s">
        <v>851</v>
      </c>
      <c r="F167">
        <v>59.912849999999999</v>
      </c>
      <c r="G167">
        <v>3</v>
      </c>
      <c r="T167" s="22"/>
      <c r="U167" s="22"/>
    </row>
    <row r="168" spans="2:21">
      <c r="B168">
        <v>3</v>
      </c>
      <c r="C168">
        <v>1997</v>
      </c>
      <c r="D168" s="60">
        <v>7</v>
      </c>
      <c r="E168" t="s">
        <v>851</v>
      </c>
      <c r="F168">
        <v>70.806100000000001</v>
      </c>
      <c r="G168">
        <v>3</v>
      </c>
      <c r="T168" s="22"/>
      <c r="U168" s="22"/>
    </row>
    <row r="169" spans="2:21">
      <c r="B169">
        <v>3</v>
      </c>
      <c r="C169">
        <v>1997</v>
      </c>
      <c r="D169" s="60">
        <v>8</v>
      </c>
      <c r="E169" t="s">
        <v>851</v>
      </c>
      <c r="F169">
        <v>65.795209999999997</v>
      </c>
      <c r="G169">
        <v>3</v>
      </c>
      <c r="T169" s="22"/>
      <c r="U169" s="22"/>
    </row>
    <row r="170" spans="2:21">
      <c r="B170">
        <v>3</v>
      </c>
      <c r="C170">
        <v>1997</v>
      </c>
      <c r="D170" s="60">
        <v>9</v>
      </c>
      <c r="E170" t="s">
        <v>851</v>
      </c>
      <c r="F170">
        <v>73.202610000000007</v>
      </c>
      <c r="G170">
        <v>3</v>
      </c>
      <c r="T170" s="22"/>
      <c r="U170" s="22"/>
    </row>
    <row r="171" spans="2:21">
      <c r="B171">
        <v>3</v>
      </c>
      <c r="C171">
        <v>1997</v>
      </c>
      <c r="D171" s="60">
        <v>10</v>
      </c>
      <c r="E171" t="s">
        <v>851</v>
      </c>
      <c r="F171">
        <v>84.749459999999999</v>
      </c>
      <c r="G171">
        <v>3</v>
      </c>
      <c r="T171" s="22"/>
      <c r="U171" s="22"/>
    </row>
    <row r="172" spans="2:21">
      <c r="B172">
        <v>3</v>
      </c>
      <c r="C172">
        <v>1997</v>
      </c>
      <c r="D172" s="60">
        <v>11</v>
      </c>
      <c r="E172" t="s">
        <v>851</v>
      </c>
      <c r="F172">
        <v>90.849670000000003</v>
      </c>
      <c r="G172">
        <v>3</v>
      </c>
      <c r="T172" s="22"/>
      <c r="U172" s="22"/>
    </row>
    <row r="173" spans="2:21">
      <c r="B173">
        <v>3</v>
      </c>
      <c r="C173">
        <v>1997</v>
      </c>
      <c r="D173" s="60">
        <v>1</v>
      </c>
      <c r="E173" t="s">
        <v>851</v>
      </c>
      <c r="F173">
        <v>0</v>
      </c>
      <c r="G173">
        <v>0</v>
      </c>
      <c r="T173" s="22"/>
      <c r="U173" s="22"/>
    </row>
    <row r="174" spans="2:21">
      <c r="B174">
        <v>3</v>
      </c>
      <c r="C174">
        <v>1997</v>
      </c>
      <c r="D174" s="60">
        <v>2</v>
      </c>
      <c r="E174" t="s">
        <v>851</v>
      </c>
      <c r="F174">
        <v>0</v>
      </c>
      <c r="G174">
        <v>0</v>
      </c>
      <c r="T174" s="22"/>
      <c r="U174" s="22"/>
    </row>
    <row r="175" spans="2:21">
      <c r="B175">
        <v>3</v>
      </c>
      <c r="C175">
        <v>1997</v>
      </c>
      <c r="D175" s="60">
        <v>3</v>
      </c>
      <c r="E175" t="s">
        <v>851</v>
      </c>
      <c r="F175">
        <v>0</v>
      </c>
      <c r="G175">
        <v>0</v>
      </c>
      <c r="T175" s="22"/>
      <c r="U175" s="22"/>
    </row>
    <row r="176" spans="2:21">
      <c r="B176">
        <v>3</v>
      </c>
      <c r="C176">
        <v>1997</v>
      </c>
      <c r="D176" s="60">
        <v>4</v>
      </c>
      <c r="E176" t="s">
        <v>851</v>
      </c>
      <c r="F176">
        <v>0</v>
      </c>
      <c r="G176">
        <v>0</v>
      </c>
      <c r="T176" s="22"/>
      <c r="U176" s="22"/>
    </row>
    <row r="177" spans="2:21">
      <c r="B177">
        <v>3</v>
      </c>
      <c r="C177">
        <v>1997</v>
      </c>
      <c r="D177" s="60">
        <v>5</v>
      </c>
      <c r="E177" t="s">
        <v>851</v>
      </c>
      <c r="F177">
        <v>0</v>
      </c>
      <c r="G177">
        <v>0</v>
      </c>
      <c r="T177" s="22"/>
      <c r="U177" s="22"/>
    </row>
    <row r="178" spans="2:21">
      <c r="B178">
        <v>3</v>
      </c>
      <c r="C178">
        <v>1997</v>
      </c>
      <c r="D178" s="60">
        <v>6</v>
      </c>
      <c r="E178" t="s">
        <v>851</v>
      </c>
      <c r="F178">
        <v>0</v>
      </c>
      <c r="G178">
        <v>0</v>
      </c>
      <c r="T178" s="22"/>
      <c r="U178" s="22"/>
    </row>
    <row r="179" spans="2:21">
      <c r="B179">
        <v>3</v>
      </c>
      <c r="C179">
        <v>1997</v>
      </c>
      <c r="D179" s="60">
        <v>7</v>
      </c>
      <c r="E179" t="s">
        <v>851</v>
      </c>
      <c r="F179">
        <v>0</v>
      </c>
      <c r="G179">
        <v>0</v>
      </c>
      <c r="T179" s="22"/>
      <c r="U179" s="22"/>
    </row>
    <row r="180" spans="2:21">
      <c r="B180">
        <v>3</v>
      </c>
      <c r="C180">
        <v>1997</v>
      </c>
      <c r="D180" s="60">
        <v>8</v>
      </c>
      <c r="E180" t="s">
        <v>851</v>
      </c>
      <c r="F180">
        <v>0</v>
      </c>
      <c r="G180">
        <v>0</v>
      </c>
      <c r="T180" s="22"/>
      <c r="U180" s="22"/>
    </row>
    <row r="181" spans="2:21">
      <c r="B181">
        <v>3</v>
      </c>
      <c r="C181">
        <v>1997</v>
      </c>
      <c r="D181" s="60">
        <v>9</v>
      </c>
      <c r="E181" t="s">
        <v>851</v>
      </c>
      <c r="F181">
        <v>0</v>
      </c>
      <c r="G181">
        <v>0</v>
      </c>
      <c r="T181" s="22"/>
      <c r="U181" s="22"/>
    </row>
    <row r="182" spans="2:21">
      <c r="B182">
        <v>3</v>
      </c>
      <c r="C182">
        <v>1997</v>
      </c>
      <c r="D182" s="60">
        <v>10</v>
      </c>
      <c r="E182" t="s">
        <v>851</v>
      </c>
      <c r="F182">
        <v>0</v>
      </c>
      <c r="G182">
        <v>0</v>
      </c>
      <c r="T182" s="22"/>
      <c r="U182" s="22"/>
    </row>
    <row r="183" spans="2:21">
      <c r="B183">
        <v>3</v>
      </c>
      <c r="C183">
        <v>1997</v>
      </c>
      <c r="D183" s="60">
        <v>11</v>
      </c>
      <c r="E183" t="s">
        <v>851</v>
      </c>
      <c r="F183">
        <v>0</v>
      </c>
      <c r="G183">
        <v>0</v>
      </c>
      <c r="T183" s="22"/>
      <c r="U183" s="22"/>
    </row>
    <row r="184" spans="2:21">
      <c r="B184">
        <v>3</v>
      </c>
      <c r="C184">
        <v>1997</v>
      </c>
      <c r="D184" s="60">
        <v>1</v>
      </c>
      <c r="E184" t="s">
        <v>852</v>
      </c>
      <c r="F184">
        <v>0</v>
      </c>
      <c r="G184">
        <v>0</v>
      </c>
      <c r="T184" s="22"/>
      <c r="U184" s="22"/>
    </row>
    <row r="185" spans="2:21">
      <c r="B185">
        <v>3</v>
      </c>
      <c r="C185">
        <v>1997</v>
      </c>
      <c r="D185" s="60">
        <v>2</v>
      </c>
      <c r="E185" t="s">
        <v>852</v>
      </c>
      <c r="F185">
        <v>11.982570000000001</v>
      </c>
      <c r="G185">
        <v>3</v>
      </c>
      <c r="T185" s="22"/>
      <c r="U185" s="22"/>
    </row>
    <row r="186" spans="2:21">
      <c r="B186">
        <v>3</v>
      </c>
      <c r="C186">
        <v>1997</v>
      </c>
      <c r="D186" s="60">
        <v>3</v>
      </c>
      <c r="E186" t="s">
        <v>852</v>
      </c>
      <c r="F186">
        <v>14.37908</v>
      </c>
      <c r="G186">
        <v>3</v>
      </c>
      <c r="T186" s="22"/>
      <c r="U186" s="22"/>
    </row>
    <row r="187" spans="2:21">
      <c r="B187">
        <v>3</v>
      </c>
      <c r="C187">
        <v>1997</v>
      </c>
      <c r="D187" s="60">
        <v>4</v>
      </c>
      <c r="E187" t="s">
        <v>852</v>
      </c>
      <c r="F187">
        <v>47.276690000000002</v>
      </c>
      <c r="G187">
        <v>3</v>
      </c>
      <c r="T187" s="22"/>
      <c r="U187" s="22"/>
    </row>
    <row r="188" spans="2:21">
      <c r="B188">
        <v>3</v>
      </c>
      <c r="C188">
        <v>1997</v>
      </c>
      <c r="D188" s="60">
        <v>5</v>
      </c>
      <c r="E188" t="s">
        <v>852</v>
      </c>
      <c r="F188">
        <v>62.527230000000003</v>
      </c>
      <c r="G188">
        <v>3</v>
      </c>
      <c r="T188" s="22"/>
      <c r="U188" s="22"/>
    </row>
    <row r="189" spans="2:21">
      <c r="B189">
        <v>3</v>
      </c>
      <c r="C189">
        <v>1997</v>
      </c>
      <c r="D189" s="60">
        <v>6</v>
      </c>
      <c r="E189" t="s">
        <v>852</v>
      </c>
      <c r="F189">
        <v>53.376910000000002</v>
      </c>
      <c r="G189">
        <v>3</v>
      </c>
      <c r="T189" s="22"/>
      <c r="U189" s="22"/>
    </row>
    <row r="190" spans="2:21">
      <c r="B190">
        <v>3</v>
      </c>
      <c r="C190">
        <v>1997</v>
      </c>
      <c r="D190" s="60">
        <v>7</v>
      </c>
      <c r="E190" t="s">
        <v>852</v>
      </c>
      <c r="F190">
        <v>68.191720000000004</v>
      </c>
      <c r="G190">
        <v>3</v>
      </c>
      <c r="T190" s="22"/>
      <c r="U190" s="22"/>
    </row>
    <row r="191" spans="2:21">
      <c r="B191">
        <v>3</v>
      </c>
      <c r="C191">
        <v>1997</v>
      </c>
      <c r="D191" s="60">
        <v>8</v>
      </c>
      <c r="E191" t="s">
        <v>852</v>
      </c>
      <c r="F191">
        <v>69.934640000000002</v>
      </c>
      <c r="G191">
        <v>3</v>
      </c>
      <c r="T191" s="22"/>
      <c r="U191" s="22"/>
    </row>
    <row r="192" spans="2:21">
      <c r="B192">
        <v>3</v>
      </c>
      <c r="C192">
        <v>1997</v>
      </c>
      <c r="D192" s="60">
        <v>9</v>
      </c>
      <c r="E192" t="s">
        <v>852</v>
      </c>
      <c r="F192">
        <v>75.163399999999996</v>
      </c>
      <c r="G192">
        <v>3</v>
      </c>
      <c r="T192" s="22"/>
      <c r="U192" s="22"/>
    </row>
    <row r="193" spans="1:21">
      <c r="B193">
        <v>3</v>
      </c>
      <c r="C193">
        <v>1997</v>
      </c>
      <c r="D193" s="60">
        <v>10</v>
      </c>
      <c r="E193" t="s">
        <v>852</v>
      </c>
      <c r="F193">
        <v>86.710239999999999</v>
      </c>
      <c r="G193">
        <v>3</v>
      </c>
      <c r="T193" s="22"/>
      <c r="U193" s="22"/>
    </row>
    <row r="194" spans="1:21">
      <c r="B194">
        <v>3</v>
      </c>
      <c r="C194">
        <v>1997</v>
      </c>
      <c r="D194" s="60">
        <v>11</v>
      </c>
      <c r="E194" t="s">
        <v>852</v>
      </c>
      <c r="F194">
        <v>89.542479999999998</v>
      </c>
      <c r="G194">
        <v>3</v>
      </c>
      <c r="T194" s="22"/>
      <c r="U194" s="22"/>
    </row>
    <row r="195" spans="1:21">
      <c r="B195">
        <v>3</v>
      </c>
      <c r="C195">
        <v>1997</v>
      </c>
      <c r="D195" s="60">
        <v>1</v>
      </c>
      <c r="E195" t="s">
        <v>852</v>
      </c>
      <c r="F195">
        <v>0</v>
      </c>
      <c r="G195">
        <v>0</v>
      </c>
      <c r="T195" s="22"/>
      <c r="U195" s="22"/>
    </row>
    <row r="196" spans="1:21">
      <c r="B196">
        <v>3</v>
      </c>
      <c r="C196">
        <v>1997</v>
      </c>
      <c r="D196" s="60">
        <v>2</v>
      </c>
      <c r="E196" t="s">
        <v>852</v>
      </c>
      <c r="F196">
        <v>0</v>
      </c>
      <c r="G196">
        <v>0</v>
      </c>
      <c r="T196" s="22"/>
      <c r="U196" s="22"/>
    </row>
    <row r="197" spans="1:21">
      <c r="B197">
        <v>3</v>
      </c>
      <c r="C197">
        <v>1997</v>
      </c>
      <c r="D197" s="60">
        <v>3</v>
      </c>
      <c r="E197" t="s">
        <v>852</v>
      </c>
      <c r="F197">
        <v>0</v>
      </c>
      <c r="G197">
        <v>0</v>
      </c>
      <c r="T197" s="22"/>
      <c r="U197" s="22"/>
    </row>
    <row r="198" spans="1:21">
      <c r="B198">
        <v>3</v>
      </c>
      <c r="C198">
        <v>1997</v>
      </c>
      <c r="D198" s="60">
        <v>4</v>
      </c>
      <c r="E198" t="s">
        <v>852</v>
      </c>
      <c r="F198">
        <v>0</v>
      </c>
      <c r="G198">
        <v>0</v>
      </c>
      <c r="T198" s="22"/>
      <c r="U198" s="22"/>
    </row>
    <row r="199" spans="1:21">
      <c r="B199">
        <v>3</v>
      </c>
      <c r="C199">
        <v>1997</v>
      </c>
      <c r="D199" s="60">
        <v>5</v>
      </c>
      <c r="E199" t="s">
        <v>852</v>
      </c>
      <c r="F199">
        <v>0</v>
      </c>
      <c r="G199">
        <v>0</v>
      </c>
      <c r="T199" s="22"/>
      <c r="U199" s="22"/>
    </row>
    <row r="200" spans="1:21">
      <c r="B200">
        <v>3</v>
      </c>
      <c r="C200">
        <v>1997</v>
      </c>
      <c r="D200" s="60">
        <v>6</v>
      </c>
      <c r="E200" t="s">
        <v>852</v>
      </c>
      <c r="F200">
        <v>0</v>
      </c>
      <c r="G200">
        <v>0</v>
      </c>
      <c r="T200" s="22"/>
      <c r="U200" s="22"/>
    </row>
    <row r="201" spans="1:21">
      <c r="B201">
        <v>3</v>
      </c>
      <c r="C201">
        <v>1997</v>
      </c>
      <c r="D201" s="60">
        <v>7</v>
      </c>
      <c r="E201" t="s">
        <v>852</v>
      </c>
      <c r="F201">
        <v>0</v>
      </c>
      <c r="G201">
        <v>0</v>
      </c>
      <c r="T201" s="22"/>
      <c r="U201" s="22"/>
    </row>
    <row r="202" spans="1:21">
      <c r="B202">
        <v>3</v>
      </c>
      <c r="C202">
        <v>1997</v>
      </c>
      <c r="D202" s="60">
        <v>8</v>
      </c>
      <c r="E202" t="s">
        <v>852</v>
      </c>
      <c r="F202">
        <v>0</v>
      </c>
      <c r="G202">
        <v>0</v>
      </c>
      <c r="T202" s="22"/>
      <c r="U202" s="22"/>
    </row>
    <row r="203" spans="1:21">
      <c r="B203">
        <v>3</v>
      </c>
      <c r="C203">
        <v>1997</v>
      </c>
      <c r="D203" s="60">
        <v>9</v>
      </c>
      <c r="E203" t="s">
        <v>852</v>
      </c>
      <c r="F203">
        <v>0</v>
      </c>
      <c r="G203">
        <v>0</v>
      </c>
      <c r="T203" s="22"/>
      <c r="U203" s="22"/>
    </row>
    <row r="204" spans="1:21">
      <c r="B204">
        <v>3</v>
      </c>
      <c r="C204">
        <v>1997</v>
      </c>
      <c r="D204" s="60">
        <v>10</v>
      </c>
      <c r="E204" t="s">
        <v>852</v>
      </c>
      <c r="F204">
        <v>0</v>
      </c>
      <c r="G204">
        <v>0</v>
      </c>
      <c r="T204" s="22"/>
      <c r="U204" s="22"/>
    </row>
    <row r="205" spans="1:21">
      <c r="B205">
        <v>3</v>
      </c>
      <c r="C205">
        <v>1997</v>
      </c>
      <c r="D205" s="60">
        <v>11</v>
      </c>
      <c r="E205" t="s">
        <v>852</v>
      </c>
      <c r="F205">
        <v>0</v>
      </c>
      <c r="G205">
        <v>0</v>
      </c>
      <c r="T205" s="22"/>
      <c r="U205" s="22"/>
    </row>
    <row r="206" spans="1:21">
      <c r="D206" s="60"/>
      <c r="T206" s="22"/>
      <c r="U206" s="22"/>
    </row>
    <row r="207" spans="1:21">
      <c r="A207" t="s">
        <v>60</v>
      </c>
      <c r="B207" t="s">
        <v>15</v>
      </c>
      <c r="C207" t="s">
        <v>597</v>
      </c>
      <c r="D207" s="60" t="s">
        <v>221</v>
      </c>
      <c r="E207" t="s">
        <v>49</v>
      </c>
      <c r="F207" t="s">
        <v>589</v>
      </c>
      <c r="G207" t="s">
        <v>13</v>
      </c>
      <c r="T207" s="22"/>
      <c r="U207" s="22"/>
    </row>
    <row r="208" spans="1:21">
      <c r="A208" t="s">
        <v>74</v>
      </c>
      <c r="B208">
        <v>4</v>
      </c>
      <c r="C208">
        <v>1998</v>
      </c>
      <c r="D208" s="60">
        <v>1</v>
      </c>
      <c r="E208" t="s">
        <v>32</v>
      </c>
      <c r="F208">
        <v>0</v>
      </c>
      <c r="G208">
        <v>3</v>
      </c>
      <c r="T208" s="22"/>
      <c r="U208" s="22"/>
    </row>
    <row r="209" spans="1:21">
      <c r="A209" t="s">
        <v>515</v>
      </c>
      <c r="B209">
        <v>4</v>
      </c>
      <c r="C209">
        <v>1998</v>
      </c>
      <c r="D209" s="60">
        <v>2</v>
      </c>
      <c r="E209" t="s">
        <v>32</v>
      </c>
      <c r="F209">
        <v>0.18912999999999999</v>
      </c>
      <c r="G209">
        <v>3</v>
      </c>
      <c r="T209" s="22"/>
      <c r="U209" s="22"/>
    </row>
    <row r="210" spans="1:21">
      <c r="A210" t="s">
        <v>847</v>
      </c>
      <c r="B210">
        <v>4</v>
      </c>
      <c r="C210">
        <v>1998</v>
      </c>
      <c r="D210" s="60">
        <v>3</v>
      </c>
      <c r="E210" t="s">
        <v>32</v>
      </c>
      <c r="F210">
        <v>11.442080000000001</v>
      </c>
      <c r="G210">
        <v>3</v>
      </c>
      <c r="T210" s="22"/>
      <c r="U210" s="22"/>
    </row>
    <row r="211" spans="1:21">
      <c r="A211" t="s">
        <v>707</v>
      </c>
      <c r="B211">
        <v>4</v>
      </c>
      <c r="C211">
        <v>1998</v>
      </c>
      <c r="D211" s="60">
        <v>4</v>
      </c>
      <c r="E211" t="s">
        <v>32</v>
      </c>
      <c r="F211">
        <v>17.588650000000001</v>
      </c>
      <c r="G211">
        <v>3</v>
      </c>
      <c r="T211" s="22"/>
      <c r="U211" s="22"/>
    </row>
    <row r="212" spans="1:21">
      <c r="A212" t="s">
        <v>848</v>
      </c>
      <c r="B212">
        <v>4</v>
      </c>
      <c r="C212">
        <v>1998</v>
      </c>
      <c r="D212" s="60">
        <v>5</v>
      </c>
      <c r="E212" t="s">
        <v>32</v>
      </c>
      <c r="F212">
        <v>11.347519999999999</v>
      </c>
      <c r="G212">
        <v>3</v>
      </c>
      <c r="T212" s="22"/>
      <c r="U212" s="22"/>
    </row>
    <row r="213" spans="1:21">
      <c r="B213">
        <v>4</v>
      </c>
      <c r="C213">
        <v>1998</v>
      </c>
      <c r="D213" s="60">
        <v>6</v>
      </c>
      <c r="E213" t="s">
        <v>32</v>
      </c>
      <c r="F213">
        <v>4.9172599999999997</v>
      </c>
      <c r="G213">
        <v>3</v>
      </c>
      <c r="T213" s="22"/>
      <c r="U213" s="22"/>
    </row>
    <row r="214" spans="1:21">
      <c r="B214">
        <v>4</v>
      </c>
      <c r="C214">
        <v>1998</v>
      </c>
      <c r="D214" s="60">
        <v>7</v>
      </c>
      <c r="E214" t="s">
        <v>32</v>
      </c>
      <c r="F214">
        <v>5.2009499999999997</v>
      </c>
      <c r="G214">
        <v>3</v>
      </c>
      <c r="T214" s="22"/>
      <c r="U214" s="22"/>
    </row>
    <row r="215" spans="1:21">
      <c r="B215">
        <v>4</v>
      </c>
      <c r="C215">
        <v>1998</v>
      </c>
      <c r="D215" s="60">
        <v>8</v>
      </c>
      <c r="E215" t="s">
        <v>32</v>
      </c>
      <c r="F215">
        <v>8.6997599999999995</v>
      </c>
      <c r="G215">
        <v>3</v>
      </c>
      <c r="T215" s="22"/>
      <c r="U215" s="22"/>
    </row>
    <row r="216" spans="1:21">
      <c r="B216">
        <v>4</v>
      </c>
      <c r="C216">
        <v>1998</v>
      </c>
      <c r="D216" s="60">
        <v>9</v>
      </c>
      <c r="E216" t="s">
        <v>32</v>
      </c>
      <c r="F216">
        <v>35.366430000000001</v>
      </c>
      <c r="G216">
        <v>3</v>
      </c>
      <c r="T216" s="22"/>
      <c r="U216" s="22"/>
    </row>
    <row r="217" spans="1:21">
      <c r="B217">
        <v>4</v>
      </c>
      <c r="C217">
        <v>1998</v>
      </c>
      <c r="D217" s="60">
        <v>10</v>
      </c>
      <c r="E217" t="s">
        <v>32</v>
      </c>
      <c r="F217">
        <v>49.172580000000004</v>
      </c>
      <c r="G217">
        <v>3</v>
      </c>
      <c r="T217" s="22"/>
      <c r="U217" s="22"/>
    </row>
    <row r="218" spans="1:21">
      <c r="B218">
        <v>4</v>
      </c>
      <c r="C218">
        <v>1998</v>
      </c>
      <c r="D218" s="60">
        <v>11</v>
      </c>
      <c r="E218" t="s">
        <v>32</v>
      </c>
      <c r="F218">
        <v>29.125299999999999</v>
      </c>
      <c r="G218">
        <v>3</v>
      </c>
      <c r="T218" s="22"/>
      <c r="U218" s="22"/>
    </row>
    <row r="219" spans="1:21">
      <c r="B219">
        <v>4</v>
      </c>
      <c r="C219">
        <v>1998</v>
      </c>
      <c r="D219" s="60">
        <v>12</v>
      </c>
      <c r="E219" t="s">
        <v>32</v>
      </c>
      <c r="F219">
        <v>24.113479999999999</v>
      </c>
      <c r="G219">
        <v>3</v>
      </c>
      <c r="T219" s="22"/>
      <c r="U219" s="22"/>
    </row>
    <row r="220" spans="1:21">
      <c r="B220">
        <v>4</v>
      </c>
      <c r="C220">
        <v>1998</v>
      </c>
      <c r="D220" s="60">
        <v>1</v>
      </c>
      <c r="E220" t="s">
        <v>32</v>
      </c>
      <c r="F220">
        <v>0</v>
      </c>
      <c r="G220">
        <v>0</v>
      </c>
      <c r="T220" s="22"/>
      <c r="U220" s="22"/>
    </row>
    <row r="221" spans="1:21">
      <c r="B221">
        <v>4</v>
      </c>
      <c r="C221">
        <v>1998</v>
      </c>
      <c r="D221" s="60">
        <v>2</v>
      </c>
      <c r="E221" t="s">
        <v>32</v>
      </c>
      <c r="F221">
        <v>0</v>
      </c>
      <c r="G221">
        <v>0</v>
      </c>
      <c r="T221" s="22"/>
      <c r="U221" s="22"/>
    </row>
    <row r="222" spans="1:21">
      <c r="B222">
        <v>4</v>
      </c>
      <c r="C222">
        <v>1998</v>
      </c>
      <c r="D222" s="60">
        <v>3</v>
      </c>
      <c r="E222" t="s">
        <v>32</v>
      </c>
      <c r="F222">
        <v>0</v>
      </c>
      <c r="G222">
        <v>0</v>
      </c>
      <c r="T222" s="22"/>
      <c r="U222" s="22"/>
    </row>
    <row r="223" spans="1:21">
      <c r="B223">
        <v>4</v>
      </c>
      <c r="C223">
        <v>1998</v>
      </c>
      <c r="D223" s="60">
        <v>4</v>
      </c>
      <c r="E223" t="s">
        <v>32</v>
      </c>
      <c r="F223">
        <v>0</v>
      </c>
      <c r="G223">
        <v>0</v>
      </c>
      <c r="T223" s="22"/>
      <c r="U223" s="22"/>
    </row>
    <row r="224" spans="1:21">
      <c r="B224">
        <v>4</v>
      </c>
      <c r="C224">
        <v>1998</v>
      </c>
      <c r="D224" s="60">
        <v>5</v>
      </c>
      <c r="E224" t="s">
        <v>32</v>
      </c>
      <c r="F224">
        <v>0</v>
      </c>
      <c r="G224">
        <v>0</v>
      </c>
      <c r="T224" s="22"/>
      <c r="U224" s="22"/>
    </row>
    <row r="225" spans="2:21">
      <c r="B225">
        <v>4</v>
      </c>
      <c r="C225">
        <v>1998</v>
      </c>
      <c r="D225" s="60">
        <v>6</v>
      </c>
      <c r="E225" t="s">
        <v>32</v>
      </c>
      <c r="F225">
        <v>0</v>
      </c>
      <c r="G225">
        <v>0</v>
      </c>
      <c r="T225" s="22"/>
      <c r="U225" s="22"/>
    </row>
    <row r="226" spans="2:21">
      <c r="B226">
        <v>4</v>
      </c>
      <c r="C226">
        <v>1998</v>
      </c>
      <c r="D226" s="60">
        <v>7</v>
      </c>
      <c r="E226" t="s">
        <v>32</v>
      </c>
      <c r="F226">
        <v>0</v>
      </c>
      <c r="G226">
        <v>0</v>
      </c>
      <c r="T226" s="22"/>
      <c r="U226" s="22"/>
    </row>
    <row r="227" spans="2:21">
      <c r="B227">
        <v>4</v>
      </c>
      <c r="C227">
        <v>1998</v>
      </c>
      <c r="D227" s="60">
        <v>8</v>
      </c>
      <c r="E227" t="s">
        <v>32</v>
      </c>
      <c r="F227">
        <v>0</v>
      </c>
      <c r="G227">
        <v>0</v>
      </c>
      <c r="T227" s="22"/>
      <c r="U227" s="22"/>
    </row>
    <row r="228" spans="2:21">
      <c r="B228">
        <v>4</v>
      </c>
      <c r="C228">
        <v>1998</v>
      </c>
      <c r="D228" s="60">
        <v>9</v>
      </c>
      <c r="E228" t="s">
        <v>32</v>
      </c>
      <c r="F228">
        <v>0</v>
      </c>
      <c r="G228">
        <v>0</v>
      </c>
      <c r="T228" s="22"/>
      <c r="U228" s="22"/>
    </row>
    <row r="229" spans="2:21">
      <c r="B229">
        <v>4</v>
      </c>
      <c r="C229">
        <v>1998</v>
      </c>
      <c r="D229" s="60">
        <v>10</v>
      </c>
      <c r="E229" t="s">
        <v>32</v>
      </c>
      <c r="F229">
        <v>0</v>
      </c>
      <c r="G229">
        <v>0</v>
      </c>
      <c r="T229" s="22"/>
      <c r="U229" s="22"/>
    </row>
    <row r="230" spans="2:21">
      <c r="B230">
        <v>4</v>
      </c>
      <c r="C230">
        <v>1998</v>
      </c>
      <c r="D230" s="60">
        <v>11</v>
      </c>
      <c r="E230" t="s">
        <v>32</v>
      </c>
      <c r="F230">
        <v>0</v>
      </c>
      <c r="G230">
        <v>0</v>
      </c>
      <c r="T230" s="22"/>
      <c r="U230" s="22"/>
    </row>
    <row r="231" spans="2:21">
      <c r="B231">
        <v>4</v>
      </c>
      <c r="C231">
        <v>1998</v>
      </c>
      <c r="D231" s="60">
        <v>12</v>
      </c>
      <c r="E231" t="s">
        <v>32</v>
      </c>
      <c r="F231">
        <v>0</v>
      </c>
      <c r="G231">
        <v>0</v>
      </c>
      <c r="T231" s="22"/>
      <c r="U231" s="22"/>
    </row>
    <row r="232" spans="2:21">
      <c r="B232">
        <v>4</v>
      </c>
      <c r="C232">
        <v>1998</v>
      </c>
      <c r="D232" s="60">
        <v>1</v>
      </c>
      <c r="E232" t="s">
        <v>851</v>
      </c>
      <c r="F232">
        <v>0</v>
      </c>
      <c r="G232">
        <v>3</v>
      </c>
      <c r="T232" s="22"/>
      <c r="U232" s="22"/>
    </row>
    <row r="233" spans="2:21">
      <c r="B233">
        <v>4</v>
      </c>
      <c r="C233">
        <v>1998</v>
      </c>
      <c r="D233" s="60">
        <v>2</v>
      </c>
      <c r="E233" t="s">
        <v>851</v>
      </c>
      <c r="F233">
        <v>1.1839999999999999</v>
      </c>
      <c r="G233">
        <v>3</v>
      </c>
      <c r="T233" s="22"/>
      <c r="U233" s="22"/>
    </row>
    <row r="234" spans="2:21">
      <c r="B234">
        <v>4</v>
      </c>
      <c r="C234">
        <v>1998</v>
      </c>
      <c r="D234" s="60">
        <v>3</v>
      </c>
      <c r="E234" t="s">
        <v>851</v>
      </c>
      <c r="F234">
        <v>6.0890000000000004</v>
      </c>
      <c r="G234">
        <v>3</v>
      </c>
      <c r="T234" s="22"/>
      <c r="U234" s="22"/>
    </row>
    <row r="235" spans="2:21">
      <c r="B235">
        <v>4</v>
      </c>
      <c r="C235">
        <v>1998</v>
      </c>
      <c r="D235" s="60">
        <v>4</v>
      </c>
      <c r="E235" t="s">
        <v>851</v>
      </c>
      <c r="F235">
        <v>8.8789999999999996</v>
      </c>
      <c r="G235">
        <v>3</v>
      </c>
      <c r="T235" s="22"/>
      <c r="U235" s="22"/>
    </row>
    <row r="236" spans="2:21">
      <c r="B236">
        <v>4</v>
      </c>
      <c r="C236">
        <v>1998</v>
      </c>
      <c r="D236" s="60">
        <v>5</v>
      </c>
      <c r="E236" t="s">
        <v>851</v>
      </c>
      <c r="F236">
        <v>8.2880000000000003</v>
      </c>
      <c r="G236">
        <v>3</v>
      </c>
      <c r="T236" s="22"/>
      <c r="U236" s="22"/>
    </row>
    <row r="237" spans="2:21">
      <c r="B237">
        <v>4</v>
      </c>
      <c r="C237">
        <v>1998</v>
      </c>
      <c r="D237" s="60">
        <v>6</v>
      </c>
      <c r="E237" t="s">
        <v>851</v>
      </c>
      <c r="F237">
        <v>3.129</v>
      </c>
      <c r="G237">
        <v>3</v>
      </c>
      <c r="T237" s="22"/>
      <c r="U237" s="22"/>
    </row>
    <row r="238" spans="2:21">
      <c r="B238">
        <v>4</v>
      </c>
      <c r="C238">
        <v>1998</v>
      </c>
      <c r="D238" s="60">
        <v>7</v>
      </c>
      <c r="E238" t="s">
        <v>851</v>
      </c>
      <c r="F238">
        <v>3.89</v>
      </c>
      <c r="G238">
        <v>3</v>
      </c>
      <c r="T238" s="22"/>
      <c r="U238" s="22"/>
    </row>
    <row r="239" spans="2:21">
      <c r="B239">
        <v>4</v>
      </c>
      <c r="C239">
        <v>1998</v>
      </c>
      <c r="D239" s="60">
        <v>8</v>
      </c>
      <c r="E239" t="s">
        <v>851</v>
      </c>
      <c r="F239">
        <v>7.1040000000000001</v>
      </c>
      <c r="G239">
        <v>3</v>
      </c>
      <c r="T239" s="22"/>
      <c r="U239" s="22"/>
    </row>
    <row r="240" spans="2:21">
      <c r="B240">
        <v>4</v>
      </c>
      <c r="C240">
        <v>1998</v>
      </c>
      <c r="D240" s="60">
        <v>9</v>
      </c>
      <c r="E240" t="s">
        <v>851</v>
      </c>
      <c r="F240">
        <v>29.766999999999999</v>
      </c>
      <c r="G240">
        <v>3</v>
      </c>
      <c r="T240" s="22"/>
      <c r="U240" s="22"/>
    </row>
    <row r="241" spans="2:21">
      <c r="B241">
        <v>4</v>
      </c>
      <c r="C241">
        <v>1998</v>
      </c>
      <c r="D241" s="60">
        <v>10</v>
      </c>
      <c r="E241" t="s">
        <v>851</v>
      </c>
      <c r="F241">
        <v>43.043999999999997</v>
      </c>
      <c r="G241">
        <v>3</v>
      </c>
      <c r="T241" s="22"/>
      <c r="U241" s="22"/>
    </row>
    <row r="242" spans="2:21">
      <c r="B242">
        <v>4</v>
      </c>
      <c r="C242">
        <v>1998</v>
      </c>
      <c r="D242" s="60">
        <v>11</v>
      </c>
      <c r="E242" t="s">
        <v>851</v>
      </c>
      <c r="F242">
        <v>23.847999999999999</v>
      </c>
      <c r="G242">
        <v>3</v>
      </c>
      <c r="T242" s="22"/>
      <c r="U242" s="22"/>
    </row>
    <row r="243" spans="2:21">
      <c r="B243">
        <v>4</v>
      </c>
      <c r="C243">
        <v>1998</v>
      </c>
      <c r="D243" s="60">
        <v>12</v>
      </c>
      <c r="E243" t="s">
        <v>851</v>
      </c>
      <c r="F243">
        <v>20.042000000000002</v>
      </c>
      <c r="G243">
        <v>3</v>
      </c>
      <c r="T243" s="22"/>
      <c r="U243" s="22"/>
    </row>
    <row r="244" spans="2:21">
      <c r="B244">
        <v>4</v>
      </c>
      <c r="C244">
        <v>1998</v>
      </c>
      <c r="D244" s="60">
        <v>1</v>
      </c>
      <c r="E244" t="s">
        <v>851</v>
      </c>
      <c r="F244">
        <v>0</v>
      </c>
      <c r="G244">
        <v>0</v>
      </c>
      <c r="T244" s="22"/>
      <c r="U244" s="22"/>
    </row>
    <row r="245" spans="2:21">
      <c r="B245">
        <v>4</v>
      </c>
      <c r="C245">
        <v>1998</v>
      </c>
      <c r="D245" s="60">
        <v>2</v>
      </c>
      <c r="E245" t="s">
        <v>851</v>
      </c>
      <c r="F245">
        <v>0</v>
      </c>
      <c r="G245">
        <v>0</v>
      </c>
      <c r="T245" s="22"/>
      <c r="U245" s="22"/>
    </row>
    <row r="246" spans="2:21">
      <c r="B246">
        <v>4</v>
      </c>
      <c r="C246">
        <v>1998</v>
      </c>
      <c r="D246" s="60">
        <v>3</v>
      </c>
      <c r="E246" t="s">
        <v>851</v>
      </c>
      <c r="F246">
        <v>0</v>
      </c>
      <c r="G246">
        <v>0</v>
      </c>
      <c r="T246" s="22"/>
      <c r="U246" s="22"/>
    </row>
    <row r="247" spans="2:21">
      <c r="B247">
        <v>4</v>
      </c>
      <c r="C247">
        <v>1998</v>
      </c>
      <c r="D247" s="60">
        <v>4</v>
      </c>
      <c r="E247" t="s">
        <v>851</v>
      </c>
      <c r="F247">
        <v>0</v>
      </c>
      <c r="G247">
        <v>0</v>
      </c>
      <c r="T247" s="22"/>
      <c r="U247" s="22"/>
    </row>
    <row r="248" spans="2:21">
      <c r="B248">
        <v>4</v>
      </c>
      <c r="C248">
        <v>1998</v>
      </c>
      <c r="D248" s="60">
        <v>5</v>
      </c>
      <c r="E248" t="s">
        <v>851</v>
      </c>
      <c r="F248">
        <v>0</v>
      </c>
      <c r="G248">
        <v>0</v>
      </c>
      <c r="T248" s="22"/>
      <c r="U248" s="22"/>
    </row>
    <row r="249" spans="2:21">
      <c r="B249">
        <v>4</v>
      </c>
      <c r="C249">
        <v>1998</v>
      </c>
      <c r="D249" s="60">
        <v>6</v>
      </c>
      <c r="E249" t="s">
        <v>851</v>
      </c>
      <c r="F249">
        <v>0</v>
      </c>
      <c r="G249">
        <v>0</v>
      </c>
      <c r="T249" s="22"/>
      <c r="U249" s="22"/>
    </row>
    <row r="250" spans="2:21">
      <c r="B250">
        <v>4</v>
      </c>
      <c r="C250">
        <v>1998</v>
      </c>
      <c r="D250" s="60">
        <v>9</v>
      </c>
      <c r="E250" t="s">
        <v>851</v>
      </c>
      <c r="F250">
        <v>0</v>
      </c>
      <c r="G250">
        <v>0</v>
      </c>
      <c r="T250" s="22"/>
      <c r="U250" s="22"/>
    </row>
    <row r="251" spans="2:21">
      <c r="B251">
        <v>4</v>
      </c>
      <c r="C251">
        <v>1998</v>
      </c>
      <c r="D251" s="60">
        <v>10</v>
      </c>
      <c r="E251" t="s">
        <v>851</v>
      </c>
      <c r="F251">
        <v>0</v>
      </c>
      <c r="G251">
        <v>0</v>
      </c>
      <c r="T251" s="22"/>
      <c r="U251" s="22"/>
    </row>
    <row r="252" spans="2:21">
      <c r="B252">
        <v>4</v>
      </c>
      <c r="C252">
        <v>1998</v>
      </c>
      <c r="D252" s="60">
        <v>11</v>
      </c>
      <c r="E252" t="s">
        <v>851</v>
      </c>
      <c r="F252">
        <v>0</v>
      </c>
      <c r="G252">
        <v>0</v>
      </c>
      <c r="T252" s="22"/>
      <c r="U252" s="22"/>
    </row>
    <row r="253" spans="2:21">
      <c r="B253">
        <v>4</v>
      </c>
      <c r="C253">
        <v>1998</v>
      </c>
      <c r="D253" s="60">
        <v>12</v>
      </c>
      <c r="E253" t="s">
        <v>851</v>
      </c>
      <c r="F253">
        <v>0</v>
      </c>
      <c r="G253">
        <v>0</v>
      </c>
      <c r="T253" s="22"/>
      <c r="U253" s="22"/>
    </row>
    <row r="254" spans="2:21">
      <c r="B254">
        <v>4</v>
      </c>
      <c r="C254">
        <v>1998</v>
      </c>
      <c r="D254" s="60">
        <v>1</v>
      </c>
      <c r="E254" t="s">
        <v>852</v>
      </c>
      <c r="F254">
        <v>0</v>
      </c>
      <c r="G254">
        <v>0</v>
      </c>
      <c r="T254" s="22"/>
      <c r="U254" s="22"/>
    </row>
    <row r="255" spans="2:21">
      <c r="B255">
        <v>4</v>
      </c>
      <c r="C255">
        <v>1998</v>
      </c>
      <c r="D255" s="60">
        <v>2</v>
      </c>
      <c r="E255" t="s">
        <v>852</v>
      </c>
      <c r="F255">
        <v>0.28369</v>
      </c>
      <c r="G255">
        <v>3</v>
      </c>
      <c r="T255" s="22"/>
      <c r="U255" s="22"/>
    </row>
    <row r="256" spans="2:21">
      <c r="B256">
        <v>4</v>
      </c>
      <c r="C256">
        <v>1998</v>
      </c>
      <c r="D256" s="60">
        <v>3</v>
      </c>
      <c r="E256" t="s">
        <v>852</v>
      </c>
      <c r="F256">
        <v>10.40189</v>
      </c>
      <c r="G256">
        <v>3</v>
      </c>
      <c r="T256" s="22"/>
      <c r="U256" s="22"/>
    </row>
    <row r="257" spans="2:21">
      <c r="B257">
        <v>4</v>
      </c>
      <c r="C257">
        <v>1998</v>
      </c>
      <c r="D257" s="60">
        <v>4</v>
      </c>
      <c r="E257" t="s">
        <v>852</v>
      </c>
      <c r="F257">
        <v>13.90071</v>
      </c>
      <c r="G257">
        <v>3</v>
      </c>
      <c r="T257" s="22"/>
      <c r="U257" s="22"/>
    </row>
    <row r="258" spans="2:21">
      <c r="B258">
        <v>4</v>
      </c>
      <c r="C258">
        <v>1998</v>
      </c>
      <c r="D258" s="60">
        <v>5</v>
      </c>
      <c r="E258" t="s">
        <v>852</v>
      </c>
      <c r="F258">
        <v>9.17258</v>
      </c>
      <c r="G258">
        <v>3</v>
      </c>
      <c r="T258" s="22"/>
      <c r="U258" s="22"/>
    </row>
    <row r="259" spans="2:21">
      <c r="B259">
        <v>4</v>
      </c>
      <c r="C259">
        <v>1998</v>
      </c>
      <c r="D259" s="60">
        <v>6</v>
      </c>
      <c r="E259" t="s">
        <v>852</v>
      </c>
      <c r="F259">
        <v>5.5792000000000002</v>
      </c>
      <c r="G259">
        <v>3</v>
      </c>
      <c r="T259" s="22"/>
      <c r="U259" s="22"/>
    </row>
    <row r="260" spans="2:21">
      <c r="B260">
        <v>4</v>
      </c>
      <c r="C260">
        <v>1998</v>
      </c>
      <c r="D260" s="60">
        <v>7</v>
      </c>
      <c r="E260" t="s">
        <v>852</v>
      </c>
      <c r="F260">
        <v>1.9858199999999999</v>
      </c>
      <c r="G260">
        <v>3</v>
      </c>
      <c r="T260" s="22"/>
      <c r="U260" s="22"/>
    </row>
    <row r="261" spans="2:21">
      <c r="B261">
        <v>4</v>
      </c>
      <c r="C261">
        <v>1998</v>
      </c>
      <c r="D261" s="60">
        <v>8</v>
      </c>
      <c r="E261" t="s">
        <v>852</v>
      </c>
      <c r="F261">
        <v>4.7281300000000002</v>
      </c>
      <c r="G261">
        <v>3</v>
      </c>
      <c r="T261" s="22"/>
      <c r="U261" s="22"/>
    </row>
    <row r="262" spans="2:21">
      <c r="B262">
        <v>4</v>
      </c>
      <c r="C262">
        <v>1998</v>
      </c>
      <c r="D262" s="60">
        <v>9</v>
      </c>
      <c r="E262" t="s">
        <v>852</v>
      </c>
      <c r="F262">
        <v>27.706859999999999</v>
      </c>
      <c r="G262">
        <v>3</v>
      </c>
      <c r="T262" s="22"/>
      <c r="U262" s="22"/>
    </row>
    <row r="263" spans="2:21">
      <c r="B263">
        <v>4</v>
      </c>
      <c r="C263">
        <v>1998</v>
      </c>
      <c r="D263" s="60">
        <v>10</v>
      </c>
      <c r="E263" t="s">
        <v>852</v>
      </c>
      <c r="F263">
        <v>43.215130000000002</v>
      </c>
      <c r="G263">
        <v>3</v>
      </c>
      <c r="T263" s="22"/>
      <c r="U263" s="22"/>
    </row>
    <row r="264" spans="2:21">
      <c r="B264">
        <v>4</v>
      </c>
      <c r="C264">
        <v>1998</v>
      </c>
      <c r="D264" s="60">
        <v>11</v>
      </c>
      <c r="E264" t="s">
        <v>852</v>
      </c>
      <c r="F264">
        <v>22.884160000000001</v>
      </c>
      <c r="G264">
        <v>3</v>
      </c>
      <c r="T264" s="22"/>
      <c r="U264" s="22"/>
    </row>
    <row r="265" spans="2:21">
      <c r="B265">
        <v>4</v>
      </c>
      <c r="C265">
        <v>1998</v>
      </c>
      <c r="D265" s="60">
        <v>12</v>
      </c>
      <c r="E265" t="s">
        <v>852</v>
      </c>
      <c r="F265">
        <v>17.304960000000001</v>
      </c>
      <c r="G265">
        <v>3</v>
      </c>
      <c r="T265" s="22"/>
      <c r="U265" s="22"/>
    </row>
    <row r="266" spans="2:21">
      <c r="B266">
        <v>4</v>
      </c>
      <c r="C266">
        <v>1998</v>
      </c>
      <c r="D266" s="60">
        <v>1</v>
      </c>
      <c r="E266" t="s">
        <v>852</v>
      </c>
      <c r="F266">
        <v>0</v>
      </c>
      <c r="G266">
        <v>0</v>
      </c>
      <c r="T266" s="22"/>
      <c r="U266" s="22"/>
    </row>
    <row r="267" spans="2:21">
      <c r="B267">
        <v>4</v>
      </c>
      <c r="C267">
        <v>1998</v>
      </c>
      <c r="D267" s="60">
        <v>2</v>
      </c>
      <c r="E267" t="s">
        <v>852</v>
      </c>
      <c r="F267">
        <v>0</v>
      </c>
      <c r="G267">
        <v>0</v>
      </c>
      <c r="T267" s="22"/>
      <c r="U267" s="22"/>
    </row>
    <row r="268" spans="2:21">
      <c r="B268">
        <v>4</v>
      </c>
      <c r="C268">
        <v>1998</v>
      </c>
      <c r="D268" s="60">
        <v>3</v>
      </c>
      <c r="E268" t="s">
        <v>852</v>
      </c>
      <c r="F268">
        <v>0</v>
      </c>
      <c r="G268">
        <v>0</v>
      </c>
      <c r="T268" s="22"/>
      <c r="U268" s="22"/>
    </row>
    <row r="269" spans="2:21">
      <c r="B269">
        <v>4</v>
      </c>
      <c r="C269">
        <v>1998</v>
      </c>
      <c r="D269" s="60">
        <v>4</v>
      </c>
      <c r="E269" t="s">
        <v>852</v>
      </c>
      <c r="F269">
        <v>0</v>
      </c>
      <c r="G269">
        <v>0</v>
      </c>
      <c r="T269" s="22"/>
      <c r="U269" s="22"/>
    </row>
    <row r="270" spans="2:21">
      <c r="B270">
        <v>4</v>
      </c>
      <c r="C270">
        <v>1998</v>
      </c>
      <c r="D270" s="60">
        <v>5</v>
      </c>
      <c r="E270" t="s">
        <v>852</v>
      </c>
      <c r="F270">
        <v>0</v>
      </c>
      <c r="G270">
        <v>0</v>
      </c>
      <c r="T270" s="22"/>
      <c r="U270" s="22"/>
    </row>
    <row r="271" spans="2:21">
      <c r="B271">
        <v>4</v>
      </c>
      <c r="C271">
        <v>1998</v>
      </c>
      <c r="D271" s="60">
        <v>6</v>
      </c>
      <c r="E271" t="s">
        <v>852</v>
      </c>
      <c r="F271">
        <v>0</v>
      </c>
      <c r="G271">
        <v>0</v>
      </c>
      <c r="T271" s="22"/>
      <c r="U271" s="22"/>
    </row>
    <row r="272" spans="2:21">
      <c r="B272">
        <v>4</v>
      </c>
      <c r="C272">
        <v>1998</v>
      </c>
      <c r="D272" s="60">
        <v>7</v>
      </c>
      <c r="E272" t="s">
        <v>852</v>
      </c>
      <c r="F272">
        <v>0</v>
      </c>
      <c r="G272">
        <v>0</v>
      </c>
      <c r="T272" s="22"/>
      <c r="U272" s="22"/>
    </row>
    <row r="273" spans="1:21">
      <c r="B273">
        <v>4</v>
      </c>
      <c r="C273">
        <v>1998</v>
      </c>
      <c r="D273" s="60">
        <v>8</v>
      </c>
      <c r="E273" t="s">
        <v>852</v>
      </c>
      <c r="F273">
        <v>0</v>
      </c>
      <c r="G273">
        <v>0</v>
      </c>
      <c r="T273" s="22"/>
      <c r="U273" s="22"/>
    </row>
    <row r="274" spans="1:21">
      <c r="B274">
        <v>4</v>
      </c>
      <c r="C274">
        <v>1998</v>
      </c>
      <c r="D274" s="60">
        <v>9</v>
      </c>
      <c r="E274" t="s">
        <v>852</v>
      </c>
      <c r="F274">
        <v>0</v>
      </c>
      <c r="G274">
        <v>0</v>
      </c>
      <c r="T274" s="22"/>
      <c r="U274" s="22"/>
    </row>
    <row r="275" spans="1:21">
      <c r="B275">
        <v>4</v>
      </c>
      <c r="C275">
        <v>1998</v>
      </c>
      <c r="D275" s="60">
        <v>10</v>
      </c>
      <c r="E275" t="s">
        <v>852</v>
      </c>
      <c r="F275">
        <v>0</v>
      </c>
      <c r="G275">
        <v>0</v>
      </c>
      <c r="T275" s="22"/>
      <c r="U275" s="22"/>
    </row>
    <row r="276" spans="1:21">
      <c r="B276">
        <v>4</v>
      </c>
      <c r="C276">
        <v>1998</v>
      </c>
      <c r="D276" s="60">
        <v>11</v>
      </c>
      <c r="E276" t="s">
        <v>852</v>
      </c>
      <c r="F276">
        <v>0</v>
      </c>
      <c r="G276">
        <v>0</v>
      </c>
      <c r="T276" s="22"/>
      <c r="U276" s="22"/>
    </row>
    <row r="277" spans="1:21">
      <c r="B277">
        <v>4</v>
      </c>
      <c r="C277">
        <v>1998</v>
      </c>
      <c r="D277" s="60">
        <v>12</v>
      </c>
      <c r="E277" t="s">
        <v>852</v>
      </c>
      <c r="F277">
        <v>0</v>
      </c>
      <c r="G277">
        <v>0</v>
      </c>
      <c r="T277" s="22"/>
      <c r="U277" s="22"/>
    </row>
    <row r="278" spans="1:21">
      <c r="D278" s="60"/>
      <c r="T278" s="22"/>
      <c r="U278" s="22"/>
    </row>
    <row r="279" spans="1:21">
      <c r="A279" t="s">
        <v>60</v>
      </c>
      <c r="B279" t="s">
        <v>15</v>
      </c>
      <c r="C279" t="s">
        <v>597</v>
      </c>
      <c r="D279" t="s">
        <v>49</v>
      </c>
      <c r="E279" t="s">
        <v>853</v>
      </c>
      <c r="F279" t="s">
        <v>13</v>
      </c>
      <c r="K279" s="22"/>
      <c r="T279" s="22"/>
      <c r="U279" s="22"/>
    </row>
    <row r="280" spans="1:21">
      <c r="A280" t="s">
        <v>545</v>
      </c>
      <c r="B280">
        <v>5</v>
      </c>
      <c r="C280">
        <v>1997</v>
      </c>
      <c r="D280" t="s">
        <v>32</v>
      </c>
      <c r="E280">
        <v>4956</v>
      </c>
      <c r="F280">
        <v>3</v>
      </c>
      <c r="T280" s="22"/>
      <c r="U280" s="22"/>
    </row>
    <row r="281" spans="1:21">
      <c r="A281" t="s">
        <v>515</v>
      </c>
      <c r="B281">
        <v>5</v>
      </c>
      <c r="C281">
        <v>1997</v>
      </c>
      <c r="D281" t="s">
        <v>851</v>
      </c>
      <c r="E281">
        <v>4517</v>
      </c>
      <c r="F281">
        <v>3</v>
      </c>
      <c r="T281" s="22"/>
      <c r="U281" s="22"/>
    </row>
    <row r="282" spans="1:21">
      <c r="A282" t="s">
        <v>847</v>
      </c>
      <c r="B282">
        <v>5</v>
      </c>
      <c r="C282">
        <v>1997</v>
      </c>
      <c r="D282" t="s">
        <v>852</v>
      </c>
      <c r="E282">
        <v>4595</v>
      </c>
      <c r="F282">
        <v>3</v>
      </c>
      <c r="T282" s="22"/>
      <c r="U282" s="22"/>
    </row>
    <row r="283" spans="1:21">
      <c r="A283" t="s">
        <v>707</v>
      </c>
      <c r="B283">
        <v>6</v>
      </c>
      <c r="C283">
        <v>1998</v>
      </c>
      <c r="D283" t="s">
        <v>32</v>
      </c>
      <c r="E283">
        <v>1336</v>
      </c>
      <c r="F283">
        <v>3</v>
      </c>
      <c r="T283" s="22"/>
      <c r="U283" s="22"/>
    </row>
    <row r="284" spans="1:21">
      <c r="A284" t="s">
        <v>848</v>
      </c>
      <c r="B284">
        <v>6</v>
      </c>
      <c r="C284">
        <v>1998</v>
      </c>
      <c r="D284" t="s">
        <v>851</v>
      </c>
      <c r="E284">
        <v>1036</v>
      </c>
      <c r="F284">
        <v>3</v>
      </c>
      <c r="T284" s="22"/>
      <c r="U284" s="22"/>
    </row>
    <row r="285" spans="1:21">
      <c r="B285">
        <v>6</v>
      </c>
      <c r="C285">
        <v>1998</v>
      </c>
      <c r="D285" t="s">
        <v>852</v>
      </c>
      <c r="E285">
        <v>1052</v>
      </c>
      <c r="F285">
        <v>3</v>
      </c>
      <c r="T285" s="22"/>
      <c r="U285" s="22"/>
    </row>
    <row r="286" spans="1:21">
      <c r="B286">
        <v>7</v>
      </c>
      <c r="C286">
        <v>2001</v>
      </c>
      <c r="D286" t="s">
        <v>32</v>
      </c>
      <c r="E286">
        <v>27.9</v>
      </c>
      <c r="F286">
        <v>3</v>
      </c>
      <c r="T286" s="22"/>
      <c r="U286" s="22"/>
    </row>
    <row r="287" spans="1:21">
      <c r="B287">
        <v>7</v>
      </c>
      <c r="C287">
        <v>2001</v>
      </c>
      <c r="D287" t="s">
        <v>851</v>
      </c>
      <c r="E287">
        <v>23.7</v>
      </c>
      <c r="F287">
        <v>3</v>
      </c>
      <c r="T287" s="22"/>
      <c r="U287" s="22"/>
    </row>
    <row r="288" spans="1:21">
      <c r="B288">
        <v>7</v>
      </c>
      <c r="C288">
        <v>2001</v>
      </c>
      <c r="D288" t="s">
        <v>852</v>
      </c>
      <c r="E288">
        <v>14.7</v>
      </c>
      <c r="F288">
        <v>3</v>
      </c>
      <c r="T288" s="22"/>
      <c r="U288" s="22"/>
    </row>
    <row r="289" spans="1:21">
      <c r="B289">
        <v>8</v>
      </c>
      <c r="C289">
        <v>2002</v>
      </c>
      <c r="D289" t="s">
        <v>32</v>
      </c>
      <c r="E289">
        <v>18</v>
      </c>
      <c r="F289">
        <v>3</v>
      </c>
      <c r="T289" s="22"/>
      <c r="U289" s="22"/>
    </row>
    <row r="290" spans="1:21">
      <c r="B290">
        <v>8</v>
      </c>
      <c r="C290">
        <v>2002</v>
      </c>
      <c r="D290" t="s">
        <v>851</v>
      </c>
      <c r="E290">
        <v>11.2</v>
      </c>
      <c r="F290">
        <v>3</v>
      </c>
      <c r="T290" s="22"/>
      <c r="U290" s="22"/>
    </row>
    <row r="291" spans="1:21">
      <c r="B291">
        <v>8</v>
      </c>
      <c r="C291">
        <v>2002</v>
      </c>
      <c r="D291" t="s">
        <v>852</v>
      </c>
      <c r="E291">
        <v>4.5</v>
      </c>
      <c r="F291">
        <v>3</v>
      </c>
      <c r="T291" s="22"/>
      <c r="U291" s="22"/>
    </row>
    <row r="292" spans="1:21">
      <c r="D292" s="60"/>
      <c r="T292" s="22"/>
      <c r="U292" s="22"/>
    </row>
    <row r="293" spans="1:21">
      <c r="A293" t="s">
        <v>60</v>
      </c>
      <c r="B293" t="s">
        <v>15</v>
      </c>
      <c r="C293" t="s">
        <v>597</v>
      </c>
      <c r="D293" t="s">
        <v>49</v>
      </c>
      <c r="E293" t="s">
        <v>854</v>
      </c>
      <c r="F293" t="s">
        <v>13</v>
      </c>
      <c r="T293" s="22"/>
      <c r="U293" s="22"/>
    </row>
    <row r="294" spans="1:21">
      <c r="A294" t="s">
        <v>545</v>
      </c>
      <c r="B294">
        <v>9</v>
      </c>
      <c r="C294">
        <v>1997</v>
      </c>
      <c r="D294" t="s">
        <v>32</v>
      </c>
      <c r="E294">
        <v>1418</v>
      </c>
      <c r="F294">
        <v>3</v>
      </c>
      <c r="T294" s="22"/>
      <c r="U294" s="22"/>
    </row>
    <row r="295" spans="1:21">
      <c r="A295" t="s">
        <v>515</v>
      </c>
      <c r="B295">
        <v>9</v>
      </c>
      <c r="C295">
        <v>1997</v>
      </c>
      <c r="D295" t="s">
        <v>851</v>
      </c>
      <c r="E295">
        <v>1187</v>
      </c>
      <c r="F295">
        <v>3</v>
      </c>
      <c r="T295" s="22"/>
      <c r="U295" s="22"/>
    </row>
    <row r="296" spans="1:21">
      <c r="A296" t="s">
        <v>847</v>
      </c>
      <c r="B296">
        <v>9</v>
      </c>
      <c r="C296">
        <v>1997</v>
      </c>
      <c r="D296" t="s">
        <v>852</v>
      </c>
      <c r="E296">
        <v>1150</v>
      </c>
      <c r="F296">
        <v>3</v>
      </c>
      <c r="T296" s="22"/>
      <c r="U296" s="22"/>
    </row>
    <row r="297" spans="1:21">
      <c r="A297" t="s">
        <v>707</v>
      </c>
      <c r="B297">
        <v>10</v>
      </c>
      <c r="C297">
        <v>1998</v>
      </c>
      <c r="D297" t="s">
        <v>32</v>
      </c>
      <c r="E297">
        <v>1718</v>
      </c>
      <c r="F297">
        <v>3</v>
      </c>
      <c r="T297" s="22"/>
      <c r="U297" s="22"/>
    </row>
    <row r="298" spans="1:21">
      <c r="A298" t="s">
        <v>848</v>
      </c>
      <c r="B298">
        <v>10</v>
      </c>
      <c r="C298">
        <v>1998</v>
      </c>
      <c r="D298" t="s">
        <v>851</v>
      </c>
      <c r="E298">
        <v>1460</v>
      </c>
      <c r="F298">
        <v>3</v>
      </c>
      <c r="T298" s="22"/>
      <c r="U298" s="22"/>
    </row>
    <row r="299" spans="1:21">
      <c r="B299">
        <v>10</v>
      </c>
      <c r="C299">
        <v>1998</v>
      </c>
      <c r="D299" t="s">
        <v>852</v>
      </c>
      <c r="E299">
        <v>1109</v>
      </c>
      <c r="F299">
        <v>3</v>
      </c>
      <c r="T299" s="22"/>
      <c r="U299" s="22"/>
    </row>
    <row r="300" spans="1:21">
      <c r="B300">
        <v>11</v>
      </c>
      <c r="C300">
        <v>2001</v>
      </c>
      <c r="D300" t="s">
        <v>32</v>
      </c>
      <c r="E300">
        <v>12.9</v>
      </c>
      <c r="F300">
        <v>3</v>
      </c>
      <c r="T300" s="22"/>
      <c r="U300" s="22"/>
    </row>
    <row r="301" spans="1:21">
      <c r="B301">
        <v>11</v>
      </c>
      <c r="C301">
        <v>2001</v>
      </c>
      <c r="D301" t="s">
        <v>851</v>
      </c>
      <c r="E301">
        <v>10.3</v>
      </c>
      <c r="F301">
        <v>3</v>
      </c>
      <c r="T301" s="22"/>
      <c r="U301" s="22"/>
    </row>
    <row r="302" spans="1:21">
      <c r="B302">
        <v>11</v>
      </c>
      <c r="C302">
        <v>2001</v>
      </c>
      <c r="D302" t="s">
        <v>852</v>
      </c>
      <c r="E302">
        <v>6.2</v>
      </c>
      <c r="F302">
        <v>3</v>
      </c>
      <c r="T302" s="22"/>
      <c r="U302" s="22"/>
    </row>
    <row r="303" spans="1:21">
      <c r="B303">
        <v>12</v>
      </c>
      <c r="C303">
        <v>2002</v>
      </c>
      <c r="D303" t="s">
        <v>32</v>
      </c>
      <c r="E303">
        <v>1.7</v>
      </c>
      <c r="F303">
        <v>3</v>
      </c>
      <c r="L303" s="22"/>
      <c r="T303" s="22"/>
      <c r="U303" s="22"/>
    </row>
    <row r="304" spans="1:21">
      <c r="B304">
        <v>12</v>
      </c>
      <c r="C304">
        <v>2002</v>
      </c>
      <c r="D304" t="s">
        <v>851</v>
      </c>
      <c r="E304">
        <v>1.3</v>
      </c>
      <c r="F304">
        <v>3</v>
      </c>
      <c r="T304" s="22"/>
      <c r="U304" s="22"/>
    </row>
    <row r="305" spans="1:21">
      <c r="B305">
        <v>12</v>
      </c>
      <c r="C305">
        <v>2002</v>
      </c>
      <c r="D305" t="s">
        <v>852</v>
      </c>
      <c r="E305">
        <v>0.5</v>
      </c>
      <c r="F305">
        <v>3</v>
      </c>
      <c r="T305" s="22"/>
      <c r="U305" s="22"/>
    </row>
    <row r="306" spans="1:21">
      <c r="D306" s="60"/>
      <c r="T306" s="22"/>
      <c r="U306" s="22"/>
    </row>
    <row r="307" spans="1:21">
      <c r="A307" t="s">
        <v>60</v>
      </c>
      <c r="B307" t="s">
        <v>15</v>
      </c>
      <c r="C307" t="s">
        <v>597</v>
      </c>
      <c r="D307" s="60" t="s">
        <v>221</v>
      </c>
      <c r="E307" t="s">
        <v>49</v>
      </c>
      <c r="F307" t="s">
        <v>589</v>
      </c>
      <c r="G307" t="s">
        <v>13</v>
      </c>
      <c r="T307" s="22"/>
      <c r="U307" s="22"/>
    </row>
    <row r="308" spans="1:21">
      <c r="A308" t="s">
        <v>7</v>
      </c>
      <c r="B308">
        <v>13</v>
      </c>
      <c r="C308">
        <v>2001</v>
      </c>
      <c r="D308" s="60">
        <v>1</v>
      </c>
      <c r="E308" t="s">
        <v>32</v>
      </c>
      <c r="F308">
        <v>0</v>
      </c>
      <c r="G308">
        <v>3</v>
      </c>
      <c r="T308" s="22"/>
      <c r="U308" s="22"/>
    </row>
    <row r="309" spans="1:21">
      <c r="A309" t="s">
        <v>515</v>
      </c>
      <c r="B309">
        <v>13</v>
      </c>
      <c r="C309">
        <v>2001</v>
      </c>
      <c r="D309" s="60">
        <v>2</v>
      </c>
      <c r="E309" t="s">
        <v>32</v>
      </c>
      <c r="F309">
        <v>0</v>
      </c>
      <c r="G309">
        <v>3</v>
      </c>
      <c r="T309" s="22"/>
      <c r="U309" s="22"/>
    </row>
    <row r="310" spans="1:21">
      <c r="A310" t="s">
        <v>847</v>
      </c>
      <c r="B310">
        <v>13</v>
      </c>
      <c r="C310">
        <v>2001</v>
      </c>
      <c r="D310" s="60">
        <v>3</v>
      </c>
      <c r="E310" t="s">
        <v>32</v>
      </c>
      <c r="F310">
        <v>6</v>
      </c>
      <c r="G310">
        <v>3</v>
      </c>
      <c r="T310" s="22"/>
      <c r="U310" s="22"/>
    </row>
    <row r="311" spans="1:21">
      <c r="A311" t="s">
        <v>707</v>
      </c>
      <c r="B311">
        <v>13</v>
      </c>
      <c r="C311">
        <v>2001</v>
      </c>
      <c r="D311" s="60">
        <v>4</v>
      </c>
      <c r="E311" t="s">
        <v>32</v>
      </c>
      <c r="F311">
        <v>11.067</v>
      </c>
      <c r="G311">
        <v>3</v>
      </c>
      <c r="T311" s="22"/>
      <c r="U311" s="22"/>
    </row>
    <row r="312" spans="1:21">
      <c r="A312" t="s">
        <v>848</v>
      </c>
      <c r="B312">
        <v>13</v>
      </c>
      <c r="C312">
        <v>2001</v>
      </c>
      <c r="D312" s="60">
        <v>5</v>
      </c>
      <c r="E312" t="s">
        <v>32</v>
      </c>
      <c r="F312">
        <v>18.8</v>
      </c>
      <c r="G312">
        <v>3</v>
      </c>
      <c r="T312" s="22"/>
      <c r="U312" s="22"/>
    </row>
    <row r="313" spans="1:21">
      <c r="B313">
        <v>13</v>
      </c>
      <c r="C313">
        <v>2001</v>
      </c>
      <c r="D313" s="60">
        <v>6</v>
      </c>
      <c r="E313" t="s">
        <v>32</v>
      </c>
      <c r="F313">
        <v>29.332999999999998</v>
      </c>
      <c r="G313">
        <v>3</v>
      </c>
      <c r="T313" s="22"/>
      <c r="U313" s="22"/>
    </row>
    <row r="314" spans="1:21">
      <c r="B314">
        <v>13</v>
      </c>
      <c r="C314">
        <v>2001</v>
      </c>
      <c r="D314" s="60">
        <v>7</v>
      </c>
      <c r="E314" t="s">
        <v>32</v>
      </c>
      <c r="F314">
        <v>36.267000000000003</v>
      </c>
      <c r="G314">
        <v>3</v>
      </c>
      <c r="T314" s="22"/>
      <c r="U314" s="22"/>
    </row>
    <row r="315" spans="1:21">
      <c r="B315">
        <v>13</v>
      </c>
      <c r="C315">
        <v>2001</v>
      </c>
      <c r="D315" s="60">
        <v>8</v>
      </c>
      <c r="E315" t="s">
        <v>32</v>
      </c>
      <c r="F315">
        <v>55.732999999999997</v>
      </c>
      <c r="G315">
        <v>3</v>
      </c>
      <c r="T315" s="22"/>
      <c r="U315" s="22"/>
    </row>
    <row r="316" spans="1:21">
      <c r="B316">
        <v>13</v>
      </c>
      <c r="C316">
        <v>2001</v>
      </c>
      <c r="D316" s="60">
        <v>1</v>
      </c>
      <c r="E316" t="s">
        <v>32</v>
      </c>
      <c r="F316">
        <v>0</v>
      </c>
      <c r="G316">
        <v>0</v>
      </c>
      <c r="T316" s="22"/>
      <c r="U316" s="22"/>
    </row>
    <row r="317" spans="1:21">
      <c r="B317">
        <v>13</v>
      </c>
      <c r="C317">
        <v>2001</v>
      </c>
      <c r="D317" s="60">
        <v>2</v>
      </c>
      <c r="E317" t="s">
        <v>32</v>
      </c>
      <c r="F317">
        <v>0</v>
      </c>
      <c r="G317">
        <v>0</v>
      </c>
      <c r="T317" s="22"/>
      <c r="U317" s="22"/>
    </row>
    <row r="318" spans="1:21">
      <c r="B318">
        <v>13</v>
      </c>
      <c r="C318">
        <v>2001</v>
      </c>
      <c r="D318" s="60">
        <v>3</v>
      </c>
      <c r="E318" t="s">
        <v>32</v>
      </c>
      <c r="F318">
        <v>0</v>
      </c>
      <c r="G318">
        <v>0</v>
      </c>
      <c r="T318" s="22"/>
      <c r="U318" s="22"/>
    </row>
    <row r="319" spans="1:21">
      <c r="B319">
        <v>13</v>
      </c>
      <c r="C319">
        <v>2001</v>
      </c>
      <c r="D319" s="60">
        <v>4</v>
      </c>
      <c r="E319" t="s">
        <v>32</v>
      </c>
      <c r="F319">
        <v>0</v>
      </c>
      <c r="G319">
        <v>0</v>
      </c>
      <c r="T319" s="22"/>
      <c r="U319" s="22"/>
    </row>
    <row r="320" spans="1:21">
      <c r="B320">
        <v>13</v>
      </c>
      <c r="C320">
        <v>2001</v>
      </c>
      <c r="D320" s="60">
        <v>5</v>
      </c>
      <c r="E320" t="s">
        <v>32</v>
      </c>
      <c r="F320">
        <v>0</v>
      </c>
      <c r="G320">
        <v>0</v>
      </c>
      <c r="T320" s="22"/>
      <c r="U320" s="22"/>
    </row>
    <row r="321" spans="2:21">
      <c r="B321">
        <v>13</v>
      </c>
      <c r="C321">
        <v>2001</v>
      </c>
      <c r="D321" s="60">
        <v>6</v>
      </c>
      <c r="E321" t="s">
        <v>32</v>
      </c>
      <c r="F321">
        <v>0</v>
      </c>
      <c r="G321">
        <v>0</v>
      </c>
      <c r="T321" s="22"/>
      <c r="U321" s="22"/>
    </row>
    <row r="322" spans="2:21">
      <c r="B322">
        <v>13</v>
      </c>
      <c r="C322">
        <v>2001</v>
      </c>
      <c r="D322" s="60">
        <v>7</v>
      </c>
      <c r="E322" t="s">
        <v>32</v>
      </c>
      <c r="F322">
        <v>0</v>
      </c>
      <c r="G322">
        <v>0</v>
      </c>
      <c r="T322" s="22"/>
      <c r="U322" s="22"/>
    </row>
    <row r="323" spans="2:21">
      <c r="B323">
        <v>13</v>
      </c>
      <c r="C323">
        <v>2001</v>
      </c>
      <c r="D323" s="60">
        <v>8</v>
      </c>
      <c r="E323" t="s">
        <v>32</v>
      </c>
      <c r="F323">
        <v>0</v>
      </c>
      <c r="G323">
        <v>0</v>
      </c>
      <c r="T323" s="22"/>
      <c r="U323" s="22"/>
    </row>
    <row r="324" spans="2:21">
      <c r="B324">
        <v>13</v>
      </c>
      <c r="C324">
        <v>2001</v>
      </c>
      <c r="D324" s="60">
        <v>1</v>
      </c>
      <c r="E324" t="s">
        <v>851</v>
      </c>
      <c r="F324">
        <v>0</v>
      </c>
      <c r="G324">
        <v>3</v>
      </c>
      <c r="T324" s="22"/>
      <c r="U324" s="22"/>
    </row>
    <row r="325" spans="2:21">
      <c r="B325">
        <v>13</v>
      </c>
      <c r="C325">
        <v>2001</v>
      </c>
      <c r="D325" s="60">
        <v>2</v>
      </c>
      <c r="E325" t="s">
        <v>851</v>
      </c>
      <c r="F325">
        <v>0</v>
      </c>
      <c r="G325">
        <v>3</v>
      </c>
      <c r="T325" s="22"/>
      <c r="U325" s="22"/>
    </row>
    <row r="326" spans="2:21">
      <c r="B326">
        <v>13</v>
      </c>
      <c r="C326">
        <v>2001</v>
      </c>
      <c r="D326" s="60">
        <v>3</v>
      </c>
      <c r="E326" t="s">
        <v>851</v>
      </c>
      <c r="F326">
        <v>8.9329999999999998</v>
      </c>
      <c r="G326">
        <v>3</v>
      </c>
      <c r="T326" s="22"/>
      <c r="U326" s="22"/>
    </row>
    <row r="327" spans="2:21">
      <c r="B327">
        <v>13</v>
      </c>
      <c r="C327">
        <v>2001</v>
      </c>
      <c r="D327" s="60">
        <v>4</v>
      </c>
      <c r="E327" t="s">
        <v>851</v>
      </c>
      <c r="F327">
        <v>8.1329999999999991</v>
      </c>
      <c r="G327">
        <v>3</v>
      </c>
      <c r="T327" s="22"/>
      <c r="U327" s="22"/>
    </row>
    <row r="328" spans="2:21">
      <c r="B328">
        <v>13</v>
      </c>
      <c r="C328">
        <v>2001</v>
      </c>
      <c r="D328" s="60">
        <v>5</v>
      </c>
      <c r="E328" t="s">
        <v>851</v>
      </c>
      <c r="F328">
        <v>16.132999999999999</v>
      </c>
      <c r="G328">
        <v>3</v>
      </c>
      <c r="T328" s="22"/>
      <c r="U328" s="22"/>
    </row>
    <row r="329" spans="2:21">
      <c r="B329">
        <v>13</v>
      </c>
      <c r="C329">
        <v>2001</v>
      </c>
      <c r="D329" s="60">
        <v>6</v>
      </c>
      <c r="E329" t="s">
        <v>851</v>
      </c>
      <c r="F329">
        <v>27.067</v>
      </c>
      <c r="G329">
        <v>3</v>
      </c>
      <c r="T329" s="22"/>
      <c r="U329" s="22"/>
    </row>
    <row r="330" spans="2:21">
      <c r="B330">
        <v>13</v>
      </c>
      <c r="C330">
        <v>2001</v>
      </c>
      <c r="D330" s="60">
        <v>7</v>
      </c>
      <c r="E330" t="s">
        <v>851</v>
      </c>
      <c r="F330">
        <v>27.2</v>
      </c>
      <c r="G330">
        <v>3</v>
      </c>
      <c r="T330" s="22"/>
      <c r="U330" s="22"/>
    </row>
    <row r="331" spans="2:21">
      <c r="B331">
        <v>13</v>
      </c>
      <c r="C331">
        <v>2001</v>
      </c>
      <c r="D331" s="60">
        <v>8</v>
      </c>
      <c r="E331" t="s">
        <v>851</v>
      </c>
      <c r="F331">
        <v>49.067</v>
      </c>
      <c r="G331">
        <v>3</v>
      </c>
      <c r="T331" s="22"/>
      <c r="U331" s="22"/>
    </row>
    <row r="332" spans="2:21">
      <c r="B332">
        <v>13</v>
      </c>
      <c r="C332">
        <v>2001</v>
      </c>
      <c r="D332" s="60">
        <v>1</v>
      </c>
      <c r="E332" t="s">
        <v>851</v>
      </c>
      <c r="F332">
        <v>0</v>
      </c>
      <c r="G332">
        <v>0</v>
      </c>
      <c r="T332" s="22"/>
      <c r="U332" s="22"/>
    </row>
    <row r="333" spans="2:21">
      <c r="B333">
        <v>13</v>
      </c>
      <c r="C333">
        <v>2001</v>
      </c>
      <c r="D333" s="60">
        <v>2</v>
      </c>
      <c r="E333" t="s">
        <v>851</v>
      </c>
      <c r="F333">
        <v>0</v>
      </c>
      <c r="G333">
        <v>0</v>
      </c>
      <c r="T333" s="22"/>
      <c r="U333" s="22"/>
    </row>
    <row r="334" spans="2:21">
      <c r="B334">
        <v>13</v>
      </c>
      <c r="C334">
        <v>2001</v>
      </c>
      <c r="D334" s="60">
        <v>3</v>
      </c>
      <c r="E334" t="s">
        <v>851</v>
      </c>
      <c r="F334">
        <v>0</v>
      </c>
      <c r="G334">
        <v>0</v>
      </c>
      <c r="T334" s="22"/>
      <c r="U334" s="22"/>
    </row>
    <row r="335" spans="2:21">
      <c r="B335">
        <v>13</v>
      </c>
      <c r="C335">
        <v>2001</v>
      </c>
      <c r="D335" s="60">
        <v>4</v>
      </c>
      <c r="E335" t="s">
        <v>851</v>
      </c>
      <c r="F335">
        <v>0</v>
      </c>
      <c r="G335">
        <v>0</v>
      </c>
      <c r="T335" s="22"/>
      <c r="U335" s="22"/>
    </row>
    <row r="336" spans="2:21">
      <c r="B336">
        <v>13</v>
      </c>
      <c r="C336">
        <v>2001</v>
      </c>
      <c r="D336" s="60">
        <v>5</v>
      </c>
      <c r="E336" t="s">
        <v>851</v>
      </c>
      <c r="F336">
        <v>0</v>
      </c>
      <c r="G336">
        <v>0</v>
      </c>
      <c r="T336" s="22"/>
      <c r="U336" s="22"/>
    </row>
    <row r="337" spans="2:21">
      <c r="B337">
        <v>13</v>
      </c>
      <c r="C337">
        <v>2001</v>
      </c>
      <c r="D337" s="60">
        <v>6</v>
      </c>
      <c r="E337" t="s">
        <v>851</v>
      </c>
      <c r="F337">
        <v>0</v>
      </c>
      <c r="G337">
        <v>0</v>
      </c>
      <c r="T337" s="22"/>
      <c r="U337" s="22"/>
    </row>
    <row r="338" spans="2:21">
      <c r="B338">
        <v>13</v>
      </c>
      <c r="C338">
        <v>2001</v>
      </c>
      <c r="D338" s="60">
        <v>7</v>
      </c>
      <c r="E338" t="s">
        <v>851</v>
      </c>
      <c r="F338">
        <v>0</v>
      </c>
      <c r="G338">
        <v>0</v>
      </c>
      <c r="T338" s="22"/>
      <c r="U338" s="22"/>
    </row>
    <row r="339" spans="2:21">
      <c r="B339">
        <v>13</v>
      </c>
      <c r="C339">
        <v>2001</v>
      </c>
      <c r="D339" s="60">
        <v>8</v>
      </c>
      <c r="E339" t="s">
        <v>851</v>
      </c>
      <c r="F339">
        <v>0</v>
      </c>
      <c r="G339">
        <v>0</v>
      </c>
      <c r="T339" s="22"/>
      <c r="U339" s="22"/>
    </row>
    <row r="340" spans="2:21">
      <c r="B340">
        <v>13</v>
      </c>
      <c r="C340">
        <v>2001</v>
      </c>
      <c r="D340" s="60">
        <v>1</v>
      </c>
      <c r="E340" t="s">
        <v>852</v>
      </c>
      <c r="F340">
        <v>0</v>
      </c>
      <c r="G340">
        <v>3</v>
      </c>
      <c r="T340" s="22"/>
      <c r="U340" s="22"/>
    </row>
    <row r="341" spans="2:21">
      <c r="B341">
        <v>13</v>
      </c>
      <c r="C341">
        <v>2001</v>
      </c>
      <c r="D341" s="60">
        <v>2</v>
      </c>
      <c r="E341" t="s">
        <v>852</v>
      </c>
      <c r="F341">
        <v>0</v>
      </c>
      <c r="G341">
        <v>3</v>
      </c>
      <c r="T341" s="22"/>
      <c r="U341" s="22"/>
    </row>
    <row r="342" spans="2:21">
      <c r="B342">
        <v>13</v>
      </c>
      <c r="C342">
        <v>2001</v>
      </c>
      <c r="D342" s="60">
        <v>3</v>
      </c>
      <c r="E342" t="s">
        <v>852</v>
      </c>
      <c r="F342">
        <v>3.0670000000000002</v>
      </c>
      <c r="G342">
        <v>3</v>
      </c>
      <c r="T342" s="22"/>
      <c r="U342" s="22"/>
    </row>
    <row r="343" spans="2:21">
      <c r="B343">
        <v>13</v>
      </c>
      <c r="C343">
        <v>2001</v>
      </c>
      <c r="D343" s="60">
        <v>4</v>
      </c>
      <c r="E343" t="s">
        <v>852</v>
      </c>
      <c r="F343">
        <v>2.6669999999999998</v>
      </c>
      <c r="G343">
        <v>3</v>
      </c>
      <c r="T343" s="22"/>
      <c r="U343" s="22"/>
    </row>
    <row r="344" spans="2:21">
      <c r="B344">
        <v>13</v>
      </c>
      <c r="C344">
        <v>2001</v>
      </c>
      <c r="D344" s="60">
        <v>5</v>
      </c>
      <c r="E344" t="s">
        <v>852</v>
      </c>
      <c r="F344">
        <v>8.9329999999999998</v>
      </c>
      <c r="G344">
        <v>3</v>
      </c>
      <c r="T344" s="22"/>
      <c r="U344" s="22"/>
    </row>
    <row r="345" spans="2:21">
      <c r="B345">
        <v>13</v>
      </c>
      <c r="C345">
        <v>2001</v>
      </c>
      <c r="D345" s="60">
        <v>6</v>
      </c>
      <c r="E345" t="s">
        <v>852</v>
      </c>
      <c r="F345">
        <v>18.8</v>
      </c>
      <c r="G345">
        <v>3</v>
      </c>
      <c r="T345" s="22"/>
      <c r="U345" s="22"/>
    </row>
    <row r="346" spans="2:21">
      <c r="B346">
        <v>13</v>
      </c>
      <c r="C346">
        <v>2001</v>
      </c>
      <c r="D346" s="60">
        <v>7</v>
      </c>
      <c r="E346" t="s">
        <v>852</v>
      </c>
      <c r="F346">
        <v>16.132999999999999</v>
      </c>
      <c r="G346">
        <v>3</v>
      </c>
      <c r="T346" s="22"/>
      <c r="U346" s="22"/>
    </row>
    <row r="347" spans="2:21">
      <c r="B347">
        <v>13</v>
      </c>
      <c r="C347">
        <v>2001</v>
      </c>
      <c r="D347" s="60">
        <v>8</v>
      </c>
      <c r="E347" t="s">
        <v>852</v>
      </c>
      <c r="F347">
        <v>33.067</v>
      </c>
      <c r="G347">
        <v>3</v>
      </c>
      <c r="T347" s="22"/>
      <c r="U347" s="22"/>
    </row>
    <row r="348" spans="2:21">
      <c r="B348">
        <v>13</v>
      </c>
      <c r="C348">
        <v>2001</v>
      </c>
      <c r="D348" s="60">
        <v>1</v>
      </c>
      <c r="E348" t="s">
        <v>852</v>
      </c>
      <c r="F348">
        <v>0</v>
      </c>
      <c r="G348">
        <v>0</v>
      </c>
      <c r="T348" s="22"/>
      <c r="U348" s="22"/>
    </row>
    <row r="349" spans="2:21">
      <c r="B349">
        <v>13</v>
      </c>
      <c r="C349">
        <v>2001</v>
      </c>
      <c r="D349" s="60">
        <v>2</v>
      </c>
      <c r="E349" t="s">
        <v>852</v>
      </c>
      <c r="F349">
        <v>0</v>
      </c>
      <c r="G349">
        <v>0</v>
      </c>
      <c r="T349" s="22"/>
      <c r="U349" s="22"/>
    </row>
    <row r="350" spans="2:21">
      <c r="B350">
        <v>13</v>
      </c>
      <c r="C350">
        <v>2001</v>
      </c>
      <c r="D350" s="60">
        <v>3</v>
      </c>
      <c r="E350" t="s">
        <v>852</v>
      </c>
      <c r="F350">
        <v>0</v>
      </c>
      <c r="G350">
        <v>0</v>
      </c>
      <c r="T350" s="22"/>
      <c r="U350" s="22"/>
    </row>
    <row r="351" spans="2:21">
      <c r="B351">
        <v>13</v>
      </c>
      <c r="C351">
        <v>2001</v>
      </c>
      <c r="D351" s="60">
        <v>4</v>
      </c>
      <c r="E351" t="s">
        <v>852</v>
      </c>
      <c r="F351">
        <v>0</v>
      </c>
      <c r="G351">
        <v>0</v>
      </c>
      <c r="T351" s="22"/>
      <c r="U351" s="22"/>
    </row>
    <row r="352" spans="2:21">
      <c r="B352">
        <v>13</v>
      </c>
      <c r="C352">
        <v>2001</v>
      </c>
      <c r="D352" s="60">
        <v>5</v>
      </c>
      <c r="E352" t="s">
        <v>852</v>
      </c>
      <c r="F352">
        <v>0</v>
      </c>
      <c r="G352">
        <v>0</v>
      </c>
      <c r="T352" s="22"/>
      <c r="U352" s="22"/>
    </row>
    <row r="353" spans="1:21">
      <c r="B353">
        <v>13</v>
      </c>
      <c r="C353">
        <v>2001</v>
      </c>
      <c r="D353" s="60">
        <v>6</v>
      </c>
      <c r="E353" t="s">
        <v>852</v>
      </c>
      <c r="F353">
        <v>0</v>
      </c>
      <c r="G353">
        <v>0</v>
      </c>
      <c r="T353" s="22"/>
      <c r="U353" s="22"/>
    </row>
    <row r="354" spans="1:21">
      <c r="B354">
        <v>13</v>
      </c>
      <c r="C354">
        <v>2001</v>
      </c>
      <c r="D354" s="60">
        <v>7</v>
      </c>
      <c r="E354" t="s">
        <v>852</v>
      </c>
      <c r="F354">
        <v>0</v>
      </c>
      <c r="G354">
        <v>0</v>
      </c>
      <c r="T354" s="22"/>
      <c r="U354" s="22"/>
    </row>
    <row r="355" spans="1:21">
      <c r="B355">
        <v>13</v>
      </c>
      <c r="C355">
        <v>2001</v>
      </c>
      <c r="D355" s="60">
        <v>8</v>
      </c>
      <c r="E355" t="s">
        <v>852</v>
      </c>
      <c r="F355">
        <v>0</v>
      </c>
      <c r="G355">
        <v>0</v>
      </c>
      <c r="T355" s="22"/>
      <c r="U355" s="22"/>
    </row>
    <row r="356" spans="1:21">
      <c r="D356" s="60"/>
      <c r="T356" s="22"/>
      <c r="U356" s="22"/>
    </row>
    <row r="357" spans="1:21">
      <c r="A357" t="s">
        <v>60</v>
      </c>
      <c r="B357" t="s">
        <v>15</v>
      </c>
      <c r="C357" t="s">
        <v>597</v>
      </c>
      <c r="D357" s="60" t="s">
        <v>221</v>
      </c>
      <c r="E357" t="s">
        <v>49</v>
      </c>
      <c r="F357" t="s">
        <v>589</v>
      </c>
      <c r="G357" t="s">
        <v>13</v>
      </c>
      <c r="T357" s="22"/>
      <c r="U357" s="22"/>
    </row>
    <row r="358" spans="1:21">
      <c r="A358" t="s">
        <v>7</v>
      </c>
      <c r="B358">
        <v>14</v>
      </c>
      <c r="C358">
        <v>2002</v>
      </c>
      <c r="D358" s="60">
        <v>1</v>
      </c>
      <c r="E358" t="s">
        <v>32</v>
      </c>
      <c r="F358">
        <v>0</v>
      </c>
      <c r="G358">
        <v>3</v>
      </c>
      <c r="T358" s="22"/>
      <c r="U358" s="22"/>
    </row>
    <row r="359" spans="1:21">
      <c r="A359" t="s">
        <v>515</v>
      </c>
      <c r="B359">
        <v>14</v>
      </c>
      <c r="C359">
        <v>2002</v>
      </c>
      <c r="D359" s="60">
        <v>2</v>
      </c>
      <c r="E359" t="s">
        <v>32</v>
      </c>
      <c r="F359">
        <v>0</v>
      </c>
      <c r="G359">
        <v>3</v>
      </c>
      <c r="T359" s="22"/>
      <c r="U359" s="22"/>
    </row>
    <row r="360" spans="1:21">
      <c r="A360" t="s">
        <v>847</v>
      </c>
      <c r="B360">
        <v>14</v>
      </c>
      <c r="C360">
        <v>2002</v>
      </c>
      <c r="D360" s="60">
        <v>3</v>
      </c>
      <c r="E360" t="s">
        <v>32</v>
      </c>
      <c r="F360">
        <v>5.1390000000000002</v>
      </c>
      <c r="G360">
        <v>3</v>
      </c>
      <c r="T360" s="22"/>
      <c r="U360" s="22"/>
    </row>
    <row r="361" spans="1:21">
      <c r="A361" t="s">
        <v>707</v>
      </c>
      <c r="B361">
        <v>14</v>
      </c>
      <c r="C361">
        <v>2002</v>
      </c>
      <c r="D361" s="60">
        <v>4</v>
      </c>
      <c r="E361" t="s">
        <v>32</v>
      </c>
      <c r="F361">
        <v>11.305999999999999</v>
      </c>
      <c r="G361">
        <v>3</v>
      </c>
      <c r="T361" s="22"/>
      <c r="U361" s="22"/>
    </row>
    <row r="362" spans="1:21">
      <c r="A362" t="s">
        <v>848</v>
      </c>
      <c r="B362">
        <v>14</v>
      </c>
      <c r="C362">
        <v>2002</v>
      </c>
      <c r="D362" s="60">
        <v>5</v>
      </c>
      <c r="E362" t="s">
        <v>32</v>
      </c>
      <c r="F362">
        <v>18.244</v>
      </c>
      <c r="G362">
        <v>3</v>
      </c>
      <c r="T362" s="22"/>
      <c r="U362" s="22"/>
    </row>
    <row r="363" spans="1:21">
      <c r="B363">
        <v>14</v>
      </c>
      <c r="C363">
        <v>2002</v>
      </c>
      <c r="D363" s="60">
        <v>6</v>
      </c>
      <c r="E363" t="s">
        <v>32</v>
      </c>
      <c r="F363">
        <v>18.501000000000001</v>
      </c>
      <c r="G363">
        <v>3</v>
      </c>
      <c r="T363" s="22"/>
      <c r="U363" s="22"/>
    </row>
    <row r="364" spans="1:21">
      <c r="B364">
        <v>14</v>
      </c>
      <c r="C364">
        <v>2002</v>
      </c>
      <c r="D364" s="60">
        <v>7</v>
      </c>
      <c r="E364" t="s">
        <v>32</v>
      </c>
      <c r="F364">
        <v>21.713000000000001</v>
      </c>
      <c r="G364">
        <v>3</v>
      </c>
      <c r="T364" s="22"/>
      <c r="U364" s="22"/>
    </row>
    <row r="365" spans="1:21">
      <c r="B365">
        <v>14</v>
      </c>
      <c r="C365">
        <v>2002</v>
      </c>
      <c r="D365" s="60">
        <v>8</v>
      </c>
      <c r="E365" t="s">
        <v>32</v>
      </c>
      <c r="F365">
        <v>24.283000000000001</v>
      </c>
      <c r="G365">
        <v>3</v>
      </c>
      <c r="T365" s="22"/>
      <c r="U365" s="22"/>
    </row>
    <row r="366" spans="1:21">
      <c r="B366">
        <v>14</v>
      </c>
      <c r="C366">
        <v>2002</v>
      </c>
      <c r="D366" s="60">
        <v>9</v>
      </c>
      <c r="E366" t="s">
        <v>32</v>
      </c>
      <c r="F366">
        <v>25.567</v>
      </c>
      <c r="G366">
        <v>3</v>
      </c>
      <c r="T366" s="22"/>
      <c r="U366" s="22"/>
    </row>
    <row r="367" spans="1:21">
      <c r="B367">
        <v>14</v>
      </c>
      <c r="C367">
        <v>2002</v>
      </c>
      <c r="D367" s="60">
        <v>10</v>
      </c>
      <c r="E367" t="s">
        <v>32</v>
      </c>
      <c r="F367">
        <v>46.381</v>
      </c>
      <c r="G367">
        <v>3</v>
      </c>
      <c r="T367" s="22"/>
      <c r="U367" s="22"/>
    </row>
    <row r="368" spans="1:21">
      <c r="B368">
        <v>14</v>
      </c>
      <c r="C368">
        <v>2002</v>
      </c>
      <c r="D368" s="60">
        <v>1</v>
      </c>
      <c r="E368" t="s">
        <v>32</v>
      </c>
      <c r="F368">
        <v>0</v>
      </c>
      <c r="G368">
        <v>0</v>
      </c>
      <c r="T368" s="22"/>
      <c r="U368" s="22"/>
    </row>
    <row r="369" spans="2:21">
      <c r="B369">
        <v>14</v>
      </c>
      <c r="C369">
        <v>2002</v>
      </c>
      <c r="D369" s="60">
        <v>2</v>
      </c>
      <c r="E369" t="s">
        <v>32</v>
      </c>
      <c r="F369">
        <v>0</v>
      </c>
      <c r="G369">
        <v>0</v>
      </c>
      <c r="T369" s="22"/>
      <c r="U369" s="22"/>
    </row>
    <row r="370" spans="2:21">
      <c r="B370">
        <v>14</v>
      </c>
      <c r="C370">
        <v>2002</v>
      </c>
      <c r="D370" s="60">
        <v>3</v>
      </c>
      <c r="E370" t="s">
        <v>32</v>
      </c>
      <c r="F370">
        <v>0</v>
      </c>
      <c r="G370">
        <v>0</v>
      </c>
      <c r="T370" s="22"/>
      <c r="U370" s="22"/>
    </row>
    <row r="371" spans="2:21">
      <c r="B371">
        <v>14</v>
      </c>
      <c r="C371">
        <v>2002</v>
      </c>
      <c r="D371" s="60">
        <v>4</v>
      </c>
      <c r="E371" t="s">
        <v>32</v>
      </c>
      <c r="F371">
        <v>0</v>
      </c>
      <c r="G371">
        <v>0</v>
      </c>
      <c r="T371" s="22"/>
      <c r="U371" s="22"/>
    </row>
    <row r="372" spans="2:21">
      <c r="B372">
        <v>14</v>
      </c>
      <c r="C372">
        <v>2002</v>
      </c>
      <c r="D372" s="60">
        <v>5</v>
      </c>
      <c r="E372" t="s">
        <v>32</v>
      </c>
      <c r="F372">
        <v>0</v>
      </c>
      <c r="G372">
        <v>0</v>
      </c>
      <c r="T372" s="22"/>
      <c r="U372" s="22"/>
    </row>
    <row r="373" spans="2:21">
      <c r="B373">
        <v>14</v>
      </c>
      <c r="C373">
        <v>2002</v>
      </c>
      <c r="D373" s="60">
        <v>6</v>
      </c>
      <c r="E373" t="s">
        <v>32</v>
      </c>
      <c r="F373">
        <v>0</v>
      </c>
      <c r="G373">
        <v>0</v>
      </c>
      <c r="T373" s="22"/>
      <c r="U373" s="22"/>
    </row>
    <row r="374" spans="2:21">
      <c r="B374">
        <v>14</v>
      </c>
      <c r="C374">
        <v>2002</v>
      </c>
      <c r="D374" s="60">
        <v>7</v>
      </c>
      <c r="E374" t="s">
        <v>32</v>
      </c>
      <c r="F374">
        <v>0</v>
      </c>
      <c r="G374">
        <v>0</v>
      </c>
      <c r="T374" s="22"/>
      <c r="U374" s="22"/>
    </row>
    <row r="375" spans="2:21">
      <c r="B375">
        <v>14</v>
      </c>
      <c r="C375">
        <v>2002</v>
      </c>
      <c r="D375" s="60">
        <v>8</v>
      </c>
      <c r="E375" t="s">
        <v>32</v>
      </c>
      <c r="F375">
        <v>0</v>
      </c>
      <c r="G375">
        <v>0</v>
      </c>
      <c r="T375" s="22"/>
      <c r="U375" s="22"/>
    </row>
    <row r="376" spans="2:21">
      <c r="B376">
        <v>14</v>
      </c>
      <c r="C376">
        <v>2002</v>
      </c>
      <c r="D376" s="60">
        <v>9</v>
      </c>
      <c r="E376" t="s">
        <v>32</v>
      </c>
      <c r="F376">
        <v>0</v>
      </c>
      <c r="G376">
        <v>0</v>
      </c>
      <c r="T376" s="22"/>
      <c r="U376" s="22"/>
    </row>
    <row r="377" spans="2:21">
      <c r="B377">
        <v>14</v>
      </c>
      <c r="C377">
        <v>2002</v>
      </c>
      <c r="D377" s="60">
        <v>10</v>
      </c>
      <c r="E377" t="s">
        <v>32</v>
      </c>
      <c r="F377">
        <v>0</v>
      </c>
      <c r="G377">
        <v>0</v>
      </c>
      <c r="T377" s="22"/>
      <c r="U377" s="22"/>
    </row>
    <row r="378" spans="2:21">
      <c r="B378">
        <v>14</v>
      </c>
      <c r="C378">
        <v>2002</v>
      </c>
      <c r="D378" s="60">
        <v>1</v>
      </c>
      <c r="E378" t="s">
        <v>851</v>
      </c>
      <c r="F378">
        <v>0</v>
      </c>
      <c r="G378">
        <v>3</v>
      </c>
      <c r="T378" s="22"/>
      <c r="U378" s="22"/>
    </row>
    <row r="379" spans="2:21">
      <c r="B379">
        <v>14</v>
      </c>
      <c r="C379">
        <v>2002</v>
      </c>
      <c r="D379" s="60">
        <v>2</v>
      </c>
      <c r="E379" t="s">
        <v>851</v>
      </c>
      <c r="F379">
        <v>0</v>
      </c>
      <c r="G379">
        <v>3</v>
      </c>
      <c r="T379" s="22"/>
      <c r="U379" s="22"/>
    </row>
    <row r="380" spans="2:21">
      <c r="B380">
        <v>14</v>
      </c>
      <c r="C380">
        <v>2002</v>
      </c>
      <c r="D380" s="60">
        <v>3</v>
      </c>
      <c r="E380" t="s">
        <v>851</v>
      </c>
      <c r="F380">
        <v>2.1840000000000002</v>
      </c>
      <c r="G380">
        <v>3</v>
      </c>
      <c r="T380" s="22"/>
      <c r="U380" s="22"/>
    </row>
    <row r="381" spans="2:21">
      <c r="B381">
        <v>14</v>
      </c>
      <c r="C381">
        <v>2002</v>
      </c>
      <c r="D381" s="60">
        <v>4</v>
      </c>
      <c r="E381" t="s">
        <v>851</v>
      </c>
      <c r="F381">
        <v>7.1950000000000003</v>
      </c>
      <c r="G381">
        <v>3</v>
      </c>
      <c r="T381" s="22"/>
      <c r="U381" s="22"/>
    </row>
    <row r="382" spans="2:21">
      <c r="B382">
        <v>14</v>
      </c>
      <c r="C382">
        <v>2002</v>
      </c>
      <c r="D382" s="60">
        <v>5</v>
      </c>
      <c r="E382" t="s">
        <v>851</v>
      </c>
      <c r="F382">
        <v>11.563000000000001</v>
      </c>
      <c r="G382">
        <v>3</v>
      </c>
      <c r="T382" s="22"/>
      <c r="U382" s="22"/>
    </row>
    <row r="383" spans="2:21">
      <c r="B383">
        <v>14</v>
      </c>
      <c r="C383">
        <v>2002</v>
      </c>
      <c r="D383" s="60">
        <v>6</v>
      </c>
      <c r="E383" t="s">
        <v>851</v>
      </c>
      <c r="F383">
        <v>10.664</v>
      </c>
      <c r="G383">
        <v>3</v>
      </c>
      <c r="T383" s="22"/>
      <c r="U383" s="22"/>
    </row>
    <row r="384" spans="2:21">
      <c r="B384">
        <v>14</v>
      </c>
      <c r="C384">
        <v>2002</v>
      </c>
      <c r="D384" s="60">
        <v>7</v>
      </c>
      <c r="E384" t="s">
        <v>851</v>
      </c>
      <c r="F384">
        <v>15.803000000000001</v>
      </c>
      <c r="G384">
        <v>3</v>
      </c>
      <c r="T384" s="22"/>
      <c r="U384" s="22"/>
    </row>
    <row r="385" spans="2:21">
      <c r="B385">
        <v>14</v>
      </c>
      <c r="C385">
        <v>2002</v>
      </c>
      <c r="D385" s="60">
        <v>8</v>
      </c>
      <c r="E385" t="s">
        <v>851</v>
      </c>
      <c r="F385">
        <v>16.317</v>
      </c>
      <c r="G385">
        <v>3</v>
      </c>
      <c r="T385" s="22"/>
      <c r="U385" s="22"/>
    </row>
    <row r="386" spans="2:21">
      <c r="B386">
        <v>14</v>
      </c>
      <c r="C386">
        <v>2002</v>
      </c>
      <c r="D386" s="60">
        <v>9</v>
      </c>
      <c r="E386" t="s">
        <v>851</v>
      </c>
      <c r="F386">
        <v>17.602</v>
      </c>
      <c r="G386">
        <v>3</v>
      </c>
      <c r="T386" s="22"/>
      <c r="U386" s="22"/>
    </row>
    <row r="387" spans="2:21">
      <c r="B387">
        <v>14</v>
      </c>
      <c r="C387">
        <v>2002</v>
      </c>
      <c r="D387" s="60">
        <v>10</v>
      </c>
      <c r="E387" t="s">
        <v>851</v>
      </c>
      <c r="F387">
        <v>26.466999999999999</v>
      </c>
      <c r="G387">
        <v>3</v>
      </c>
      <c r="T387" s="22"/>
      <c r="U387" s="22"/>
    </row>
    <row r="388" spans="2:21">
      <c r="B388">
        <v>14</v>
      </c>
      <c r="C388">
        <v>2002</v>
      </c>
      <c r="D388" s="60">
        <v>1</v>
      </c>
      <c r="E388" t="s">
        <v>851</v>
      </c>
      <c r="F388">
        <v>0</v>
      </c>
      <c r="G388">
        <v>0</v>
      </c>
      <c r="T388" s="22"/>
      <c r="U388" s="22"/>
    </row>
    <row r="389" spans="2:21">
      <c r="B389">
        <v>14</v>
      </c>
      <c r="C389">
        <v>2002</v>
      </c>
      <c r="D389" s="60">
        <v>2</v>
      </c>
      <c r="E389" t="s">
        <v>851</v>
      </c>
      <c r="F389">
        <v>0</v>
      </c>
      <c r="G389">
        <v>0</v>
      </c>
      <c r="T389" s="22"/>
      <c r="U389" s="22"/>
    </row>
    <row r="390" spans="2:21">
      <c r="B390">
        <v>14</v>
      </c>
      <c r="C390">
        <v>2002</v>
      </c>
      <c r="D390" s="60">
        <v>3</v>
      </c>
      <c r="E390" t="s">
        <v>851</v>
      </c>
      <c r="F390">
        <v>0</v>
      </c>
      <c r="G390">
        <v>0</v>
      </c>
      <c r="T390" s="22"/>
      <c r="U390" s="22"/>
    </row>
    <row r="391" spans="2:21">
      <c r="B391">
        <v>14</v>
      </c>
      <c r="C391">
        <v>2002</v>
      </c>
      <c r="D391" s="60">
        <v>4</v>
      </c>
      <c r="E391" t="s">
        <v>851</v>
      </c>
      <c r="F391">
        <v>0</v>
      </c>
      <c r="G391">
        <v>0</v>
      </c>
      <c r="T391" s="22"/>
      <c r="U391" s="22"/>
    </row>
    <row r="392" spans="2:21">
      <c r="B392">
        <v>14</v>
      </c>
      <c r="C392">
        <v>2002</v>
      </c>
      <c r="D392" s="60">
        <v>5</v>
      </c>
      <c r="E392" t="s">
        <v>851</v>
      </c>
      <c r="F392">
        <v>0</v>
      </c>
      <c r="G392">
        <v>0</v>
      </c>
      <c r="T392" s="22"/>
      <c r="U392" s="22"/>
    </row>
    <row r="393" spans="2:21">
      <c r="B393">
        <v>14</v>
      </c>
      <c r="C393">
        <v>2002</v>
      </c>
      <c r="D393" s="60">
        <v>6</v>
      </c>
      <c r="E393" t="s">
        <v>851</v>
      </c>
      <c r="F393">
        <v>0</v>
      </c>
      <c r="G393">
        <v>0</v>
      </c>
      <c r="T393" s="22"/>
      <c r="U393" s="22"/>
    </row>
    <row r="394" spans="2:21">
      <c r="B394">
        <v>14</v>
      </c>
      <c r="C394">
        <v>2002</v>
      </c>
      <c r="D394" s="60">
        <v>7</v>
      </c>
      <c r="E394" t="s">
        <v>851</v>
      </c>
      <c r="F394">
        <v>0</v>
      </c>
      <c r="G394">
        <v>0</v>
      </c>
      <c r="T394" s="22"/>
      <c r="U394" s="22"/>
    </row>
    <row r="395" spans="2:21">
      <c r="B395">
        <v>14</v>
      </c>
      <c r="C395">
        <v>2002</v>
      </c>
      <c r="D395" s="60">
        <v>8</v>
      </c>
      <c r="E395" t="s">
        <v>851</v>
      </c>
      <c r="F395">
        <v>0</v>
      </c>
      <c r="G395">
        <v>0</v>
      </c>
      <c r="T395" s="22"/>
      <c r="U395" s="22"/>
    </row>
    <row r="396" spans="2:21">
      <c r="B396">
        <v>14</v>
      </c>
      <c r="C396">
        <v>2002</v>
      </c>
      <c r="D396" s="60">
        <v>9</v>
      </c>
      <c r="E396" t="s">
        <v>851</v>
      </c>
      <c r="F396">
        <v>0</v>
      </c>
      <c r="G396">
        <v>0</v>
      </c>
      <c r="T396" s="22"/>
      <c r="U396" s="22"/>
    </row>
    <row r="397" spans="2:21">
      <c r="B397">
        <v>14</v>
      </c>
      <c r="C397">
        <v>2002</v>
      </c>
      <c r="D397" s="60">
        <v>10</v>
      </c>
      <c r="E397" t="s">
        <v>851</v>
      </c>
      <c r="F397">
        <v>0</v>
      </c>
      <c r="G397">
        <v>0</v>
      </c>
      <c r="T397" s="22"/>
      <c r="U397" s="22"/>
    </row>
    <row r="398" spans="2:21">
      <c r="B398">
        <v>14</v>
      </c>
      <c r="C398">
        <v>2002</v>
      </c>
      <c r="D398" s="60">
        <v>1</v>
      </c>
      <c r="E398" t="s">
        <v>852</v>
      </c>
      <c r="F398">
        <v>0</v>
      </c>
      <c r="G398">
        <v>0</v>
      </c>
      <c r="T398" s="22"/>
      <c r="U398" s="22"/>
    </row>
    <row r="399" spans="2:21">
      <c r="B399">
        <v>14</v>
      </c>
      <c r="C399">
        <v>2002</v>
      </c>
      <c r="D399" s="60">
        <v>2</v>
      </c>
      <c r="E399" t="s">
        <v>852</v>
      </c>
      <c r="F399">
        <v>0</v>
      </c>
      <c r="G399">
        <v>3</v>
      </c>
      <c r="T399" s="22"/>
      <c r="U399" s="22"/>
    </row>
    <row r="400" spans="2:21">
      <c r="B400">
        <v>14</v>
      </c>
      <c r="C400">
        <v>2002</v>
      </c>
      <c r="D400" s="60">
        <v>3</v>
      </c>
      <c r="E400" t="s">
        <v>852</v>
      </c>
      <c r="F400">
        <v>1.542</v>
      </c>
      <c r="G400">
        <v>3</v>
      </c>
      <c r="T400" s="22"/>
      <c r="U400" s="22"/>
    </row>
    <row r="401" spans="2:21">
      <c r="B401">
        <v>14</v>
      </c>
      <c r="C401">
        <v>2002</v>
      </c>
      <c r="D401" s="60">
        <v>4</v>
      </c>
      <c r="E401" t="s">
        <v>852</v>
      </c>
      <c r="F401">
        <v>2.3130000000000002</v>
      </c>
      <c r="G401">
        <v>3</v>
      </c>
      <c r="T401" s="22"/>
      <c r="U401" s="22"/>
    </row>
    <row r="402" spans="2:21">
      <c r="B402">
        <v>14</v>
      </c>
      <c r="C402">
        <v>2002</v>
      </c>
      <c r="D402" s="60">
        <v>5</v>
      </c>
      <c r="E402" t="s">
        <v>852</v>
      </c>
      <c r="F402">
        <v>3.9830000000000001</v>
      </c>
      <c r="G402">
        <v>3</v>
      </c>
      <c r="T402" s="22"/>
      <c r="U402" s="22"/>
    </row>
    <row r="403" spans="2:21">
      <c r="B403">
        <v>14</v>
      </c>
      <c r="C403">
        <v>2002</v>
      </c>
      <c r="D403" s="60">
        <v>6</v>
      </c>
      <c r="E403" t="s">
        <v>852</v>
      </c>
      <c r="F403">
        <v>3.9830000000000001</v>
      </c>
      <c r="G403">
        <v>3</v>
      </c>
      <c r="T403" s="22"/>
      <c r="U403" s="22"/>
    </row>
    <row r="404" spans="2:21">
      <c r="B404">
        <v>14</v>
      </c>
      <c r="C404">
        <v>2002</v>
      </c>
      <c r="D404" s="60">
        <v>7</v>
      </c>
      <c r="E404" t="s">
        <v>852</v>
      </c>
      <c r="F404">
        <v>6.681</v>
      </c>
      <c r="G404">
        <v>3</v>
      </c>
      <c r="T404" s="22"/>
      <c r="U404" s="22"/>
    </row>
    <row r="405" spans="2:21">
      <c r="B405">
        <v>14</v>
      </c>
      <c r="C405">
        <v>2002</v>
      </c>
      <c r="D405" s="60">
        <v>8</v>
      </c>
      <c r="E405" t="s">
        <v>852</v>
      </c>
      <c r="F405">
        <v>5.91</v>
      </c>
      <c r="G405">
        <v>3</v>
      </c>
      <c r="T405" s="22"/>
      <c r="U405" s="22"/>
    </row>
    <row r="406" spans="2:21">
      <c r="B406">
        <v>14</v>
      </c>
      <c r="C406">
        <v>2002</v>
      </c>
      <c r="D406" s="60">
        <v>9</v>
      </c>
      <c r="E406" t="s">
        <v>852</v>
      </c>
      <c r="F406">
        <v>7.7089999999999996</v>
      </c>
      <c r="G406">
        <v>3</v>
      </c>
      <c r="T406" s="22"/>
      <c r="U406" s="22"/>
    </row>
    <row r="407" spans="2:21">
      <c r="B407">
        <v>14</v>
      </c>
      <c r="C407">
        <v>2002</v>
      </c>
      <c r="D407" s="60">
        <v>10</v>
      </c>
      <c r="E407" t="s">
        <v>852</v>
      </c>
      <c r="F407">
        <v>10.278</v>
      </c>
      <c r="G407">
        <v>3</v>
      </c>
      <c r="T407" s="22"/>
      <c r="U407" s="22"/>
    </row>
    <row r="408" spans="2:21">
      <c r="B408">
        <v>14</v>
      </c>
      <c r="C408">
        <v>2002</v>
      </c>
      <c r="D408" s="60">
        <v>1</v>
      </c>
      <c r="E408" t="s">
        <v>852</v>
      </c>
      <c r="F408">
        <v>0</v>
      </c>
      <c r="G408">
        <v>0</v>
      </c>
      <c r="T408" s="22"/>
      <c r="U408" s="22"/>
    </row>
    <row r="409" spans="2:21">
      <c r="B409">
        <v>14</v>
      </c>
      <c r="C409">
        <v>2002</v>
      </c>
      <c r="D409" s="60">
        <v>2</v>
      </c>
      <c r="E409" t="s">
        <v>852</v>
      </c>
      <c r="F409">
        <v>0</v>
      </c>
      <c r="G409">
        <v>0</v>
      </c>
      <c r="T409" s="22"/>
      <c r="U409" s="22"/>
    </row>
    <row r="410" spans="2:21">
      <c r="B410">
        <v>14</v>
      </c>
      <c r="C410">
        <v>2002</v>
      </c>
      <c r="D410" s="60">
        <v>3</v>
      </c>
      <c r="E410" t="s">
        <v>852</v>
      </c>
      <c r="F410">
        <v>0</v>
      </c>
      <c r="G410">
        <v>0</v>
      </c>
      <c r="T410" s="22"/>
      <c r="U410" s="22"/>
    </row>
    <row r="411" spans="2:21">
      <c r="B411">
        <v>14</v>
      </c>
      <c r="C411">
        <v>2002</v>
      </c>
      <c r="D411" s="60">
        <v>4</v>
      </c>
      <c r="E411" t="s">
        <v>852</v>
      </c>
      <c r="F411">
        <v>0</v>
      </c>
      <c r="G411">
        <v>0</v>
      </c>
      <c r="T411" s="22"/>
      <c r="U411" s="22"/>
    </row>
    <row r="412" spans="2:21">
      <c r="B412">
        <v>14</v>
      </c>
      <c r="C412">
        <v>2002</v>
      </c>
      <c r="D412" s="60">
        <v>5</v>
      </c>
      <c r="E412" t="s">
        <v>852</v>
      </c>
      <c r="F412">
        <v>0</v>
      </c>
      <c r="G412">
        <v>0</v>
      </c>
      <c r="T412" s="22"/>
      <c r="U412" s="22"/>
    </row>
    <row r="413" spans="2:21">
      <c r="B413">
        <v>14</v>
      </c>
      <c r="C413">
        <v>2002</v>
      </c>
      <c r="D413" s="60">
        <v>6</v>
      </c>
      <c r="E413" t="s">
        <v>852</v>
      </c>
      <c r="F413">
        <v>0</v>
      </c>
      <c r="G413">
        <v>0</v>
      </c>
      <c r="T413" s="22"/>
      <c r="U413" s="22"/>
    </row>
    <row r="414" spans="2:21">
      <c r="B414">
        <v>14</v>
      </c>
      <c r="C414">
        <v>2002</v>
      </c>
      <c r="D414" s="60">
        <v>7</v>
      </c>
      <c r="E414" t="s">
        <v>852</v>
      </c>
      <c r="F414">
        <v>0</v>
      </c>
      <c r="G414">
        <v>0</v>
      </c>
      <c r="T414" s="22"/>
      <c r="U414" s="22"/>
    </row>
    <row r="415" spans="2:21">
      <c r="B415">
        <v>14</v>
      </c>
      <c r="C415">
        <v>2002</v>
      </c>
      <c r="D415" s="60">
        <v>8</v>
      </c>
      <c r="E415" t="s">
        <v>852</v>
      </c>
      <c r="F415">
        <v>0</v>
      </c>
      <c r="G415">
        <v>0</v>
      </c>
      <c r="T415" s="22"/>
      <c r="U415" s="22"/>
    </row>
    <row r="416" spans="2:21">
      <c r="B416">
        <v>14</v>
      </c>
      <c r="C416">
        <v>2002</v>
      </c>
      <c r="D416" s="60">
        <v>9</v>
      </c>
      <c r="E416" t="s">
        <v>852</v>
      </c>
      <c r="F416">
        <v>0</v>
      </c>
      <c r="G416">
        <v>0</v>
      </c>
      <c r="T416" s="22"/>
      <c r="U416" s="22"/>
    </row>
    <row r="417" spans="1:21">
      <c r="B417">
        <v>14</v>
      </c>
      <c r="C417">
        <v>2002</v>
      </c>
      <c r="D417" s="60">
        <v>10</v>
      </c>
      <c r="E417" t="s">
        <v>852</v>
      </c>
      <c r="F417">
        <v>0</v>
      </c>
      <c r="G417">
        <v>0</v>
      </c>
      <c r="T417" s="22"/>
      <c r="U417" s="22"/>
    </row>
    <row r="418" spans="1:21">
      <c r="D418" s="60"/>
      <c r="T418" s="22"/>
      <c r="U418" s="22"/>
    </row>
    <row r="419" spans="1:21">
      <c r="A419" t="s">
        <v>60</v>
      </c>
      <c r="B419" t="s">
        <v>15</v>
      </c>
      <c r="C419" t="s">
        <v>597</v>
      </c>
      <c r="D419" t="s">
        <v>49</v>
      </c>
      <c r="E419" t="s">
        <v>853</v>
      </c>
      <c r="F419" t="s">
        <v>13</v>
      </c>
      <c r="T419" s="22"/>
      <c r="U419" s="22"/>
    </row>
    <row r="420" spans="1:21">
      <c r="A420" t="s">
        <v>61</v>
      </c>
      <c r="B420">
        <v>15</v>
      </c>
      <c r="C420">
        <v>1997</v>
      </c>
      <c r="D420" t="s">
        <v>32</v>
      </c>
      <c r="E420">
        <v>100</v>
      </c>
      <c r="F420">
        <v>3</v>
      </c>
      <c r="T420" s="22"/>
      <c r="U420" s="22"/>
    </row>
    <row r="421" spans="1:21">
      <c r="A421" t="s">
        <v>515</v>
      </c>
      <c r="B421">
        <v>15</v>
      </c>
      <c r="C421">
        <v>1997</v>
      </c>
      <c r="D421" t="s">
        <v>851</v>
      </c>
      <c r="E421">
        <v>99.8</v>
      </c>
      <c r="F421">
        <v>3</v>
      </c>
      <c r="T421" s="22"/>
      <c r="U421" s="22"/>
    </row>
    <row r="422" spans="1:21">
      <c r="A422" t="s">
        <v>847</v>
      </c>
      <c r="B422">
        <v>15</v>
      </c>
      <c r="C422">
        <v>1997</v>
      </c>
      <c r="D422" t="s">
        <v>852</v>
      </c>
      <c r="E422">
        <v>100</v>
      </c>
      <c r="F422">
        <v>3</v>
      </c>
      <c r="L422" s="22"/>
      <c r="T422" s="22"/>
      <c r="U422" s="22"/>
    </row>
    <row r="423" spans="1:21">
      <c r="A423" t="s">
        <v>707</v>
      </c>
      <c r="B423">
        <v>16</v>
      </c>
      <c r="C423">
        <v>1998</v>
      </c>
      <c r="D423" t="s">
        <v>32</v>
      </c>
      <c r="E423">
        <v>85.5</v>
      </c>
      <c r="F423">
        <v>3</v>
      </c>
      <c r="T423" s="22"/>
      <c r="U423" s="22"/>
    </row>
    <row r="424" spans="1:21">
      <c r="A424" t="s">
        <v>848</v>
      </c>
      <c r="B424">
        <v>16</v>
      </c>
      <c r="C424">
        <v>1998</v>
      </c>
      <c r="D424" t="s">
        <v>851</v>
      </c>
      <c r="E424">
        <v>81.8</v>
      </c>
      <c r="F424">
        <v>3</v>
      </c>
      <c r="T424" s="22"/>
      <c r="U424" s="22"/>
    </row>
    <row r="425" spans="1:21">
      <c r="B425">
        <v>16</v>
      </c>
      <c r="C425">
        <v>1998</v>
      </c>
      <c r="D425" t="s">
        <v>852</v>
      </c>
      <c r="E425">
        <v>79.8</v>
      </c>
      <c r="F425">
        <v>3</v>
      </c>
      <c r="T425" s="22"/>
      <c r="U425" s="22"/>
    </row>
    <row r="426" spans="1:21">
      <c r="B426">
        <v>17</v>
      </c>
      <c r="C426">
        <v>2001</v>
      </c>
      <c r="D426" t="s">
        <v>32</v>
      </c>
      <c r="E426">
        <v>27</v>
      </c>
      <c r="F426">
        <v>3</v>
      </c>
      <c r="T426" s="22"/>
      <c r="U426" s="22"/>
    </row>
    <row r="427" spans="1:21">
      <c r="B427">
        <v>17</v>
      </c>
      <c r="C427">
        <v>2001</v>
      </c>
      <c r="D427" t="s">
        <v>851</v>
      </c>
      <c r="E427">
        <v>17</v>
      </c>
      <c r="F427">
        <v>3</v>
      </c>
      <c r="T427" s="22"/>
      <c r="U427" s="22"/>
    </row>
    <row r="428" spans="1:21">
      <c r="B428">
        <v>17</v>
      </c>
      <c r="C428">
        <v>2001</v>
      </c>
      <c r="D428" t="s">
        <v>852</v>
      </c>
      <c r="E428">
        <v>14</v>
      </c>
      <c r="F428">
        <v>3</v>
      </c>
      <c r="T428" s="22"/>
      <c r="U428" s="22"/>
    </row>
    <row r="429" spans="1:21">
      <c r="B429">
        <v>18</v>
      </c>
      <c r="C429">
        <v>2002</v>
      </c>
      <c r="D429" t="s">
        <v>32</v>
      </c>
      <c r="E429">
        <v>12</v>
      </c>
      <c r="F429">
        <v>3</v>
      </c>
      <c r="T429" s="22"/>
      <c r="U429" s="22"/>
    </row>
    <row r="430" spans="1:21">
      <c r="B430">
        <v>18</v>
      </c>
      <c r="C430">
        <v>2002</v>
      </c>
      <c r="D430" t="s">
        <v>851</v>
      </c>
      <c r="E430">
        <v>11</v>
      </c>
      <c r="F430">
        <v>3</v>
      </c>
      <c r="T430" s="22"/>
      <c r="U430" s="22"/>
    </row>
    <row r="431" spans="1:21">
      <c r="B431">
        <v>18</v>
      </c>
      <c r="C431">
        <v>2002</v>
      </c>
      <c r="D431" t="s">
        <v>852</v>
      </c>
      <c r="E431">
        <v>4</v>
      </c>
      <c r="F431">
        <v>3</v>
      </c>
      <c r="T431" s="22"/>
      <c r="U431" s="22"/>
    </row>
    <row r="432" spans="1:21">
      <c r="D432" s="60"/>
      <c r="T432" s="22"/>
      <c r="U432" s="22"/>
    </row>
    <row r="433" spans="1:21">
      <c r="A433" t="s">
        <v>60</v>
      </c>
      <c r="B433" t="s">
        <v>15</v>
      </c>
      <c r="C433" t="s">
        <v>597</v>
      </c>
      <c r="D433" t="s">
        <v>49</v>
      </c>
      <c r="E433" t="s">
        <v>854</v>
      </c>
      <c r="F433" t="s">
        <v>13</v>
      </c>
      <c r="T433" s="22"/>
      <c r="U433" s="22"/>
    </row>
    <row r="434" spans="1:21">
      <c r="A434" t="s">
        <v>61</v>
      </c>
      <c r="B434">
        <v>19</v>
      </c>
      <c r="C434">
        <v>1997</v>
      </c>
      <c r="D434" t="s">
        <v>32</v>
      </c>
      <c r="E434">
        <v>101.6</v>
      </c>
      <c r="F434">
        <v>3</v>
      </c>
      <c r="T434" s="22"/>
      <c r="U434" s="22"/>
    </row>
    <row r="435" spans="1:21">
      <c r="A435" t="s">
        <v>515</v>
      </c>
      <c r="B435">
        <v>19</v>
      </c>
      <c r="C435">
        <v>1997</v>
      </c>
      <c r="D435" t="s">
        <v>851</v>
      </c>
      <c r="E435">
        <v>94.1</v>
      </c>
      <c r="F435">
        <v>3</v>
      </c>
      <c r="T435" s="22"/>
      <c r="U435" s="22"/>
    </row>
    <row r="436" spans="1:21">
      <c r="A436" t="s">
        <v>847</v>
      </c>
      <c r="B436">
        <v>19</v>
      </c>
      <c r="C436">
        <v>1997</v>
      </c>
      <c r="D436" t="s">
        <v>852</v>
      </c>
      <c r="E436">
        <v>82.5</v>
      </c>
      <c r="F436">
        <v>3</v>
      </c>
      <c r="T436" s="22"/>
      <c r="U436" s="22"/>
    </row>
    <row r="437" spans="1:21">
      <c r="A437" t="s">
        <v>707</v>
      </c>
      <c r="B437">
        <v>20</v>
      </c>
      <c r="C437">
        <v>1998</v>
      </c>
      <c r="D437" t="s">
        <v>32</v>
      </c>
      <c r="E437">
        <v>15.1</v>
      </c>
      <c r="F437">
        <v>3</v>
      </c>
      <c r="T437" s="22"/>
      <c r="U437" s="22"/>
    </row>
    <row r="438" spans="1:21">
      <c r="A438" t="s">
        <v>848</v>
      </c>
      <c r="B438">
        <v>20</v>
      </c>
      <c r="C438">
        <v>1998</v>
      </c>
      <c r="D438" t="s">
        <v>851</v>
      </c>
      <c r="E438">
        <v>14.5</v>
      </c>
      <c r="F438">
        <v>3</v>
      </c>
      <c r="T438" s="22"/>
      <c r="U438" s="22"/>
    </row>
    <row r="439" spans="1:21">
      <c r="B439">
        <v>20</v>
      </c>
      <c r="C439">
        <v>1998</v>
      </c>
      <c r="D439" t="s">
        <v>852</v>
      </c>
      <c r="E439">
        <v>14.5</v>
      </c>
      <c r="F439">
        <v>3</v>
      </c>
      <c r="T439" s="22"/>
      <c r="U439" s="22"/>
    </row>
    <row r="440" spans="1:21">
      <c r="B440">
        <v>21</v>
      </c>
      <c r="C440">
        <v>2002</v>
      </c>
      <c r="D440" t="s">
        <v>32</v>
      </c>
      <c r="E440">
        <v>6.6</v>
      </c>
      <c r="F440">
        <v>3</v>
      </c>
      <c r="T440" s="22"/>
      <c r="U440" s="22"/>
    </row>
    <row r="441" spans="1:21">
      <c r="B441">
        <v>21</v>
      </c>
      <c r="C441">
        <v>2002</v>
      </c>
      <c r="D441" t="s">
        <v>851</v>
      </c>
      <c r="E441">
        <v>5.5</v>
      </c>
      <c r="F441">
        <v>3</v>
      </c>
      <c r="T441" s="22"/>
      <c r="U441" s="22"/>
    </row>
    <row r="442" spans="1:21">
      <c r="B442">
        <v>21</v>
      </c>
      <c r="C442">
        <v>2002</v>
      </c>
      <c r="D442" t="s">
        <v>852</v>
      </c>
      <c r="E442">
        <v>6.3</v>
      </c>
      <c r="F442">
        <v>3</v>
      </c>
      <c r="T442" s="22"/>
      <c r="U442" s="22"/>
    </row>
    <row r="443" spans="1:21">
      <c r="D443" s="60"/>
      <c r="T443" s="22"/>
      <c r="U443" s="22"/>
    </row>
    <row r="444" spans="1:21">
      <c r="D444" s="60"/>
      <c r="T444" s="22"/>
      <c r="U444" s="22"/>
    </row>
    <row r="445" spans="1:21">
      <c r="D445" s="60"/>
      <c r="T445" s="22"/>
      <c r="U445" s="22"/>
    </row>
    <row r="446" spans="1:21">
      <c r="D446" s="60"/>
      <c r="T446" s="22"/>
      <c r="U446" s="22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29"/>
  <sheetViews>
    <sheetView workbookViewId="0">
      <selection activeCell="K27" sqref="K27"/>
    </sheetView>
  </sheetViews>
  <sheetFormatPr defaultColWidth="11" defaultRowHeight="15.6"/>
  <cols>
    <col min="9" max="9" width="10.8984375" style="48"/>
  </cols>
  <sheetData>
    <row r="1" spans="1:26">
      <c r="A1" t="s">
        <v>60</v>
      </c>
      <c r="B1" t="s">
        <v>15</v>
      </c>
      <c r="C1" t="s">
        <v>597</v>
      </c>
      <c r="D1" t="s">
        <v>49</v>
      </c>
      <c r="E1" t="s">
        <v>706</v>
      </c>
      <c r="F1" t="s">
        <v>855</v>
      </c>
      <c r="G1" t="s">
        <v>13</v>
      </c>
      <c r="I1" s="47"/>
      <c r="J1" t="s">
        <v>15</v>
      </c>
      <c r="K1" t="s">
        <v>16</v>
      </c>
      <c r="L1" t="s">
        <v>221</v>
      </c>
      <c r="M1" t="s">
        <v>515</v>
      </c>
      <c r="N1" t="s">
        <v>707</v>
      </c>
      <c r="O1" t="s">
        <v>597</v>
      </c>
      <c r="P1" t="s">
        <v>708</v>
      </c>
      <c r="Q1" t="s">
        <v>620</v>
      </c>
      <c r="R1" t="s">
        <v>709</v>
      </c>
      <c r="S1" t="s">
        <v>710</v>
      </c>
      <c r="T1" t="s">
        <v>711</v>
      </c>
      <c r="U1" t="s">
        <v>712</v>
      </c>
      <c r="V1" s="51" t="s">
        <v>713</v>
      </c>
      <c r="W1" s="51" t="s">
        <v>714</v>
      </c>
      <c r="X1" t="s">
        <v>715</v>
      </c>
      <c r="Y1" t="s">
        <v>716</v>
      </c>
      <c r="Z1" t="s">
        <v>28</v>
      </c>
    </row>
    <row r="2" spans="1:26">
      <c r="A2" t="s">
        <v>856</v>
      </c>
      <c r="B2">
        <v>1</v>
      </c>
      <c r="C2">
        <v>1991</v>
      </c>
      <c r="D2" t="s">
        <v>32</v>
      </c>
      <c r="E2" t="s">
        <v>204</v>
      </c>
      <c r="F2">
        <v>1.03</v>
      </c>
      <c r="G2">
        <v>4</v>
      </c>
      <c r="J2">
        <v>1</v>
      </c>
      <c r="K2">
        <v>1</v>
      </c>
      <c r="M2" s="49" t="s">
        <v>719</v>
      </c>
      <c r="N2" t="s">
        <v>720</v>
      </c>
      <c r="O2">
        <v>1991</v>
      </c>
      <c r="P2" t="s">
        <v>855</v>
      </c>
      <c r="Q2" t="s">
        <v>728</v>
      </c>
      <c r="R2" t="s">
        <v>857</v>
      </c>
      <c r="S2" t="s">
        <v>557</v>
      </c>
      <c r="T2">
        <f>AVERAGE(F2,F4,F5,F6)</f>
        <v>32.417500000000004</v>
      </c>
      <c r="U2">
        <f t="shared" ref="U2:U7" si="0">F7</f>
        <v>11.13</v>
      </c>
      <c r="V2" s="51">
        <v>16</v>
      </c>
      <c r="W2" s="51">
        <v>4</v>
      </c>
      <c r="X2">
        <f>U2/T2</f>
        <v>0.34333307627053289</v>
      </c>
      <c r="Y2">
        <f t="shared" ref="Y2:Y13" si="1">LN(X2)</f>
        <v>-1.0690542351534489</v>
      </c>
      <c r="Z2">
        <f>(V2*W2)/(W2+V2)</f>
        <v>3.2</v>
      </c>
    </row>
    <row r="3" spans="1:26">
      <c r="A3" t="s">
        <v>515</v>
      </c>
      <c r="B3">
        <v>1</v>
      </c>
      <c r="C3">
        <v>1991</v>
      </c>
      <c r="D3" t="s">
        <v>32</v>
      </c>
      <c r="E3" t="s">
        <v>22</v>
      </c>
      <c r="F3">
        <v>44.38</v>
      </c>
      <c r="G3">
        <v>4</v>
      </c>
      <c r="J3">
        <v>1</v>
      </c>
      <c r="K3">
        <v>2</v>
      </c>
      <c r="M3" s="49" t="s">
        <v>719</v>
      </c>
      <c r="N3" t="s">
        <v>720</v>
      </c>
      <c r="O3">
        <v>1991</v>
      </c>
      <c r="P3" t="s">
        <v>855</v>
      </c>
      <c r="Q3" t="s">
        <v>728</v>
      </c>
      <c r="R3" t="s">
        <v>858</v>
      </c>
      <c r="S3" t="s">
        <v>557</v>
      </c>
      <c r="T3">
        <f>AVERAGE(F3:F5)</f>
        <v>40.630000000000003</v>
      </c>
      <c r="U3">
        <f t="shared" si="0"/>
        <v>27.13</v>
      </c>
      <c r="V3" s="51">
        <v>12</v>
      </c>
      <c r="W3" s="51">
        <v>4</v>
      </c>
      <c r="X3">
        <f t="shared" ref="X3:X12" si="2">U3/T3</f>
        <v>0.6677332020674378</v>
      </c>
      <c r="Y3">
        <f t="shared" si="1"/>
        <v>-0.4038665833287951</v>
      </c>
      <c r="Z3">
        <f t="shared" ref="Z3:Z13" si="3">(V3*W3)/(W3+V3)</f>
        <v>3</v>
      </c>
    </row>
    <row r="4" spans="1:26">
      <c r="A4" s="49" t="s">
        <v>719</v>
      </c>
      <c r="B4">
        <v>1</v>
      </c>
      <c r="C4">
        <v>1991</v>
      </c>
      <c r="D4" t="s">
        <v>32</v>
      </c>
      <c r="E4" t="s">
        <v>329</v>
      </c>
      <c r="F4">
        <v>38.130000000000003</v>
      </c>
      <c r="G4">
        <v>4</v>
      </c>
      <c r="J4">
        <v>1</v>
      </c>
      <c r="K4">
        <v>3</v>
      </c>
      <c r="M4" s="49" t="s">
        <v>719</v>
      </c>
      <c r="N4" t="s">
        <v>720</v>
      </c>
      <c r="O4">
        <v>1991</v>
      </c>
      <c r="P4" t="s">
        <v>855</v>
      </c>
      <c r="Q4" t="s">
        <v>728</v>
      </c>
      <c r="R4" t="s">
        <v>859</v>
      </c>
      <c r="S4" t="s">
        <v>557</v>
      </c>
      <c r="T4">
        <f>AVERAGE(F3,F5,F6)</f>
        <v>44.963333333333338</v>
      </c>
      <c r="U4">
        <f t="shared" si="0"/>
        <v>18.5</v>
      </c>
      <c r="V4" s="51">
        <v>12</v>
      </c>
      <c r="W4" s="51">
        <v>4</v>
      </c>
      <c r="X4">
        <f t="shared" si="2"/>
        <v>0.41144636370375859</v>
      </c>
      <c r="Y4">
        <f t="shared" si="1"/>
        <v>-0.88807661072919952</v>
      </c>
      <c r="Z4">
        <f t="shared" si="3"/>
        <v>3</v>
      </c>
    </row>
    <row r="5" spans="1:26">
      <c r="A5" t="s">
        <v>707</v>
      </c>
      <c r="B5">
        <v>1</v>
      </c>
      <c r="C5">
        <v>1991</v>
      </c>
      <c r="D5" t="s">
        <v>32</v>
      </c>
      <c r="E5" t="s">
        <v>262</v>
      </c>
      <c r="F5">
        <v>39.380000000000003</v>
      </c>
      <c r="G5">
        <v>4</v>
      </c>
      <c r="J5">
        <v>1</v>
      </c>
      <c r="K5">
        <v>4</v>
      </c>
      <c r="M5" s="49" t="s">
        <v>719</v>
      </c>
      <c r="N5" t="s">
        <v>720</v>
      </c>
      <c r="O5">
        <v>1991</v>
      </c>
      <c r="P5" t="s">
        <v>855</v>
      </c>
      <c r="Q5" t="s">
        <v>728</v>
      </c>
      <c r="R5" t="s">
        <v>860</v>
      </c>
      <c r="S5" t="s">
        <v>557</v>
      </c>
      <c r="T5">
        <f>AVERAGE(F3,F4,F6)</f>
        <v>44.546666666666674</v>
      </c>
      <c r="U5">
        <f t="shared" si="0"/>
        <v>26.63</v>
      </c>
      <c r="V5" s="51">
        <v>12</v>
      </c>
      <c r="W5" s="51">
        <v>4</v>
      </c>
      <c r="X5">
        <f t="shared" si="2"/>
        <v>0.59780005986231655</v>
      </c>
      <c r="Y5">
        <f t="shared" si="1"/>
        <v>-0.51449892899460548</v>
      </c>
      <c r="Z5">
        <f t="shared" si="3"/>
        <v>3</v>
      </c>
    </row>
    <row r="6" spans="1:26">
      <c r="A6" t="s">
        <v>720</v>
      </c>
      <c r="B6">
        <v>1</v>
      </c>
      <c r="C6">
        <v>1991</v>
      </c>
      <c r="D6" t="s">
        <v>32</v>
      </c>
      <c r="E6" t="s">
        <v>163</v>
      </c>
      <c r="F6">
        <v>51.13</v>
      </c>
      <c r="G6">
        <v>4</v>
      </c>
      <c r="J6">
        <v>1</v>
      </c>
      <c r="K6">
        <v>5</v>
      </c>
      <c r="M6" s="49" t="s">
        <v>719</v>
      </c>
      <c r="N6" t="s">
        <v>720</v>
      </c>
      <c r="O6">
        <v>1991</v>
      </c>
      <c r="P6" t="s">
        <v>855</v>
      </c>
      <c r="Q6" t="s">
        <v>728</v>
      </c>
      <c r="R6" t="s">
        <v>861</v>
      </c>
      <c r="S6" t="s">
        <v>557</v>
      </c>
      <c r="T6">
        <f>AVERAGE(F3,F5,F2)</f>
        <v>28.263333333333335</v>
      </c>
      <c r="U6">
        <f t="shared" si="0"/>
        <v>17.63</v>
      </c>
      <c r="V6" s="51">
        <v>12</v>
      </c>
      <c r="W6" s="51">
        <v>4</v>
      </c>
      <c r="X6">
        <f t="shared" si="2"/>
        <v>0.62377638872508545</v>
      </c>
      <c r="Y6">
        <f t="shared" si="1"/>
        <v>-0.47196332623802317</v>
      </c>
      <c r="Z6">
        <f t="shared" si="3"/>
        <v>3</v>
      </c>
    </row>
    <row r="7" spans="1:26">
      <c r="A7" t="s">
        <v>620</v>
      </c>
      <c r="B7">
        <v>1</v>
      </c>
      <c r="C7">
        <v>1991</v>
      </c>
      <c r="D7" t="s">
        <v>34</v>
      </c>
      <c r="E7" t="s">
        <v>857</v>
      </c>
      <c r="F7">
        <v>11.13</v>
      </c>
      <c r="G7">
        <v>4</v>
      </c>
      <c r="J7">
        <v>1</v>
      </c>
      <c r="K7">
        <v>6</v>
      </c>
      <c r="M7" s="49" t="s">
        <v>719</v>
      </c>
      <c r="N7" t="s">
        <v>720</v>
      </c>
      <c r="O7">
        <v>1991</v>
      </c>
      <c r="P7" t="s">
        <v>855</v>
      </c>
      <c r="Q7" t="s">
        <v>728</v>
      </c>
      <c r="R7" t="s">
        <v>862</v>
      </c>
      <c r="S7" t="s">
        <v>557</v>
      </c>
      <c r="T7">
        <f>AVERAGE(F3,F4,F2)</f>
        <v>27.846666666666668</v>
      </c>
      <c r="U7">
        <f t="shared" si="0"/>
        <v>22.25</v>
      </c>
      <c r="V7" s="51">
        <v>12</v>
      </c>
      <c r="W7" s="51">
        <v>4</v>
      </c>
      <c r="X7">
        <f t="shared" si="2"/>
        <v>0.79901843428297814</v>
      </c>
      <c r="Y7">
        <f t="shared" si="1"/>
        <v>-0.22437126178867045</v>
      </c>
      <c r="Z7">
        <f t="shared" si="3"/>
        <v>3</v>
      </c>
    </row>
    <row r="8" spans="1:26">
      <c r="A8" t="s">
        <v>728</v>
      </c>
      <c r="B8">
        <v>1</v>
      </c>
      <c r="C8">
        <v>1991</v>
      </c>
      <c r="D8" t="s">
        <v>34</v>
      </c>
      <c r="E8" t="s">
        <v>858</v>
      </c>
      <c r="F8">
        <v>27.13</v>
      </c>
      <c r="G8">
        <v>4</v>
      </c>
      <c r="J8">
        <v>2</v>
      </c>
      <c r="K8">
        <v>1</v>
      </c>
      <c r="M8" s="49" t="s">
        <v>719</v>
      </c>
      <c r="N8" t="s">
        <v>720</v>
      </c>
      <c r="O8">
        <v>1991</v>
      </c>
      <c r="P8" t="s">
        <v>855</v>
      </c>
      <c r="Q8" t="s">
        <v>721</v>
      </c>
      <c r="R8" t="s">
        <v>857</v>
      </c>
      <c r="S8" t="s">
        <v>557</v>
      </c>
      <c r="T8">
        <f>AVERAGE(F15,F17,F18,F19)</f>
        <v>6.4399999999999995</v>
      </c>
      <c r="U8">
        <f t="shared" ref="U8:U13" si="4">F20</f>
        <v>3.55</v>
      </c>
      <c r="V8" s="51">
        <v>16</v>
      </c>
      <c r="W8" s="51">
        <v>4</v>
      </c>
      <c r="X8">
        <f t="shared" si="2"/>
        <v>0.55124223602484479</v>
      </c>
      <c r="Y8">
        <f t="shared" si="1"/>
        <v>-0.59558093662893774</v>
      </c>
      <c r="Z8">
        <f t="shared" si="3"/>
        <v>3.2</v>
      </c>
    </row>
    <row r="9" spans="1:26">
      <c r="B9">
        <v>1</v>
      </c>
      <c r="C9">
        <v>1991</v>
      </c>
      <c r="D9" t="s">
        <v>34</v>
      </c>
      <c r="E9" t="s">
        <v>859</v>
      </c>
      <c r="F9">
        <v>18.5</v>
      </c>
      <c r="G9">
        <v>4</v>
      </c>
      <c r="J9">
        <v>2</v>
      </c>
      <c r="K9">
        <v>2</v>
      </c>
      <c r="M9" s="49" t="s">
        <v>719</v>
      </c>
      <c r="N9" t="s">
        <v>720</v>
      </c>
      <c r="O9">
        <v>1991</v>
      </c>
      <c r="P9" t="s">
        <v>855</v>
      </c>
      <c r="Q9" t="s">
        <v>721</v>
      </c>
      <c r="R9" t="s">
        <v>858</v>
      </c>
      <c r="S9" t="s">
        <v>557</v>
      </c>
      <c r="T9">
        <f>AVERAGE(F16:F18)</f>
        <v>8.01</v>
      </c>
      <c r="U9">
        <f t="shared" si="4"/>
        <v>5.55</v>
      </c>
      <c r="V9" s="51">
        <v>12</v>
      </c>
      <c r="W9" s="51">
        <v>4</v>
      </c>
      <c r="X9">
        <f>U9/T9</f>
        <v>0.69288389513108617</v>
      </c>
      <c r="Y9">
        <f t="shared" si="1"/>
        <v>-0.36689283332192468</v>
      </c>
      <c r="Z9">
        <f t="shared" si="3"/>
        <v>3</v>
      </c>
    </row>
    <row r="10" spans="1:26">
      <c r="B10">
        <v>1</v>
      </c>
      <c r="C10">
        <v>1991</v>
      </c>
      <c r="D10" t="s">
        <v>34</v>
      </c>
      <c r="E10" t="s">
        <v>860</v>
      </c>
      <c r="F10">
        <v>26.63</v>
      </c>
      <c r="G10">
        <v>4</v>
      </c>
      <c r="J10">
        <v>2</v>
      </c>
      <c r="K10">
        <v>3</v>
      </c>
      <c r="M10" s="49" t="s">
        <v>719</v>
      </c>
      <c r="N10" t="s">
        <v>720</v>
      </c>
      <c r="O10">
        <v>1991</v>
      </c>
      <c r="P10" t="s">
        <v>855</v>
      </c>
      <c r="Q10" t="s">
        <v>721</v>
      </c>
      <c r="R10" t="s">
        <v>859</v>
      </c>
      <c r="S10" t="s">
        <v>557</v>
      </c>
      <c r="T10">
        <f>AVERAGE(F16,F18,F19)</f>
        <v>8.7100000000000009</v>
      </c>
      <c r="U10">
        <f t="shared" si="4"/>
        <v>5.03</v>
      </c>
      <c r="V10" s="51">
        <v>12</v>
      </c>
      <c r="W10" s="51">
        <v>4</v>
      </c>
      <c r="X10">
        <f t="shared" si="2"/>
        <v>0.5774971297359357</v>
      </c>
      <c r="Y10">
        <f t="shared" si="1"/>
        <v>-0.54905180675276355</v>
      </c>
      <c r="Z10">
        <f t="shared" si="3"/>
        <v>3</v>
      </c>
    </row>
    <row r="11" spans="1:26">
      <c r="B11">
        <v>1</v>
      </c>
      <c r="C11">
        <v>1991</v>
      </c>
      <c r="D11" t="s">
        <v>34</v>
      </c>
      <c r="E11" t="s">
        <v>861</v>
      </c>
      <c r="F11">
        <v>17.63</v>
      </c>
      <c r="G11">
        <v>4</v>
      </c>
      <c r="J11">
        <v>2</v>
      </c>
      <c r="K11">
        <v>4</v>
      </c>
      <c r="M11" s="49" t="s">
        <v>719</v>
      </c>
      <c r="N11" t="s">
        <v>720</v>
      </c>
      <c r="O11">
        <v>1991</v>
      </c>
      <c r="P11" t="s">
        <v>855</v>
      </c>
      <c r="Q11" t="s">
        <v>721</v>
      </c>
      <c r="R11" t="s">
        <v>860</v>
      </c>
      <c r="S11" t="s">
        <v>557</v>
      </c>
      <c r="T11">
        <f>AVERAGE(F16,F17,F19)</f>
        <v>8.8533333333333335</v>
      </c>
      <c r="U11">
        <f t="shared" si="4"/>
        <v>5.5</v>
      </c>
      <c r="V11" s="51">
        <v>12</v>
      </c>
      <c r="W11" s="51">
        <v>4</v>
      </c>
      <c r="X11">
        <f t="shared" si="2"/>
        <v>0.6212349397590361</v>
      </c>
      <c r="Y11">
        <f t="shared" si="1"/>
        <v>-0.47604594370169823</v>
      </c>
      <c r="Z11">
        <f t="shared" si="3"/>
        <v>3</v>
      </c>
    </row>
    <row r="12" spans="1:26">
      <c r="B12">
        <v>1</v>
      </c>
      <c r="C12">
        <v>1991</v>
      </c>
      <c r="D12" t="s">
        <v>34</v>
      </c>
      <c r="E12" t="s">
        <v>862</v>
      </c>
      <c r="F12">
        <v>22.25</v>
      </c>
      <c r="G12">
        <v>4</v>
      </c>
      <c r="J12">
        <v>2</v>
      </c>
      <c r="K12">
        <v>5</v>
      </c>
      <c r="M12" s="49" t="s">
        <v>719</v>
      </c>
      <c r="N12" t="s">
        <v>720</v>
      </c>
      <c r="O12">
        <v>1991</v>
      </c>
      <c r="P12" t="s">
        <v>855</v>
      </c>
      <c r="Q12" t="s">
        <v>721</v>
      </c>
      <c r="R12" t="s">
        <v>861</v>
      </c>
      <c r="S12" t="s">
        <v>557</v>
      </c>
      <c r="T12">
        <f>AVERAGE(F16,F18,F15)</f>
        <v>5.333333333333333</v>
      </c>
      <c r="U12">
        <f t="shared" si="4"/>
        <v>3.85</v>
      </c>
      <c r="V12" s="51">
        <v>12</v>
      </c>
      <c r="W12" s="51">
        <v>4</v>
      </c>
      <c r="X12">
        <f t="shared" si="2"/>
        <v>0.72187500000000004</v>
      </c>
      <c r="Y12">
        <f t="shared" si="1"/>
        <v>-0.32590328527197865</v>
      </c>
      <c r="Z12">
        <f t="shared" si="3"/>
        <v>3</v>
      </c>
    </row>
    <row r="13" spans="1:26">
      <c r="J13">
        <v>2</v>
      </c>
      <c r="K13">
        <v>6</v>
      </c>
      <c r="M13" s="49" t="s">
        <v>719</v>
      </c>
      <c r="N13" t="s">
        <v>720</v>
      </c>
      <c r="O13">
        <v>1991</v>
      </c>
      <c r="P13" t="s">
        <v>855</v>
      </c>
      <c r="Q13" t="s">
        <v>721</v>
      </c>
      <c r="R13" t="s">
        <v>862</v>
      </c>
      <c r="S13" t="s">
        <v>557</v>
      </c>
      <c r="T13">
        <f>AVERAGE(F16,F17,F15)</f>
        <v>5.4766666666666666</v>
      </c>
      <c r="U13">
        <f t="shared" si="4"/>
        <v>4.5</v>
      </c>
      <c r="V13" s="51">
        <v>12</v>
      </c>
      <c r="W13" s="51">
        <v>4</v>
      </c>
      <c r="X13">
        <f>U13/T13</f>
        <v>0.82166768107121124</v>
      </c>
      <c r="Y13">
        <f t="shared" si="1"/>
        <v>-0.1964192466047929</v>
      </c>
      <c r="Z13">
        <f t="shared" si="3"/>
        <v>3</v>
      </c>
    </row>
    <row r="14" spans="1:26">
      <c r="A14" t="s">
        <v>60</v>
      </c>
      <c r="B14" t="s">
        <v>15</v>
      </c>
      <c r="C14" t="s">
        <v>597</v>
      </c>
      <c r="D14" t="s">
        <v>49</v>
      </c>
      <c r="E14" t="s">
        <v>706</v>
      </c>
      <c r="F14" t="s">
        <v>855</v>
      </c>
      <c r="G14" t="s">
        <v>13</v>
      </c>
      <c r="V14" s="51"/>
      <c r="W14" s="51"/>
    </row>
    <row r="15" spans="1:26">
      <c r="A15" t="s">
        <v>856</v>
      </c>
      <c r="B15">
        <v>2</v>
      </c>
      <c r="C15">
        <v>1991</v>
      </c>
      <c r="D15" t="s">
        <v>32</v>
      </c>
      <c r="E15" t="s">
        <v>204</v>
      </c>
      <c r="F15">
        <v>0</v>
      </c>
      <c r="G15">
        <v>4</v>
      </c>
      <c r="V15" s="51"/>
      <c r="W15" s="51"/>
    </row>
    <row r="16" spans="1:26">
      <c r="A16" t="s">
        <v>515</v>
      </c>
      <c r="B16">
        <v>2</v>
      </c>
      <c r="C16">
        <v>1991</v>
      </c>
      <c r="D16" t="s">
        <v>32</v>
      </c>
      <c r="E16" t="s">
        <v>22</v>
      </c>
      <c r="F16">
        <v>8.4</v>
      </c>
      <c r="G16">
        <v>4</v>
      </c>
      <c r="V16" s="51"/>
      <c r="W16" s="51"/>
    </row>
    <row r="17" spans="1:23">
      <c r="A17" s="49" t="s">
        <v>719</v>
      </c>
      <c r="B17">
        <v>2</v>
      </c>
      <c r="C17">
        <v>1991</v>
      </c>
      <c r="D17" t="s">
        <v>32</v>
      </c>
      <c r="E17" t="s">
        <v>329</v>
      </c>
      <c r="F17">
        <v>8.0299999999999994</v>
      </c>
      <c r="G17">
        <v>4</v>
      </c>
      <c r="V17" s="51"/>
      <c r="W17" s="51"/>
    </row>
    <row r="18" spans="1:23">
      <c r="A18" t="s">
        <v>707</v>
      </c>
      <c r="B18">
        <v>2</v>
      </c>
      <c r="C18">
        <v>1991</v>
      </c>
      <c r="D18" t="s">
        <v>32</v>
      </c>
      <c r="E18" t="s">
        <v>262</v>
      </c>
      <c r="F18">
        <v>7.6</v>
      </c>
      <c r="G18">
        <v>4</v>
      </c>
      <c r="V18" s="51"/>
      <c r="W18" s="51"/>
    </row>
    <row r="19" spans="1:23">
      <c r="A19" t="s">
        <v>720</v>
      </c>
      <c r="B19">
        <v>2</v>
      </c>
      <c r="C19">
        <v>1991</v>
      </c>
      <c r="D19" t="s">
        <v>32</v>
      </c>
      <c r="E19" t="s">
        <v>163</v>
      </c>
      <c r="F19">
        <v>10.130000000000001</v>
      </c>
      <c r="G19">
        <v>4</v>
      </c>
      <c r="V19" s="51"/>
      <c r="W19" s="51"/>
    </row>
    <row r="20" spans="1:23">
      <c r="A20" t="s">
        <v>620</v>
      </c>
      <c r="B20">
        <v>2</v>
      </c>
      <c r="C20">
        <v>1991</v>
      </c>
      <c r="D20" t="s">
        <v>34</v>
      </c>
      <c r="E20" t="s">
        <v>857</v>
      </c>
      <c r="F20">
        <v>3.55</v>
      </c>
      <c r="G20">
        <v>4</v>
      </c>
      <c r="V20" s="51"/>
      <c r="W20" s="51"/>
    </row>
    <row r="21" spans="1:23">
      <c r="A21" t="s">
        <v>721</v>
      </c>
      <c r="B21">
        <v>2</v>
      </c>
      <c r="C21">
        <v>1991</v>
      </c>
      <c r="D21" t="s">
        <v>34</v>
      </c>
      <c r="E21" t="s">
        <v>858</v>
      </c>
      <c r="F21">
        <v>5.55</v>
      </c>
      <c r="G21">
        <v>4</v>
      </c>
      <c r="V21" s="51"/>
      <c r="W21" s="51"/>
    </row>
    <row r="22" spans="1:23">
      <c r="B22">
        <v>2</v>
      </c>
      <c r="C22">
        <v>1991</v>
      </c>
      <c r="D22" t="s">
        <v>34</v>
      </c>
      <c r="E22" t="s">
        <v>859</v>
      </c>
      <c r="F22">
        <v>5.03</v>
      </c>
      <c r="G22">
        <v>4</v>
      </c>
      <c r="V22" s="51"/>
      <c r="W22" s="51"/>
    </row>
    <row r="23" spans="1:23">
      <c r="B23">
        <v>2</v>
      </c>
      <c r="C23">
        <v>1991</v>
      </c>
      <c r="D23" t="s">
        <v>34</v>
      </c>
      <c r="E23" t="s">
        <v>860</v>
      </c>
      <c r="F23">
        <v>5.5</v>
      </c>
      <c r="G23">
        <v>4</v>
      </c>
      <c r="V23" s="51"/>
      <c r="W23" s="51"/>
    </row>
    <row r="24" spans="1:23">
      <c r="B24">
        <v>2</v>
      </c>
      <c r="C24">
        <v>1991</v>
      </c>
      <c r="D24" t="s">
        <v>34</v>
      </c>
      <c r="E24" t="s">
        <v>861</v>
      </c>
      <c r="F24">
        <v>3.85</v>
      </c>
      <c r="G24">
        <v>4</v>
      </c>
      <c r="V24" s="51"/>
      <c r="W24" s="51"/>
    </row>
    <row r="25" spans="1:23">
      <c r="B25">
        <v>2</v>
      </c>
      <c r="C25">
        <v>1991</v>
      </c>
      <c r="D25" t="s">
        <v>34</v>
      </c>
      <c r="E25" t="s">
        <v>862</v>
      </c>
      <c r="F25">
        <v>4.5</v>
      </c>
      <c r="G25">
        <v>4</v>
      </c>
      <c r="V25" s="51"/>
      <c r="W25" s="51"/>
    </row>
    <row r="26" spans="1:23">
      <c r="V26" s="51"/>
      <c r="W26" s="51"/>
    </row>
    <row r="27" spans="1:23">
      <c r="V27" s="51"/>
      <c r="W27" s="51"/>
    </row>
    <row r="28" spans="1:23">
      <c r="V28" s="51"/>
      <c r="W28" s="51"/>
    </row>
    <row r="29" spans="1:23">
      <c r="V29" s="51"/>
      <c r="W29" s="51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13"/>
  <sheetViews>
    <sheetView workbookViewId="0">
      <selection activeCell="I36" sqref="I36"/>
    </sheetView>
  </sheetViews>
  <sheetFormatPr defaultColWidth="11" defaultRowHeight="15.6"/>
  <cols>
    <col min="9" max="9" width="10.8984375" style="48"/>
  </cols>
  <sheetData>
    <row r="1" spans="1:26">
      <c r="A1" t="s">
        <v>60</v>
      </c>
      <c r="B1" t="s">
        <v>15</v>
      </c>
      <c r="C1" t="s">
        <v>597</v>
      </c>
      <c r="D1" t="s">
        <v>49</v>
      </c>
      <c r="E1" t="s">
        <v>706</v>
      </c>
      <c r="F1" t="s">
        <v>863</v>
      </c>
      <c r="G1" t="s">
        <v>13</v>
      </c>
      <c r="J1" t="s">
        <v>15</v>
      </c>
      <c r="K1" t="s">
        <v>16</v>
      </c>
      <c r="L1" t="s">
        <v>221</v>
      </c>
      <c r="M1" t="s">
        <v>515</v>
      </c>
      <c r="N1" t="s">
        <v>707</v>
      </c>
      <c r="O1" t="s">
        <v>597</v>
      </c>
      <c r="P1" t="s">
        <v>708</v>
      </c>
      <c r="Q1" t="s">
        <v>620</v>
      </c>
      <c r="R1" t="s">
        <v>709</v>
      </c>
      <c r="S1" t="s">
        <v>710</v>
      </c>
      <c r="T1" t="s">
        <v>711</v>
      </c>
      <c r="U1" t="s">
        <v>712</v>
      </c>
      <c r="V1" s="51" t="s">
        <v>713</v>
      </c>
      <c r="W1" t="s">
        <v>714</v>
      </c>
      <c r="X1" t="s">
        <v>715</v>
      </c>
      <c r="Y1" t="s">
        <v>716</v>
      </c>
      <c r="Z1" t="s">
        <v>28</v>
      </c>
    </row>
    <row r="2" spans="1:26">
      <c r="A2" t="s">
        <v>864</v>
      </c>
      <c r="B2">
        <v>1</v>
      </c>
      <c r="C2">
        <v>1988</v>
      </c>
      <c r="D2" t="s">
        <v>32</v>
      </c>
      <c r="E2" t="s">
        <v>865</v>
      </c>
      <c r="F2">
        <v>2.5</v>
      </c>
      <c r="G2">
        <v>4</v>
      </c>
      <c r="J2">
        <v>1</v>
      </c>
      <c r="K2">
        <v>1</v>
      </c>
      <c r="M2" t="s">
        <v>719</v>
      </c>
      <c r="N2" t="s">
        <v>773</v>
      </c>
      <c r="O2">
        <v>1988</v>
      </c>
      <c r="P2" t="s">
        <v>863</v>
      </c>
      <c r="Q2" t="s">
        <v>866</v>
      </c>
      <c r="R2" t="s">
        <v>867</v>
      </c>
      <c r="S2" t="s">
        <v>557</v>
      </c>
      <c r="T2">
        <f>AVERAGE(F2:F4)</f>
        <v>18.166666666666668</v>
      </c>
      <c r="U2">
        <v>12.5</v>
      </c>
      <c r="V2">
        <v>12</v>
      </c>
      <c r="W2">
        <v>4</v>
      </c>
      <c r="X2">
        <f>U2/T2</f>
        <v>0.68807339449541283</v>
      </c>
      <c r="Y2">
        <f>LN(X2)</f>
        <v>-0.37385976869283327</v>
      </c>
      <c r="Z2">
        <f>(V2*W2)/(V2+W2)</f>
        <v>3</v>
      </c>
    </row>
    <row r="3" spans="1:26">
      <c r="A3" t="s">
        <v>515</v>
      </c>
      <c r="B3">
        <v>1</v>
      </c>
      <c r="C3">
        <v>1988</v>
      </c>
      <c r="D3" t="s">
        <v>32</v>
      </c>
      <c r="E3" t="s">
        <v>868</v>
      </c>
      <c r="F3">
        <v>52</v>
      </c>
      <c r="G3">
        <v>4</v>
      </c>
      <c r="J3">
        <v>2</v>
      </c>
      <c r="K3">
        <v>1</v>
      </c>
      <c r="M3" t="s">
        <v>719</v>
      </c>
      <c r="N3" t="s">
        <v>773</v>
      </c>
      <c r="O3">
        <v>1989</v>
      </c>
      <c r="P3" t="s">
        <v>863</v>
      </c>
      <c r="Q3" t="s">
        <v>866</v>
      </c>
      <c r="R3" t="s">
        <v>867</v>
      </c>
      <c r="S3" t="s">
        <v>557</v>
      </c>
      <c r="T3">
        <f>AVERAGE(F6:F8)</f>
        <v>10.666666666666666</v>
      </c>
      <c r="U3">
        <v>3.5</v>
      </c>
      <c r="V3">
        <v>12</v>
      </c>
      <c r="W3">
        <v>4</v>
      </c>
      <c r="X3">
        <f>U3/T3</f>
        <v>0.328125</v>
      </c>
      <c r="Y3">
        <f t="shared" ref="Y3:Y4" si="0">LN(X3)</f>
        <v>-1.1143606456362489</v>
      </c>
      <c r="Z3">
        <f t="shared" ref="Z3:Z4" si="1">(V3*W3)/(V3+W3)</f>
        <v>3</v>
      </c>
    </row>
    <row r="4" spans="1:26">
      <c r="A4" t="s">
        <v>719</v>
      </c>
      <c r="B4">
        <v>1</v>
      </c>
      <c r="C4">
        <v>1988</v>
      </c>
      <c r="D4" t="s">
        <v>32</v>
      </c>
      <c r="E4" t="s">
        <v>869</v>
      </c>
      <c r="F4">
        <v>0</v>
      </c>
      <c r="G4">
        <v>4</v>
      </c>
      <c r="J4">
        <v>3</v>
      </c>
      <c r="K4">
        <v>1</v>
      </c>
      <c r="M4" t="s">
        <v>719</v>
      </c>
      <c r="N4" t="s">
        <v>773</v>
      </c>
      <c r="O4">
        <v>1990</v>
      </c>
      <c r="P4" t="s">
        <v>863</v>
      </c>
      <c r="Q4" t="s">
        <v>866</v>
      </c>
      <c r="R4" t="s">
        <v>867</v>
      </c>
      <c r="S4" t="s">
        <v>557</v>
      </c>
      <c r="T4">
        <f>AVERAGE(F10:F12)</f>
        <v>16.333333333333332</v>
      </c>
      <c r="U4">
        <v>10.199999999999999</v>
      </c>
      <c r="V4">
        <v>12</v>
      </c>
      <c r="W4">
        <v>4</v>
      </c>
      <c r="X4">
        <f>U4/T4</f>
        <v>0.6244897959183674</v>
      </c>
      <c r="Y4">
        <f t="shared" si="0"/>
        <v>-0.47082028915229146</v>
      </c>
      <c r="Z4">
        <f t="shared" si="1"/>
        <v>3</v>
      </c>
    </row>
    <row r="5" spans="1:26">
      <c r="A5" t="s">
        <v>707</v>
      </c>
      <c r="B5">
        <v>1</v>
      </c>
      <c r="C5">
        <v>1988</v>
      </c>
      <c r="D5" t="s">
        <v>34</v>
      </c>
      <c r="E5" t="s">
        <v>867</v>
      </c>
      <c r="F5">
        <v>12.5</v>
      </c>
      <c r="G5">
        <v>4</v>
      </c>
    </row>
    <row r="6" spans="1:26">
      <c r="A6" t="s">
        <v>773</v>
      </c>
      <c r="B6">
        <v>2</v>
      </c>
      <c r="C6">
        <v>1989</v>
      </c>
      <c r="D6" t="s">
        <v>32</v>
      </c>
      <c r="E6" t="s">
        <v>865</v>
      </c>
      <c r="F6">
        <v>0</v>
      </c>
      <c r="G6">
        <v>4</v>
      </c>
    </row>
    <row r="7" spans="1:26">
      <c r="B7">
        <v>2</v>
      </c>
      <c r="C7">
        <v>1989</v>
      </c>
      <c r="D7" t="s">
        <v>32</v>
      </c>
      <c r="E7" t="s">
        <v>868</v>
      </c>
      <c r="F7">
        <v>32</v>
      </c>
      <c r="G7">
        <v>4</v>
      </c>
    </row>
    <row r="8" spans="1:26">
      <c r="B8">
        <v>2</v>
      </c>
      <c r="C8">
        <v>1989</v>
      </c>
      <c r="D8" t="s">
        <v>32</v>
      </c>
      <c r="E8" t="s">
        <v>869</v>
      </c>
      <c r="F8">
        <v>0</v>
      </c>
      <c r="G8">
        <v>4</v>
      </c>
    </row>
    <row r="9" spans="1:26">
      <c r="B9">
        <v>2</v>
      </c>
      <c r="C9">
        <v>1989</v>
      </c>
      <c r="D9" t="s">
        <v>34</v>
      </c>
      <c r="E9" t="s">
        <v>867</v>
      </c>
      <c r="F9">
        <v>3.5</v>
      </c>
      <c r="G9">
        <v>4</v>
      </c>
    </row>
    <row r="10" spans="1:26">
      <c r="B10">
        <v>3</v>
      </c>
      <c r="C10">
        <v>1990</v>
      </c>
      <c r="D10" t="s">
        <v>32</v>
      </c>
      <c r="E10" t="s">
        <v>865</v>
      </c>
      <c r="F10">
        <v>0</v>
      </c>
      <c r="G10">
        <v>4</v>
      </c>
    </row>
    <row r="11" spans="1:26">
      <c r="B11">
        <v>3</v>
      </c>
      <c r="C11">
        <v>1990</v>
      </c>
      <c r="D11" t="s">
        <v>32</v>
      </c>
      <c r="E11" t="s">
        <v>868</v>
      </c>
      <c r="F11">
        <v>49</v>
      </c>
      <c r="G11">
        <v>4</v>
      </c>
    </row>
    <row r="12" spans="1:26">
      <c r="B12">
        <v>3</v>
      </c>
      <c r="C12">
        <v>1990</v>
      </c>
      <c r="D12" t="s">
        <v>32</v>
      </c>
      <c r="E12" t="s">
        <v>869</v>
      </c>
      <c r="F12">
        <v>0</v>
      </c>
      <c r="G12">
        <v>4</v>
      </c>
    </row>
    <row r="13" spans="1:26">
      <c r="B13">
        <v>3</v>
      </c>
      <c r="C13">
        <v>1990</v>
      </c>
      <c r="D13" t="s">
        <v>34</v>
      </c>
      <c r="E13" t="s">
        <v>867</v>
      </c>
      <c r="F13">
        <v>10.199999999999999</v>
      </c>
      <c r="G13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18"/>
  <sheetViews>
    <sheetView workbookViewId="0">
      <selection activeCell="L33" sqref="L33"/>
    </sheetView>
  </sheetViews>
  <sheetFormatPr defaultColWidth="11" defaultRowHeight="15.6"/>
  <sheetData>
    <row r="1" spans="1:21">
      <c r="A1" t="s">
        <v>82</v>
      </c>
    </row>
    <row r="3" spans="1:21">
      <c r="A3" s="5" t="s">
        <v>6</v>
      </c>
      <c r="B3" s="5" t="s">
        <v>74</v>
      </c>
      <c r="C3" t="s">
        <v>15</v>
      </c>
      <c r="D3" t="s">
        <v>16</v>
      </c>
      <c r="E3" t="s">
        <v>49</v>
      </c>
      <c r="F3" s="5" t="s">
        <v>75</v>
      </c>
      <c r="G3" t="s">
        <v>76</v>
      </c>
      <c r="H3" t="s">
        <v>12</v>
      </c>
      <c r="I3" t="s">
        <v>77</v>
      </c>
      <c r="J3" t="s">
        <v>14</v>
      </c>
      <c r="K3" t="s">
        <v>13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  <c r="Q3" s="6" t="s">
        <v>25</v>
      </c>
      <c r="S3" s="6" t="s">
        <v>26</v>
      </c>
      <c r="T3" s="6" t="s">
        <v>27</v>
      </c>
      <c r="U3" t="s">
        <v>28</v>
      </c>
    </row>
    <row r="4" spans="1:21">
      <c r="C4">
        <v>11</v>
      </c>
      <c r="D4">
        <v>1</v>
      </c>
      <c r="E4" t="s">
        <v>83</v>
      </c>
      <c r="F4" t="s">
        <v>52</v>
      </c>
      <c r="G4">
        <v>0.71456310700000003</v>
      </c>
      <c r="H4">
        <f>G4-I4</f>
        <v>3.8834951999999978E-2</v>
      </c>
      <c r="I4">
        <v>0.67572815500000005</v>
      </c>
      <c r="J4">
        <f>H4*SQRT(K4)</f>
        <v>0.16476274743752434</v>
      </c>
      <c r="K4">
        <v>18</v>
      </c>
      <c r="L4">
        <f>SQRT((((K5-1)*J5^2)+((K4-1)*J4^2))/(K5+K4-2))</f>
        <v>0.21299393637394434</v>
      </c>
      <c r="M4">
        <f>(I5-I4)/L4</f>
        <v>-0.23702757862254331</v>
      </c>
      <c r="N4">
        <f>1-(3/(4*(K4+K5-2)-1))</f>
        <v>0.970873786407767</v>
      </c>
      <c r="O4">
        <f>((K4+K5)/(K4*K5))+(M4^2/(2*(K4+K5)))</f>
        <v>0.15655880685962101</v>
      </c>
      <c r="P4">
        <f>N4*M4</f>
        <v>-0.23012386274033331</v>
      </c>
      <c r="Q4">
        <f>O4*(N4^2)</f>
        <v>0.14757169088474031</v>
      </c>
      <c r="S4" s="7">
        <f>LN(I5/I4)</f>
        <v>-7.7650934441478359E-2</v>
      </c>
      <c r="T4" s="7">
        <f>(((J5^2)/(K5*I5^2))+((J4^2)/(K4*I4^2)))</f>
        <v>2.3711109915549838E-2</v>
      </c>
      <c r="U4">
        <f>(K4*K5)/(K4+K5)</f>
        <v>6.4285714285714288</v>
      </c>
    </row>
    <row r="5" spans="1:21">
      <c r="E5" t="s">
        <v>84</v>
      </c>
      <c r="F5" t="s">
        <v>52</v>
      </c>
      <c r="G5">
        <v>0.71456310700000003</v>
      </c>
      <c r="H5">
        <f>G5-I5</f>
        <v>8.9320389000000056E-2</v>
      </c>
      <c r="I5">
        <v>0.62524271799999998</v>
      </c>
      <c r="J5">
        <f>H5*SQRT(K5)</f>
        <v>0.28245587073224965</v>
      </c>
      <c r="K5">
        <v>10</v>
      </c>
    </row>
    <row r="6" spans="1:21">
      <c r="D6">
        <v>2</v>
      </c>
      <c r="E6" t="s">
        <v>83</v>
      </c>
      <c r="F6" t="s">
        <v>36</v>
      </c>
      <c r="G6">
        <v>81.262135920000006</v>
      </c>
      <c r="H6">
        <f>G6-I6</f>
        <v>5.4368932000000001</v>
      </c>
      <c r="I6">
        <v>75.825242720000006</v>
      </c>
      <c r="J6">
        <f>H6*SQRT(K6)</f>
        <v>23.066784301842166</v>
      </c>
      <c r="K6">
        <v>18</v>
      </c>
      <c r="L6">
        <f>SQRT((((K7-1)*J7^2)+((K6-1)*J6^2))/(K7+K6-2))</f>
        <v>26.990237520078562</v>
      </c>
      <c r="M6">
        <f>(I7-I6)/L6</f>
        <v>-0.56115219655747295</v>
      </c>
      <c r="N6">
        <f>1-(3/(4*(K6+K7-2)-1))</f>
        <v>0.970873786407767</v>
      </c>
      <c r="O6">
        <f>((K6+K7)/(K6*K7))+(M6^2/(2*(K6+K7)))</f>
        <v>0.16117862319307835</v>
      </c>
      <c r="P6">
        <f>N6*M6</f>
        <v>-0.54480795782278924</v>
      </c>
      <c r="Q6">
        <f>O6*(N6^2)</f>
        <v>0.15192631086160652</v>
      </c>
      <c r="S6" s="7">
        <f>LN(I7/I6)</f>
        <v>-0.22282350013177118</v>
      </c>
      <c r="T6" s="7">
        <f>(((J7^2)/(K7*I7^2))+((J6^2)/(K6*I6^2)))</f>
        <v>3.5001152288084918E-2</v>
      </c>
      <c r="U6">
        <f>(K6*K7)/(K6+K7)</f>
        <v>6.4285714285714288</v>
      </c>
    </row>
    <row r="7" spans="1:21">
      <c r="E7" t="s">
        <v>84</v>
      </c>
      <c r="F7" t="s">
        <v>36</v>
      </c>
      <c r="G7">
        <v>71.165048540000001</v>
      </c>
      <c r="H7">
        <f>G7-I7</f>
        <v>10.485436890000003</v>
      </c>
      <c r="I7">
        <v>60.679611649999998</v>
      </c>
      <c r="J7">
        <f>H7*SQRT(K7)</f>
        <v>33.157862834352422</v>
      </c>
      <c r="K7">
        <v>10</v>
      </c>
    </row>
    <row r="14" spans="1:21">
      <c r="A14" s="5" t="s">
        <v>6</v>
      </c>
      <c r="B14" s="5" t="s">
        <v>74</v>
      </c>
      <c r="C14" t="s">
        <v>15</v>
      </c>
      <c r="D14" t="s">
        <v>16</v>
      </c>
      <c r="E14" t="s">
        <v>49</v>
      </c>
      <c r="F14" s="5" t="s">
        <v>75</v>
      </c>
      <c r="G14" t="s">
        <v>76</v>
      </c>
      <c r="H14" t="s">
        <v>12</v>
      </c>
      <c r="I14" t="s">
        <v>77</v>
      </c>
      <c r="J14" t="s">
        <v>14</v>
      </c>
      <c r="K14" t="s">
        <v>13</v>
      </c>
      <c r="L14" s="6" t="s">
        <v>20</v>
      </c>
      <c r="M14" s="6" t="s">
        <v>21</v>
      </c>
      <c r="N14" s="6" t="s">
        <v>22</v>
      </c>
      <c r="O14" s="6" t="s">
        <v>23</v>
      </c>
      <c r="P14" s="6" t="s">
        <v>24</v>
      </c>
      <c r="Q14" s="6" t="s">
        <v>25</v>
      </c>
      <c r="S14" s="6" t="s">
        <v>26</v>
      </c>
      <c r="T14" s="6" t="s">
        <v>27</v>
      </c>
      <c r="U14" t="s">
        <v>28</v>
      </c>
    </row>
    <row r="15" spans="1:21">
      <c r="C15">
        <v>12</v>
      </c>
      <c r="D15">
        <v>1</v>
      </c>
      <c r="E15" t="s">
        <v>85</v>
      </c>
      <c r="F15" t="s">
        <v>52</v>
      </c>
      <c r="G15">
        <v>0.73139158599999998</v>
      </c>
      <c r="H15">
        <f>G15-I15</f>
        <v>5.6957928999999963E-2</v>
      </c>
      <c r="I15">
        <v>0.67443365700000002</v>
      </c>
      <c r="J15">
        <f>H15*SQRT(K15)</f>
        <v>0.16110135135296755</v>
      </c>
      <c r="K15">
        <v>8</v>
      </c>
      <c r="L15">
        <f>SQRT((((K16-1)*J16^2)+((K15-1)*J15^2))/(K16+K15-2))</f>
        <v>0.19108922086102159</v>
      </c>
      <c r="M15">
        <f>(I16-I15)/L15</f>
        <v>-0.67743139783979922</v>
      </c>
      <c r="N15">
        <f>1-(3/(4*(K15+K16-2)-1))</f>
        <v>0.96703296703296704</v>
      </c>
      <c r="O15">
        <f>((K15+K16)/(K15*K16))+(M15^2/(2*(K15+K16)))</f>
        <v>0.19300179538734841</v>
      </c>
      <c r="P15">
        <f>N15*M15</f>
        <v>-0.65509849461431136</v>
      </c>
      <c r="Q15">
        <f>O15*(N15^2)</f>
        <v>0.18048616151184954</v>
      </c>
      <c r="S15" s="7">
        <f>LN(I16/I15)</f>
        <v>-0.21311720771175027</v>
      </c>
      <c r="T15" s="7">
        <f>(((J16^2)/(K16*I16^2))+((J15^2)/(K15*I15^2)))</f>
        <v>1.5279404014250176E-2</v>
      </c>
      <c r="U15">
        <f>(K15*K16)/(K15+K16)</f>
        <v>5.44</v>
      </c>
    </row>
    <row r="16" spans="1:21">
      <c r="E16" t="s">
        <v>86</v>
      </c>
      <c r="F16" t="s">
        <v>52</v>
      </c>
      <c r="G16">
        <v>0.594174757</v>
      </c>
      <c r="H16">
        <f>G16-I16</f>
        <v>4.9190937999999962E-2</v>
      </c>
      <c r="I16">
        <v>0.54498381900000004</v>
      </c>
      <c r="J16">
        <f>H16*SQRT(K16)</f>
        <v>0.20281943319720941</v>
      </c>
      <c r="K16">
        <v>17</v>
      </c>
    </row>
    <row r="17" spans="4:21">
      <c r="D17">
        <v>2</v>
      </c>
      <c r="E17" t="s">
        <v>85</v>
      </c>
      <c r="F17" t="s">
        <v>36</v>
      </c>
      <c r="G17">
        <v>86.893203880000002</v>
      </c>
      <c r="H17">
        <f>G17-I17</f>
        <v>11.844660189999999</v>
      </c>
      <c r="I17">
        <v>75.048543690000002</v>
      </c>
      <c r="J17">
        <f>H17*SQRT(K17)</f>
        <v>33.501758164797359</v>
      </c>
      <c r="K17">
        <v>8</v>
      </c>
      <c r="L17">
        <f>SQRT((((K18-1)*J18^2)+((K17-1)*J17^2))/(K18+K17-2))</f>
        <v>27.256011501325002</v>
      </c>
      <c r="M17">
        <f>(I18-I17)/L17</f>
        <v>-0.99025094917823597</v>
      </c>
      <c r="N17">
        <f>1-(3/(4*(K17+K18-2)-1))</f>
        <v>0.96703296703296704</v>
      </c>
      <c r="O17">
        <f>((K17+K18)/(K17*K18))+(M17^2/(2*(K17+K18)))</f>
        <v>0.20343546825873265</v>
      </c>
      <c r="P17">
        <f>N17*M17</f>
        <v>-0.95760531349104139</v>
      </c>
      <c r="Q17">
        <f>O17*(N17^2)</f>
        <v>0.19024323948745631</v>
      </c>
      <c r="S17" s="7">
        <f>LN(I18/I17)</f>
        <v>-0.44572128596920146</v>
      </c>
      <c r="T17" s="7">
        <f>(((J18^2)/(K18*I18^2))+((J17^2)/(K17*I17^2)))</f>
        <v>3.9601629583311967E-2</v>
      </c>
      <c r="U17">
        <f>(K17*K18)/(K17+K18)</f>
        <v>5.44</v>
      </c>
    </row>
    <row r="18" spans="4:21">
      <c r="E18" t="s">
        <v>86</v>
      </c>
      <c r="F18" t="s">
        <v>36</v>
      </c>
      <c r="G18">
        <v>53.883495150000002</v>
      </c>
      <c r="H18">
        <f>G18-I18</f>
        <v>5.8252427199999985</v>
      </c>
      <c r="I18">
        <v>48.058252430000003</v>
      </c>
      <c r="J18">
        <f>H18*SQRT(K18)</f>
        <v>24.018091029420315</v>
      </c>
      <c r="K18">
        <v>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90"/>
  <sheetViews>
    <sheetView workbookViewId="0">
      <selection activeCell="I42" sqref="I42"/>
    </sheetView>
  </sheetViews>
  <sheetFormatPr defaultColWidth="11" defaultRowHeight="15.6"/>
  <cols>
    <col min="9" max="9" width="10.8984375" style="48"/>
  </cols>
  <sheetData>
    <row r="1" spans="1:24">
      <c r="A1" t="s">
        <v>60</v>
      </c>
      <c r="B1" t="s">
        <v>15</v>
      </c>
      <c r="C1" t="s">
        <v>597</v>
      </c>
      <c r="D1" t="s">
        <v>49</v>
      </c>
      <c r="E1" t="s">
        <v>706</v>
      </c>
      <c r="F1" t="s">
        <v>70</v>
      </c>
      <c r="G1" t="s">
        <v>13</v>
      </c>
      <c r="I1" s="47"/>
      <c r="J1" t="s">
        <v>15</v>
      </c>
      <c r="K1" t="s">
        <v>16</v>
      </c>
      <c r="L1" t="s">
        <v>515</v>
      </c>
      <c r="M1" t="s">
        <v>707</v>
      </c>
      <c r="N1" t="s">
        <v>597</v>
      </c>
      <c r="O1" t="s">
        <v>708</v>
      </c>
      <c r="P1" t="s">
        <v>620</v>
      </c>
      <c r="Q1" t="s">
        <v>709</v>
      </c>
      <c r="R1" t="s">
        <v>711</v>
      </c>
      <c r="S1" t="s">
        <v>712</v>
      </c>
      <c r="T1" t="s">
        <v>713</v>
      </c>
      <c r="U1" t="s">
        <v>714</v>
      </c>
      <c r="V1" t="s">
        <v>715</v>
      </c>
      <c r="W1" t="s">
        <v>716</v>
      </c>
      <c r="X1" t="s">
        <v>28</v>
      </c>
    </row>
    <row r="2" spans="1:24">
      <c r="A2" t="s">
        <v>545</v>
      </c>
      <c r="B2">
        <v>1</v>
      </c>
      <c r="C2">
        <v>1987</v>
      </c>
      <c r="D2" t="s">
        <v>32</v>
      </c>
      <c r="E2" t="s">
        <v>202</v>
      </c>
      <c r="F2">
        <v>2.7</v>
      </c>
      <c r="G2">
        <v>4</v>
      </c>
      <c r="J2">
        <v>1</v>
      </c>
      <c r="K2">
        <v>1</v>
      </c>
      <c r="L2" s="49" t="s">
        <v>719</v>
      </c>
      <c r="M2" s="53" t="s">
        <v>735</v>
      </c>
      <c r="N2">
        <v>1987</v>
      </c>
      <c r="O2" t="s">
        <v>70</v>
      </c>
      <c r="P2" t="s">
        <v>794</v>
      </c>
      <c r="Q2" t="s">
        <v>870</v>
      </c>
      <c r="R2">
        <f>AVERAGE(F2,F3,F4,F5)</f>
        <v>2.625</v>
      </c>
      <c r="S2">
        <f t="shared" ref="S2:S15" si="0">F7</f>
        <v>1.2</v>
      </c>
      <c r="T2">
        <v>16</v>
      </c>
      <c r="U2">
        <v>4</v>
      </c>
      <c r="V2">
        <f>S2/R2</f>
        <v>0.45714285714285713</v>
      </c>
      <c r="W2">
        <f t="shared" ref="W2:W59" si="1">LN(V2)</f>
        <v>-0.78275933924963248</v>
      </c>
      <c r="X2">
        <f t="shared" ref="X2:X59" si="2">(T2*U2)/(U2+T2)</f>
        <v>3.2</v>
      </c>
    </row>
    <row r="3" spans="1:24">
      <c r="A3" t="s">
        <v>515</v>
      </c>
      <c r="B3">
        <v>1</v>
      </c>
      <c r="C3">
        <v>1987</v>
      </c>
      <c r="D3" t="s">
        <v>32</v>
      </c>
      <c r="E3" t="s">
        <v>22</v>
      </c>
      <c r="F3">
        <v>6.6</v>
      </c>
      <c r="G3">
        <v>4</v>
      </c>
      <c r="J3">
        <v>1</v>
      </c>
      <c r="K3">
        <v>2</v>
      </c>
      <c r="L3" s="49" t="s">
        <v>719</v>
      </c>
      <c r="M3" s="53" t="s">
        <v>735</v>
      </c>
      <c r="N3">
        <v>1987</v>
      </c>
      <c r="O3" t="s">
        <v>70</v>
      </c>
      <c r="P3" t="s">
        <v>794</v>
      </c>
      <c r="Q3" t="s">
        <v>871</v>
      </c>
      <c r="R3">
        <f>AVERAGE(F2,F3,F4,F6)</f>
        <v>20.524999999999999</v>
      </c>
      <c r="S3">
        <f t="shared" si="0"/>
        <v>7.3</v>
      </c>
      <c r="T3">
        <v>16</v>
      </c>
      <c r="U3">
        <v>4</v>
      </c>
      <c r="V3">
        <f t="shared" ref="V3:V59" si="3">S3/R3</f>
        <v>0.35566382460414131</v>
      </c>
      <c r="W3">
        <f t="shared" si="1"/>
        <v>-1.0337693071841465</v>
      </c>
      <c r="X3">
        <f t="shared" si="2"/>
        <v>3.2</v>
      </c>
    </row>
    <row r="4" spans="1:24">
      <c r="A4" s="49" t="s">
        <v>719</v>
      </c>
      <c r="B4">
        <v>1</v>
      </c>
      <c r="C4">
        <v>1987</v>
      </c>
      <c r="D4" t="s">
        <v>32</v>
      </c>
      <c r="E4" t="s">
        <v>267</v>
      </c>
      <c r="F4">
        <v>1.2</v>
      </c>
      <c r="G4">
        <v>4</v>
      </c>
      <c r="J4">
        <v>1</v>
      </c>
      <c r="K4">
        <v>3</v>
      </c>
      <c r="L4" s="49" t="s">
        <v>719</v>
      </c>
      <c r="M4" s="53" t="s">
        <v>735</v>
      </c>
      <c r="N4">
        <v>1987</v>
      </c>
      <c r="O4" t="s">
        <v>70</v>
      </c>
      <c r="P4" t="s">
        <v>794</v>
      </c>
      <c r="Q4" t="s">
        <v>872</v>
      </c>
      <c r="R4">
        <f>AVERAGE(F2,F3,F5)</f>
        <v>3.1</v>
      </c>
      <c r="S4">
        <f t="shared" si="0"/>
        <v>0.2</v>
      </c>
      <c r="T4">
        <v>12</v>
      </c>
      <c r="U4">
        <v>4</v>
      </c>
      <c r="V4">
        <f t="shared" si="3"/>
        <v>6.4516129032258063E-2</v>
      </c>
      <c r="W4">
        <f t="shared" si="1"/>
        <v>-2.7408400239252009</v>
      </c>
      <c r="X4">
        <f t="shared" si="2"/>
        <v>3</v>
      </c>
    </row>
    <row r="5" spans="1:24">
      <c r="A5" t="s">
        <v>707</v>
      </c>
      <c r="B5">
        <v>1</v>
      </c>
      <c r="C5">
        <v>1987</v>
      </c>
      <c r="D5" t="s">
        <v>32</v>
      </c>
      <c r="E5" t="s">
        <v>262</v>
      </c>
      <c r="F5">
        <v>0</v>
      </c>
      <c r="G5">
        <v>4</v>
      </c>
      <c r="J5">
        <v>1</v>
      </c>
      <c r="K5">
        <v>4</v>
      </c>
      <c r="L5" s="49" t="s">
        <v>719</v>
      </c>
      <c r="M5" s="53" t="s">
        <v>735</v>
      </c>
      <c r="N5">
        <v>1987</v>
      </c>
      <c r="O5" t="s">
        <v>70</v>
      </c>
      <c r="P5" t="s">
        <v>794</v>
      </c>
      <c r="Q5" t="s">
        <v>873</v>
      </c>
      <c r="R5">
        <f>AVERAGE(F2,F3,F6)</f>
        <v>26.966666666666665</v>
      </c>
      <c r="S5">
        <f t="shared" si="0"/>
        <v>9.4</v>
      </c>
      <c r="T5">
        <v>12</v>
      </c>
      <c r="U5">
        <v>4</v>
      </c>
      <c r="V5">
        <f t="shared" si="3"/>
        <v>0.34857849196538943</v>
      </c>
      <c r="W5">
        <f t="shared" si="1"/>
        <v>-1.0538918461203779</v>
      </c>
      <c r="X5">
        <f t="shared" si="2"/>
        <v>3</v>
      </c>
    </row>
    <row r="6" spans="1:24">
      <c r="A6" s="53" t="s">
        <v>735</v>
      </c>
      <c r="B6">
        <v>1</v>
      </c>
      <c r="C6">
        <v>1987</v>
      </c>
      <c r="D6" t="s">
        <v>32</v>
      </c>
      <c r="E6" t="s">
        <v>163</v>
      </c>
      <c r="F6">
        <v>71.599999999999994</v>
      </c>
      <c r="G6">
        <v>4</v>
      </c>
      <c r="J6">
        <v>1</v>
      </c>
      <c r="K6">
        <v>5</v>
      </c>
      <c r="L6" s="49" t="s">
        <v>719</v>
      </c>
      <c r="M6" s="53" t="s">
        <v>735</v>
      </c>
      <c r="N6">
        <v>1987</v>
      </c>
      <c r="O6" t="s">
        <v>70</v>
      </c>
      <c r="P6" t="s">
        <v>794</v>
      </c>
      <c r="Q6" t="s">
        <v>874</v>
      </c>
      <c r="R6">
        <f>AVERAGE(R2:R5,F2,F4,F5)</f>
        <v>8.1595238095238098</v>
      </c>
      <c r="S6">
        <f t="shared" si="0"/>
        <v>1</v>
      </c>
      <c r="T6">
        <v>12</v>
      </c>
      <c r="U6">
        <v>4</v>
      </c>
      <c r="V6">
        <f t="shared" si="3"/>
        <v>0.12255617157864021</v>
      </c>
      <c r="W6">
        <f t="shared" si="1"/>
        <v>-2.099185810597195</v>
      </c>
      <c r="X6">
        <f t="shared" si="2"/>
        <v>3</v>
      </c>
    </row>
    <row r="7" spans="1:24">
      <c r="A7" t="s">
        <v>620</v>
      </c>
      <c r="B7">
        <v>1</v>
      </c>
      <c r="C7">
        <v>1987</v>
      </c>
      <c r="D7" t="s">
        <v>34</v>
      </c>
      <c r="E7" t="s">
        <v>870</v>
      </c>
      <c r="F7">
        <v>1.2</v>
      </c>
      <c r="G7">
        <v>4</v>
      </c>
      <c r="J7">
        <v>1</v>
      </c>
      <c r="K7">
        <v>6</v>
      </c>
      <c r="L7" s="49" t="s">
        <v>719</v>
      </c>
      <c r="M7" s="53" t="s">
        <v>735</v>
      </c>
      <c r="N7">
        <v>1987</v>
      </c>
      <c r="O7" t="s">
        <v>70</v>
      </c>
      <c r="P7" t="s">
        <v>794</v>
      </c>
      <c r="Q7" t="s">
        <v>875</v>
      </c>
      <c r="R7">
        <f>AVERAGE(R2:R6,F2,F4,F6)</f>
        <v>17.109523809523807</v>
      </c>
      <c r="S7">
        <f t="shared" si="0"/>
        <v>14.4</v>
      </c>
      <c r="T7">
        <v>12</v>
      </c>
      <c r="U7">
        <v>4</v>
      </c>
      <c r="V7">
        <f t="shared" si="3"/>
        <v>0.84163651544670204</v>
      </c>
      <c r="W7">
        <f t="shared" si="1"/>
        <v>-0.17240704981409496</v>
      </c>
      <c r="X7">
        <f t="shared" si="2"/>
        <v>3</v>
      </c>
    </row>
    <row r="8" spans="1:24">
      <c r="A8" t="s">
        <v>794</v>
      </c>
      <c r="B8">
        <v>1</v>
      </c>
      <c r="C8">
        <v>1987</v>
      </c>
      <c r="D8" t="s">
        <v>34</v>
      </c>
      <c r="E8" t="s">
        <v>871</v>
      </c>
      <c r="F8">
        <v>7.3</v>
      </c>
      <c r="G8">
        <v>4</v>
      </c>
      <c r="J8">
        <v>1</v>
      </c>
      <c r="K8">
        <v>7</v>
      </c>
      <c r="L8" s="49" t="s">
        <v>719</v>
      </c>
      <c r="M8" s="53" t="s">
        <v>735</v>
      </c>
      <c r="N8">
        <v>1987</v>
      </c>
      <c r="O8" t="s">
        <v>70</v>
      </c>
      <c r="P8" t="s">
        <v>794</v>
      </c>
      <c r="Q8" t="s">
        <v>876</v>
      </c>
      <c r="R8">
        <f>AVERAGE(R2:R7,F3,F4,F5)</f>
        <v>9.5873015873015888</v>
      </c>
      <c r="S8">
        <f t="shared" si="0"/>
        <v>0.6</v>
      </c>
      <c r="T8">
        <v>12</v>
      </c>
      <c r="U8">
        <v>4</v>
      </c>
      <c r="V8">
        <f t="shared" si="3"/>
        <v>6.2582781456953632E-2</v>
      </c>
      <c r="W8">
        <f t="shared" si="1"/>
        <v>-2.771265095309273</v>
      </c>
      <c r="X8">
        <f t="shared" si="2"/>
        <v>3</v>
      </c>
    </row>
    <row r="9" spans="1:24">
      <c r="B9">
        <v>1</v>
      </c>
      <c r="C9">
        <v>1987</v>
      </c>
      <c r="D9" t="s">
        <v>34</v>
      </c>
      <c r="E9" t="s">
        <v>872</v>
      </c>
      <c r="F9">
        <v>0.2</v>
      </c>
      <c r="G9">
        <v>4</v>
      </c>
      <c r="J9">
        <v>1</v>
      </c>
      <c r="K9">
        <v>8</v>
      </c>
      <c r="L9" s="49" t="s">
        <v>719</v>
      </c>
      <c r="M9" s="53" t="s">
        <v>735</v>
      </c>
      <c r="N9">
        <v>1987</v>
      </c>
      <c r="O9" t="s">
        <v>70</v>
      </c>
      <c r="P9" t="s">
        <v>794</v>
      </c>
      <c r="Q9" t="s">
        <v>877</v>
      </c>
      <c r="R9">
        <f>AVERAGE(R2:R8,F3,F4,F6)</f>
        <v>16.747301587301585</v>
      </c>
      <c r="S9">
        <f t="shared" si="0"/>
        <v>16.3</v>
      </c>
      <c r="T9">
        <v>12</v>
      </c>
      <c r="U9">
        <v>4</v>
      </c>
      <c r="V9">
        <f t="shared" si="3"/>
        <v>0.97329112484361391</v>
      </c>
      <c r="W9">
        <f t="shared" si="1"/>
        <v>-2.7072038214901232E-2</v>
      </c>
      <c r="X9">
        <f t="shared" si="2"/>
        <v>3</v>
      </c>
    </row>
    <row r="10" spans="1:24">
      <c r="B10">
        <v>1</v>
      </c>
      <c r="C10">
        <v>1987</v>
      </c>
      <c r="D10" t="s">
        <v>34</v>
      </c>
      <c r="E10" t="s">
        <v>873</v>
      </c>
      <c r="F10">
        <v>9.4</v>
      </c>
      <c r="G10">
        <v>4</v>
      </c>
      <c r="J10">
        <v>1</v>
      </c>
      <c r="K10">
        <v>9</v>
      </c>
      <c r="L10" s="49" t="s">
        <v>719</v>
      </c>
      <c r="M10" s="53" t="s">
        <v>735</v>
      </c>
      <c r="N10">
        <v>1987</v>
      </c>
      <c r="O10" t="s">
        <v>70</v>
      </c>
      <c r="P10" t="s">
        <v>794</v>
      </c>
      <c r="Q10" t="s">
        <v>878</v>
      </c>
      <c r="R10">
        <f>AVERAGE(F2,F5)</f>
        <v>1.35</v>
      </c>
      <c r="S10">
        <f t="shared" si="0"/>
        <v>0.2</v>
      </c>
      <c r="T10">
        <v>8</v>
      </c>
      <c r="U10">
        <v>4</v>
      </c>
      <c r="V10">
        <f t="shared" si="3"/>
        <v>0.14814814814814814</v>
      </c>
      <c r="W10">
        <f t="shared" si="1"/>
        <v>-1.9095425048844386</v>
      </c>
      <c r="X10">
        <f t="shared" si="2"/>
        <v>2.6666666666666665</v>
      </c>
    </row>
    <row r="11" spans="1:24">
      <c r="B11">
        <v>1</v>
      </c>
      <c r="C11">
        <v>1987</v>
      </c>
      <c r="D11" t="s">
        <v>34</v>
      </c>
      <c r="E11" t="s">
        <v>874</v>
      </c>
      <c r="F11">
        <v>1</v>
      </c>
      <c r="G11">
        <v>4</v>
      </c>
      <c r="J11">
        <v>1</v>
      </c>
      <c r="K11">
        <v>10</v>
      </c>
      <c r="L11" s="49" t="s">
        <v>719</v>
      </c>
      <c r="M11" s="53" t="s">
        <v>735</v>
      </c>
      <c r="N11">
        <v>1987</v>
      </c>
      <c r="O11" t="s">
        <v>70</v>
      </c>
      <c r="P11" t="s">
        <v>794</v>
      </c>
      <c r="Q11" t="s">
        <v>879</v>
      </c>
      <c r="R11">
        <f>AVERAGE(F2,F6)</f>
        <v>37.15</v>
      </c>
      <c r="S11">
        <f t="shared" si="0"/>
        <v>13.8</v>
      </c>
      <c r="T11">
        <v>8</v>
      </c>
      <c r="U11">
        <v>4</v>
      </c>
      <c r="V11">
        <f t="shared" si="3"/>
        <v>0.37146702557200539</v>
      </c>
      <c r="W11">
        <f t="shared" si="1"/>
        <v>-0.99029517900060915</v>
      </c>
      <c r="X11">
        <f t="shared" si="2"/>
        <v>2.6666666666666665</v>
      </c>
    </row>
    <row r="12" spans="1:24">
      <c r="B12">
        <v>1</v>
      </c>
      <c r="C12">
        <v>1987</v>
      </c>
      <c r="D12" t="s">
        <v>34</v>
      </c>
      <c r="E12" t="s">
        <v>875</v>
      </c>
      <c r="F12">
        <v>14.4</v>
      </c>
      <c r="G12">
        <v>4</v>
      </c>
      <c r="J12">
        <v>1</v>
      </c>
      <c r="K12">
        <v>11</v>
      </c>
      <c r="L12" s="49" t="s">
        <v>719</v>
      </c>
      <c r="M12" s="53" t="s">
        <v>735</v>
      </c>
      <c r="N12">
        <v>1987</v>
      </c>
      <c r="O12" t="s">
        <v>70</v>
      </c>
      <c r="P12" t="s">
        <v>794</v>
      </c>
      <c r="Q12" t="s">
        <v>880</v>
      </c>
      <c r="R12">
        <f>AVERAGE(F3,F5)</f>
        <v>3.3</v>
      </c>
      <c r="S12">
        <f t="shared" si="0"/>
        <v>1</v>
      </c>
      <c r="T12">
        <v>8</v>
      </c>
      <c r="U12">
        <v>4</v>
      </c>
      <c r="V12">
        <f t="shared" si="3"/>
        <v>0.30303030303030304</v>
      </c>
      <c r="W12">
        <f t="shared" si="1"/>
        <v>-1.1939224684724346</v>
      </c>
      <c r="X12">
        <f t="shared" si="2"/>
        <v>2.6666666666666665</v>
      </c>
    </row>
    <row r="13" spans="1:24">
      <c r="B13">
        <v>1</v>
      </c>
      <c r="C13">
        <v>1987</v>
      </c>
      <c r="D13" t="s">
        <v>34</v>
      </c>
      <c r="E13" t="s">
        <v>876</v>
      </c>
      <c r="F13">
        <v>0.6</v>
      </c>
      <c r="G13">
        <v>4</v>
      </c>
      <c r="J13">
        <v>1</v>
      </c>
      <c r="K13">
        <v>12</v>
      </c>
      <c r="L13" s="49" t="s">
        <v>719</v>
      </c>
      <c r="M13" s="53" t="s">
        <v>735</v>
      </c>
      <c r="N13">
        <v>1987</v>
      </c>
      <c r="O13" t="s">
        <v>70</v>
      </c>
      <c r="P13" t="s">
        <v>794</v>
      </c>
      <c r="Q13" t="s">
        <v>881</v>
      </c>
      <c r="R13">
        <f>AVERAGE(F3,F6)</f>
        <v>39.099999999999994</v>
      </c>
      <c r="S13">
        <f t="shared" si="0"/>
        <v>33.6</v>
      </c>
      <c r="T13">
        <v>8</v>
      </c>
      <c r="U13">
        <v>4</v>
      </c>
      <c r="V13">
        <f t="shared" si="3"/>
        <v>0.85933503836317149</v>
      </c>
      <c r="W13">
        <f t="shared" si="1"/>
        <v>-0.15159640002216138</v>
      </c>
      <c r="X13">
        <f t="shared" si="2"/>
        <v>2.6666666666666665</v>
      </c>
    </row>
    <row r="14" spans="1:24">
      <c r="B14">
        <v>1</v>
      </c>
      <c r="C14">
        <v>1987</v>
      </c>
      <c r="D14" t="s">
        <v>34</v>
      </c>
      <c r="E14" t="s">
        <v>877</v>
      </c>
      <c r="F14">
        <v>16.3</v>
      </c>
      <c r="G14">
        <v>4</v>
      </c>
      <c r="J14">
        <v>1</v>
      </c>
      <c r="K14">
        <v>13</v>
      </c>
      <c r="L14" s="49" t="s">
        <v>719</v>
      </c>
      <c r="M14" s="53" t="s">
        <v>735</v>
      </c>
      <c r="N14">
        <v>1987</v>
      </c>
      <c r="O14" t="s">
        <v>70</v>
      </c>
      <c r="P14" t="s">
        <v>794</v>
      </c>
      <c r="Q14" t="s">
        <v>882</v>
      </c>
      <c r="R14">
        <f>AVERAGE(F4,F5)</f>
        <v>0.6</v>
      </c>
      <c r="S14">
        <f t="shared" si="0"/>
        <v>0.5</v>
      </c>
      <c r="T14">
        <v>8</v>
      </c>
      <c r="U14">
        <v>4</v>
      </c>
      <c r="V14">
        <f t="shared" si="3"/>
        <v>0.83333333333333337</v>
      </c>
      <c r="W14">
        <f t="shared" si="1"/>
        <v>-0.18232155679395459</v>
      </c>
      <c r="X14">
        <f t="shared" si="2"/>
        <v>2.6666666666666665</v>
      </c>
    </row>
    <row r="15" spans="1:24">
      <c r="B15">
        <v>1</v>
      </c>
      <c r="C15">
        <v>1987</v>
      </c>
      <c r="D15" t="s">
        <v>34</v>
      </c>
      <c r="E15" t="s">
        <v>878</v>
      </c>
      <c r="F15">
        <v>0.2</v>
      </c>
      <c r="G15">
        <v>4</v>
      </c>
      <c r="J15">
        <v>1</v>
      </c>
      <c r="K15">
        <v>14</v>
      </c>
      <c r="L15" s="49" t="s">
        <v>719</v>
      </c>
      <c r="M15" s="53" t="s">
        <v>735</v>
      </c>
      <c r="N15">
        <v>1987</v>
      </c>
      <c r="O15" t="s">
        <v>70</v>
      </c>
      <c r="P15" t="s">
        <v>794</v>
      </c>
      <c r="Q15" t="s">
        <v>883</v>
      </c>
      <c r="R15">
        <f>AVERAGE(F4,F6)</f>
        <v>36.4</v>
      </c>
      <c r="S15">
        <f t="shared" si="0"/>
        <v>29.9</v>
      </c>
      <c r="T15">
        <v>8</v>
      </c>
      <c r="U15">
        <v>4</v>
      </c>
      <c r="V15">
        <f t="shared" si="3"/>
        <v>0.8214285714285714</v>
      </c>
      <c r="W15">
        <f t="shared" si="1"/>
        <v>-0.19671029424605427</v>
      </c>
      <c r="X15">
        <f t="shared" si="2"/>
        <v>2.6666666666666665</v>
      </c>
    </row>
    <row r="16" spans="1:24">
      <c r="B16">
        <v>1</v>
      </c>
      <c r="C16">
        <v>1987</v>
      </c>
      <c r="D16" t="s">
        <v>34</v>
      </c>
      <c r="E16" t="s">
        <v>879</v>
      </c>
      <c r="F16">
        <v>13.8</v>
      </c>
      <c r="G16">
        <v>4</v>
      </c>
      <c r="J16">
        <v>2</v>
      </c>
      <c r="K16">
        <v>1</v>
      </c>
      <c r="L16" s="49" t="s">
        <v>719</v>
      </c>
      <c r="M16" s="53" t="s">
        <v>735</v>
      </c>
      <c r="N16">
        <v>1987</v>
      </c>
      <c r="O16" t="s">
        <v>70</v>
      </c>
      <c r="P16" t="s">
        <v>721</v>
      </c>
      <c r="Q16" t="s">
        <v>870</v>
      </c>
      <c r="R16">
        <f>AVERAGE(F23,F24,F25,F26)</f>
        <v>25.699999999999996</v>
      </c>
      <c r="S16">
        <f t="shared" ref="S16:S29" si="4">F28</f>
        <v>9.4</v>
      </c>
      <c r="T16">
        <v>16</v>
      </c>
      <c r="U16">
        <v>4</v>
      </c>
      <c r="V16">
        <f t="shared" si="3"/>
        <v>0.36575875486381332</v>
      </c>
      <c r="W16">
        <f t="shared" si="1"/>
        <v>-1.0057813026252156</v>
      </c>
      <c r="X16">
        <f t="shared" si="2"/>
        <v>3.2</v>
      </c>
    </row>
    <row r="17" spans="1:24">
      <c r="B17">
        <v>1</v>
      </c>
      <c r="C17">
        <v>1987</v>
      </c>
      <c r="D17" t="s">
        <v>34</v>
      </c>
      <c r="E17" t="s">
        <v>880</v>
      </c>
      <c r="F17">
        <v>1</v>
      </c>
      <c r="G17">
        <v>4</v>
      </c>
      <c r="J17">
        <v>2</v>
      </c>
      <c r="K17">
        <v>2</v>
      </c>
      <c r="L17" s="49" t="s">
        <v>719</v>
      </c>
      <c r="M17" s="53" t="s">
        <v>735</v>
      </c>
      <c r="N17">
        <v>1987</v>
      </c>
      <c r="O17" t="s">
        <v>70</v>
      </c>
      <c r="P17" t="s">
        <v>721</v>
      </c>
      <c r="Q17" t="s">
        <v>871</v>
      </c>
      <c r="R17">
        <f>AVERAGE(F23,F24,F25,F27)</f>
        <v>28.599999999999998</v>
      </c>
      <c r="S17">
        <f t="shared" si="4"/>
        <v>26.9</v>
      </c>
      <c r="T17">
        <v>16</v>
      </c>
      <c r="U17">
        <v>4</v>
      </c>
      <c r="V17">
        <f t="shared" si="3"/>
        <v>0.94055944055944063</v>
      </c>
      <c r="W17">
        <f t="shared" si="1"/>
        <v>-6.1280431218013409E-2</v>
      </c>
      <c r="X17">
        <f t="shared" si="2"/>
        <v>3.2</v>
      </c>
    </row>
    <row r="18" spans="1:24">
      <c r="B18">
        <v>1</v>
      </c>
      <c r="C18">
        <v>1987</v>
      </c>
      <c r="D18" t="s">
        <v>34</v>
      </c>
      <c r="E18" t="s">
        <v>881</v>
      </c>
      <c r="F18">
        <v>33.6</v>
      </c>
      <c r="G18">
        <v>4</v>
      </c>
      <c r="J18">
        <v>2</v>
      </c>
      <c r="K18">
        <v>3</v>
      </c>
      <c r="L18" s="49" t="s">
        <v>719</v>
      </c>
      <c r="M18" s="53" t="s">
        <v>735</v>
      </c>
      <c r="N18">
        <v>1987</v>
      </c>
      <c r="O18" t="s">
        <v>70</v>
      </c>
      <c r="P18" t="s">
        <v>721</v>
      </c>
      <c r="Q18" t="s">
        <v>872</v>
      </c>
      <c r="R18">
        <f>AVERAGE(F23,F24,F26)</f>
        <v>31.399999999999995</v>
      </c>
      <c r="S18">
        <f t="shared" si="4"/>
        <v>14.2</v>
      </c>
      <c r="T18">
        <v>12</v>
      </c>
      <c r="U18">
        <v>4</v>
      </c>
      <c r="V18">
        <f t="shared" si="3"/>
        <v>0.45222929936305739</v>
      </c>
      <c r="W18">
        <f t="shared" si="1"/>
        <v>-0.79356592830699246</v>
      </c>
      <c r="X18">
        <f t="shared" si="2"/>
        <v>3</v>
      </c>
    </row>
    <row r="19" spans="1:24">
      <c r="B19">
        <v>1</v>
      </c>
      <c r="C19">
        <v>1987</v>
      </c>
      <c r="D19" t="s">
        <v>34</v>
      </c>
      <c r="E19" t="s">
        <v>882</v>
      </c>
      <c r="F19">
        <v>0.5</v>
      </c>
      <c r="G19">
        <v>4</v>
      </c>
      <c r="J19">
        <v>2</v>
      </c>
      <c r="K19">
        <v>4</v>
      </c>
      <c r="L19" s="49" t="s">
        <v>719</v>
      </c>
      <c r="M19" s="53" t="s">
        <v>735</v>
      </c>
      <c r="N19">
        <v>1987</v>
      </c>
      <c r="O19" t="s">
        <v>70</v>
      </c>
      <c r="P19" t="s">
        <v>721</v>
      </c>
      <c r="Q19" t="s">
        <v>873</v>
      </c>
      <c r="R19">
        <f>AVERAGE(F23,F24,F27)</f>
        <v>35.266666666666666</v>
      </c>
      <c r="S19">
        <f t="shared" si="4"/>
        <v>17.100000000000001</v>
      </c>
      <c r="T19">
        <v>12</v>
      </c>
      <c r="U19">
        <v>4</v>
      </c>
      <c r="V19">
        <f t="shared" si="3"/>
        <v>0.48487712665406435</v>
      </c>
      <c r="W19">
        <f t="shared" si="1"/>
        <v>-0.72385976724747503</v>
      </c>
      <c r="X19">
        <f t="shared" si="2"/>
        <v>3</v>
      </c>
    </row>
    <row r="20" spans="1:24">
      <c r="A20" s="49"/>
      <c r="B20">
        <v>1</v>
      </c>
      <c r="C20">
        <v>1987</v>
      </c>
      <c r="D20" t="s">
        <v>34</v>
      </c>
      <c r="E20" t="s">
        <v>883</v>
      </c>
      <c r="F20">
        <v>29.9</v>
      </c>
      <c r="G20">
        <v>4</v>
      </c>
      <c r="J20">
        <v>2</v>
      </c>
      <c r="K20">
        <v>5</v>
      </c>
      <c r="L20" s="49" t="s">
        <v>719</v>
      </c>
      <c r="M20" s="53" t="s">
        <v>735</v>
      </c>
      <c r="N20">
        <v>1987</v>
      </c>
      <c r="O20" t="s">
        <v>70</v>
      </c>
      <c r="P20" t="s">
        <v>721</v>
      </c>
      <c r="Q20" t="s">
        <v>874</v>
      </c>
      <c r="R20">
        <f>AVERAGE(F23,F25,F26)</f>
        <v>7.666666666666667</v>
      </c>
      <c r="S20">
        <f t="shared" si="4"/>
        <v>2.9</v>
      </c>
      <c r="T20">
        <v>12</v>
      </c>
      <c r="U20">
        <v>4</v>
      </c>
      <c r="V20">
        <f t="shared" si="3"/>
        <v>0.37826086956521737</v>
      </c>
      <c r="W20">
        <f t="shared" si="1"/>
        <v>-0.97217119026861165</v>
      </c>
      <c r="X20">
        <f t="shared" si="2"/>
        <v>3</v>
      </c>
    </row>
    <row r="21" spans="1:24">
      <c r="J21">
        <v>2</v>
      </c>
      <c r="K21">
        <v>6</v>
      </c>
      <c r="L21" s="49" t="s">
        <v>719</v>
      </c>
      <c r="M21" s="53" t="s">
        <v>735</v>
      </c>
      <c r="N21">
        <v>1987</v>
      </c>
      <c r="O21" t="s">
        <v>70</v>
      </c>
      <c r="P21" t="s">
        <v>721</v>
      </c>
      <c r="Q21" t="s">
        <v>875</v>
      </c>
      <c r="R21">
        <f>AVERAGE(F23,F25,F27)</f>
        <v>11.533333333333333</v>
      </c>
      <c r="S21">
        <f t="shared" si="4"/>
        <v>6.7</v>
      </c>
      <c r="T21">
        <v>12</v>
      </c>
      <c r="U21">
        <v>4</v>
      </c>
      <c r="V21">
        <f t="shared" si="3"/>
        <v>0.58092485549132955</v>
      </c>
      <c r="W21">
        <f t="shared" si="1"/>
        <v>-0.54313386699864841</v>
      </c>
      <c r="X21">
        <f t="shared" si="2"/>
        <v>3</v>
      </c>
    </row>
    <row r="22" spans="1:24">
      <c r="A22" t="s">
        <v>60</v>
      </c>
      <c r="B22" t="s">
        <v>15</v>
      </c>
      <c r="C22" t="s">
        <v>597</v>
      </c>
      <c r="D22" t="s">
        <v>49</v>
      </c>
      <c r="E22" t="s">
        <v>706</v>
      </c>
      <c r="F22" t="s">
        <v>70</v>
      </c>
      <c r="G22" t="s">
        <v>13</v>
      </c>
      <c r="J22">
        <v>2</v>
      </c>
      <c r="K22">
        <v>7</v>
      </c>
      <c r="L22" s="49" t="s">
        <v>719</v>
      </c>
      <c r="M22" s="53" t="s">
        <v>735</v>
      </c>
      <c r="N22">
        <v>1987</v>
      </c>
      <c r="O22" t="s">
        <v>70</v>
      </c>
      <c r="P22" t="s">
        <v>721</v>
      </c>
      <c r="Q22" t="s">
        <v>876</v>
      </c>
      <c r="R22">
        <f>AVERAGE(F24,F25,F26)</f>
        <v>29.566666666666663</v>
      </c>
      <c r="S22">
        <f t="shared" si="4"/>
        <v>6</v>
      </c>
      <c r="T22">
        <v>12</v>
      </c>
      <c r="U22">
        <v>4</v>
      </c>
      <c r="V22">
        <f t="shared" si="3"/>
        <v>0.20293122886133036</v>
      </c>
      <c r="W22">
        <f t="shared" si="1"/>
        <v>-1.594888131419369</v>
      </c>
      <c r="X22">
        <f t="shared" si="2"/>
        <v>3</v>
      </c>
    </row>
    <row r="23" spans="1:24">
      <c r="A23" t="s">
        <v>545</v>
      </c>
      <c r="B23">
        <v>2</v>
      </c>
      <c r="C23">
        <v>1987</v>
      </c>
      <c r="D23" t="s">
        <v>32</v>
      </c>
      <c r="E23" t="s">
        <v>202</v>
      </c>
      <c r="F23">
        <v>14.1</v>
      </c>
      <c r="G23">
        <v>4</v>
      </c>
      <c r="J23">
        <v>2</v>
      </c>
      <c r="K23">
        <v>8</v>
      </c>
      <c r="L23" s="49" t="s">
        <v>719</v>
      </c>
      <c r="M23" s="53" t="s">
        <v>735</v>
      </c>
      <c r="N23">
        <v>1987</v>
      </c>
      <c r="O23" t="s">
        <v>70</v>
      </c>
      <c r="P23" t="s">
        <v>721</v>
      </c>
      <c r="Q23" t="s">
        <v>877</v>
      </c>
      <c r="R23">
        <f>AVERAGE(F24,F25,F27)</f>
        <v>33.43333333333333</v>
      </c>
      <c r="S23">
        <f t="shared" si="4"/>
        <v>16.7</v>
      </c>
      <c r="T23">
        <v>12</v>
      </c>
      <c r="U23">
        <v>4</v>
      </c>
      <c r="V23">
        <f t="shared" si="3"/>
        <v>0.49950149551345963</v>
      </c>
      <c r="W23">
        <f t="shared" si="1"/>
        <v>-0.69414468687707076</v>
      </c>
      <c r="X23">
        <f t="shared" si="2"/>
        <v>3</v>
      </c>
    </row>
    <row r="24" spans="1:24">
      <c r="A24" t="s">
        <v>515</v>
      </c>
      <c r="B24">
        <v>2</v>
      </c>
      <c r="C24">
        <v>1987</v>
      </c>
      <c r="D24" t="s">
        <v>32</v>
      </c>
      <c r="E24" t="s">
        <v>22</v>
      </c>
      <c r="F24">
        <v>79.8</v>
      </c>
      <c r="G24">
        <v>4</v>
      </c>
      <c r="J24">
        <v>2</v>
      </c>
      <c r="K24">
        <v>9</v>
      </c>
      <c r="L24" s="49" t="s">
        <v>719</v>
      </c>
      <c r="M24" s="53" t="s">
        <v>735</v>
      </c>
      <c r="N24">
        <v>1987</v>
      </c>
      <c r="O24" t="s">
        <v>70</v>
      </c>
      <c r="P24" t="s">
        <v>721</v>
      </c>
      <c r="Q24" t="s">
        <v>878</v>
      </c>
      <c r="R24">
        <f>AVERAGE(F23,F26)</f>
        <v>7.2</v>
      </c>
      <c r="S24">
        <f t="shared" si="4"/>
        <v>4.8</v>
      </c>
      <c r="T24">
        <v>8</v>
      </c>
      <c r="U24">
        <v>4</v>
      </c>
      <c r="V24">
        <f t="shared" si="3"/>
        <v>0.66666666666666663</v>
      </c>
      <c r="W24">
        <f t="shared" si="1"/>
        <v>-0.40546510810816444</v>
      </c>
      <c r="X24">
        <f t="shared" si="2"/>
        <v>2.6666666666666665</v>
      </c>
    </row>
    <row r="25" spans="1:24">
      <c r="A25" s="49" t="s">
        <v>719</v>
      </c>
      <c r="B25">
        <v>2</v>
      </c>
      <c r="C25">
        <v>1987</v>
      </c>
      <c r="D25" t="s">
        <v>32</v>
      </c>
      <c r="E25" t="s">
        <v>267</v>
      </c>
      <c r="F25">
        <v>8.6</v>
      </c>
      <c r="G25">
        <v>4</v>
      </c>
      <c r="J25">
        <v>2</v>
      </c>
      <c r="K25">
        <v>10</v>
      </c>
      <c r="L25" s="49" t="s">
        <v>719</v>
      </c>
      <c r="M25" s="53" t="s">
        <v>735</v>
      </c>
      <c r="N25">
        <v>1987</v>
      </c>
      <c r="O25" t="s">
        <v>70</v>
      </c>
      <c r="P25" t="s">
        <v>721</v>
      </c>
      <c r="Q25" t="s">
        <v>879</v>
      </c>
      <c r="R25">
        <f>AVERAGE(F23,F27)</f>
        <v>13</v>
      </c>
      <c r="S25">
        <f t="shared" si="4"/>
        <v>9.8000000000000007</v>
      </c>
      <c r="T25">
        <v>8</v>
      </c>
      <c r="U25">
        <v>4</v>
      </c>
      <c r="V25">
        <f t="shared" si="3"/>
        <v>0.75384615384615394</v>
      </c>
      <c r="W25">
        <f t="shared" si="1"/>
        <v>-0.28256697178501039</v>
      </c>
      <c r="X25">
        <f t="shared" si="2"/>
        <v>2.6666666666666665</v>
      </c>
    </row>
    <row r="26" spans="1:24">
      <c r="A26" t="s">
        <v>707</v>
      </c>
      <c r="B26">
        <v>2</v>
      </c>
      <c r="C26">
        <v>1987</v>
      </c>
      <c r="D26" t="s">
        <v>32</v>
      </c>
      <c r="E26" t="s">
        <v>262</v>
      </c>
      <c r="F26">
        <v>0.3</v>
      </c>
      <c r="G26">
        <v>4</v>
      </c>
      <c r="J26">
        <v>2</v>
      </c>
      <c r="K26">
        <v>11</v>
      </c>
      <c r="L26" s="49" t="s">
        <v>719</v>
      </c>
      <c r="M26" s="53" t="s">
        <v>735</v>
      </c>
      <c r="N26">
        <v>1987</v>
      </c>
      <c r="O26" t="s">
        <v>70</v>
      </c>
      <c r="P26" t="s">
        <v>721</v>
      </c>
      <c r="Q26" t="s">
        <v>880</v>
      </c>
      <c r="R26">
        <f>AVERAGE(F24,F26)</f>
        <v>40.049999999999997</v>
      </c>
      <c r="S26">
        <f t="shared" si="4"/>
        <v>6.6</v>
      </c>
      <c r="T26">
        <v>8</v>
      </c>
      <c r="U26">
        <v>4</v>
      </c>
      <c r="V26">
        <f t="shared" si="3"/>
        <v>0.16479400749063672</v>
      </c>
      <c r="W26">
        <f t="shared" si="1"/>
        <v>-1.8030590244819882</v>
      </c>
      <c r="X26">
        <f t="shared" si="2"/>
        <v>2.6666666666666665</v>
      </c>
    </row>
    <row r="27" spans="1:24">
      <c r="A27" s="53" t="s">
        <v>735</v>
      </c>
      <c r="B27">
        <v>2</v>
      </c>
      <c r="C27">
        <v>1987</v>
      </c>
      <c r="D27" t="s">
        <v>32</v>
      </c>
      <c r="E27" t="s">
        <v>163</v>
      </c>
      <c r="F27">
        <v>11.9</v>
      </c>
      <c r="G27">
        <v>4</v>
      </c>
      <c r="J27">
        <v>2</v>
      </c>
      <c r="K27">
        <v>12</v>
      </c>
      <c r="L27" s="49" t="s">
        <v>719</v>
      </c>
      <c r="M27" s="53" t="s">
        <v>735</v>
      </c>
      <c r="N27">
        <v>1987</v>
      </c>
      <c r="O27" t="s">
        <v>70</v>
      </c>
      <c r="P27" t="s">
        <v>721</v>
      </c>
      <c r="Q27" t="s">
        <v>881</v>
      </c>
      <c r="R27">
        <f>AVERAGE(F24,F27)</f>
        <v>45.85</v>
      </c>
      <c r="S27">
        <f t="shared" si="4"/>
        <v>19.100000000000001</v>
      </c>
      <c r="T27">
        <v>8</v>
      </c>
      <c r="U27">
        <v>4</v>
      </c>
      <c r="V27">
        <f t="shared" si="3"/>
        <v>0.41657579062159217</v>
      </c>
      <c r="W27">
        <f t="shared" si="1"/>
        <v>-0.87568686364988957</v>
      </c>
      <c r="X27">
        <f t="shared" si="2"/>
        <v>2.6666666666666665</v>
      </c>
    </row>
    <row r="28" spans="1:24">
      <c r="A28" t="s">
        <v>620</v>
      </c>
      <c r="B28">
        <v>2</v>
      </c>
      <c r="C28">
        <v>1987</v>
      </c>
      <c r="D28" t="s">
        <v>34</v>
      </c>
      <c r="E28" t="s">
        <v>870</v>
      </c>
      <c r="F28">
        <v>9.4</v>
      </c>
      <c r="G28">
        <v>4</v>
      </c>
      <c r="J28">
        <v>2</v>
      </c>
      <c r="K28">
        <v>13</v>
      </c>
      <c r="L28" s="49" t="s">
        <v>719</v>
      </c>
      <c r="M28" s="53" t="s">
        <v>735</v>
      </c>
      <c r="N28">
        <v>1987</v>
      </c>
      <c r="O28" t="s">
        <v>70</v>
      </c>
      <c r="P28" t="s">
        <v>721</v>
      </c>
      <c r="Q28" t="s">
        <v>882</v>
      </c>
      <c r="R28">
        <f>AVERAGE(F25,F26)</f>
        <v>4.45</v>
      </c>
      <c r="S28">
        <f t="shared" si="4"/>
        <v>1.1000000000000001</v>
      </c>
      <c r="T28">
        <v>8</v>
      </c>
      <c r="U28">
        <v>4</v>
      </c>
      <c r="V28">
        <f t="shared" si="3"/>
        <v>0.24719101123595508</v>
      </c>
      <c r="W28">
        <f t="shared" si="1"/>
        <v>-1.3975939163738238</v>
      </c>
      <c r="X28">
        <f t="shared" si="2"/>
        <v>2.6666666666666665</v>
      </c>
    </row>
    <row r="29" spans="1:24">
      <c r="A29" t="s">
        <v>721</v>
      </c>
      <c r="B29">
        <v>2</v>
      </c>
      <c r="C29">
        <v>1987</v>
      </c>
      <c r="D29" t="s">
        <v>34</v>
      </c>
      <c r="E29" t="s">
        <v>871</v>
      </c>
      <c r="F29">
        <v>26.9</v>
      </c>
      <c r="G29">
        <v>4</v>
      </c>
      <c r="J29">
        <v>2</v>
      </c>
      <c r="K29">
        <v>14</v>
      </c>
      <c r="L29" s="49" t="s">
        <v>719</v>
      </c>
      <c r="M29" s="53" t="s">
        <v>735</v>
      </c>
      <c r="N29">
        <v>1987</v>
      </c>
      <c r="O29" t="s">
        <v>70</v>
      </c>
      <c r="P29" t="s">
        <v>721</v>
      </c>
      <c r="Q29" t="s">
        <v>883</v>
      </c>
      <c r="R29">
        <f>AVERAGE(F25,F27)</f>
        <v>10.25</v>
      </c>
      <c r="S29">
        <f t="shared" si="4"/>
        <v>8.4</v>
      </c>
      <c r="T29">
        <v>8</v>
      </c>
      <c r="U29">
        <v>4</v>
      </c>
      <c r="V29">
        <f t="shared" si="3"/>
        <v>0.81951219512195128</v>
      </c>
      <c r="W29">
        <f t="shared" si="1"/>
        <v>-0.19904599973514916</v>
      </c>
      <c r="X29">
        <f t="shared" si="2"/>
        <v>2.6666666666666665</v>
      </c>
    </row>
    <row r="30" spans="1:24">
      <c r="B30">
        <v>2</v>
      </c>
      <c r="C30">
        <v>1987</v>
      </c>
      <c r="D30" t="s">
        <v>34</v>
      </c>
      <c r="E30" t="s">
        <v>872</v>
      </c>
      <c r="F30">
        <v>14.2</v>
      </c>
      <c r="G30">
        <v>4</v>
      </c>
      <c r="J30">
        <v>3</v>
      </c>
      <c r="K30">
        <v>1</v>
      </c>
      <c r="L30" s="49" t="s">
        <v>719</v>
      </c>
      <c r="M30" s="53" t="s">
        <v>735</v>
      </c>
      <c r="N30">
        <v>1987</v>
      </c>
      <c r="O30" t="s">
        <v>70</v>
      </c>
      <c r="P30" t="s">
        <v>728</v>
      </c>
      <c r="Q30" t="s">
        <v>870</v>
      </c>
      <c r="R30">
        <f>AVERAGE(F44,F45,F46,F47)</f>
        <v>30.024999999999999</v>
      </c>
      <c r="S30">
        <f t="shared" ref="S30:S43" si="5">F49</f>
        <v>19.7</v>
      </c>
      <c r="T30">
        <v>16</v>
      </c>
      <c r="U30">
        <v>4</v>
      </c>
      <c r="V30">
        <f t="shared" si="3"/>
        <v>0.65611990008326393</v>
      </c>
      <c r="W30">
        <f t="shared" si="1"/>
        <v>-0.42141173222210443</v>
      </c>
      <c r="X30">
        <f t="shared" si="2"/>
        <v>3.2</v>
      </c>
    </row>
    <row r="31" spans="1:24">
      <c r="B31">
        <v>2</v>
      </c>
      <c r="C31">
        <v>1987</v>
      </c>
      <c r="D31" t="s">
        <v>34</v>
      </c>
      <c r="E31" t="s">
        <v>873</v>
      </c>
      <c r="F31">
        <v>17.100000000000001</v>
      </c>
      <c r="G31">
        <v>4</v>
      </c>
      <c r="J31">
        <v>3</v>
      </c>
      <c r="K31">
        <v>2</v>
      </c>
      <c r="L31" s="49" t="s">
        <v>719</v>
      </c>
      <c r="M31" s="53" t="s">
        <v>735</v>
      </c>
      <c r="N31">
        <v>1987</v>
      </c>
      <c r="O31" t="s">
        <v>70</v>
      </c>
      <c r="P31" t="s">
        <v>728</v>
      </c>
      <c r="Q31" t="s">
        <v>871</v>
      </c>
      <c r="R31">
        <f>AVERAGE(F44,F45,F46,F48)</f>
        <v>40.199999999999996</v>
      </c>
      <c r="S31">
        <f t="shared" si="5"/>
        <v>29.9</v>
      </c>
      <c r="T31">
        <v>16</v>
      </c>
      <c r="U31">
        <v>4</v>
      </c>
      <c r="V31">
        <f t="shared" si="3"/>
        <v>0.74378109452736318</v>
      </c>
      <c r="W31">
        <f t="shared" si="1"/>
        <v>-0.29600851522833466</v>
      </c>
      <c r="X31">
        <f t="shared" si="2"/>
        <v>3.2</v>
      </c>
    </row>
    <row r="32" spans="1:24">
      <c r="B32">
        <v>2</v>
      </c>
      <c r="C32">
        <v>1987</v>
      </c>
      <c r="D32" t="s">
        <v>34</v>
      </c>
      <c r="E32" t="s">
        <v>874</v>
      </c>
      <c r="F32">
        <v>2.9</v>
      </c>
      <c r="G32">
        <v>4</v>
      </c>
      <c r="J32">
        <v>3</v>
      </c>
      <c r="K32">
        <v>3</v>
      </c>
      <c r="L32" s="49" t="s">
        <v>719</v>
      </c>
      <c r="M32" s="53" t="s">
        <v>735</v>
      </c>
      <c r="N32">
        <v>1987</v>
      </c>
      <c r="O32" t="s">
        <v>70</v>
      </c>
      <c r="P32" t="s">
        <v>728</v>
      </c>
      <c r="Q32" t="s">
        <v>872</v>
      </c>
      <c r="R32">
        <f>AVERAGE(R2:R31,F44,F45,F47)</f>
        <v>21.357938912938916</v>
      </c>
      <c r="S32">
        <f t="shared" si="5"/>
        <v>15.9</v>
      </c>
      <c r="T32">
        <v>12</v>
      </c>
      <c r="U32">
        <v>4</v>
      </c>
      <c r="V32">
        <f t="shared" si="3"/>
        <v>0.7444538569387692</v>
      </c>
      <c r="W32">
        <f t="shared" si="1"/>
        <v>-0.29510440737013632</v>
      </c>
      <c r="X32">
        <f t="shared" si="2"/>
        <v>3</v>
      </c>
    </row>
    <row r="33" spans="1:24">
      <c r="B33">
        <v>2</v>
      </c>
      <c r="C33">
        <v>1987</v>
      </c>
      <c r="D33" t="s">
        <v>34</v>
      </c>
      <c r="E33" t="s">
        <v>875</v>
      </c>
      <c r="F33">
        <v>6.7</v>
      </c>
      <c r="G33">
        <v>4</v>
      </c>
      <c r="J33">
        <v>3</v>
      </c>
      <c r="K33">
        <v>4</v>
      </c>
      <c r="L33" s="49" t="s">
        <v>719</v>
      </c>
      <c r="M33" s="53" t="s">
        <v>735</v>
      </c>
      <c r="N33">
        <v>1987</v>
      </c>
      <c r="O33" t="s">
        <v>70</v>
      </c>
      <c r="P33" t="s">
        <v>728</v>
      </c>
      <c r="Q33" t="s">
        <v>873</v>
      </c>
      <c r="R33">
        <f>AVERAGE(F44,F45,F48)</f>
        <v>42.866666666666667</v>
      </c>
      <c r="S33">
        <f t="shared" si="5"/>
        <v>26.7</v>
      </c>
      <c r="T33">
        <v>12</v>
      </c>
      <c r="U33">
        <v>4</v>
      </c>
      <c r="V33">
        <f t="shared" si="3"/>
        <v>0.62286158631415234</v>
      </c>
      <c r="W33">
        <f t="shared" si="1"/>
        <v>-0.47343095772920557</v>
      </c>
      <c r="X33">
        <f t="shared" si="2"/>
        <v>3</v>
      </c>
    </row>
    <row r="34" spans="1:24">
      <c r="B34">
        <v>2</v>
      </c>
      <c r="C34">
        <v>1987</v>
      </c>
      <c r="D34" t="s">
        <v>34</v>
      </c>
      <c r="E34" t="s">
        <v>876</v>
      </c>
      <c r="F34">
        <v>6</v>
      </c>
      <c r="G34">
        <v>4</v>
      </c>
      <c r="J34">
        <v>3</v>
      </c>
      <c r="K34">
        <v>5</v>
      </c>
      <c r="L34" s="49" t="s">
        <v>719</v>
      </c>
      <c r="M34" s="53" t="s">
        <v>735</v>
      </c>
      <c r="N34">
        <v>1987</v>
      </c>
      <c r="O34" t="s">
        <v>70</v>
      </c>
      <c r="P34" t="s">
        <v>728</v>
      </c>
      <c r="Q34" t="s">
        <v>874</v>
      </c>
      <c r="R34">
        <f>AVERAGE(F44,F46,F47)</f>
        <v>18.166666666666668</v>
      </c>
      <c r="S34">
        <f t="shared" si="5"/>
        <v>10.3</v>
      </c>
      <c r="T34">
        <v>12</v>
      </c>
      <c r="U34">
        <v>4</v>
      </c>
      <c r="V34">
        <f t="shared" si="3"/>
        <v>0.56697247706422016</v>
      </c>
      <c r="W34">
        <f t="shared" si="1"/>
        <v>-0.56744451776549865</v>
      </c>
      <c r="X34">
        <f t="shared" si="2"/>
        <v>3</v>
      </c>
    </row>
    <row r="35" spans="1:24">
      <c r="B35">
        <v>2</v>
      </c>
      <c r="C35">
        <v>1987</v>
      </c>
      <c r="D35" t="s">
        <v>34</v>
      </c>
      <c r="E35" t="s">
        <v>877</v>
      </c>
      <c r="F35">
        <v>16.7</v>
      </c>
      <c r="G35">
        <v>4</v>
      </c>
      <c r="J35">
        <v>3</v>
      </c>
      <c r="K35">
        <v>6</v>
      </c>
      <c r="L35" s="49" t="s">
        <v>719</v>
      </c>
      <c r="M35" s="53" t="s">
        <v>735</v>
      </c>
      <c r="N35">
        <v>1987</v>
      </c>
      <c r="O35" t="s">
        <v>70</v>
      </c>
      <c r="P35" t="s">
        <v>728</v>
      </c>
      <c r="Q35" t="s">
        <v>875</v>
      </c>
      <c r="R35">
        <f>AVERAGE(F44,F46,F48)</f>
        <v>31.733333333333334</v>
      </c>
      <c r="S35">
        <f t="shared" si="5"/>
        <v>9.8000000000000007</v>
      </c>
      <c r="T35">
        <v>12</v>
      </c>
      <c r="U35">
        <v>4</v>
      </c>
      <c r="V35">
        <f t="shared" si="3"/>
        <v>0.30882352941176472</v>
      </c>
      <c r="W35">
        <f t="shared" si="1"/>
        <v>-1.1749852674526837</v>
      </c>
      <c r="X35">
        <f t="shared" si="2"/>
        <v>3</v>
      </c>
    </row>
    <row r="36" spans="1:24">
      <c r="B36">
        <v>2</v>
      </c>
      <c r="C36">
        <v>1987</v>
      </c>
      <c r="D36" t="s">
        <v>34</v>
      </c>
      <c r="E36" t="s">
        <v>878</v>
      </c>
      <c r="F36">
        <v>4.8</v>
      </c>
      <c r="G36">
        <v>4</v>
      </c>
      <c r="J36">
        <v>3</v>
      </c>
      <c r="K36">
        <v>7</v>
      </c>
      <c r="L36" s="49" t="s">
        <v>719</v>
      </c>
      <c r="M36" s="53" t="s">
        <v>735</v>
      </c>
      <c r="N36">
        <v>1987</v>
      </c>
      <c r="O36" t="s">
        <v>70</v>
      </c>
      <c r="P36" t="s">
        <v>728</v>
      </c>
      <c r="Q36" t="s">
        <v>876</v>
      </c>
      <c r="R36">
        <f>AVERAGE(F45,F46,F47)</f>
        <v>33.333333333333336</v>
      </c>
      <c r="S36">
        <f t="shared" si="5"/>
        <v>11.4</v>
      </c>
      <c r="T36">
        <v>12</v>
      </c>
      <c r="U36">
        <v>4</v>
      </c>
      <c r="V36">
        <f t="shared" si="3"/>
        <v>0.34199999999999997</v>
      </c>
      <c r="W36">
        <f t="shared" si="1"/>
        <v>-1.072944541919532</v>
      </c>
      <c r="X36">
        <f t="shared" si="2"/>
        <v>3</v>
      </c>
    </row>
    <row r="37" spans="1:24">
      <c r="B37">
        <v>2</v>
      </c>
      <c r="C37">
        <v>1987</v>
      </c>
      <c r="D37" t="s">
        <v>34</v>
      </c>
      <c r="E37" t="s">
        <v>879</v>
      </c>
      <c r="F37">
        <v>9.8000000000000007</v>
      </c>
      <c r="G37">
        <v>4</v>
      </c>
      <c r="J37">
        <v>3</v>
      </c>
      <c r="K37">
        <v>8</v>
      </c>
      <c r="L37" s="49" t="s">
        <v>719</v>
      </c>
      <c r="M37" s="53" t="s">
        <v>735</v>
      </c>
      <c r="N37">
        <v>1987</v>
      </c>
      <c r="O37" t="s">
        <v>70</v>
      </c>
      <c r="P37" t="s">
        <v>728</v>
      </c>
      <c r="Q37" t="s">
        <v>877</v>
      </c>
      <c r="R37">
        <f>AVERAGE(F45,F46,F48)</f>
        <v>46.9</v>
      </c>
      <c r="S37">
        <f t="shared" si="5"/>
        <v>20.3</v>
      </c>
      <c r="T37">
        <v>12</v>
      </c>
      <c r="U37">
        <v>4</v>
      </c>
      <c r="V37">
        <f t="shared" si="3"/>
        <v>0.43283582089552242</v>
      </c>
      <c r="W37">
        <f t="shared" si="1"/>
        <v>-0.83739678940449191</v>
      </c>
      <c r="X37">
        <f t="shared" si="2"/>
        <v>3</v>
      </c>
    </row>
    <row r="38" spans="1:24">
      <c r="B38">
        <v>2</v>
      </c>
      <c r="C38">
        <v>1987</v>
      </c>
      <c r="D38" t="s">
        <v>34</v>
      </c>
      <c r="E38" t="s">
        <v>880</v>
      </c>
      <c r="F38">
        <v>6.6</v>
      </c>
      <c r="G38">
        <v>4</v>
      </c>
      <c r="J38">
        <v>3</v>
      </c>
      <c r="K38">
        <v>9</v>
      </c>
      <c r="L38" s="49" t="s">
        <v>719</v>
      </c>
      <c r="M38" s="53" t="s">
        <v>735</v>
      </c>
      <c r="N38">
        <v>1987</v>
      </c>
      <c r="O38" t="s">
        <v>70</v>
      </c>
      <c r="P38" t="s">
        <v>728</v>
      </c>
      <c r="Q38" t="s">
        <v>878</v>
      </c>
      <c r="R38">
        <f>AVERAGE(F44,F47)</f>
        <v>11.15</v>
      </c>
      <c r="S38">
        <f t="shared" si="5"/>
        <v>5.5</v>
      </c>
      <c r="T38">
        <v>8</v>
      </c>
      <c r="U38">
        <v>4</v>
      </c>
      <c r="V38">
        <f t="shared" si="3"/>
        <v>0.49327354260089684</v>
      </c>
      <c r="W38">
        <f t="shared" si="1"/>
        <v>-0.70669140566770261</v>
      </c>
      <c r="X38">
        <f t="shared" si="2"/>
        <v>2.6666666666666665</v>
      </c>
    </row>
    <row r="39" spans="1:24">
      <c r="B39">
        <v>2</v>
      </c>
      <c r="C39">
        <v>1987</v>
      </c>
      <c r="D39" t="s">
        <v>34</v>
      </c>
      <c r="E39" t="s">
        <v>881</v>
      </c>
      <c r="F39">
        <v>19.100000000000001</v>
      </c>
      <c r="G39">
        <v>4</v>
      </c>
      <c r="J39">
        <v>3</v>
      </c>
      <c r="K39">
        <v>10</v>
      </c>
      <c r="L39" s="49" t="s">
        <v>719</v>
      </c>
      <c r="M39" s="53" t="s">
        <v>735</v>
      </c>
      <c r="N39">
        <v>1987</v>
      </c>
      <c r="O39" t="s">
        <v>70</v>
      </c>
      <c r="P39" t="s">
        <v>728</v>
      </c>
      <c r="Q39" t="s">
        <v>879</v>
      </c>
      <c r="R39">
        <f>AVERAGE(F44,F48)</f>
        <v>31.5</v>
      </c>
      <c r="S39">
        <f t="shared" si="5"/>
        <v>17.7</v>
      </c>
      <c r="T39">
        <v>8</v>
      </c>
      <c r="U39">
        <v>4</v>
      </c>
      <c r="V39">
        <f t="shared" si="3"/>
        <v>0.56190476190476191</v>
      </c>
      <c r="W39">
        <f t="shared" si="1"/>
        <v>-0.57642290625180392</v>
      </c>
      <c r="X39">
        <f t="shared" si="2"/>
        <v>2.6666666666666665</v>
      </c>
    </row>
    <row r="40" spans="1:24">
      <c r="B40">
        <v>2</v>
      </c>
      <c r="C40">
        <v>1987</v>
      </c>
      <c r="D40" t="s">
        <v>34</v>
      </c>
      <c r="E40" t="s">
        <v>882</v>
      </c>
      <c r="F40">
        <v>1.1000000000000001</v>
      </c>
      <c r="G40">
        <v>4</v>
      </c>
      <c r="J40">
        <v>3</v>
      </c>
      <c r="K40">
        <v>11</v>
      </c>
      <c r="L40" s="49" t="s">
        <v>719</v>
      </c>
      <c r="M40" s="53" t="s">
        <v>735</v>
      </c>
      <c r="N40">
        <v>1987</v>
      </c>
      <c r="O40" t="s">
        <v>70</v>
      </c>
      <c r="P40" t="s">
        <v>728</v>
      </c>
      <c r="Q40" t="s">
        <v>880</v>
      </c>
      <c r="R40">
        <f>AVERAGE(F45,F47)</f>
        <v>33.9</v>
      </c>
      <c r="S40">
        <f t="shared" si="5"/>
        <v>13.6</v>
      </c>
      <c r="T40">
        <v>8</v>
      </c>
      <c r="U40">
        <v>4</v>
      </c>
      <c r="V40">
        <f t="shared" si="3"/>
        <v>0.40117994100294985</v>
      </c>
      <c r="W40">
        <f t="shared" si="1"/>
        <v>-0.91334522164439824</v>
      </c>
      <c r="X40">
        <f t="shared" si="2"/>
        <v>2.6666666666666665</v>
      </c>
    </row>
    <row r="41" spans="1:24">
      <c r="A41" s="49"/>
      <c r="B41">
        <v>2</v>
      </c>
      <c r="C41">
        <v>1987</v>
      </c>
      <c r="D41" t="s">
        <v>34</v>
      </c>
      <c r="E41" t="s">
        <v>883</v>
      </c>
      <c r="F41">
        <v>8.4</v>
      </c>
      <c r="G41">
        <v>4</v>
      </c>
      <c r="J41">
        <v>3</v>
      </c>
      <c r="K41">
        <v>12</v>
      </c>
      <c r="L41" s="49" t="s">
        <v>719</v>
      </c>
      <c r="M41" s="53" t="s">
        <v>735</v>
      </c>
      <c r="N41">
        <v>1987</v>
      </c>
      <c r="O41" t="s">
        <v>70</v>
      </c>
      <c r="P41" t="s">
        <v>728</v>
      </c>
      <c r="Q41" t="s">
        <v>881</v>
      </c>
      <c r="R41">
        <f>AVERAGE(F45,F48)</f>
        <v>54.25</v>
      </c>
      <c r="S41">
        <f t="shared" si="5"/>
        <v>28.9</v>
      </c>
      <c r="T41">
        <v>8</v>
      </c>
      <c r="U41">
        <v>4</v>
      </c>
      <c r="V41">
        <f t="shared" si="3"/>
        <v>0.53271889400921657</v>
      </c>
      <c r="W41">
        <f t="shared" si="1"/>
        <v>-0.6297613973021825</v>
      </c>
      <c r="X41">
        <f t="shared" si="2"/>
        <v>2.6666666666666665</v>
      </c>
    </row>
    <row r="42" spans="1:24">
      <c r="J42">
        <v>3</v>
      </c>
      <c r="K42">
        <v>13</v>
      </c>
      <c r="L42" s="49" t="s">
        <v>719</v>
      </c>
      <c r="M42" s="53" t="s">
        <v>735</v>
      </c>
      <c r="N42">
        <v>1987</v>
      </c>
      <c r="O42" t="s">
        <v>70</v>
      </c>
      <c r="P42" t="s">
        <v>728</v>
      </c>
      <c r="Q42" t="s">
        <v>882</v>
      </c>
      <c r="R42">
        <f>AVERAGE(F46,F47)</f>
        <v>17.200000000000003</v>
      </c>
      <c r="S42">
        <f t="shared" si="5"/>
        <v>4.2</v>
      </c>
      <c r="T42">
        <v>8</v>
      </c>
      <c r="U42">
        <v>4</v>
      </c>
      <c r="V42">
        <f t="shared" si="3"/>
        <v>0.24418604651162787</v>
      </c>
      <c r="W42">
        <f t="shared" si="1"/>
        <v>-1.409824858530085</v>
      </c>
      <c r="X42">
        <f t="shared" si="2"/>
        <v>2.6666666666666665</v>
      </c>
    </row>
    <row r="43" spans="1:24">
      <c r="A43" t="s">
        <v>60</v>
      </c>
      <c r="B43" t="s">
        <v>15</v>
      </c>
      <c r="C43" t="s">
        <v>597</v>
      </c>
      <c r="D43" t="s">
        <v>49</v>
      </c>
      <c r="E43" t="s">
        <v>706</v>
      </c>
      <c r="F43" t="s">
        <v>70</v>
      </c>
      <c r="G43" t="s">
        <v>13</v>
      </c>
      <c r="J43">
        <v>3</v>
      </c>
      <c r="K43">
        <v>14</v>
      </c>
      <c r="L43" s="49" t="s">
        <v>719</v>
      </c>
      <c r="M43" s="53" t="s">
        <v>735</v>
      </c>
      <c r="N43">
        <v>1987</v>
      </c>
      <c r="O43" t="s">
        <v>70</v>
      </c>
      <c r="P43" t="s">
        <v>728</v>
      </c>
      <c r="Q43" t="s">
        <v>883</v>
      </c>
      <c r="R43">
        <f>AVERAGE(F46,F48)</f>
        <v>37.549999999999997</v>
      </c>
      <c r="S43">
        <f t="shared" si="5"/>
        <v>17.2</v>
      </c>
      <c r="T43">
        <v>8</v>
      </c>
      <c r="U43">
        <v>4</v>
      </c>
      <c r="V43">
        <f t="shared" si="3"/>
        <v>0.45805592543275636</v>
      </c>
      <c r="W43">
        <f t="shared" si="1"/>
        <v>-0.78076399439073629</v>
      </c>
      <c r="X43">
        <f t="shared" si="2"/>
        <v>2.6666666666666665</v>
      </c>
    </row>
    <row r="44" spans="1:24">
      <c r="A44" t="s">
        <v>545</v>
      </c>
      <c r="B44">
        <v>3</v>
      </c>
      <c r="C44">
        <v>1987</v>
      </c>
      <c r="D44" t="s">
        <v>32</v>
      </c>
      <c r="E44" t="s">
        <v>202</v>
      </c>
      <c r="F44">
        <v>20.100000000000001</v>
      </c>
      <c r="G44">
        <v>4</v>
      </c>
      <c r="J44">
        <v>4</v>
      </c>
      <c r="K44">
        <v>1</v>
      </c>
      <c r="L44" s="49" t="s">
        <v>719</v>
      </c>
      <c r="M44" s="53" t="s">
        <v>735</v>
      </c>
      <c r="N44">
        <v>1988</v>
      </c>
      <c r="O44" t="s">
        <v>70</v>
      </c>
      <c r="P44" t="s">
        <v>721</v>
      </c>
      <c r="Q44" t="s">
        <v>872</v>
      </c>
      <c r="R44">
        <f>AVERAGE(F65,F66,F67)</f>
        <v>25.900000000000002</v>
      </c>
      <c r="S44">
        <f t="shared" ref="S44:S51" si="6">F69</f>
        <v>15.6</v>
      </c>
      <c r="T44">
        <v>12</v>
      </c>
      <c r="U44">
        <v>4</v>
      </c>
      <c r="V44">
        <f t="shared" si="3"/>
        <v>0.60231660231660222</v>
      </c>
      <c r="W44">
        <f t="shared" si="1"/>
        <v>-0.50697205445000082</v>
      </c>
      <c r="X44">
        <f t="shared" si="2"/>
        <v>3</v>
      </c>
    </row>
    <row r="45" spans="1:24">
      <c r="A45" t="s">
        <v>515</v>
      </c>
      <c r="B45">
        <v>3</v>
      </c>
      <c r="C45">
        <v>1987</v>
      </c>
      <c r="D45" t="s">
        <v>32</v>
      </c>
      <c r="E45" t="s">
        <v>22</v>
      </c>
      <c r="F45">
        <v>65.599999999999994</v>
      </c>
      <c r="G45">
        <v>4</v>
      </c>
      <c r="J45">
        <v>4</v>
      </c>
      <c r="K45">
        <v>2</v>
      </c>
      <c r="L45" s="49" t="s">
        <v>719</v>
      </c>
      <c r="M45" s="53" t="s">
        <v>735</v>
      </c>
      <c r="N45">
        <v>1988</v>
      </c>
      <c r="O45" t="s">
        <v>70</v>
      </c>
      <c r="P45" t="s">
        <v>721</v>
      </c>
      <c r="Q45" t="s">
        <v>873</v>
      </c>
      <c r="R45">
        <f>AVERAGE(F65,F66,F68)</f>
        <v>41.733333333333334</v>
      </c>
      <c r="S45">
        <f t="shared" si="6"/>
        <v>25.6</v>
      </c>
      <c r="T45">
        <v>12</v>
      </c>
      <c r="U45">
        <v>4</v>
      </c>
      <c r="V45">
        <f t="shared" si="3"/>
        <v>0.61341853035143767</v>
      </c>
      <c r="W45">
        <f t="shared" si="1"/>
        <v>-0.48870781851237172</v>
      </c>
      <c r="X45">
        <f t="shared" si="2"/>
        <v>3</v>
      </c>
    </row>
    <row r="46" spans="1:24">
      <c r="A46" s="49" t="s">
        <v>719</v>
      </c>
      <c r="B46">
        <v>3</v>
      </c>
      <c r="C46">
        <v>1987</v>
      </c>
      <c r="D46" t="s">
        <v>32</v>
      </c>
      <c r="E46" t="s">
        <v>267</v>
      </c>
      <c r="F46">
        <v>32.200000000000003</v>
      </c>
      <c r="G46">
        <v>4</v>
      </c>
      <c r="J46">
        <v>4</v>
      </c>
      <c r="K46">
        <v>3</v>
      </c>
      <c r="L46" s="49" t="s">
        <v>719</v>
      </c>
      <c r="M46" s="53" t="s">
        <v>735</v>
      </c>
      <c r="N46">
        <v>1988</v>
      </c>
      <c r="O46" t="s">
        <v>70</v>
      </c>
      <c r="P46" t="s">
        <v>721</v>
      </c>
      <c r="Q46" t="s">
        <v>884</v>
      </c>
      <c r="R46">
        <f>AVERAGE(F65,F67,F68)</f>
        <v>25.400000000000002</v>
      </c>
      <c r="S46">
        <f t="shared" si="6"/>
        <v>12</v>
      </c>
      <c r="T46">
        <v>12</v>
      </c>
      <c r="U46">
        <v>4</v>
      </c>
      <c r="V46">
        <f t="shared" si="3"/>
        <v>0.4724409448818897</v>
      </c>
      <c r="W46">
        <f t="shared" si="1"/>
        <v>-0.74984252423649067</v>
      </c>
      <c r="X46">
        <f t="shared" si="2"/>
        <v>3</v>
      </c>
    </row>
    <row r="47" spans="1:24">
      <c r="A47" t="s">
        <v>707</v>
      </c>
      <c r="B47">
        <v>3</v>
      </c>
      <c r="C47">
        <v>1987</v>
      </c>
      <c r="D47" t="s">
        <v>32</v>
      </c>
      <c r="E47" t="s">
        <v>262</v>
      </c>
      <c r="F47">
        <v>2.2000000000000002</v>
      </c>
      <c r="G47">
        <v>4</v>
      </c>
      <c r="J47">
        <v>4</v>
      </c>
      <c r="K47">
        <v>4</v>
      </c>
      <c r="L47" s="49" t="s">
        <v>719</v>
      </c>
      <c r="M47" s="53" t="s">
        <v>735</v>
      </c>
      <c r="N47">
        <v>1988</v>
      </c>
      <c r="O47" t="s">
        <v>70</v>
      </c>
      <c r="P47" t="s">
        <v>721</v>
      </c>
      <c r="Q47" t="s">
        <v>859</v>
      </c>
      <c r="R47">
        <f>AVERAGE(F66,F67,F68)</f>
        <v>36.866666666666667</v>
      </c>
      <c r="S47">
        <f t="shared" si="6"/>
        <v>17.8</v>
      </c>
      <c r="T47">
        <v>12</v>
      </c>
      <c r="U47">
        <v>4</v>
      </c>
      <c r="V47">
        <f t="shared" si="3"/>
        <v>0.48282097649186256</v>
      </c>
      <c r="W47">
        <f t="shared" si="1"/>
        <v>-0.72810934312208531</v>
      </c>
      <c r="X47">
        <f t="shared" si="2"/>
        <v>3</v>
      </c>
    </row>
    <row r="48" spans="1:24">
      <c r="A48" s="53" t="s">
        <v>735</v>
      </c>
      <c r="B48">
        <v>3</v>
      </c>
      <c r="C48">
        <v>1987</v>
      </c>
      <c r="D48" t="s">
        <v>32</v>
      </c>
      <c r="E48" t="s">
        <v>163</v>
      </c>
      <c r="F48">
        <v>42.9</v>
      </c>
      <c r="G48">
        <v>4</v>
      </c>
      <c r="J48">
        <v>4</v>
      </c>
      <c r="K48">
        <v>5</v>
      </c>
      <c r="L48" s="49" t="s">
        <v>719</v>
      </c>
      <c r="M48" s="53" t="s">
        <v>735</v>
      </c>
      <c r="N48">
        <v>1988</v>
      </c>
      <c r="O48" t="s">
        <v>70</v>
      </c>
      <c r="P48" t="s">
        <v>721</v>
      </c>
      <c r="Q48" t="s">
        <v>878</v>
      </c>
      <c r="R48">
        <f>AVERAGE(F65,F67)</f>
        <v>12</v>
      </c>
      <c r="S48">
        <f t="shared" si="6"/>
        <v>8.1999999999999993</v>
      </c>
      <c r="T48">
        <v>8</v>
      </c>
      <c r="U48">
        <v>4</v>
      </c>
      <c r="V48">
        <f t="shared" si="3"/>
        <v>0.68333333333333324</v>
      </c>
      <c r="W48">
        <f t="shared" si="1"/>
        <v>-0.38077249551779302</v>
      </c>
      <c r="X48">
        <f t="shared" si="2"/>
        <v>2.6666666666666665</v>
      </c>
    </row>
    <row r="49" spans="1:24">
      <c r="A49" t="s">
        <v>620</v>
      </c>
      <c r="B49">
        <v>3</v>
      </c>
      <c r="C49">
        <v>1987</v>
      </c>
      <c r="D49" t="s">
        <v>34</v>
      </c>
      <c r="E49" t="s">
        <v>870</v>
      </c>
      <c r="F49">
        <v>19.7</v>
      </c>
      <c r="G49">
        <v>4</v>
      </c>
      <c r="J49">
        <v>4</v>
      </c>
      <c r="K49">
        <v>6</v>
      </c>
      <c r="L49" s="49" t="s">
        <v>719</v>
      </c>
      <c r="M49" s="53" t="s">
        <v>735</v>
      </c>
      <c r="N49">
        <v>1988</v>
      </c>
      <c r="O49" t="s">
        <v>70</v>
      </c>
      <c r="P49" t="s">
        <v>721</v>
      </c>
      <c r="Q49" t="s">
        <v>879</v>
      </c>
      <c r="R49">
        <f>AVERAGE(F65,F68)</f>
        <v>35.75</v>
      </c>
      <c r="S49">
        <f t="shared" si="6"/>
        <v>19.7</v>
      </c>
      <c r="T49">
        <v>8</v>
      </c>
      <c r="U49">
        <v>4</v>
      </c>
      <c r="V49">
        <f t="shared" si="3"/>
        <v>0.55104895104895102</v>
      </c>
      <c r="W49">
        <f t="shared" si="1"/>
        <v>-0.59593163339607391</v>
      </c>
      <c r="X49">
        <f t="shared" si="2"/>
        <v>2.6666666666666665</v>
      </c>
    </row>
    <row r="50" spans="1:24">
      <c r="A50" t="s">
        <v>728</v>
      </c>
      <c r="B50">
        <v>3</v>
      </c>
      <c r="C50">
        <v>1987</v>
      </c>
      <c r="D50" t="s">
        <v>34</v>
      </c>
      <c r="E50" t="s">
        <v>871</v>
      </c>
      <c r="F50">
        <v>29.9</v>
      </c>
      <c r="G50">
        <v>4</v>
      </c>
      <c r="J50">
        <v>4</v>
      </c>
      <c r="K50">
        <v>7</v>
      </c>
      <c r="L50" s="49" t="s">
        <v>719</v>
      </c>
      <c r="M50" s="53" t="s">
        <v>735</v>
      </c>
      <c r="N50">
        <v>1988</v>
      </c>
      <c r="O50" t="s">
        <v>70</v>
      </c>
      <c r="P50" t="s">
        <v>721</v>
      </c>
      <c r="Q50" t="s">
        <v>880</v>
      </c>
      <c r="R50">
        <f>AVERAGE(F66:F67)</f>
        <v>29.200000000000003</v>
      </c>
      <c r="S50">
        <f t="shared" si="6"/>
        <v>23.2</v>
      </c>
      <c r="T50">
        <v>8</v>
      </c>
      <c r="U50">
        <v>4</v>
      </c>
      <c r="V50">
        <f t="shared" si="3"/>
        <v>0.79452054794520532</v>
      </c>
      <c r="W50">
        <f t="shared" si="1"/>
        <v>-0.23001643060197199</v>
      </c>
      <c r="X50">
        <f t="shared" si="2"/>
        <v>2.6666666666666665</v>
      </c>
    </row>
    <row r="51" spans="1:24">
      <c r="B51">
        <v>3</v>
      </c>
      <c r="C51">
        <v>1987</v>
      </c>
      <c r="D51" t="s">
        <v>34</v>
      </c>
      <c r="E51" t="s">
        <v>872</v>
      </c>
      <c r="F51">
        <v>15.9</v>
      </c>
      <c r="G51">
        <v>4</v>
      </c>
      <c r="J51">
        <v>4</v>
      </c>
      <c r="K51">
        <v>8</v>
      </c>
      <c r="L51" s="49" t="s">
        <v>719</v>
      </c>
      <c r="M51" s="53" t="s">
        <v>735</v>
      </c>
      <c r="N51">
        <v>1988</v>
      </c>
      <c r="O51" t="s">
        <v>70</v>
      </c>
      <c r="P51" t="s">
        <v>721</v>
      </c>
      <c r="Q51" t="s">
        <v>881</v>
      </c>
      <c r="R51">
        <f>AVERAGE(F66,F68)</f>
        <v>52.95</v>
      </c>
      <c r="S51">
        <f t="shared" si="6"/>
        <v>33.4</v>
      </c>
      <c r="T51">
        <v>8</v>
      </c>
      <c r="U51">
        <v>4</v>
      </c>
      <c r="V51">
        <f t="shared" si="3"/>
        <v>0.63078375826251176</v>
      </c>
      <c r="W51">
        <f t="shared" si="1"/>
        <v>-0.46079217206476081</v>
      </c>
      <c r="X51">
        <f t="shared" si="2"/>
        <v>2.6666666666666665</v>
      </c>
    </row>
    <row r="52" spans="1:24">
      <c r="B52">
        <v>3</v>
      </c>
      <c r="C52">
        <v>1987</v>
      </c>
      <c r="D52" t="s">
        <v>34</v>
      </c>
      <c r="E52" t="s">
        <v>873</v>
      </c>
      <c r="F52">
        <v>26.7</v>
      </c>
      <c r="G52">
        <v>4</v>
      </c>
      <c r="J52">
        <v>5</v>
      </c>
      <c r="K52">
        <v>1</v>
      </c>
      <c r="L52" s="49" t="s">
        <v>719</v>
      </c>
      <c r="M52" s="53" t="s">
        <v>735</v>
      </c>
      <c r="N52">
        <v>1988</v>
      </c>
      <c r="O52" t="s">
        <v>70</v>
      </c>
      <c r="P52" t="s">
        <v>728</v>
      </c>
      <c r="Q52" t="s">
        <v>872</v>
      </c>
      <c r="R52">
        <f>AVERAGE(F79:F81)</f>
        <v>14.566666666666668</v>
      </c>
      <c r="S52">
        <f t="shared" ref="S52:S59" si="7">F83</f>
        <v>4.5999999999999996</v>
      </c>
      <c r="T52">
        <v>12</v>
      </c>
      <c r="U52">
        <v>4</v>
      </c>
      <c r="V52">
        <f t="shared" si="3"/>
        <v>0.31578947368421045</v>
      </c>
      <c r="W52">
        <f t="shared" si="1"/>
        <v>-1.1526795099383857</v>
      </c>
      <c r="X52">
        <f t="shared" si="2"/>
        <v>3</v>
      </c>
    </row>
    <row r="53" spans="1:24">
      <c r="B53">
        <v>3</v>
      </c>
      <c r="C53">
        <v>1987</v>
      </c>
      <c r="D53" t="s">
        <v>34</v>
      </c>
      <c r="E53" t="s">
        <v>874</v>
      </c>
      <c r="F53">
        <v>10.3</v>
      </c>
      <c r="G53">
        <v>4</v>
      </c>
      <c r="J53">
        <v>5</v>
      </c>
      <c r="K53">
        <v>2</v>
      </c>
      <c r="L53" s="49" t="s">
        <v>719</v>
      </c>
      <c r="M53" s="53" t="s">
        <v>735</v>
      </c>
      <c r="N53">
        <v>1988</v>
      </c>
      <c r="O53" t="s">
        <v>70</v>
      </c>
      <c r="P53" t="s">
        <v>728</v>
      </c>
      <c r="Q53" t="s">
        <v>873</v>
      </c>
      <c r="R53">
        <f>AVERAGE(F79,F80,F82)</f>
        <v>27.400000000000002</v>
      </c>
      <c r="S53">
        <f t="shared" si="7"/>
        <v>12</v>
      </c>
      <c r="T53">
        <v>12</v>
      </c>
      <c r="U53">
        <v>4</v>
      </c>
      <c r="V53">
        <f t="shared" si="3"/>
        <v>0.43795620437956201</v>
      </c>
      <c r="W53">
        <f t="shared" si="1"/>
        <v>-0.82563636360602433</v>
      </c>
      <c r="X53">
        <f t="shared" si="2"/>
        <v>3</v>
      </c>
    </row>
    <row r="54" spans="1:24">
      <c r="B54">
        <v>3</v>
      </c>
      <c r="C54">
        <v>1987</v>
      </c>
      <c r="D54" t="s">
        <v>34</v>
      </c>
      <c r="E54" t="s">
        <v>875</v>
      </c>
      <c r="F54">
        <v>9.8000000000000007</v>
      </c>
      <c r="G54">
        <v>4</v>
      </c>
      <c r="J54">
        <v>5</v>
      </c>
      <c r="K54">
        <v>3</v>
      </c>
      <c r="L54" s="49" t="s">
        <v>719</v>
      </c>
      <c r="M54" s="53" t="s">
        <v>735</v>
      </c>
      <c r="N54">
        <v>1988</v>
      </c>
      <c r="O54" t="s">
        <v>70</v>
      </c>
      <c r="P54" t="s">
        <v>728</v>
      </c>
      <c r="Q54" t="s">
        <v>884</v>
      </c>
      <c r="R54">
        <f>AVERAGE(F79,F81,F82)</f>
        <v>15.866666666666667</v>
      </c>
      <c r="S54">
        <f t="shared" si="7"/>
        <v>8.5</v>
      </c>
      <c r="T54">
        <v>12</v>
      </c>
      <c r="U54">
        <v>4</v>
      </c>
      <c r="V54">
        <f t="shared" si="3"/>
        <v>0.5357142857142857</v>
      </c>
      <c r="W54">
        <f t="shared" si="1"/>
        <v>-0.62415430907299385</v>
      </c>
      <c r="X54">
        <f t="shared" si="2"/>
        <v>3</v>
      </c>
    </row>
    <row r="55" spans="1:24">
      <c r="B55">
        <v>3</v>
      </c>
      <c r="C55">
        <v>1987</v>
      </c>
      <c r="D55" t="s">
        <v>34</v>
      </c>
      <c r="E55" t="s">
        <v>876</v>
      </c>
      <c r="F55">
        <v>11.4</v>
      </c>
      <c r="G55">
        <v>4</v>
      </c>
      <c r="J55">
        <v>5</v>
      </c>
      <c r="K55">
        <v>4</v>
      </c>
      <c r="L55" s="49" t="s">
        <v>719</v>
      </c>
      <c r="M55" s="53" t="s">
        <v>735</v>
      </c>
      <c r="N55">
        <v>1988</v>
      </c>
      <c r="O55" t="s">
        <v>70</v>
      </c>
      <c r="P55" t="s">
        <v>728</v>
      </c>
      <c r="Q55" t="s">
        <v>859</v>
      </c>
      <c r="R55">
        <f>AVERAGE(F80:F82)</f>
        <v>25.066666666666666</v>
      </c>
      <c r="S55">
        <f t="shared" si="7"/>
        <v>13.2</v>
      </c>
      <c r="T55">
        <v>12</v>
      </c>
      <c r="U55">
        <v>4</v>
      </c>
      <c r="V55">
        <f t="shared" si="3"/>
        <v>0.52659574468085102</v>
      </c>
      <c r="W55">
        <f t="shared" si="1"/>
        <v>-0.64132211269535933</v>
      </c>
      <c r="X55">
        <f t="shared" si="2"/>
        <v>3</v>
      </c>
    </row>
    <row r="56" spans="1:24">
      <c r="B56">
        <v>3</v>
      </c>
      <c r="C56">
        <v>1987</v>
      </c>
      <c r="D56" t="s">
        <v>34</v>
      </c>
      <c r="E56" t="s">
        <v>877</v>
      </c>
      <c r="F56">
        <v>20.3</v>
      </c>
      <c r="G56">
        <v>4</v>
      </c>
      <c r="J56">
        <v>5</v>
      </c>
      <c r="K56">
        <v>5</v>
      </c>
      <c r="L56" s="49" t="s">
        <v>719</v>
      </c>
      <c r="M56" s="53" t="s">
        <v>735</v>
      </c>
      <c r="N56">
        <v>1988</v>
      </c>
      <c r="O56" t="s">
        <v>70</v>
      </c>
      <c r="P56" t="s">
        <v>728</v>
      </c>
      <c r="Q56" t="s">
        <v>878</v>
      </c>
      <c r="R56">
        <f>AVERAGE(F79,F81)</f>
        <v>4.2</v>
      </c>
      <c r="S56">
        <f t="shared" si="7"/>
        <v>3.1</v>
      </c>
      <c r="T56">
        <v>8</v>
      </c>
      <c r="U56">
        <v>4</v>
      </c>
      <c r="V56">
        <f t="shared" si="3"/>
        <v>0.73809523809523814</v>
      </c>
      <c r="W56">
        <f t="shared" si="1"/>
        <v>-0.30368241379822203</v>
      </c>
      <c r="X56">
        <f t="shared" si="2"/>
        <v>2.6666666666666665</v>
      </c>
    </row>
    <row r="57" spans="1:24">
      <c r="B57">
        <v>3</v>
      </c>
      <c r="C57">
        <v>1987</v>
      </c>
      <c r="D57" t="s">
        <v>34</v>
      </c>
      <c r="E57" t="s">
        <v>878</v>
      </c>
      <c r="F57">
        <v>5.5</v>
      </c>
      <c r="G57">
        <v>4</v>
      </c>
      <c r="J57">
        <v>5</v>
      </c>
      <c r="K57">
        <v>6</v>
      </c>
      <c r="L57" s="49" t="s">
        <v>719</v>
      </c>
      <c r="M57" s="53" t="s">
        <v>735</v>
      </c>
      <c r="N57">
        <v>1988</v>
      </c>
      <c r="O57" t="s">
        <v>70</v>
      </c>
      <c r="P57" t="s">
        <v>728</v>
      </c>
      <c r="Q57" t="s">
        <v>879</v>
      </c>
      <c r="R57">
        <f>AVERAGE(F79,F82)</f>
        <v>23.450000000000003</v>
      </c>
      <c r="S57">
        <f t="shared" si="7"/>
        <v>12.7</v>
      </c>
      <c r="T57">
        <v>8</v>
      </c>
      <c r="U57">
        <v>4</v>
      </c>
      <c r="V57">
        <f t="shared" si="3"/>
        <v>0.54157782515991459</v>
      </c>
      <c r="W57">
        <f t="shared" si="1"/>
        <v>-0.61326850142774303</v>
      </c>
      <c r="X57">
        <f t="shared" si="2"/>
        <v>2.6666666666666665</v>
      </c>
    </row>
    <row r="58" spans="1:24">
      <c r="B58">
        <v>3</v>
      </c>
      <c r="C58">
        <v>1987</v>
      </c>
      <c r="D58" t="s">
        <v>34</v>
      </c>
      <c r="E58" t="s">
        <v>879</v>
      </c>
      <c r="F58">
        <v>17.7</v>
      </c>
      <c r="G58">
        <v>4</v>
      </c>
      <c r="J58">
        <v>5</v>
      </c>
      <c r="K58">
        <v>7</v>
      </c>
      <c r="L58" s="49" t="s">
        <v>719</v>
      </c>
      <c r="M58" s="53" t="s">
        <v>735</v>
      </c>
      <c r="N58">
        <v>1988</v>
      </c>
      <c r="O58" t="s">
        <v>70</v>
      </c>
      <c r="P58" t="s">
        <v>728</v>
      </c>
      <c r="Q58" t="s">
        <v>880</v>
      </c>
      <c r="R58">
        <f>AVERAGE(F80:F81)</f>
        <v>18</v>
      </c>
      <c r="S58">
        <f t="shared" si="7"/>
        <v>4</v>
      </c>
      <c r="T58">
        <v>8</v>
      </c>
      <c r="U58">
        <v>4</v>
      </c>
      <c r="V58">
        <f t="shared" si="3"/>
        <v>0.22222222222222221</v>
      </c>
      <c r="W58">
        <f t="shared" si="1"/>
        <v>-1.5040773967762742</v>
      </c>
      <c r="X58">
        <f t="shared" si="2"/>
        <v>2.6666666666666665</v>
      </c>
    </row>
    <row r="59" spans="1:24">
      <c r="B59">
        <v>3</v>
      </c>
      <c r="C59">
        <v>1987</v>
      </c>
      <c r="D59" t="s">
        <v>34</v>
      </c>
      <c r="E59" t="s">
        <v>880</v>
      </c>
      <c r="F59">
        <v>13.6</v>
      </c>
      <c r="G59">
        <v>4</v>
      </c>
      <c r="J59">
        <v>5</v>
      </c>
      <c r="K59">
        <v>8</v>
      </c>
      <c r="L59" s="49" t="s">
        <v>719</v>
      </c>
      <c r="M59" s="53" t="s">
        <v>735</v>
      </c>
      <c r="N59">
        <v>1988</v>
      </c>
      <c r="O59" t="s">
        <v>70</v>
      </c>
      <c r="P59" t="s">
        <v>728</v>
      </c>
      <c r="Q59" t="s">
        <v>881</v>
      </c>
      <c r="R59">
        <f>AVERAGE(F80,F82)</f>
        <v>37.25</v>
      </c>
      <c r="S59">
        <f t="shared" si="7"/>
        <v>26.4</v>
      </c>
      <c r="T59">
        <v>8</v>
      </c>
      <c r="U59">
        <v>4</v>
      </c>
      <c r="V59">
        <f t="shared" si="3"/>
        <v>0.70872483221476501</v>
      </c>
      <c r="W59">
        <f t="shared" si="1"/>
        <v>-0.34428793467329816</v>
      </c>
      <c r="X59">
        <f t="shared" si="2"/>
        <v>2.6666666666666665</v>
      </c>
    </row>
    <row r="60" spans="1:24">
      <c r="B60">
        <v>3</v>
      </c>
      <c r="C60">
        <v>1987</v>
      </c>
      <c r="D60" t="s">
        <v>34</v>
      </c>
      <c r="E60" t="s">
        <v>881</v>
      </c>
      <c r="F60">
        <v>28.9</v>
      </c>
      <c r="G60">
        <v>4</v>
      </c>
    </row>
    <row r="61" spans="1:24">
      <c r="B61">
        <v>3</v>
      </c>
      <c r="C61">
        <v>1987</v>
      </c>
      <c r="D61" t="s">
        <v>34</v>
      </c>
      <c r="E61" t="s">
        <v>882</v>
      </c>
      <c r="F61">
        <v>4.2</v>
      </c>
      <c r="G61">
        <v>4</v>
      </c>
    </row>
    <row r="62" spans="1:24">
      <c r="A62" s="49"/>
      <c r="B62">
        <v>3</v>
      </c>
      <c r="C62">
        <v>1987</v>
      </c>
      <c r="D62" t="s">
        <v>34</v>
      </c>
      <c r="E62" t="s">
        <v>883</v>
      </c>
      <c r="F62">
        <v>17.2</v>
      </c>
      <c r="G62">
        <v>4</v>
      </c>
    </row>
    <row r="64" spans="1:24">
      <c r="A64" t="s">
        <v>60</v>
      </c>
      <c r="B64" t="s">
        <v>15</v>
      </c>
      <c r="C64" t="s">
        <v>597</v>
      </c>
      <c r="D64" t="s">
        <v>49</v>
      </c>
      <c r="E64" t="s">
        <v>706</v>
      </c>
      <c r="F64" t="s">
        <v>70</v>
      </c>
      <c r="G64" t="s">
        <v>13</v>
      </c>
    </row>
    <row r="65" spans="1:7">
      <c r="A65" t="s">
        <v>545</v>
      </c>
      <c r="B65">
        <v>4</v>
      </c>
      <c r="C65">
        <v>1988</v>
      </c>
      <c r="D65" t="s">
        <v>32</v>
      </c>
      <c r="E65" t="s">
        <v>202</v>
      </c>
      <c r="F65">
        <v>19.3</v>
      </c>
      <c r="G65">
        <v>6</v>
      </c>
    </row>
    <row r="66" spans="1:7">
      <c r="A66" t="s">
        <v>515</v>
      </c>
      <c r="B66">
        <v>4</v>
      </c>
      <c r="C66">
        <v>1988</v>
      </c>
      <c r="D66" t="s">
        <v>32</v>
      </c>
      <c r="E66" t="s">
        <v>22</v>
      </c>
      <c r="F66">
        <v>53.7</v>
      </c>
      <c r="G66">
        <v>6</v>
      </c>
    </row>
    <row r="67" spans="1:7">
      <c r="A67" s="49" t="s">
        <v>719</v>
      </c>
      <c r="B67">
        <v>4</v>
      </c>
      <c r="C67">
        <v>1988</v>
      </c>
      <c r="D67" t="s">
        <v>32</v>
      </c>
      <c r="E67" t="s">
        <v>262</v>
      </c>
      <c r="F67">
        <v>4.7</v>
      </c>
      <c r="G67">
        <v>6</v>
      </c>
    </row>
    <row r="68" spans="1:7">
      <c r="A68" t="s">
        <v>707</v>
      </c>
      <c r="B68">
        <v>4</v>
      </c>
      <c r="C68">
        <v>1988</v>
      </c>
      <c r="D68" t="s">
        <v>32</v>
      </c>
      <c r="E68" t="s">
        <v>163</v>
      </c>
      <c r="F68">
        <v>52.2</v>
      </c>
      <c r="G68">
        <v>6</v>
      </c>
    </row>
    <row r="69" spans="1:7">
      <c r="A69" s="53" t="s">
        <v>735</v>
      </c>
      <c r="B69">
        <v>4</v>
      </c>
      <c r="C69">
        <v>1988</v>
      </c>
      <c r="D69" t="s">
        <v>34</v>
      </c>
      <c r="E69" t="s">
        <v>872</v>
      </c>
      <c r="F69">
        <v>15.6</v>
      </c>
      <c r="G69">
        <v>6</v>
      </c>
    </row>
    <row r="70" spans="1:7">
      <c r="A70" t="s">
        <v>620</v>
      </c>
      <c r="B70">
        <v>4</v>
      </c>
      <c r="C70">
        <v>1988</v>
      </c>
      <c r="D70" t="s">
        <v>34</v>
      </c>
      <c r="E70" t="s">
        <v>873</v>
      </c>
      <c r="F70">
        <v>25.6</v>
      </c>
      <c r="G70">
        <v>6</v>
      </c>
    </row>
    <row r="71" spans="1:7">
      <c r="A71" t="s">
        <v>721</v>
      </c>
      <c r="B71">
        <v>4</v>
      </c>
      <c r="C71">
        <v>1988</v>
      </c>
      <c r="D71" t="s">
        <v>34</v>
      </c>
      <c r="E71" t="s">
        <v>884</v>
      </c>
      <c r="F71">
        <v>12</v>
      </c>
      <c r="G71">
        <v>6</v>
      </c>
    </row>
    <row r="72" spans="1:7">
      <c r="B72">
        <v>4</v>
      </c>
      <c r="C72">
        <v>1988</v>
      </c>
      <c r="D72" t="s">
        <v>34</v>
      </c>
      <c r="E72" t="s">
        <v>859</v>
      </c>
      <c r="F72">
        <v>17.8</v>
      </c>
      <c r="G72">
        <v>6</v>
      </c>
    </row>
    <row r="73" spans="1:7">
      <c r="B73">
        <v>4</v>
      </c>
      <c r="C73">
        <v>1988</v>
      </c>
      <c r="D73" t="s">
        <v>34</v>
      </c>
      <c r="E73" t="s">
        <v>878</v>
      </c>
      <c r="F73">
        <v>8.1999999999999993</v>
      </c>
      <c r="G73">
        <v>6</v>
      </c>
    </row>
    <row r="74" spans="1:7">
      <c r="B74">
        <v>4</v>
      </c>
      <c r="C74">
        <v>1988</v>
      </c>
      <c r="D74" t="s">
        <v>34</v>
      </c>
      <c r="E74" t="s">
        <v>879</v>
      </c>
      <c r="F74">
        <v>19.7</v>
      </c>
      <c r="G74">
        <v>6</v>
      </c>
    </row>
    <row r="75" spans="1:7">
      <c r="B75">
        <v>4</v>
      </c>
      <c r="C75">
        <v>1988</v>
      </c>
      <c r="D75" t="s">
        <v>34</v>
      </c>
      <c r="E75" t="s">
        <v>880</v>
      </c>
      <c r="F75">
        <v>23.2</v>
      </c>
      <c r="G75">
        <v>6</v>
      </c>
    </row>
    <row r="76" spans="1:7">
      <c r="B76">
        <v>4</v>
      </c>
      <c r="C76">
        <v>1988</v>
      </c>
      <c r="D76" t="s">
        <v>34</v>
      </c>
      <c r="E76" t="s">
        <v>881</v>
      </c>
      <c r="F76">
        <v>33.4</v>
      </c>
      <c r="G76">
        <v>6</v>
      </c>
    </row>
    <row r="78" spans="1:7">
      <c r="A78" t="s">
        <v>60</v>
      </c>
      <c r="B78" t="s">
        <v>15</v>
      </c>
      <c r="C78" t="s">
        <v>597</v>
      </c>
      <c r="D78" t="s">
        <v>49</v>
      </c>
      <c r="E78" t="s">
        <v>706</v>
      </c>
      <c r="F78" t="s">
        <v>70</v>
      </c>
      <c r="G78" t="s">
        <v>13</v>
      </c>
    </row>
    <row r="79" spans="1:7">
      <c r="A79" t="s">
        <v>545</v>
      </c>
      <c r="B79">
        <v>5</v>
      </c>
      <c r="C79">
        <v>1988</v>
      </c>
      <c r="D79" t="s">
        <v>32</v>
      </c>
      <c r="E79" t="s">
        <v>202</v>
      </c>
      <c r="F79">
        <v>7.7</v>
      </c>
      <c r="G79">
        <v>6</v>
      </c>
    </row>
    <row r="80" spans="1:7">
      <c r="A80" t="s">
        <v>515</v>
      </c>
      <c r="B80">
        <v>5</v>
      </c>
      <c r="C80">
        <v>1988</v>
      </c>
      <c r="D80" t="s">
        <v>32</v>
      </c>
      <c r="E80" t="s">
        <v>22</v>
      </c>
      <c r="F80">
        <v>35.299999999999997</v>
      </c>
      <c r="G80">
        <v>6</v>
      </c>
    </row>
    <row r="81" spans="1:7">
      <c r="A81" s="49" t="s">
        <v>719</v>
      </c>
      <c r="B81">
        <v>5</v>
      </c>
      <c r="C81">
        <v>1988</v>
      </c>
      <c r="D81" t="s">
        <v>32</v>
      </c>
      <c r="E81" t="s">
        <v>262</v>
      </c>
      <c r="F81">
        <v>0.7</v>
      </c>
      <c r="G81">
        <v>6</v>
      </c>
    </row>
    <row r="82" spans="1:7">
      <c r="A82" t="s">
        <v>707</v>
      </c>
      <c r="B82">
        <v>5</v>
      </c>
      <c r="C82">
        <v>1988</v>
      </c>
      <c r="D82" t="s">
        <v>32</v>
      </c>
      <c r="E82" t="s">
        <v>163</v>
      </c>
      <c r="F82">
        <v>39.200000000000003</v>
      </c>
      <c r="G82">
        <v>6</v>
      </c>
    </row>
    <row r="83" spans="1:7">
      <c r="A83" s="53" t="s">
        <v>735</v>
      </c>
      <c r="B83">
        <v>5</v>
      </c>
      <c r="C83">
        <v>1988</v>
      </c>
      <c r="D83" t="s">
        <v>34</v>
      </c>
      <c r="E83" t="s">
        <v>872</v>
      </c>
      <c r="F83">
        <v>4.5999999999999996</v>
      </c>
      <c r="G83">
        <v>6</v>
      </c>
    </row>
    <row r="84" spans="1:7">
      <c r="A84" t="s">
        <v>620</v>
      </c>
      <c r="B84">
        <v>5</v>
      </c>
      <c r="C84">
        <v>1988</v>
      </c>
      <c r="D84" t="s">
        <v>34</v>
      </c>
      <c r="E84" t="s">
        <v>873</v>
      </c>
      <c r="F84">
        <v>12</v>
      </c>
      <c r="G84">
        <v>6</v>
      </c>
    </row>
    <row r="85" spans="1:7">
      <c r="A85" t="s">
        <v>728</v>
      </c>
      <c r="B85">
        <v>5</v>
      </c>
      <c r="C85">
        <v>1988</v>
      </c>
      <c r="D85" t="s">
        <v>34</v>
      </c>
      <c r="E85" t="s">
        <v>884</v>
      </c>
      <c r="F85">
        <v>8.5</v>
      </c>
      <c r="G85">
        <v>6</v>
      </c>
    </row>
    <row r="86" spans="1:7">
      <c r="B86">
        <v>5</v>
      </c>
      <c r="C86">
        <v>1988</v>
      </c>
      <c r="D86" t="s">
        <v>34</v>
      </c>
      <c r="E86" t="s">
        <v>880</v>
      </c>
      <c r="F86">
        <v>13.2</v>
      </c>
      <c r="G86">
        <v>6</v>
      </c>
    </row>
    <row r="87" spans="1:7">
      <c r="B87">
        <v>5</v>
      </c>
      <c r="C87">
        <v>1988</v>
      </c>
      <c r="D87" t="s">
        <v>34</v>
      </c>
      <c r="E87" t="s">
        <v>878</v>
      </c>
      <c r="F87">
        <v>3.1</v>
      </c>
      <c r="G87">
        <v>6</v>
      </c>
    </row>
    <row r="88" spans="1:7">
      <c r="B88">
        <v>5</v>
      </c>
      <c r="C88">
        <v>1988</v>
      </c>
      <c r="D88" t="s">
        <v>34</v>
      </c>
      <c r="E88" t="s">
        <v>879</v>
      </c>
      <c r="F88">
        <v>12.7</v>
      </c>
      <c r="G88">
        <v>6</v>
      </c>
    </row>
    <row r="89" spans="1:7">
      <c r="B89">
        <v>5</v>
      </c>
      <c r="C89">
        <v>1988</v>
      </c>
      <c r="D89" t="s">
        <v>34</v>
      </c>
      <c r="E89" t="s">
        <v>880</v>
      </c>
      <c r="F89">
        <v>4</v>
      </c>
      <c r="G89">
        <v>6</v>
      </c>
    </row>
    <row r="90" spans="1:7">
      <c r="B90">
        <v>5</v>
      </c>
      <c r="C90">
        <v>1988</v>
      </c>
      <c r="D90" t="s">
        <v>34</v>
      </c>
      <c r="E90" t="s">
        <v>881</v>
      </c>
      <c r="F90">
        <v>26.4</v>
      </c>
      <c r="G90">
        <v>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44"/>
  <sheetViews>
    <sheetView workbookViewId="0">
      <selection activeCell="J43" sqref="J43"/>
    </sheetView>
  </sheetViews>
  <sheetFormatPr defaultColWidth="11" defaultRowHeight="15.6"/>
  <cols>
    <col min="9" max="9" width="10.8984375" style="48"/>
  </cols>
  <sheetData>
    <row r="1" spans="1:26">
      <c r="A1" t="s">
        <v>60</v>
      </c>
      <c r="B1" t="s">
        <v>15</v>
      </c>
      <c r="C1" t="s">
        <v>49</v>
      </c>
      <c r="D1" t="s">
        <v>706</v>
      </c>
      <c r="E1" t="s">
        <v>558</v>
      </c>
      <c r="F1" t="s">
        <v>70</v>
      </c>
      <c r="G1" t="s">
        <v>13</v>
      </c>
      <c r="I1" s="47"/>
      <c r="J1" t="s">
        <v>15</v>
      </c>
      <c r="K1" t="s">
        <v>16</v>
      </c>
      <c r="L1" t="s">
        <v>221</v>
      </c>
      <c r="M1" t="s">
        <v>515</v>
      </c>
      <c r="N1" t="s">
        <v>707</v>
      </c>
      <c r="O1" t="s">
        <v>597</v>
      </c>
      <c r="P1" t="s">
        <v>708</v>
      </c>
      <c r="Q1" t="s">
        <v>620</v>
      </c>
      <c r="R1" t="s">
        <v>709</v>
      </c>
      <c r="S1" t="s">
        <v>710</v>
      </c>
      <c r="T1" t="s">
        <v>711</v>
      </c>
      <c r="U1" t="s">
        <v>712</v>
      </c>
      <c r="V1" t="s">
        <v>713</v>
      </c>
      <c r="W1" t="s">
        <v>714</v>
      </c>
      <c r="X1" t="s">
        <v>715</v>
      </c>
      <c r="Y1" t="s">
        <v>716</v>
      </c>
      <c r="Z1" t="s">
        <v>28</v>
      </c>
    </row>
    <row r="2" spans="1:26">
      <c r="A2" t="s">
        <v>61</v>
      </c>
      <c r="B2">
        <v>1</v>
      </c>
      <c r="C2" t="s">
        <v>32</v>
      </c>
      <c r="D2" t="s">
        <v>718</v>
      </c>
      <c r="E2" s="62">
        <v>1</v>
      </c>
      <c r="F2">
        <v>29.2</v>
      </c>
      <c r="G2">
        <v>4</v>
      </c>
      <c r="J2" s="54">
        <v>1</v>
      </c>
      <c r="K2" s="54">
        <v>1</v>
      </c>
      <c r="M2" t="s">
        <v>719</v>
      </c>
      <c r="N2" t="s">
        <v>720</v>
      </c>
      <c r="P2" t="s">
        <v>70</v>
      </c>
      <c r="Q2" t="s">
        <v>721</v>
      </c>
      <c r="R2" t="s">
        <v>885</v>
      </c>
      <c r="S2" s="62" t="s">
        <v>886</v>
      </c>
      <c r="T2">
        <f>AVERAGE(F3,F5)</f>
        <v>43</v>
      </c>
      <c r="U2">
        <f t="shared" ref="U2:U15" si="0">F7</f>
        <v>29.6</v>
      </c>
      <c r="V2">
        <v>8</v>
      </c>
      <c r="W2">
        <v>4</v>
      </c>
      <c r="X2">
        <f>U2/T2</f>
        <v>0.68837209302325586</v>
      </c>
      <c r="Y2">
        <f t="shared" ref="Y2:Y29" si="1">LN(X2)</f>
        <v>-0.37342575436354769</v>
      </c>
      <c r="Z2">
        <f>(V2*W2)/(W2+V2)</f>
        <v>2.6666666666666665</v>
      </c>
    </row>
    <row r="3" spans="1:26">
      <c r="A3" t="s">
        <v>515</v>
      </c>
      <c r="B3">
        <v>1</v>
      </c>
      <c r="C3" t="s">
        <v>32</v>
      </c>
      <c r="D3" t="s">
        <v>723</v>
      </c>
      <c r="E3" s="62">
        <v>1</v>
      </c>
      <c r="F3">
        <v>83.3</v>
      </c>
      <c r="G3">
        <v>4</v>
      </c>
      <c r="J3" s="54">
        <v>1</v>
      </c>
      <c r="K3" s="54">
        <v>2</v>
      </c>
      <c r="M3" t="s">
        <v>719</v>
      </c>
      <c r="N3" t="s">
        <v>720</v>
      </c>
      <c r="P3" t="s">
        <v>70</v>
      </c>
      <c r="Q3" t="s">
        <v>721</v>
      </c>
      <c r="R3" t="s">
        <v>885</v>
      </c>
      <c r="S3" s="62" t="s">
        <v>887</v>
      </c>
      <c r="T3">
        <v>43</v>
      </c>
      <c r="U3">
        <f t="shared" si="0"/>
        <v>24.5</v>
      </c>
      <c r="V3">
        <v>8</v>
      </c>
      <c r="W3">
        <v>4</v>
      </c>
      <c r="X3">
        <f t="shared" ref="X3:X29" si="2">U3/T3</f>
        <v>0.56976744186046513</v>
      </c>
      <c r="Y3">
        <f t="shared" si="1"/>
        <v>-0.5625269981428811</v>
      </c>
      <c r="Z3">
        <f t="shared" ref="Z3:Z29" si="3">(V3*W3)/(W3+V3)</f>
        <v>2.6666666666666665</v>
      </c>
    </row>
    <row r="4" spans="1:26">
      <c r="A4" t="s">
        <v>719</v>
      </c>
      <c r="B4">
        <v>1</v>
      </c>
      <c r="C4" t="s">
        <v>32</v>
      </c>
      <c r="D4" t="s">
        <v>721</v>
      </c>
      <c r="E4" s="62">
        <v>1</v>
      </c>
      <c r="F4">
        <v>31</v>
      </c>
      <c r="G4">
        <v>4</v>
      </c>
      <c r="J4" s="54">
        <v>1</v>
      </c>
      <c r="K4" s="54">
        <v>3</v>
      </c>
      <c r="L4" s="62"/>
      <c r="M4" t="s">
        <v>719</v>
      </c>
      <c r="N4" t="s">
        <v>720</v>
      </c>
      <c r="P4" t="s">
        <v>70</v>
      </c>
      <c r="Q4" t="s">
        <v>721</v>
      </c>
      <c r="R4" t="s">
        <v>885</v>
      </c>
      <c r="S4" s="62" t="s">
        <v>888</v>
      </c>
      <c r="T4" s="7">
        <v>43</v>
      </c>
      <c r="U4">
        <f t="shared" si="0"/>
        <v>10.199999999999999</v>
      </c>
      <c r="V4">
        <v>8</v>
      </c>
      <c r="W4">
        <v>4</v>
      </c>
      <c r="X4">
        <f t="shared" si="2"/>
        <v>0.23720930232558138</v>
      </c>
      <c r="Y4">
        <f t="shared" si="1"/>
        <v>-1.4388123954033372</v>
      </c>
      <c r="Z4">
        <f t="shared" si="3"/>
        <v>2.6666666666666665</v>
      </c>
    </row>
    <row r="5" spans="1:26">
      <c r="A5" t="s">
        <v>707</v>
      </c>
      <c r="B5">
        <v>1</v>
      </c>
      <c r="C5" t="s">
        <v>32</v>
      </c>
      <c r="D5" t="s">
        <v>725</v>
      </c>
      <c r="E5" s="62">
        <v>1</v>
      </c>
      <c r="F5">
        <v>2.7</v>
      </c>
      <c r="G5">
        <v>4</v>
      </c>
      <c r="J5" s="54">
        <v>1</v>
      </c>
      <c r="K5" s="54">
        <v>4</v>
      </c>
      <c r="L5" s="62"/>
      <c r="M5" t="s">
        <v>719</v>
      </c>
      <c r="N5" t="s">
        <v>720</v>
      </c>
      <c r="P5" t="s">
        <v>70</v>
      </c>
      <c r="Q5" t="s">
        <v>721</v>
      </c>
      <c r="R5" t="s">
        <v>726</v>
      </c>
      <c r="S5" s="62" t="s">
        <v>886</v>
      </c>
      <c r="T5">
        <f>AVERAGE(F3,F6)</f>
        <v>74.650000000000006</v>
      </c>
      <c r="U5">
        <f t="shared" si="0"/>
        <v>62.6</v>
      </c>
      <c r="V5">
        <v>8</v>
      </c>
      <c r="W5">
        <v>4</v>
      </c>
      <c r="X5">
        <f t="shared" si="2"/>
        <v>0.83858004018754184</v>
      </c>
      <c r="Y5">
        <f t="shared" si="1"/>
        <v>-0.17604524587914658</v>
      </c>
      <c r="Z5">
        <f t="shared" si="3"/>
        <v>2.6666666666666665</v>
      </c>
    </row>
    <row r="6" spans="1:26">
      <c r="A6" t="s">
        <v>720</v>
      </c>
      <c r="B6">
        <v>1</v>
      </c>
      <c r="C6" t="s">
        <v>32</v>
      </c>
      <c r="D6" t="s">
        <v>727</v>
      </c>
      <c r="E6" s="62">
        <v>1</v>
      </c>
      <c r="F6">
        <v>66</v>
      </c>
      <c r="G6">
        <v>4</v>
      </c>
      <c r="J6" s="54">
        <v>1</v>
      </c>
      <c r="K6" s="54">
        <v>5</v>
      </c>
      <c r="L6" s="62"/>
      <c r="M6" t="s">
        <v>719</v>
      </c>
      <c r="N6" t="s">
        <v>720</v>
      </c>
      <c r="P6" t="s">
        <v>70</v>
      </c>
      <c r="Q6" t="s">
        <v>721</v>
      </c>
      <c r="R6" t="s">
        <v>726</v>
      </c>
      <c r="S6" s="62" t="s">
        <v>887</v>
      </c>
      <c r="T6">
        <v>74.650000000000006</v>
      </c>
      <c r="U6">
        <f t="shared" si="0"/>
        <v>47.4</v>
      </c>
      <c r="V6">
        <v>8</v>
      </c>
      <c r="W6">
        <v>4</v>
      </c>
      <c r="X6">
        <f t="shared" si="2"/>
        <v>0.63496316141995979</v>
      </c>
      <c r="Y6">
        <f t="shared" si="1"/>
        <v>-0.4541882952841686</v>
      </c>
      <c r="Z6">
        <f t="shared" si="3"/>
        <v>2.6666666666666665</v>
      </c>
    </row>
    <row r="7" spans="1:26">
      <c r="A7" t="s">
        <v>620</v>
      </c>
      <c r="B7">
        <v>1</v>
      </c>
      <c r="C7" t="s">
        <v>34</v>
      </c>
      <c r="D7" t="s">
        <v>885</v>
      </c>
      <c r="E7" s="62" t="s">
        <v>886</v>
      </c>
      <c r="F7">
        <v>29.6</v>
      </c>
      <c r="G7">
        <v>4</v>
      </c>
      <c r="J7" s="54">
        <v>1</v>
      </c>
      <c r="K7" s="54">
        <v>6</v>
      </c>
      <c r="L7" s="62"/>
      <c r="M7" t="s">
        <v>719</v>
      </c>
      <c r="N7" t="s">
        <v>720</v>
      </c>
      <c r="P7" t="s">
        <v>70</v>
      </c>
      <c r="Q7" t="s">
        <v>721</v>
      </c>
      <c r="R7" t="s">
        <v>726</v>
      </c>
      <c r="S7" s="62" t="s">
        <v>888</v>
      </c>
      <c r="T7">
        <v>74.650000000000006</v>
      </c>
      <c r="U7">
        <f t="shared" si="0"/>
        <v>41.7</v>
      </c>
      <c r="V7">
        <v>8</v>
      </c>
      <c r="W7">
        <v>4</v>
      </c>
      <c r="X7">
        <f t="shared" si="2"/>
        <v>0.55860683188211657</v>
      </c>
      <c r="Y7">
        <f t="shared" si="1"/>
        <v>-0.58230939518044356</v>
      </c>
      <c r="Z7">
        <f t="shared" si="3"/>
        <v>2.6666666666666665</v>
      </c>
    </row>
    <row r="8" spans="1:26">
      <c r="A8" t="s">
        <v>721</v>
      </c>
      <c r="B8">
        <v>1</v>
      </c>
      <c r="C8" t="s">
        <v>34</v>
      </c>
      <c r="D8" t="s">
        <v>885</v>
      </c>
      <c r="E8" s="62" t="s">
        <v>887</v>
      </c>
      <c r="F8">
        <v>24.5</v>
      </c>
      <c r="G8">
        <v>4</v>
      </c>
      <c r="J8" s="54">
        <v>1</v>
      </c>
      <c r="K8" s="54">
        <v>7</v>
      </c>
      <c r="L8" s="62"/>
      <c r="M8" t="s">
        <v>719</v>
      </c>
      <c r="N8" t="s">
        <v>720</v>
      </c>
      <c r="P8" t="s">
        <v>70</v>
      </c>
      <c r="Q8" t="s">
        <v>721</v>
      </c>
      <c r="R8" t="s">
        <v>889</v>
      </c>
      <c r="S8" s="62" t="s">
        <v>886</v>
      </c>
      <c r="T8">
        <f>AVERAGE(F4,F5)</f>
        <v>16.850000000000001</v>
      </c>
      <c r="U8">
        <f t="shared" si="0"/>
        <v>11.2</v>
      </c>
      <c r="V8">
        <v>8</v>
      </c>
      <c r="W8">
        <v>4</v>
      </c>
      <c r="X8">
        <f t="shared" si="2"/>
        <v>0.66468842729970312</v>
      </c>
      <c r="Y8">
        <f t="shared" si="1"/>
        <v>-0.40843687849732208</v>
      </c>
      <c r="Z8">
        <f t="shared" si="3"/>
        <v>2.6666666666666665</v>
      </c>
    </row>
    <row r="9" spans="1:26">
      <c r="B9">
        <v>1</v>
      </c>
      <c r="C9" t="s">
        <v>34</v>
      </c>
      <c r="D9" t="s">
        <v>885</v>
      </c>
      <c r="E9" s="62" t="s">
        <v>888</v>
      </c>
      <c r="F9">
        <v>10.199999999999999</v>
      </c>
      <c r="G9">
        <v>4</v>
      </c>
      <c r="J9" s="54">
        <v>1</v>
      </c>
      <c r="K9" s="54">
        <v>8</v>
      </c>
      <c r="L9" s="62"/>
      <c r="M9" t="s">
        <v>719</v>
      </c>
      <c r="N9" t="s">
        <v>720</v>
      </c>
      <c r="P9" t="s">
        <v>70</v>
      </c>
      <c r="Q9" t="s">
        <v>721</v>
      </c>
      <c r="R9" t="s">
        <v>889</v>
      </c>
      <c r="S9" s="62" t="s">
        <v>887</v>
      </c>
      <c r="T9">
        <v>16.850000000000001</v>
      </c>
      <c r="U9">
        <f t="shared" si="0"/>
        <v>7.3</v>
      </c>
      <c r="V9">
        <v>8</v>
      </c>
      <c r="W9">
        <v>4</v>
      </c>
      <c r="X9">
        <f t="shared" si="2"/>
        <v>0.43323442136498513</v>
      </c>
      <c r="Y9">
        <f t="shared" si="1"/>
        <v>-0.83647630864402533</v>
      </c>
      <c r="Z9">
        <f t="shared" si="3"/>
        <v>2.6666666666666665</v>
      </c>
    </row>
    <row r="10" spans="1:26">
      <c r="B10">
        <v>1</v>
      </c>
      <c r="C10" t="s">
        <v>34</v>
      </c>
      <c r="D10" t="s">
        <v>726</v>
      </c>
      <c r="E10" s="62" t="s">
        <v>886</v>
      </c>
      <c r="F10">
        <v>62.6</v>
      </c>
      <c r="G10">
        <v>4</v>
      </c>
      <c r="J10" s="54">
        <v>1</v>
      </c>
      <c r="K10" s="54">
        <v>9</v>
      </c>
      <c r="L10" s="62"/>
      <c r="M10" t="s">
        <v>719</v>
      </c>
      <c r="N10" t="s">
        <v>720</v>
      </c>
      <c r="P10" t="s">
        <v>70</v>
      </c>
      <c r="Q10" t="s">
        <v>721</v>
      </c>
      <c r="R10" t="s">
        <v>889</v>
      </c>
      <c r="S10" s="62" t="s">
        <v>888</v>
      </c>
      <c r="T10">
        <v>16.850000000000001</v>
      </c>
      <c r="U10">
        <f t="shared" si="0"/>
        <v>6.6</v>
      </c>
      <c r="V10">
        <v>8</v>
      </c>
      <c r="W10">
        <v>4</v>
      </c>
      <c r="X10">
        <f t="shared" si="2"/>
        <v>0.39169139465875363</v>
      </c>
      <c r="Y10">
        <f t="shared" si="1"/>
        <v>-0.9372810077659911</v>
      </c>
      <c r="Z10">
        <f t="shared" si="3"/>
        <v>2.6666666666666665</v>
      </c>
    </row>
    <row r="11" spans="1:26">
      <c r="B11">
        <v>1</v>
      </c>
      <c r="C11" t="s">
        <v>34</v>
      </c>
      <c r="D11" t="s">
        <v>726</v>
      </c>
      <c r="E11" s="62" t="s">
        <v>887</v>
      </c>
      <c r="F11">
        <v>47.4</v>
      </c>
      <c r="G11">
        <v>4</v>
      </c>
      <c r="J11" s="54">
        <v>1</v>
      </c>
      <c r="K11" s="54">
        <v>10</v>
      </c>
      <c r="L11" s="62"/>
      <c r="M11" t="s">
        <v>719</v>
      </c>
      <c r="N11" t="s">
        <v>720</v>
      </c>
      <c r="P11" t="s">
        <v>70</v>
      </c>
      <c r="Q11" t="s">
        <v>721</v>
      </c>
      <c r="R11" t="s">
        <v>890</v>
      </c>
      <c r="S11" s="62" t="s">
        <v>886</v>
      </c>
      <c r="T11">
        <f>AVERAGE(F4,F6)</f>
        <v>48.5</v>
      </c>
      <c r="U11">
        <f t="shared" si="0"/>
        <v>26.5</v>
      </c>
      <c r="V11">
        <v>8</v>
      </c>
      <c r="W11">
        <v>4</v>
      </c>
      <c r="X11">
        <f t="shared" si="2"/>
        <v>0.54639175257731953</v>
      </c>
      <c r="Y11">
        <f t="shared" si="1"/>
        <v>-0.60441906495126108</v>
      </c>
      <c r="Z11">
        <f t="shared" si="3"/>
        <v>2.6666666666666665</v>
      </c>
    </row>
    <row r="12" spans="1:26">
      <c r="B12">
        <v>1</v>
      </c>
      <c r="C12" t="s">
        <v>34</v>
      </c>
      <c r="D12" t="s">
        <v>726</v>
      </c>
      <c r="E12" s="62" t="s">
        <v>888</v>
      </c>
      <c r="F12">
        <v>41.7</v>
      </c>
      <c r="G12">
        <v>4</v>
      </c>
      <c r="J12" s="54">
        <v>1</v>
      </c>
      <c r="K12" s="54">
        <v>11</v>
      </c>
      <c r="L12" s="62"/>
      <c r="M12" t="s">
        <v>719</v>
      </c>
      <c r="N12" t="s">
        <v>720</v>
      </c>
      <c r="P12" t="s">
        <v>70</v>
      </c>
      <c r="Q12" t="s">
        <v>721</v>
      </c>
      <c r="R12" t="s">
        <v>890</v>
      </c>
      <c r="S12" s="62" t="s">
        <v>887</v>
      </c>
      <c r="T12">
        <v>48.5</v>
      </c>
      <c r="U12">
        <f t="shared" si="0"/>
        <v>39.9</v>
      </c>
      <c r="V12">
        <v>8</v>
      </c>
      <c r="W12">
        <v>4</v>
      </c>
      <c r="X12">
        <f t="shared" si="2"/>
        <v>0.82268041237113398</v>
      </c>
      <c r="Y12">
        <f t="shared" si="1"/>
        <v>-0.1951874740476198</v>
      </c>
      <c r="Z12">
        <f t="shared" si="3"/>
        <v>2.6666666666666665</v>
      </c>
    </row>
    <row r="13" spans="1:26">
      <c r="B13">
        <v>1</v>
      </c>
      <c r="C13" t="s">
        <v>34</v>
      </c>
      <c r="D13" t="s">
        <v>889</v>
      </c>
      <c r="E13" s="62" t="s">
        <v>886</v>
      </c>
      <c r="F13">
        <v>11.2</v>
      </c>
      <c r="G13">
        <v>4</v>
      </c>
      <c r="J13" s="54">
        <v>1</v>
      </c>
      <c r="K13" s="54">
        <v>12</v>
      </c>
      <c r="L13" s="62"/>
      <c r="M13" t="s">
        <v>719</v>
      </c>
      <c r="N13" t="s">
        <v>720</v>
      </c>
      <c r="P13" t="s">
        <v>70</v>
      </c>
      <c r="Q13" t="s">
        <v>721</v>
      </c>
      <c r="R13" t="s">
        <v>890</v>
      </c>
      <c r="S13" s="62" t="s">
        <v>888</v>
      </c>
      <c r="T13">
        <v>48.5</v>
      </c>
      <c r="U13">
        <f t="shared" si="0"/>
        <v>29.9</v>
      </c>
      <c r="V13">
        <v>8</v>
      </c>
      <c r="W13">
        <v>4</v>
      </c>
      <c r="X13">
        <f t="shared" si="2"/>
        <v>0.61649484536082466</v>
      </c>
      <c r="Y13">
        <f t="shared" si="1"/>
        <v>-0.48370531754679691</v>
      </c>
      <c r="Z13">
        <f t="shared" si="3"/>
        <v>2.6666666666666665</v>
      </c>
    </row>
    <row r="14" spans="1:26">
      <c r="B14">
        <v>1</v>
      </c>
      <c r="C14" t="s">
        <v>34</v>
      </c>
      <c r="D14" t="s">
        <v>889</v>
      </c>
      <c r="E14" s="62" t="s">
        <v>887</v>
      </c>
      <c r="F14">
        <v>7.3</v>
      </c>
      <c r="G14">
        <v>4</v>
      </c>
      <c r="J14" s="54">
        <v>1</v>
      </c>
      <c r="K14" s="54">
        <v>13</v>
      </c>
      <c r="L14" s="62"/>
      <c r="M14" t="s">
        <v>719</v>
      </c>
      <c r="N14" t="s">
        <v>720</v>
      </c>
      <c r="P14" t="s">
        <v>70</v>
      </c>
      <c r="Q14" t="s">
        <v>721</v>
      </c>
      <c r="R14" t="s">
        <v>724</v>
      </c>
      <c r="S14" s="62" t="s">
        <v>887</v>
      </c>
      <c r="T14">
        <f>AVERAGE(F2,F5)</f>
        <v>15.95</v>
      </c>
      <c r="U14">
        <f t="shared" si="0"/>
        <v>10.6</v>
      </c>
      <c r="V14">
        <v>8</v>
      </c>
      <c r="W14">
        <v>4</v>
      </c>
      <c r="X14">
        <f t="shared" si="2"/>
        <v>0.66457680250783702</v>
      </c>
      <c r="Y14">
        <f t="shared" si="1"/>
        <v>-0.40860482811283205</v>
      </c>
      <c r="Z14">
        <f t="shared" si="3"/>
        <v>2.6666666666666665</v>
      </c>
    </row>
    <row r="15" spans="1:26">
      <c r="B15">
        <v>1</v>
      </c>
      <c r="C15" t="s">
        <v>34</v>
      </c>
      <c r="D15" t="s">
        <v>889</v>
      </c>
      <c r="E15" s="62" t="s">
        <v>888</v>
      </c>
      <c r="F15">
        <v>6.6</v>
      </c>
      <c r="G15">
        <v>4</v>
      </c>
      <c r="J15" s="54">
        <v>1</v>
      </c>
      <c r="K15" s="54">
        <v>14</v>
      </c>
      <c r="L15" s="62"/>
      <c r="M15" t="s">
        <v>719</v>
      </c>
      <c r="N15" t="s">
        <v>720</v>
      </c>
      <c r="P15" t="s">
        <v>70</v>
      </c>
      <c r="Q15" t="s">
        <v>721</v>
      </c>
      <c r="R15" t="s">
        <v>722</v>
      </c>
      <c r="S15" s="62" t="s">
        <v>887</v>
      </c>
      <c r="T15">
        <f>AVERAGE(F2,F6)</f>
        <v>47.6</v>
      </c>
      <c r="U15">
        <f t="shared" si="0"/>
        <v>28.3</v>
      </c>
      <c r="V15">
        <v>8</v>
      </c>
      <c r="W15">
        <v>4</v>
      </c>
      <c r="X15">
        <f t="shared" si="2"/>
        <v>0.59453781512605042</v>
      </c>
      <c r="Y15">
        <f t="shared" si="1"/>
        <v>-0.51997095658818238</v>
      </c>
      <c r="Z15">
        <f t="shared" si="3"/>
        <v>2.6666666666666665</v>
      </c>
    </row>
    <row r="16" spans="1:26">
      <c r="B16">
        <v>1</v>
      </c>
      <c r="C16" t="s">
        <v>34</v>
      </c>
      <c r="D16" t="s">
        <v>890</v>
      </c>
      <c r="E16" s="62" t="s">
        <v>886</v>
      </c>
      <c r="F16">
        <v>26.5</v>
      </c>
      <c r="G16">
        <v>4</v>
      </c>
      <c r="J16" s="54">
        <v>2</v>
      </c>
      <c r="K16" s="54">
        <v>1</v>
      </c>
      <c r="L16" s="62"/>
      <c r="M16" t="s">
        <v>719</v>
      </c>
      <c r="N16" t="s">
        <v>720</v>
      </c>
      <c r="P16" t="s">
        <v>70</v>
      </c>
      <c r="Q16" t="s">
        <v>728</v>
      </c>
      <c r="R16" t="s">
        <v>885</v>
      </c>
      <c r="S16" s="62" t="s">
        <v>886</v>
      </c>
      <c r="T16">
        <f>AVERAGE(F24,F26)</f>
        <v>44.699999999999996</v>
      </c>
      <c r="U16">
        <f>F28</f>
        <v>48.2</v>
      </c>
      <c r="V16">
        <v>8</v>
      </c>
      <c r="W16">
        <v>4</v>
      </c>
      <c r="X16">
        <f t="shared" si="2"/>
        <v>1.0782997762863535</v>
      </c>
      <c r="Y16">
        <f t="shared" si="1"/>
        <v>7.5385519437031534E-2</v>
      </c>
      <c r="Z16">
        <f t="shared" si="3"/>
        <v>2.6666666666666665</v>
      </c>
    </row>
    <row r="17" spans="1:26">
      <c r="B17">
        <v>1</v>
      </c>
      <c r="C17" t="s">
        <v>34</v>
      </c>
      <c r="D17" t="s">
        <v>890</v>
      </c>
      <c r="E17" s="62" t="s">
        <v>887</v>
      </c>
      <c r="F17">
        <v>39.9</v>
      </c>
      <c r="G17">
        <v>4</v>
      </c>
      <c r="J17" s="54">
        <v>2</v>
      </c>
      <c r="K17" s="54">
        <v>2</v>
      </c>
      <c r="L17" s="62"/>
      <c r="M17" t="s">
        <v>719</v>
      </c>
      <c r="N17" t="s">
        <v>720</v>
      </c>
      <c r="P17" t="s">
        <v>70</v>
      </c>
      <c r="Q17" t="s">
        <v>728</v>
      </c>
      <c r="R17" t="s">
        <v>885</v>
      </c>
      <c r="S17" s="62" t="s">
        <v>887</v>
      </c>
      <c r="T17">
        <v>44.7</v>
      </c>
      <c r="U17">
        <f t="shared" ref="U17:U29" si="4">F29</f>
        <v>21.5</v>
      </c>
      <c r="V17">
        <v>8</v>
      </c>
      <c r="W17">
        <v>4</v>
      </c>
      <c r="X17">
        <f t="shared" si="2"/>
        <v>0.48098434004474272</v>
      </c>
      <c r="Y17">
        <f t="shared" si="1"/>
        <v>-0.73192056648590609</v>
      </c>
      <c r="Z17">
        <f t="shared" si="3"/>
        <v>2.6666666666666665</v>
      </c>
    </row>
    <row r="18" spans="1:26">
      <c r="B18">
        <v>1</v>
      </c>
      <c r="C18" t="s">
        <v>34</v>
      </c>
      <c r="D18" t="s">
        <v>890</v>
      </c>
      <c r="E18" s="62" t="s">
        <v>888</v>
      </c>
      <c r="F18">
        <v>29.9</v>
      </c>
      <c r="G18">
        <v>4</v>
      </c>
      <c r="J18" s="54">
        <v>2</v>
      </c>
      <c r="K18" s="54">
        <v>3</v>
      </c>
      <c r="L18" s="62"/>
      <c r="M18" t="s">
        <v>719</v>
      </c>
      <c r="N18" t="s">
        <v>720</v>
      </c>
      <c r="P18" t="s">
        <v>70</v>
      </c>
      <c r="Q18" t="s">
        <v>728</v>
      </c>
      <c r="R18" t="s">
        <v>885</v>
      </c>
      <c r="S18" s="62" t="s">
        <v>888</v>
      </c>
      <c r="T18">
        <v>44.7</v>
      </c>
      <c r="U18">
        <f t="shared" si="4"/>
        <v>8.6999999999999993</v>
      </c>
      <c r="V18">
        <v>8</v>
      </c>
      <c r="W18">
        <v>4</v>
      </c>
      <c r="X18">
        <f t="shared" si="2"/>
        <v>0.19463087248322145</v>
      </c>
      <c r="Y18">
        <f t="shared" si="1"/>
        <v>-1.6366504759589853</v>
      </c>
      <c r="Z18">
        <f t="shared" si="3"/>
        <v>2.6666666666666665</v>
      </c>
    </row>
    <row r="19" spans="1:26">
      <c r="B19">
        <v>1</v>
      </c>
      <c r="C19" t="s">
        <v>34</v>
      </c>
      <c r="D19" t="s">
        <v>724</v>
      </c>
      <c r="E19" s="62" t="s">
        <v>887</v>
      </c>
      <c r="F19">
        <v>10.6</v>
      </c>
      <c r="G19">
        <v>4</v>
      </c>
      <c r="J19" s="54">
        <v>2</v>
      </c>
      <c r="K19" s="54">
        <v>4</v>
      </c>
      <c r="L19" s="62"/>
      <c r="M19" t="s">
        <v>719</v>
      </c>
      <c r="N19" t="s">
        <v>720</v>
      </c>
      <c r="P19" t="s">
        <v>70</v>
      </c>
      <c r="Q19" t="s">
        <v>728</v>
      </c>
      <c r="R19" t="s">
        <v>726</v>
      </c>
      <c r="S19" s="62" t="s">
        <v>886</v>
      </c>
      <c r="T19">
        <f>AVERAGE(F24,F27)</f>
        <v>68.650000000000006</v>
      </c>
      <c r="U19">
        <f t="shared" si="4"/>
        <v>62.2</v>
      </c>
      <c r="V19">
        <v>8</v>
      </c>
      <c r="W19">
        <v>4</v>
      </c>
      <c r="X19">
        <f t="shared" si="2"/>
        <v>0.90604515659140561</v>
      </c>
      <c r="Y19">
        <f t="shared" si="1"/>
        <v>-9.8666132468846382E-2</v>
      </c>
      <c r="Z19">
        <f t="shared" si="3"/>
        <v>2.6666666666666665</v>
      </c>
    </row>
    <row r="20" spans="1:26">
      <c r="B20">
        <v>1</v>
      </c>
      <c r="C20" t="s">
        <v>34</v>
      </c>
      <c r="D20" t="s">
        <v>722</v>
      </c>
      <c r="E20" s="62" t="s">
        <v>887</v>
      </c>
      <c r="F20">
        <v>28.3</v>
      </c>
      <c r="G20">
        <v>4</v>
      </c>
      <c r="J20" s="54">
        <v>2</v>
      </c>
      <c r="K20" s="54">
        <v>5</v>
      </c>
      <c r="L20" s="62"/>
      <c r="M20" t="s">
        <v>719</v>
      </c>
      <c r="N20" t="s">
        <v>720</v>
      </c>
      <c r="P20" t="s">
        <v>70</v>
      </c>
      <c r="Q20" t="s">
        <v>728</v>
      </c>
      <c r="R20" t="s">
        <v>726</v>
      </c>
      <c r="S20" s="62" t="s">
        <v>887</v>
      </c>
      <c r="T20">
        <v>68.650000000000006</v>
      </c>
      <c r="U20">
        <f t="shared" si="4"/>
        <v>41.9</v>
      </c>
      <c r="V20">
        <v>8</v>
      </c>
      <c r="W20">
        <v>4</v>
      </c>
      <c r="X20">
        <f t="shared" si="2"/>
        <v>0.61034231609613976</v>
      </c>
      <c r="Y20">
        <f t="shared" si="1"/>
        <v>-0.49373530528588816</v>
      </c>
      <c r="Z20">
        <f t="shared" si="3"/>
        <v>2.6666666666666665</v>
      </c>
    </row>
    <row r="21" spans="1:26">
      <c r="J21" s="54">
        <v>2</v>
      </c>
      <c r="K21" s="54">
        <v>6</v>
      </c>
      <c r="L21" s="62"/>
      <c r="M21" t="s">
        <v>719</v>
      </c>
      <c r="N21" t="s">
        <v>720</v>
      </c>
      <c r="P21" t="s">
        <v>70</v>
      </c>
      <c r="Q21" t="s">
        <v>728</v>
      </c>
      <c r="R21" t="s">
        <v>726</v>
      </c>
      <c r="S21" s="62" t="s">
        <v>888</v>
      </c>
      <c r="T21">
        <v>68.650000000000006</v>
      </c>
      <c r="U21">
        <f t="shared" si="4"/>
        <v>22.7</v>
      </c>
      <c r="V21">
        <v>8</v>
      </c>
      <c r="W21">
        <v>4</v>
      </c>
      <c r="X21">
        <f t="shared" si="2"/>
        <v>0.33066278222869627</v>
      </c>
      <c r="Y21">
        <f t="shared" si="1"/>
        <v>-1.1066562077266231</v>
      </c>
      <c r="Z21">
        <f t="shared" si="3"/>
        <v>2.6666666666666665</v>
      </c>
    </row>
    <row r="22" spans="1:26">
      <c r="A22" t="s">
        <v>60</v>
      </c>
      <c r="B22" t="s">
        <v>15</v>
      </c>
      <c r="C22" t="s">
        <v>49</v>
      </c>
      <c r="D22" t="s">
        <v>706</v>
      </c>
      <c r="E22" t="s">
        <v>558</v>
      </c>
      <c r="F22" t="s">
        <v>70</v>
      </c>
      <c r="G22" t="s">
        <v>13</v>
      </c>
      <c r="J22" s="54">
        <v>2</v>
      </c>
      <c r="K22" s="54">
        <v>7</v>
      </c>
      <c r="L22" s="62"/>
      <c r="M22" t="s">
        <v>719</v>
      </c>
      <c r="N22" t="s">
        <v>720</v>
      </c>
      <c r="P22" t="s">
        <v>70</v>
      </c>
      <c r="Q22" t="s">
        <v>728</v>
      </c>
      <c r="R22" t="s">
        <v>889</v>
      </c>
      <c r="S22" s="62" t="s">
        <v>886</v>
      </c>
      <c r="T22">
        <f>AVERAGE(F25,F26)</f>
        <v>23.150000000000002</v>
      </c>
      <c r="U22">
        <f t="shared" si="4"/>
        <v>1.4</v>
      </c>
      <c r="V22">
        <v>8</v>
      </c>
      <c r="W22">
        <v>4</v>
      </c>
      <c r="X22">
        <f t="shared" si="2"/>
        <v>6.0475161987041025E-2</v>
      </c>
      <c r="Y22">
        <f t="shared" si="1"/>
        <v>-2.8055225439110303</v>
      </c>
      <c r="Z22">
        <f t="shared" si="3"/>
        <v>2.6666666666666665</v>
      </c>
    </row>
    <row r="23" spans="1:26">
      <c r="A23" t="s">
        <v>61</v>
      </c>
      <c r="B23">
        <v>2</v>
      </c>
      <c r="C23" t="s">
        <v>32</v>
      </c>
      <c r="D23" t="s">
        <v>718</v>
      </c>
      <c r="E23" s="62">
        <v>1</v>
      </c>
      <c r="F23">
        <v>22.3</v>
      </c>
      <c r="G23">
        <v>4</v>
      </c>
      <c r="J23" s="54">
        <v>2</v>
      </c>
      <c r="K23" s="54">
        <v>8</v>
      </c>
      <c r="M23" t="s">
        <v>719</v>
      </c>
      <c r="N23" t="s">
        <v>720</v>
      </c>
      <c r="P23" t="s">
        <v>70</v>
      </c>
      <c r="Q23" t="s">
        <v>728</v>
      </c>
      <c r="R23" t="s">
        <v>889</v>
      </c>
      <c r="S23" s="62" t="s">
        <v>887</v>
      </c>
      <c r="T23">
        <v>23.15</v>
      </c>
      <c r="U23">
        <f t="shared" si="4"/>
        <v>2.2000000000000002</v>
      </c>
      <c r="V23">
        <v>8</v>
      </c>
      <c r="W23">
        <v>4</v>
      </c>
      <c r="X23">
        <f t="shared" si="2"/>
        <v>9.5032397408207361E-2</v>
      </c>
      <c r="Y23">
        <f t="shared" si="1"/>
        <v>-2.3535374201679726</v>
      </c>
      <c r="Z23">
        <f t="shared" si="3"/>
        <v>2.6666666666666665</v>
      </c>
    </row>
    <row r="24" spans="1:26">
      <c r="A24" t="s">
        <v>515</v>
      </c>
      <c r="B24">
        <v>2</v>
      </c>
      <c r="C24" t="s">
        <v>32</v>
      </c>
      <c r="D24" t="s">
        <v>723</v>
      </c>
      <c r="E24" s="62">
        <v>1</v>
      </c>
      <c r="F24">
        <v>87.8</v>
      </c>
      <c r="G24">
        <v>4</v>
      </c>
      <c r="J24" s="54">
        <v>2</v>
      </c>
      <c r="K24" s="54">
        <v>9</v>
      </c>
      <c r="M24" t="s">
        <v>719</v>
      </c>
      <c r="N24" t="s">
        <v>720</v>
      </c>
      <c r="P24" t="s">
        <v>70</v>
      </c>
      <c r="Q24" t="s">
        <v>728</v>
      </c>
      <c r="R24" t="s">
        <v>889</v>
      </c>
      <c r="S24" s="62" t="s">
        <v>888</v>
      </c>
      <c r="T24">
        <v>23.15</v>
      </c>
      <c r="U24">
        <f t="shared" si="4"/>
        <v>1.3</v>
      </c>
      <c r="V24">
        <v>8</v>
      </c>
      <c r="W24">
        <v>4</v>
      </c>
      <c r="X24">
        <f t="shared" si="2"/>
        <v>5.6155507559395253E-2</v>
      </c>
      <c r="Y24">
        <f t="shared" si="1"/>
        <v>-2.879630516064752</v>
      </c>
      <c r="Z24">
        <f t="shared" si="3"/>
        <v>2.6666666666666665</v>
      </c>
    </row>
    <row r="25" spans="1:26">
      <c r="A25" t="s">
        <v>719</v>
      </c>
      <c r="B25">
        <v>2</v>
      </c>
      <c r="C25" t="s">
        <v>32</v>
      </c>
      <c r="D25" t="s">
        <v>721</v>
      </c>
      <c r="E25" s="62">
        <v>1</v>
      </c>
      <c r="F25">
        <v>44.7</v>
      </c>
      <c r="G25">
        <v>4</v>
      </c>
      <c r="J25" s="54">
        <v>2</v>
      </c>
      <c r="K25" s="54">
        <v>10</v>
      </c>
      <c r="M25" t="s">
        <v>719</v>
      </c>
      <c r="N25" t="s">
        <v>720</v>
      </c>
      <c r="P25" t="s">
        <v>70</v>
      </c>
      <c r="Q25" t="s">
        <v>728</v>
      </c>
      <c r="R25" t="s">
        <v>890</v>
      </c>
      <c r="S25" s="62" t="s">
        <v>886</v>
      </c>
      <c r="T25">
        <f>AVERAGE(F25,F27)</f>
        <v>47.1</v>
      </c>
      <c r="U25">
        <f t="shared" si="4"/>
        <v>19.8</v>
      </c>
      <c r="V25">
        <v>8</v>
      </c>
      <c r="W25">
        <v>4</v>
      </c>
      <c r="X25">
        <f t="shared" si="2"/>
        <v>0.42038216560509556</v>
      </c>
      <c r="Y25">
        <f t="shared" si="1"/>
        <v>-0.86659106332188252</v>
      </c>
      <c r="Z25">
        <f t="shared" si="3"/>
        <v>2.6666666666666665</v>
      </c>
    </row>
    <row r="26" spans="1:26">
      <c r="A26" t="s">
        <v>707</v>
      </c>
      <c r="B26">
        <v>2</v>
      </c>
      <c r="C26" t="s">
        <v>32</v>
      </c>
      <c r="D26" t="s">
        <v>725</v>
      </c>
      <c r="E26" s="62">
        <v>1</v>
      </c>
      <c r="F26">
        <v>1.6</v>
      </c>
      <c r="G26">
        <v>4</v>
      </c>
      <c r="J26" s="54">
        <v>2</v>
      </c>
      <c r="K26" s="54">
        <v>11</v>
      </c>
      <c r="L26" s="62"/>
      <c r="M26" t="s">
        <v>719</v>
      </c>
      <c r="N26" t="s">
        <v>720</v>
      </c>
      <c r="P26" t="s">
        <v>70</v>
      </c>
      <c r="Q26" t="s">
        <v>728</v>
      </c>
      <c r="R26" t="s">
        <v>890</v>
      </c>
      <c r="S26" s="62" t="s">
        <v>887</v>
      </c>
      <c r="T26">
        <v>47.1</v>
      </c>
      <c r="U26">
        <f t="shared" si="4"/>
        <v>34.1</v>
      </c>
      <c r="V26">
        <v>8</v>
      </c>
      <c r="W26">
        <v>4</v>
      </c>
      <c r="X26">
        <f t="shared" si="2"/>
        <v>0.72399150743099794</v>
      </c>
      <c r="Y26">
        <f t="shared" si="1"/>
        <v>-0.32297561673290087</v>
      </c>
      <c r="Z26">
        <f t="shared" si="3"/>
        <v>2.6666666666666665</v>
      </c>
    </row>
    <row r="27" spans="1:26">
      <c r="A27" t="s">
        <v>720</v>
      </c>
      <c r="B27">
        <v>2</v>
      </c>
      <c r="C27" t="s">
        <v>32</v>
      </c>
      <c r="D27" t="s">
        <v>727</v>
      </c>
      <c r="E27" s="62">
        <v>1</v>
      </c>
      <c r="F27">
        <v>49.5</v>
      </c>
      <c r="G27">
        <v>4</v>
      </c>
      <c r="J27" s="54">
        <v>2</v>
      </c>
      <c r="K27" s="54">
        <v>12</v>
      </c>
      <c r="L27" s="62"/>
      <c r="M27" t="s">
        <v>719</v>
      </c>
      <c r="N27" t="s">
        <v>720</v>
      </c>
      <c r="P27" t="s">
        <v>70</v>
      </c>
      <c r="Q27" t="s">
        <v>728</v>
      </c>
      <c r="R27" t="s">
        <v>890</v>
      </c>
      <c r="S27" s="62" t="s">
        <v>888</v>
      </c>
      <c r="T27">
        <v>47.1</v>
      </c>
      <c r="U27">
        <f t="shared" si="4"/>
        <v>29.3</v>
      </c>
      <c r="V27">
        <v>8</v>
      </c>
      <c r="W27">
        <v>4</v>
      </c>
      <c r="X27">
        <f t="shared" si="2"/>
        <v>0.62208067940552014</v>
      </c>
      <c r="Y27">
        <f t="shared" si="1"/>
        <v>-0.47468548499935048</v>
      </c>
      <c r="Z27">
        <f t="shared" si="3"/>
        <v>2.6666666666666665</v>
      </c>
    </row>
    <row r="28" spans="1:26">
      <c r="A28" t="s">
        <v>620</v>
      </c>
      <c r="B28">
        <v>2</v>
      </c>
      <c r="C28" t="s">
        <v>34</v>
      </c>
      <c r="D28" t="s">
        <v>885</v>
      </c>
      <c r="E28" s="62" t="s">
        <v>886</v>
      </c>
      <c r="F28">
        <v>48.2</v>
      </c>
      <c r="G28">
        <v>4</v>
      </c>
      <c r="J28" s="54">
        <v>2</v>
      </c>
      <c r="K28" s="54">
        <v>13</v>
      </c>
      <c r="L28" s="62"/>
      <c r="M28" t="s">
        <v>719</v>
      </c>
      <c r="N28" t="s">
        <v>720</v>
      </c>
      <c r="P28" t="s">
        <v>70</v>
      </c>
      <c r="Q28" t="s">
        <v>728</v>
      </c>
      <c r="R28" t="s">
        <v>724</v>
      </c>
      <c r="S28" s="62" t="s">
        <v>887</v>
      </c>
      <c r="T28">
        <f>AVERAGE(F23,F26)</f>
        <v>11.950000000000001</v>
      </c>
      <c r="U28">
        <f t="shared" si="4"/>
        <v>12.8</v>
      </c>
      <c r="V28">
        <v>8</v>
      </c>
      <c r="W28">
        <v>4</v>
      </c>
      <c r="X28">
        <f t="shared" si="2"/>
        <v>1.0711297071129706</v>
      </c>
      <c r="Y28">
        <f t="shared" si="1"/>
        <v>6.8713892548051728E-2</v>
      </c>
      <c r="Z28">
        <f t="shared" si="3"/>
        <v>2.6666666666666665</v>
      </c>
    </row>
    <row r="29" spans="1:26">
      <c r="A29" t="s">
        <v>728</v>
      </c>
      <c r="B29">
        <v>2</v>
      </c>
      <c r="C29" t="s">
        <v>34</v>
      </c>
      <c r="D29" t="s">
        <v>885</v>
      </c>
      <c r="E29" s="62" t="s">
        <v>887</v>
      </c>
      <c r="F29">
        <v>21.5</v>
      </c>
      <c r="G29">
        <v>4</v>
      </c>
      <c r="J29" s="54">
        <v>2</v>
      </c>
      <c r="K29" s="54">
        <v>14</v>
      </c>
      <c r="L29" s="62"/>
      <c r="M29" t="s">
        <v>719</v>
      </c>
      <c r="N29" t="s">
        <v>720</v>
      </c>
      <c r="P29" t="s">
        <v>70</v>
      </c>
      <c r="Q29" t="s">
        <v>728</v>
      </c>
      <c r="R29" t="s">
        <v>722</v>
      </c>
      <c r="S29" s="62" t="s">
        <v>887</v>
      </c>
      <c r="T29">
        <f>AVERAGE(F23,F27)</f>
        <v>35.9</v>
      </c>
      <c r="U29">
        <f t="shared" si="4"/>
        <v>22.2</v>
      </c>
      <c r="V29">
        <v>8</v>
      </c>
      <c r="W29">
        <v>4</v>
      </c>
      <c r="X29">
        <f t="shared" si="2"/>
        <v>0.61838440111420612</v>
      </c>
      <c r="Y29">
        <f t="shared" si="1"/>
        <v>-0.48064500661599946</v>
      </c>
      <c r="Z29">
        <f t="shared" si="3"/>
        <v>2.6666666666666665</v>
      </c>
    </row>
    <row r="30" spans="1:26">
      <c r="B30">
        <v>2</v>
      </c>
      <c r="C30" t="s">
        <v>34</v>
      </c>
      <c r="D30" t="s">
        <v>885</v>
      </c>
      <c r="E30" s="62" t="s">
        <v>888</v>
      </c>
      <c r="F30">
        <v>8.6999999999999993</v>
      </c>
      <c r="G30">
        <v>4</v>
      </c>
      <c r="L30" s="62"/>
    </row>
    <row r="31" spans="1:26">
      <c r="B31">
        <v>2</v>
      </c>
      <c r="C31" t="s">
        <v>34</v>
      </c>
      <c r="D31" t="s">
        <v>726</v>
      </c>
      <c r="E31" s="62" t="s">
        <v>886</v>
      </c>
      <c r="F31">
        <v>62.2</v>
      </c>
      <c r="G31">
        <v>4</v>
      </c>
      <c r="L31" s="62"/>
    </row>
    <row r="32" spans="1:26">
      <c r="B32">
        <v>2</v>
      </c>
      <c r="C32" t="s">
        <v>34</v>
      </c>
      <c r="D32" t="s">
        <v>726</v>
      </c>
      <c r="E32" s="62" t="s">
        <v>887</v>
      </c>
      <c r="F32">
        <v>41.9</v>
      </c>
      <c r="G32">
        <v>4</v>
      </c>
      <c r="L32" s="62"/>
    </row>
    <row r="33" spans="2:12">
      <c r="B33">
        <v>2</v>
      </c>
      <c r="C33" t="s">
        <v>34</v>
      </c>
      <c r="D33" t="s">
        <v>726</v>
      </c>
      <c r="E33" s="62" t="s">
        <v>888</v>
      </c>
      <c r="F33">
        <v>22.7</v>
      </c>
      <c r="G33">
        <v>4</v>
      </c>
      <c r="L33" s="62"/>
    </row>
    <row r="34" spans="2:12">
      <c r="B34">
        <v>2</v>
      </c>
      <c r="C34" t="s">
        <v>34</v>
      </c>
      <c r="D34" t="s">
        <v>889</v>
      </c>
      <c r="E34" s="62" t="s">
        <v>886</v>
      </c>
      <c r="F34">
        <v>1.4</v>
      </c>
      <c r="G34">
        <v>4</v>
      </c>
      <c r="L34" s="62"/>
    </row>
    <row r="35" spans="2:12">
      <c r="B35">
        <v>2</v>
      </c>
      <c r="C35" t="s">
        <v>34</v>
      </c>
      <c r="D35" t="s">
        <v>889</v>
      </c>
      <c r="E35" s="62" t="s">
        <v>887</v>
      </c>
      <c r="F35">
        <v>2.2000000000000002</v>
      </c>
      <c r="G35">
        <v>4</v>
      </c>
      <c r="L35" s="62"/>
    </row>
    <row r="36" spans="2:12">
      <c r="B36">
        <v>2</v>
      </c>
      <c r="C36" t="s">
        <v>34</v>
      </c>
      <c r="D36" t="s">
        <v>889</v>
      </c>
      <c r="E36" s="62" t="s">
        <v>888</v>
      </c>
      <c r="F36">
        <v>1.3</v>
      </c>
      <c r="G36">
        <v>4</v>
      </c>
      <c r="L36" s="62"/>
    </row>
    <row r="37" spans="2:12">
      <c r="B37">
        <v>2</v>
      </c>
      <c r="C37" t="s">
        <v>34</v>
      </c>
      <c r="D37" t="s">
        <v>890</v>
      </c>
      <c r="E37" s="62" t="s">
        <v>886</v>
      </c>
      <c r="F37">
        <v>19.8</v>
      </c>
      <c r="G37">
        <v>4</v>
      </c>
      <c r="L37" s="62"/>
    </row>
    <row r="38" spans="2:12">
      <c r="B38">
        <v>2</v>
      </c>
      <c r="C38" t="s">
        <v>34</v>
      </c>
      <c r="D38" t="s">
        <v>890</v>
      </c>
      <c r="E38" s="62" t="s">
        <v>887</v>
      </c>
      <c r="F38">
        <v>34.1</v>
      </c>
      <c r="G38">
        <v>4</v>
      </c>
      <c r="L38" s="62"/>
    </row>
    <row r="39" spans="2:12">
      <c r="B39">
        <v>2</v>
      </c>
      <c r="C39" t="s">
        <v>34</v>
      </c>
      <c r="D39" t="s">
        <v>890</v>
      </c>
      <c r="E39" s="62" t="s">
        <v>888</v>
      </c>
      <c r="F39">
        <v>29.3</v>
      </c>
      <c r="G39">
        <v>4</v>
      </c>
      <c r="L39" s="62"/>
    </row>
    <row r="40" spans="2:12">
      <c r="B40">
        <v>2</v>
      </c>
      <c r="C40" t="s">
        <v>34</v>
      </c>
      <c r="D40" t="s">
        <v>724</v>
      </c>
      <c r="E40" s="62" t="s">
        <v>887</v>
      </c>
      <c r="F40">
        <v>12.8</v>
      </c>
      <c r="G40">
        <v>4</v>
      </c>
      <c r="L40" s="62"/>
    </row>
    <row r="41" spans="2:12">
      <c r="B41">
        <v>2</v>
      </c>
      <c r="C41" t="s">
        <v>34</v>
      </c>
      <c r="D41" t="s">
        <v>722</v>
      </c>
      <c r="E41" s="62" t="s">
        <v>887</v>
      </c>
      <c r="F41">
        <v>22.2</v>
      </c>
      <c r="G41">
        <v>4</v>
      </c>
      <c r="L41" s="62"/>
    </row>
    <row r="42" spans="2:12">
      <c r="L42" s="62"/>
    </row>
    <row r="43" spans="2:12">
      <c r="L43" s="62"/>
    </row>
    <row r="44" spans="2:12">
      <c r="L44" s="62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C89"/>
  <sheetViews>
    <sheetView workbookViewId="0">
      <selection activeCell="M43" sqref="M43"/>
    </sheetView>
  </sheetViews>
  <sheetFormatPr defaultColWidth="11" defaultRowHeight="15.6"/>
  <cols>
    <col min="12" max="12" width="10.8984375" style="48"/>
  </cols>
  <sheetData>
    <row r="1" spans="1:29">
      <c r="A1" t="s">
        <v>60</v>
      </c>
      <c r="B1" t="s">
        <v>15</v>
      </c>
      <c r="C1" t="s">
        <v>597</v>
      </c>
      <c r="D1" t="s">
        <v>221</v>
      </c>
      <c r="E1" t="s">
        <v>49</v>
      </c>
      <c r="F1" t="s">
        <v>706</v>
      </c>
      <c r="G1" t="s">
        <v>558</v>
      </c>
      <c r="H1" t="s">
        <v>891</v>
      </c>
      <c r="I1" t="s">
        <v>892</v>
      </c>
      <c r="J1" t="s">
        <v>13</v>
      </c>
      <c r="K1" s="22"/>
      <c r="L1" s="47"/>
      <c r="M1" t="s">
        <v>15</v>
      </c>
      <c r="N1" t="s">
        <v>16</v>
      </c>
      <c r="O1" t="s">
        <v>221</v>
      </c>
      <c r="P1" t="s">
        <v>515</v>
      </c>
      <c r="Q1" t="s">
        <v>707</v>
      </c>
      <c r="R1" t="s">
        <v>597</v>
      </c>
      <c r="S1" t="s">
        <v>708</v>
      </c>
      <c r="T1" t="s">
        <v>709</v>
      </c>
      <c r="U1" t="s">
        <v>710</v>
      </c>
      <c r="V1" t="s">
        <v>893</v>
      </c>
      <c r="W1" t="s">
        <v>711</v>
      </c>
      <c r="X1" t="s">
        <v>712</v>
      </c>
      <c r="Y1" t="s">
        <v>713</v>
      </c>
      <c r="Z1" s="51" t="s">
        <v>714</v>
      </c>
      <c r="AA1" t="s">
        <v>715</v>
      </c>
      <c r="AB1" t="s">
        <v>716</v>
      </c>
      <c r="AC1" t="s">
        <v>28</v>
      </c>
    </row>
    <row r="2" spans="1:29">
      <c r="A2" t="s">
        <v>7</v>
      </c>
      <c r="B2">
        <v>1</v>
      </c>
      <c r="C2">
        <v>1997</v>
      </c>
      <c r="D2">
        <v>1</v>
      </c>
      <c r="E2" t="s">
        <v>32</v>
      </c>
      <c r="F2" t="s">
        <v>894</v>
      </c>
      <c r="G2">
        <v>1</v>
      </c>
      <c r="H2" t="s">
        <v>895</v>
      </c>
      <c r="I2">
        <v>0</v>
      </c>
      <c r="J2">
        <v>3</v>
      </c>
      <c r="L2" s="57"/>
      <c r="M2">
        <v>1</v>
      </c>
      <c r="N2">
        <v>1</v>
      </c>
      <c r="O2">
        <v>1</v>
      </c>
      <c r="P2" t="s">
        <v>746</v>
      </c>
      <c r="Q2" s="53" t="s">
        <v>747</v>
      </c>
      <c r="R2">
        <v>1997</v>
      </c>
      <c r="T2" t="s">
        <v>896</v>
      </c>
      <c r="U2" s="33">
        <v>0.43472222222222223</v>
      </c>
      <c r="V2" t="s">
        <v>895</v>
      </c>
      <c r="W2">
        <f>AVERAGE(I2,I8)</f>
        <v>0</v>
      </c>
      <c r="X2">
        <f>I14</f>
        <v>0</v>
      </c>
      <c r="Y2">
        <v>6</v>
      </c>
      <c r="Z2" s="51">
        <v>3</v>
      </c>
      <c r="AA2" t="e">
        <f>X2/W2</f>
        <v>#DIV/0!</v>
      </c>
      <c r="AB2" t="e">
        <f t="shared" ref="AB2:AB27" si="0">LN(AA2)</f>
        <v>#DIV/0!</v>
      </c>
      <c r="AC2">
        <f t="shared" ref="AC2:AC27" si="1">(Y2*Z2)/(Z2+Y2)</f>
        <v>2</v>
      </c>
    </row>
    <row r="3" spans="1:29">
      <c r="A3" t="s">
        <v>515</v>
      </c>
      <c r="B3">
        <v>1</v>
      </c>
      <c r="C3">
        <v>1997</v>
      </c>
      <c r="D3">
        <v>2</v>
      </c>
      <c r="E3" t="s">
        <v>32</v>
      </c>
      <c r="F3" t="s">
        <v>894</v>
      </c>
      <c r="G3">
        <v>1</v>
      </c>
      <c r="H3" t="s">
        <v>895</v>
      </c>
      <c r="I3">
        <v>5.03979</v>
      </c>
      <c r="J3">
        <v>3</v>
      </c>
      <c r="L3" s="47"/>
      <c r="M3">
        <v>1</v>
      </c>
      <c r="N3">
        <v>1</v>
      </c>
      <c r="O3">
        <v>2</v>
      </c>
      <c r="P3" t="s">
        <v>746</v>
      </c>
      <c r="Q3" s="53" t="s">
        <v>747</v>
      </c>
      <c r="R3">
        <v>1997</v>
      </c>
      <c r="T3" t="s">
        <v>897</v>
      </c>
      <c r="U3" s="33">
        <v>0.43472222222222223</v>
      </c>
      <c r="V3" t="s">
        <v>895</v>
      </c>
      <c r="W3">
        <f t="shared" ref="W3:W6" si="2">AVERAGE(I3,I9)</f>
        <v>2.519895</v>
      </c>
      <c r="X3">
        <f t="shared" ref="X3:X7" si="3">I15</f>
        <v>0</v>
      </c>
      <c r="Y3">
        <v>6</v>
      </c>
      <c r="Z3" s="51">
        <v>3</v>
      </c>
      <c r="AA3">
        <f t="shared" ref="AA3:AA27" si="4">X3/W3</f>
        <v>0</v>
      </c>
      <c r="AB3" t="e">
        <f t="shared" si="0"/>
        <v>#NUM!</v>
      </c>
      <c r="AC3">
        <f t="shared" si="1"/>
        <v>2</v>
      </c>
    </row>
    <row r="4" spans="1:29">
      <c r="A4" t="s">
        <v>746</v>
      </c>
      <c r="B4">
        <v>1</v>
      </c>
      <c r="C4">
        <v>1997</v>
      </c>
      <c r="D4">
        <v>3</v>
      </c>
      <c r="E4" t="s">
        <v>32</v>
      </c>
      <c r="F4" t="s">
        <v>894</v>
      </c>
      <c r="G4">
        <v>1</v>
      </c>
      <c r="H4" t="s">
        <v>895</v>
      </c>
      <c r="I4">
        <v>39.92042</v>
      </c>
      <c r="J4">
        <v>3</v>
      </c>
      <c r="L4" s="47"/>
      <c r="M4">
        <v>1</v>
      </c>
      <c r="N4">
        <v>1</v>
      </c>
      <c r="O4">
        <v>3</v>
      </c>
      <c r="P4" t="s">
        <v>746</v>
      </c>
      <c r="Q4" s="53" t="s">
        <v>747</v>
      </c>
      <c r="R4">
        <v>1997</v>
      </c>
      <c r="T4" t="s">
        <v>898</v>
      </c>
      <c r="U4" s="33">
        <v>0.43472222222222223</v>
      </c>
      <c r="V4" t="s">
        <v>895</v>
      </c>
      <c r="W4">
        <f>AVERAGE(I4,I10)</f>
        <v>19.96021</v>
      </c>
      <c r="X4">
        <f t="shared" si="3"/>
        <v>2.12202</v>
      </c>
      <c r="Y4">
        <v>6</v>
      </c>
      <c r="Z4" s="51">
        <v>3</v>
      </c>
      <c r="AA4">
        <f t="shared" si="4"/>
        <v>0.10631250873613053</v>
      </c>
      <c r="AB4">
        <f t="shared" si="0"/>
        <v>-2.2413723266519927</v>
      </c>
      <c r="AC4">
        <f t="shared" si="1"/>
        <v>2</v>
      </c>
    </row>
    <row r="5" spans="1:29">
      <c r="A5" t="s">
        <v>707</v>
      </c>
      <c r="B5">
        <v>1</v>
      </c>
      <c r="C5">
        <v>1997</v>
      </c>
      <c r="D5">
        <v>4</v>
      </c>
      <c r="E5" t="s">
        <v>32</v>
      </c>
      <c r="F5" t="s">
        <v>894</v>
      </c>
      <c r="G5">
        <v>1</v>
      </c>
      <c r="H5" t="s">
        <v>895</v>
      </c>
      <c r="I5">
        <v>87.798410000000004</v>
      </c>
      <c r="J5">
        <v>3</v>
      </c>
      <c r="L5" s="47"/>
      <c r="M5">
        <v>1</v>
      </c>
      <c r="N5">
        <v>1</v>
      </c>
      <c r="O5">
        <v>4</v>
      </c>
      <c r="P5" t="s">
        <v>746</v>
      </c>
      <c r="Q5" s="53" t="s">
        <v>747</v>
      </c>
      <c r="R5">
        <v>1997</v>
      </c>
      <c r="T5" t="s">
        <v>899</v>
      </c>
      <c r="U5" s="33">
        <v>0.43472222222222223</v>
      </c>
      <c r="V5" t="s">
        <v>895</v>
      </c>
      <c r="W5">
        <f t="shared" si="2"/>
        <v>43.899205000000002</v>
      </c>
      <c r="X5">
        <f t="shared" si="3"/>
        <v>10.07958</v>
      </c>
      <c r="Y5">
        <v>6</v>
      </c>
      <c r="Z5" s="51">
        <v>3</v>
      </c>
      <c r="AA5">
        <f t="shared" si="4"/>
        <v>0.22960734710343841</v>
      </c>
      <c r="AB5">
        <f t="shared" si="0"/>
        <v>-1.4713846154692658</v>
      </c>
      <c r="AC5">
        <f t="shared" si="1"/>
        <v>2</v>
      </c>
    </row>
    <row r="6" spans="1:29">
      <c r="A6" s="53" t="s">
        <v>747</v>
      </c>
      <c r="B6">
        <v>1</v>
      </c>
      <c r="C6">
        <v>1997</v>
      </c>
      <c r="D6">
        <v>5</v>
      </c>
      <c r="E6" t="s">
        <v>32</v>
      </c>
      <c r="F6" t="s">
        <v>894</v>
      </c>
      <c r="G6">
        <v>1</v>
      </c>
      <c r="H6" t="s">
        <v>895</v>
      </c>
      <c r="I6">
        <v>98.806370000000001</v>
      </c>
      <c r="J6">
        <v>3</v>
      </c>
      <c r="L6" s="47"/>
      <c r="M6">
        <v>1</v>
      </c>
      <c r="N6">
        <v>1</v>
      </c>
      <c r="O6">
        <v>5</v>
      </c>
      <c r="P6" t="s">
        <v>746</v>
      </c>
      <c r="Q6" s="53" t="s">
        <v>747</v>
      </c>
      <c r="R6">
        <v>1997</v>
      </c>
      <c r="T6" t="s">
        <v>900</v>
      </c>
      <c r="U6" s="33">
        <v>0.43472222222222223</v>
      </c>
      <c r="V6" t="s">
        <v>895</v>
      </c>
      <c r="W6">
        <f t="shared" si="2"/>
        <v>51.061010000000003</v>
      </c>
      <c r="X6">
        <f t="shared" si="3"/>
        <v>20.68966</v>
      </c>
      <c r="Y6">
        <v>6</v>
      </c>
      <c r="Z6" s="51">
        <v>3</v>
      </c>
      <c r="AA6">
        <f t="shared" si="4"/>
        <v>0.40519488353246436</v>
      </c>
      <c r="AB6">
        <f t="shared" si="0"/>
        <v>-0.90338713370494039</v>
      </c>
      <c r="AC6">
        <f t="shared" si="1"/>
        <v>2</v>
      </c>
    </row>
    <row r="7" spans="1:29">
      <c r="B7">
        <v>1</v>
      </c>
      <c r="C7">
        <v>1997</v>
      </c>
      <c r="D7">
        <v>6</v>
      </c>
      <c r="E7" t="s">
        <v>32</v>
      </c>
      <c r="F7" t="s">
        <v>894</v>
      </c>
      <c r="G7">
        <v>1</v>
      </c>
      <c r="H7" t="s">
        <v>895</v>
      </c>
      <c r="I7">
        <v>100</v>
      </c>
      <c r="J7">
        <v>3</v>
      </c>
      <c r="L7" s="47"/>
      <c r="M7">
        <v>1</v>
      </c>
      <c r="N7">
        <v>1</v>
      </c>
      <c r="O7">
        <v>6</v>
      </c>
      <c r="P7" t="s">
        <v>746</v>
      </c>
      <c r="Q7" s="53" t="s">
        <v>747</v>
      </c>
      <c r="R7">
        <v>1997</v>
      </c>
      <c r="T7" t="s">
        <v>901</v>
      </c>
      <c r="U7" s="33">
        <v>0.43472222222222223</v>
      </c>
      <c r="V7" t="s">
        <v>895</v>
      </c>
      <c r="W7">
        <f>AVERAGE(I7,I13)</f>
        <v>52.984085</v>
      </c>
      <c r="X7">
        <f t="shared" si="3"/>
        <v>23.872679999999999</v>
      </c>
      <c r="Y7">
        <v>6</v>
      </c>
      <c r="Z7" s="51">
        <v>3</v>
      </c>
      <c r="AA7">
        <f t="shared" si="4"/>
        <v>0.45056322101249835</v>
      </c>
      <c r="AB7">
        <f t="shared" si="0"/>
        <v>-0.79725687656893585</v>
      </c>
      <c r="AC7">
        <f t="shared" si="1"/>
        <v>2</v>
      </c>
    </row>
    <row r="8" spans="1:29">
      <c r="B8">
        <v>1</v>
      </c>
      <c r="C8">
        <v>1997</v>
      </c>
      <c r="D8">
        <v>1</v>
      </c>
      <c r="E8" t="s">
        <v>32</v>
      </c>
      <c r="F8" t="s">
        <v>902</v>
      </c>
      <c r="G8">
        <v>1</v>
      </c>
      <c r="H8" t="s">
        <v>895</v>
      </c>
      <c r="I8">
        <v>0</v>
      </c>
      <c r="J8">
        <v>3</v>
      </c>
      <c r="L8" s="47"/>
      <c r="M8">
        <v>2</v>
      </c>
      <c r="N8">
        <v>1</v>
      </c>
      <c r="O8">
        <v>1</v>
      </c>
      <c r="P8" t="s">
        <v>746</v>
      </c>
      <c r="Q8" s="53" t="s">
        <v>747</v>
      </c>
      <c r="R8">
        <v>1997</v>
      </c>
      <c r="T8" t="s">
        <v>903</v>
      </c>
      <c r="U8" s="33">
        <v>0.43472222222222223</v>
      </c>
      <c r="V8" t="s">
        <v>904</v>
      </c>
      <c r="W8">
        <f t="shared" ref="W8:W13" si="5">AVERAGE(I20,I26)</f>
        <v>0</v>
      </c>
      <c r="X8">
        <f t="shared" ref="X8:X12" si="6">I32</f>
        <v>0</v>
      </c>
      <c r="Y8">
        <v>6</v>
      </c>
      <c r="Z8" s="51">
        <v>3</v>
      </c>
      <c r="AA8" t="e">
        <f t="shared" si="4"/>
        <v>#DIV/0!</v>
      </c>
      <c r="AB8" t="e">
        <f t="shared" si="0"/>
        <v>#DIV/0!</v>
      </c>
      <c r="AC8">
        <f t="shared" si="1"/>
        <v>2</v>
      </c>
    </row>
    <row r="9" spans="1:29">
      <c r="B9">
        <v>1</v>
      </c>
      <c r="C9">
        <v>1997</v>
      </c>
      <c r="D9">
        <v>2</v>
      </c>
      <c r="E9" t="s">
        <v>32</v>
      </c>
      <c r="F9" t="s">
        <v>905</v>
      </c>
      <c r="G9">
        <v>1</v>
      </c>
      <c r="H9" t="s">
        <v>895</v>
      </c>
      <c r="I9">
        <v>0</v>
      </c>
      <c r="J9">
        <v>3</v>
      </c>
      <c r="L9" s="47"/>
      <c r="M9">
        <v>2</v>
      </c>
      <c r="N9">
        <v>1</v>
      </c>
      <c r="O9">
        <v>2</v>
      </c>
      <c r="P9" t="s">
        <v>746</v>
      </c>
      <c r="Q9" s="53" t="s">
        <v>747</v>
      </c>
      <c r="R9">
        <v>1997</v>
      </c>
      <c r="T9" t="s">
        <v>906</v>
      </c>
      <c r="U9" s="33">
        <v>0.43472222222222223</v>
      </c>
      <c r="V9" t="s">
        <v>904</v>
      </c>
      <c r="W9">
        <f t="shared" si="5"/>
        <v>2.012985</v>
      </c>
      <c r="X9">
        <f t="shared" si="6"/>
        <v>0</v>
      </c>
      <c r="Y9">
        <v>6</v>
      </c>
      <c r="Z9" s="51">
        <v>3</v>
      </c>
      <c r="AA9">
        <f t="shared" si="4"/>
        <v>0</v>
      </c>
      <c r="AB9" t="e">
        <f t="shared" si="0"/>
        <v>#NUM!</v>
      </c>
      <c r="AC9">
        <f t="shared" si="1"/>
        <v>2</v>
      </c>
    </row>
    <row r="10" spans="1:29">
      <c r="B10">
        <v>1</v>
      </c>
      <c r="C10">
        <v>1997</v>
      </c>
      <c r="D10">
        <v>3</v>
      </c>
      <c r="E10" t="s">
        <v>32</v>
      </c>
      <c r="F10" t="s">
        <v>907</v>
      </c>
      <c r="G10">
        <v>1</v>
      </c>
      <c r="H10" t="s">
        <v>895</v>
      </c>
      <c r="I10">
        <v>0</v>
      </c>
      <c r="J10">
        <v>3</v>
      </c>
      <c r="L10" s="47"/>
      <c r="M10">
        <v>2</v>
      </c>
      <c r="N10">
        <v>1</v>
      </c>
      <c r="O10">
        <v>3</v>
      </c>
      <c r="P10" t="s">
        <v>746</v>
      </c>
      <c r="Q10" s="53" t="s">
        <v>747</v>
      </c>
      <c r="R10">
        <v>1997</v>
      </c>
      <c r="T10" t="s">
        <v>908</v>
      </c>
      <c r="U10" s="33">
        <v>0.43472222222222223</v>
      </c>
      <c r="V10" t="s">
        <v>904</v>
      </c>
      <c r="W10">
        <f t="shared" si="5"/>
        <v>10.51948</v>
      </c>
      <c r="X10">
        <f t="shared" si="6"/>
        <v>2.3376600000000001</v>
      </c>
      <c r="Y10">
        <v>6</v>
      </c>
      <c r="Z10" s="51">
        <v>3</v>
      </c>
      <c r="AA10">
        <f t="shared" si="4"/>
        <v>0.22222201097392649</v>
      </c>
      <c r="AB10">
        <f t="shared" si="0"/>
        <v>-1.5040783473940567</v>
      </c>
      <c r="AC10">
        <f t="shared" si="1"/>
        <v>2</v>
      </c>
    </row>
    <row r="11" spans="1:29">
      <c r="B11">
        <v>1</v>
      </c>
      <c r="C11">
        <v>1997</v>
      </c>
      <c r="D11">
        <v>4</v>
      </c>
      <c r="E11" t="s">
        <v>32</v>
      </c>
      <c r="F11" t="s">
        <v>909</v>
      </c>
      <c r="G11">
        <v>1</v>
      </c>
      <c r="H11" t="s">
        <v>895</v>
      </c>
      <c r="I11">
        <v>0</v>
      </c>
      <c r="J11">
        <v>3</v>
      </c>
      <c r="L11" s="47"/>
      <c r="M11">
        <v>2</v>
      </c>
      <c r="N11">
        <v>1</v>
      </c>
      <c r="O11">
        <v>4</v>
      </c>
      <c r="P11" t="s">
        <v>746</v>
      </c>
      <c r="Q11" s="53" t="s">
        <v>747</v>
      </c>
      <c r="R11">
        <v>1997</v>
      </c>
      <c r="T11" t="s">
        <v>910</v>
      </c>
      <c r="U11" s="33">
        <v>0.43472222222222223</v>
      </c>
      <c r="V11" t="s">
        <v>904</v>
      </c>
      <c r="W11">
        <f t="shared" si="5"/>
        <v>33.376624999999997</v>
      </c>
      <c r="X11">
        <f t="shared" si="6"/>
        <v>8.3116900000000005</v>
      </c>
      <c r="Y11">
        <v>6</v>
      </c>
      <c r="Z11" s="51">
        <v>3</v>
      </c>
      <c r="AA11">
        <f t="shared" si="4"/>
        <v>0.24902727582552164</v>
      </c>
      <c r="AB11">
        <f t="shared" si="0"/>
        <v>-1.3901928470486995</v>
      </c>
      <c r="AC11">
        <f t="shared" si="1"/>
        <v>2</v>
      </c>
    </row>
    <row r="12" spans="1:29">
      <c r="B12">
        <v>1</v>
      </c>
      <c r="C12">
        <v>1997</v>
      </c>
      <c r="D12">
        <v>5</v>
      </c>
      <c r="E12" t="s">
        <v>32</v>
      </c>
      <c r="F12" t="s">
        <v>911</v>
      </c>
      <c r="G12">
        <v>1</v>
      </c>
      <c r="H12" t="s">
        <v>895</v>
      </c>
      <c r="I12">
        <v>3.3156500000000002</v>
      </c>
      <c r="J12">
        <v>3</v>
      </c>
      <c r="L12" s="47"/>
      <c r="M12">
        <v>2</v>
      </c>
      <c r="N12">
        <v>1</v>
      </c>
      <c r="O12">
        <v>5</v>
      </c>
      <c r="P12" t="s">
        <v>746</v>
      </c>
      <c r="Q12" s="53" t="s">
        <v>747</v>
      </c>
      <c r="R12">
        <v>1997</v>
      </c>
      <c r="T12" t="s">
        <v>912</v>
      </c>
      <c r="U12" s="33">
        <v>0.43472222222222223</v>
      </c>
      <c r="V12" t="s">
        <v>904</v>
      </c>
      <c r="W12">
        <f t="shared" si="5"/>
        <v>47.857140000000001</v>
      </c>
      <c r="X12">
        <f t="shared" si="6"/>
        <v>22.33766</v>
      </c>
      <c r="Y12">
        <v>6</v>
      </c>
      <c r="Z12" s="51">
        <v>3</v>
      </c>
      <c r="AA12">
        <f t="shared" si="4"/>
        <v>0.46675710249296132</v>
      </c>
      <c r="AB12">
        <f t="shared" si="0"/>
        <v>-0.76194627976561224</v>
      </c>
      <c r="AC12">
        <f t="shared" si="1"/>
        <v>2</v>
      </c>
    </row>
    <row r="13" spans="1:29">
      <c r="B13">
        <v>1</v>
      </c>
      <c r="C13">
        <v>1997</v>
      </c>
      <c r="D13">
        <v>6</v>
      </c>
      <c r="E13" t="s">
        <v>32</v>
      </c>
      <c r="F13" t="s">
        <v>913</v>
      </c>
      <c r="G13">
        <v>1</v>
      </c>
      <c r="H13" t="s">
        <v>895</v>
      </c>
      <c r="I13">
        <v>5.9681699999999998</v>
      </c>
      <c r="J13">
        <v>3</v>
      </c>
      <c r="L13" s="47"/>
      <c r="M13">
        <v>2</v>
      </c>
      <c r="N13">
        <v>1</v>
      </c>
      <c r="O13">
        <v>6</v>
      </c>
      <c r="P13" t="s">
        <v>746</v>
      </c>
      <c r="Q13" s="53" t="s">
        <v>747</v>
      </c>
      <c r="R13">
        <v>1997</v>
      </c>
      <c r="T13" t="s">
        <v>914</v>
      </c>
      <c r="U13" s="33">
        <v>0.43472222222222223</v>
      </c>
      <c r="V13" t="s">
        <v>904</v>
      </c>
      <c r="W13">
        <f t="shared" si="5"/>
        <v>51.493510000000001</v>
      </c>
      <c r="X13">
        <f>I37</f>
        <v>28.181819999999998</v>
      </c>
      <c r="Y13">
        <v>6</v>
      </c>
      <c r="Z13" s="51">
        <v>3</v>
      </c>
      <c r="AA13">
        <f t="shared" si="4"/>
        <v>0.54728877483783878</v>
      </c>
      <c r="AB13">
        <f t="shared" si="0"/>
        <v>-0.6027786911141525</v>
      </c>
      <c r="AC13">
        <f t="shared" si="1"/>
        <v>2</v>
      </c>
    </row>
    <row r="14" spans="1:29">
      <c r="B14">
        <v>1</v>
      </c>
      <c r="C14">
        <v>1997</v>
      </c>
      <c r="D14">
        <v>1</v>
      </c>
      <c r="E14" t="s">
        <v>34</v>
      </c>
      <c r="F14" t="s">
        <v>621</v>
      </c>
      <c r="G14" s="33">
        <v>0.43472222222222223</v>
      </c>
      <c r="H14" t="s">
        <v>895</v>
      </c>
      <c r="I14">
        <v>0</v>
      </c>
      <c r="J14">
        <v>3</v>
      </c>
      <c r="L14" s="57"/>
      <c r="M14">
        <v>3</v>
      </c>
      <c r="N14">
        <v>1</v>
      </c>
      <c r="O14">
        <v>1</v>
      </c>
      <c r="P14" t="s">
        <v>746</v>
      </c>
      <c r="Q14" s="53" t="s">
        <v>747</v>
      </c>
      <c r="R14">
        <v>1998</v>
      </c>
      <c r="T14" t="s">
        <v>915</v>
      </c>
      <c r="U14" s="33">
        <v>0.43472222222222223</v>
      </c>
      <c r="V14" t="s">
        <v>895</v>
      </c>
      <c r="W14">
        <f>AVERAGE(I38,I43)</f>
        <v>7.2445000000000004</v>
      </c>
      <c r="X14">
        <f>I48</f>
        <v>0.3881</v>
      </c>
      <c r="Y14">
        <v>8</v>
      </c>
      <c r="Z14" s="51">
        <v>4</v>
      </c>
      <c r="AA14">
        <f t="shared" si="4"/>
        <v>5.3571675063841535E-2</v>
      </c>
      <c r="AB14">
        <f t="shared" si="0"/>
        <v>-2.9267348008859164</v>
      </c>
      <c r="AC14">
        <f t="shared" si="1"/>
        <v>2.6666666666666665</v>
      </c>
    </row>
    <row r="15" spans="1:29">
      <c r="B15">
        <v>1</v>
      </c>
      <c r="C15">
        <v>1997</v>
      </c>
      <c r="D15">
        <v>2</v>
      </c>
      <c r="E15" t="s">
        <v>34</v>
      </c>
      <c r="F15" t="s">
        <v>621</v>
      </c>
      <c r="G15" s="33">
        <v>0.43472222222222223</v>
      </c>
      <c r="H15" t="s">
        <v>895</v>
      </c>
      <c r="I15">
        <v>0</v>
      </c>
      <c r="J15">
        <v>3</v>
      </c>
      <c r="L15" s="47"/>
      <c r="M15">
        <v>3</v>
      </c>
      <c r="N15">
        <v>1</v>
      </c>
      <c r="O15">
        <v>2</v>
      </c>
      <c r="P15" t="s">
        <v>746</v>
      </c>
      <c r="Q15" s="53" t="s">
        <v>747</v>
      </c>
      <c r="R15">
        <v>1998</v>
      </c>
      <c r="T15" t="s">
        <v>916</v>
      </c>
      <c r="U15" s="33">
        <v>0.43472222222222223</v>
      </c>
      <c r="V15" t="s">
        <v>895</v>
      </c>
      <c r="W15">
        <f>AVERAGE(I39,I44)</f>
        <v>26.067270000000001</v>
      </c>
      <c r="X15">
        <f>I49</f>
        <v>5.6921099999999996</v>
      </c>
      <c r="Y15">
        <v>8</v>
      </c>
      <c r="Z15" s="51">
        <v>4</v>
      </c>
      <c r="AA15">
        <f t="shared" si="4"/>
        <v>0.21836233713772096</v>
      </c>
      <c r="AB15">
        <f t="shared" si="0"/>
        <v>-1.5215994989855353</v>
      </c>
      <c r="AC15">
        <f t="shared" si="1"/>
        <v>2.6666666666666665</v>
      </c>
    </row>
    <row r="16" spans="1:29">
      <c r="B16">
        <v>1</v>
      </c>
      <c r="C16">
        <v>1997</v>
      </c>
      <c r="D16">
        <v>3</v>
      </c>
      <c r="E16" t="s">
        <v>34</v>
      </c>
      <c r="F16" t="s">
        <v>621</v>
      </c>
      <c r="G16" s="33">
        <v>0.43472222222222223</v>
      </c>
      <c r="H16" t="s">
        <v>895</v>
      </c>
      <c r="I16">
        <v>2.12202</v>
      </c>
      <c r="J16">
        <v>3</v>
      </c>
      <c r="L16" s="47"/>
      <c r="M16" s="60">
        <v>3</v>
      </c>
      <c r="N16">
        <v>1</v>
      </c>
      <c r="O16">
        <v>3</v>
      </c>
      <c r="P16" t="s">
        <v>746</v>
      </c>
      <c r="Q16" s="53" t="s">
        <v>747</v>
      </c>
      <c r="R16">
        <v>1998</v>
      </c>
      <c r="T16" t="s">
        <v>917</v>
      </c>
      <c r="U16" s="33">
        <v>0.43472222222222223</v>
      </c>
      <c r="V16" t="s">
        <v>895</v>
      </c>
      <c r="W16">
        <f>AVERAGE(I40,I45)</f>
        <v>43.402329999999999</v>
      </c>
      <c r="X16">
        <f>I50</f>
        <v>16.041399999999999</v>
      </c>
      <c r="Y16">
        <v>8</v>
      </c>
      <c r="Z16" s="51">
        <v>4</v>
      </c>
      <c r="AA16">
        <f t="shared" si="4"/>
        <v>0.36959766906523223</v>
      </c>
      <c r="AB16">
        <f t="shared" si="0"/>
        <v>-0.99534024587618264</v>
      </c>
      <c r="AC16">
        <f t="shared" si="1"/>
        <v>2.6666666666666665</v>
      </c>
    </row>
    <row r="17" spans="2:29">
      <c r="B17">
        <v>1</v>
      </c>
      <c r="C17">
        <v>1997</v>
      </c>
      <c r="D17">
        <v>4</v>
      </c>
      <c r="E17" t="s">
        <v>34</v>
      </c>
      <c r="F17" t="s">
        <v>621</v>
      </c>
      <c r="G17" s="33">
        <v>0.43472222222222223</v>
      </c>
      <c r="H17" t="s">
        <v>895</v>
      </c>
      <c r="I17">
        <v>10.07958</v>
      </c>
      <c r="J17">
        <v>3</v>
      </c>
      <c r="L17" s="47"/>
      <c r="M17" s="60">
        <v>3</v>
      </c>
      <c r="N17">
        <v>1</v>
      </c>
      <c r="O17">
        <v>4</v>
      </c>
      <c r="P17" t="s">
        <v>746</v>
      </c>
      <c r="Q17" s="53" t="s">
        <v>747</v>
      </c>
      <c r="R17">
        <v>1998</v>
      </c>
      <c r="T17" t="s">
        <v>918</v>
      </c>
      <c r="U17" s="33">
        <v>0.43472222222222223</v>
      </c>
      <c r="V17" t="s">
        <v>895</v>
      </c>
      <c r="W17">
        <f>AVERAGE(I41,I46)</f>
        <v>46.119014999999997</v>
      </c>
      <c r="X17">
        <f>I51</f>
        <v>16.688230000000001</v>
      </c>
      <c r="Y17">
        <v>8</v>
      </c>
      <c r="Z17" s="51">
        <v>4</v>
      </c>
      <c r="AA17">
        <f t="shared" si="4"/>
        <v>0.36185139686959927</v>
      </c>
      <c r="AB17">
        <f t="shared" si="0"/>
        <v>-1.0165216573220577</v>
      </c>
      <c r="AC17">
        <f t="shared" si="1"/>
        <v>2.6666666666666665</v>
      </c>
    </row>
    <row r="18" spans="2:29">
      <c r="B18">
        <v>1</v>
      </c>
      <c r="C18">
        <v>1997</v>
      </c>
      <c r="D18">
        <v>5</v>
      </c>
      <c r="E18" t="s">
        <v>34</v>
      </c>
      <c r="F18" t="s">
        <v>621</v>
      </c>
      <c r="G18" s="33">
        <v>0.43472222222222223</v>
      </c>
      <c r="H18" t="s">
        <v>895</v>
      </c>
      <c r="I18">
        <v>20.68966</v>
      </c>
      <c r="J18">
        <v>3</v>
      </c>
      <c r="M18" s="60">
        <v>3</v>
      </c>
      <c r="N18">
        <v>1</v>
      </c>
      <c r="O18">
        <v>5</v>
      </c>
      <c r="P18" t="s">
        <v>746</v>
      </c>
      <c r="Q18" s="53" t="s">
        <v>747</v>
      </c>
      <c r="R18">
        <v>1998</v>
      </c>
      <c r="T18" t="s">
        <v>919</v>
      </c>
      <c r="U18" s="33">
        <v>0.43472222222222223</v>
      </c>
      <c r="V18" t="s">
        <v>895</v>
      </c>
      <c r="W18">
        <f>AVERAGE(I42,I47)</f>
        <v>48.188875000000003</v>
      </c>
      <c r="X18">
        <f>I52</f>
        <v>16.817589999999999</v>
      </c>
      <c r="Y18">
        <v>8</v>
      </c>
      <c r="Z18" s="51">
        <v>4</v>
      </c>
      <c r="AA18">
        <f t="shared" si="4"/>
        <v>0.34899320641953147</v>
      </c>
      <c r="AB18">
        <f t="shared" si="0"/>
        <v>-1.0527028228157866</v>
      </c>
      <c r="AC18">
        <f t="shared" si="1"/>
        <v>2.6666666666666665</v>
      </c>
    </row>
    <row r="19" spans="2:29">
      <c r="B19">
        <v>1</v>
      </c>
      <c r="C19">
        <v>1997</v>
      </c>
      <c r="D19">
        <v>6</v>
      </c>
      <c r="E19" t="s">
        <v>34</v>
      </c>
      <c r="F19" t="s">
        <v>621</v>
      </c>
      <c r="G19" s="33">
        <v>0.43472222222222223</v>
      </c>
      <c r="H19" t="s">
        <v>895</v>
      </c>
      <c r="I19">
        <v>23.872679999999999</v>
      </c>
      <c r="J19">
        <v>3</v>
      </c>
      <c r="M19" s="60">
        <v>4</v>
      </c>
      <c r="N19">
        <v>1</v>
      </c>
      <c r="O19">
        <v>1</v>
      </c>
      <c r="P19" t="s">
        <v>746</v>
      </c>
      <c r="Q19" s="53" t="s">
        <v>747</v>
      </c>
      <c r="R19">
        <v>1998</v>
      </c>
      <c r="T19" t="s">
        <v>920</v>
      </c>
      <c r="U19" s="33">
        <v>0.43472222222222223</v>
      </c>
      <c r="V19" t="s">
        <v>904</v>
      </c>
      <c r="W19">
        <f>AVERAGE(I53,I58)</f>
        <v>2.6657999999999999</v>
      </c>
      <c r="X19">
        <f>I63</f>
        <v>1.56047</v>
      </c>
      <c r="Y19">
        <v>8</v>
      </c>
      <c r="Z19" s="51">
        <v>4</v>
      </c>
      <c r="AA19">
        <f t="shared" si="4"/>
        <v>0.58536649411058594</v>
      </c>
      <c r="AB19">
        <f t="shared" si="0"/>
        <v>-0.53551714225137637</v>
      </c>
      <c r="AC19">
        <f t="shared" si="1"/>
        <v>2.6666666666666665</v>
      </c>
    </row>
    <row r="20" spans="2:29">
      <c r="B20">
        <v>2</v>
      </c>
      <c r="C20">
        <v>1997</v>
      </c>
      <c r="D20">
        <v>1</v>
      </c>
      <c r="E20" t="s">
        <v>32</v>
      </c>
      <c r="F20" t="s">
        <v>894</v>
      </c>
      <c r="G20">
        <v>1</v>
      </c>
      <c r="H20" t="s">
        <v>904</v>
      </c>
      <c r="I20">
        <v>0</v>
      </c>
      <c r="J20">
        <v>3</v>
      </c>
      <c r="M20" s="60">
        <v>4</v>
      </c>
      <c r="N20">
        <v>1</v>
      </c>
      <c r="O20">
        <v>2</v>
      </c>
      <c r="P20" t="s">
        <v>746</v>
      </c>
      <c r="Q20" s="53" t="s">
        <v>747</v>
      </c>
      <c r="R20">
        <v>1998</v>
      </c>
      <c r="T20" t="s">
        <v>921</v>
      </c>
      <c r="U20" s="33">
        <v>0.43472222222222223</v>
      </c>
      <c r="V20" t="s">
        <v>904</v>
      </c>
      <c r="W20">
        <f>AVERAGE(I54,I59)</f>
        <v>16.775034999999999</v>
      </c>
      <c r="X20">
        <f>I64</f>
        <v>6.3719099999999997</v>
      </c>
      <c r="Y20">
        <v>8</v>
      </c>
      <c r="Z20" s="51">
        <v>4</v>
      </c>
      <c r="AA20">
        <f t="shared" si="4"/>
        <v>0.37984481105404549</v>
      </c>
      <c r="AB20">
        <f t="shared" si="0"/>
        <v>-0.96799250163945283</v>
      </c>
      <c r="AC20">
        <f t="shared" si="1"/>
        <v>2.6666666666666665</v>
      </c>
    </row>
    <row r="21" spans="2:29">
      <c r="B21">
        <v>2</v>
      </c>
      <c r="C21">
        <v>1997</v>
      </c>
      <c r="D21">
        <v>2</v>
      </c>
      <c r="E21" t="s">
        <v>32</v>
      </c>
      <c r="F21" t="s">
        <v>894</v>
      </c>
      <c r="G21">
        <v>1</v>
      </c>
      <c r="H21" t="s">
        <v>904</v>
      </c>
      <c r="I21">
        <v>4.02597</v>
      </c>
      <c r="J21">
        <v>3</v>
      </c>
      <c r="M21" s="60">
        <v>4</v>
      </c>
      <c r="N21">
        <v>1</v>
      </c>
      <c r="O21">
        <v>3</v>
      </c>
      <c r="P21" t="s">
        <v>746</v>
      </c>
      <c r="Q21" s="53" t="s">
        <v>747</v>
      </c>
      <c r="R21">
        <v>1998</v>
      </c>
      <c r="T21" t="s">
        <v>922</v>
      </c>
      <c r="U21" s="33">
        <v>0.43472222222222223</v>
      </c>
      <c r="V21" t="s">
        <v>904</v>
      </c>
      <c r="W21">
        <f>AVERAGE(I55,I60)</f>
        <v>38.881664999999998</v>
      </c>
      <c r="X21">
        <f>I65</f>
        <v>15.084530000000001</v>
      </c>
      <c r="Y21">
        <v>8</v>
      </c>
      <c r="Z21" s="51">
        <v>4</v>
      </c>
      <c r="AA21">
        <f t="shared" si="4"/>
        <v>0.38795998062325782</v>
      </c>
      <c r="AB21">
        <f t="shared" si="0"/>
        <v>-0.94685308740200247</v>
      </c>
      <c r="AC21">
        <f t="shared" si="1"/>
        <v>2.6666666666666665</v>
      </c>
    </row>
    <row r="22" spans="2:29">
      <c r="B22">
        <v>2</v>
      </c>
      <c r="C22">
        <v>1997</v>
      </c>
      <c r="D22">
        <v>3</v>
      </c>
      <c r="E22" t="s">
        <v>32</v>
      </c>
      <c r="F22" t="s">
        <v>894</v>
      </c>
      <c r="G22">
        <v>1</v>
      </c>
      <c r="H22" t="s">
        <v>904</v>
      </c>
      <c r="I22">
        <v>21.038959999999999</v>
      </c>
      <c r="J22">
        <v>3</v>
      </c>
      <c r="M22" s="60">
        <v>4</v>
      </c>
      <c r="N22">
        <v>1</v>
      </c>
      <c r="O22">
        <v>4</v>
      </c>
      <c r="P22" t="s">
        <v>746</v>
      </c>
      <c r="Q22" s="53" t="s">
        <v>747</v>
      </c>
      <c r="R22">
        <v>1998</v>
      </c>
      <c r="T22" t="s">
        <v>923</v>
      </c>
      <c r="U22" s="33">
        <v>0.43472222222222223</v>
      </c>
      <c r="V22" t="s">
        <v>904</v>
      </c>
      <c r="W22">
        <f>AVERAGE(I56,I61)</f>
        <v>42.587775000000001</v>
      </c>
      <c r="X22">
        <f>I66</f>
        <v>14.174250000000001</v>
      </c>
      <c r="Y22">
        <v>8</v>
      </c>
      <c r="Z22" s="51">
        <v>4</v>
      </c>
      <c r="AA22">
        <f t="shared" si="4"/>
        <v>0.33282438446244256</v>
      </c>
      <c r="AB22">
        <f t="shared" si="0"/>
        <v>-1.1001403020989242</v>
      </c>
      <c r="AC22">
        <f t="shared" si="1"/>
        <v>2.6666666666666665</v>
      </c>
    </row>
    <row r="23" spans="2:29">
      <c r="B23">
        <v>2</v>
      </c>
      <c r="C23">
        <v>1997</v>
      </c>
      <c r="D23">
        <v>4</v>
      </c>
      <c r="E23" t="s">
        <v>32</v>
      </c>
      <c r="F23" t="s">
        <v>894</v>
      </c>
      <c r="G23">
        <v>1</v>
      </c>
      <c r="H23" t="s">
        <v>904</v>
      </c>
      <c r="I23">
        <v>66.753249999999994</v>
      </c>
      <c r="J23">
        <v>3</v>
      </c>
      <c r="M23" s="60">
        <v>4</v>
      </c>
      <c r="N23">
        <v>1</v>
      </c>
      <c r="O23">
        <v>5</v>
      </c>
      <c r="P23" t="s">
        <v>746</v>
      </c>
      <c r="Q23" s="53" t="s">
        <v>747</v>
      </c>
      <c r="R23">
        <v>1998</v>
      </c>
      <c r="T23" t="s">
        <v>924</v>
      </c>
      <c r="U23" s="33">
        <v>0.43472222222222223</v>
      </c>
      <c r="V23" t="s">
        <v>904</v>
      </c>
      <c r="W23">
        <f>AVERAGE(I57,I62)</f>
        <v>46.228870000000001</v>
      </c>
      <c r="X23">
        <f>I67</f>
        <v>14.95449</v>
      </c>
      <c r="Y23">
        <v>8</v>
      </c>
      <c r="Z23" s="51">
        <v>4</v>
      </c>
      <c r="AA23">
        <f t="shared" si="4"/>
        <v>0.32348811467812211</v>
      </c>
      <c r="AB23">
        <f t="shared" si="0"/>
        <v>-1.1285929055055259</v>
      </c>
      <c r="AC23">
        <f t="shared" si="1"/>
        <v>2.6666666666666665</v>
      </c>
    </row>
    <row r="24" spans="2:29">
      <c r="B24">
        <v>2</v>
      </c>
      <c r="C24">
        <v>1997</v>
      </c>
      <c r="D24">
        <v>5</v>
      </c>
      <c r="E24" t="s">
        <v>32</v>
      </c>
      <c r="F24" t="s">
        <v>894</v>
      </c>
      <c r="G24">
        <v>1</v>
      </c>
      <c r="H24" t="s">
        <v>904</v>
      </c>
      <c r="I24">
        <v>92.467529999999996</v>
      </c>
      <c r="J24">
        <v>3</v>
      </c>
      <c r="L24" s="59"/>
      <c r="M24" s="60">
        <v>1</v>
      </c>
      <c r="N24">
        <v>1</v>
      </c>
      <c r="P24" t="s">
        <v>746</v>
      </c>
      <c r="Q24" s="53" t="s">
        <v>747</v>
      </c>
      <c r="R24">
        <v>1997</v>
      </c>
      <c r="T24" t="s">
        <v>925</v>
      </c>
      <c r="U24" s="33">
        <v>0.43472222222222223</v>
      </c>
      <c r="V24" t="s">
        <v>904</v>
      </c>
      <c r="W24">
        <f>AVERAGE(H70:H71)</f>
        <v>18.5</v>
      </c>
      <c r="X24">
        <f>AVERAGE(H72:H73)</f>
        <v>10</v>
      </c>
      <c r="Y24">
        <v>6</v>
      </c>
      <c r="Z24" s="51">
        <v>3</v>
      </c>
      <c r="AA24">
        <f t="shared" si="4"/>
        <v>0.54054054054054057</v>
      </c>
      <c r="AB24">
        <f t="shared" si="0"/>
        <v>-0.61518563909023338</v>
      </c>
      <c r="AC24">
        <f t="shared" si="1"/>
        <v>2</v>
      </c>
    </row>
    <row r="25" spans="2:29">
      <c r="B25">
        <v>2</v>
      </c>
      <c r="C25">
        <v>1997</v>
      </c>
      <c r="D25">
        <v>6</v>
      </c>
      <c r="E25" t="s">
        <v>32</v>
      </c>
      <c r="F25" t="s">
        <v>894</v>
      </c>
      <c r="G25">
        <v>1</v>
      </c>
      <c r="H25" t="s">
        <v>904</v>
      </c>
      <c r="I25">
        <v>96.493510000000001</v>
      </c>
      <c r="J25">
        <v>3</v>
      </c>
      <c r="M25" s="60">
        <v>2</v>
      </c>
      <c r="N25">
        <v>1</v>
      </c>
      <c r="P25" t="s">
        <v>746</v>
      </c>
      <c r="Q25" s="53" t="s">
        <v>747</v>
      </c>
      <c r="R25">
        <v>1997</v>
      </c>
      <c r="T25" t="s">
        <v>926</v>
      </c>
      <c r="U25" s="33">
        <v>0.43472222222222223</v>
      </c>
      <c r="V25" t="s">
        <v>895</v>
      </c>
      <c r="W25">
        <f>AVERAGE(H74:H75)</f>
        <v>18</v>
      </c>
      <c r="X25">
        <f>AVERAGE(H76:H77)</f>
        <v>9.5</v>
      </c>
      <c r="Y25">
        <v>6</v>
      </c>
      <c r="Z25" s="51">
        <v>3</v>
      </c>
      <c r="AA25">
        <f t="shared" si="4"/>
        <v>0.52777777777777779</v>
      </c>
      <c r="AB25">
        <f t="shared" si="0"/>
        <v>-0.63907995928966954</v>
      </c>
      <c r="AC25">
        <f t="shared" si="1"/>
        <v>2</v>
      </c>
    </row>
    <row r="26" spans="2:29">
      <c r="B26">
        <v>2</v>
      </c>
      <c r="C26">
        <v>1997</v>
      </c>
      <c r="D26">
        <v>1</v>
      </c>
      <c r="E26" t="s">
        <v>32</v>
      </c>
      <c r="F26" t="s">
        <v>902</v>
      </c>
      <c r="G26">
        <v>1</v>
      </c>
      <c r="H26" t="s">
        <v>904</v>
      </c>
      <c r="I26">
        <v>0</v>
      </c>
      <c r="J26">
        <v>3</v>
      </c>
      <c r="M26" s="60">
        <v>3</v>
      </c>
      <c r="N26">
        <v>1</v>
      </c>
      <c r="P26" t="s">
        <v>746</v>
      </c>
      <c r="Q26" s="53" t="s">
        <v>747</v>
      </c>
      <c r="R26">
        <v>1998</v>
      </c>
      <c r="T26" t="s">
        <v>927</v>
      </c>
      <c r="U26" s="33">
        <v>0.43472222222222223</v>
      </c>
      <c r="V26" t="s">
        <v>904</v>
      </c>
      <c r="W26">
        <f>AVERAGE(H78:H79)</f>
        <v>2.5</v>
      </c>
      <c r="X26">
        <f>AVERAGE(H80:H81)</f>
        <v>1.1000000000000001</v>
      </c>
      <c r="Y26">
        <v>8</v>
      </c>
      <c r="Z26" s="51">
        <v>4</v>
      </c>
      <c r="AA26">
        <f t="shared" si="4"/>
        <v>0.44000000000000006</v>
      </c>
      <c r="AB26">
        <f t="shared" si="0"/>
        <v>-0.82098055206983012</v>
      </c>
      <c r="AC26">
        <f t="shared" si="1"/>
        <v>2.6666666666666665</v>
      </c>
    </row>
    <row r="27" spans="2:29">
      <c r="B27">
        <v>2</v>
      </c>
      <c r="C27">
        <v>1997</v>
      </c>
      <c r="D27">
        <v>2</v>
      </c>
      <c r="E27" t="s">
        <v>32</v>
      </c>
      <c r="F27" t="s">
        <v>905</v>
      </c>
      <c r="G27">
        <v>1</v>
      </c>
      <c r="H27" t="s">
        <v>904</v>
      </c>
      <c r="I27">
        <v>0</v>
      </c>
      <c r="J27">
        <v>3</v>
      </c>
      <c r="M27" s="60">
        <v>4</v>
      </c>
      <c r="N27">
        <v>1</v>
      </c>
      <c r="P27" t="s">
        <v>746</v>
      </c>
      <c r="Q27" s="53" t="s">
        <v>747</v>
      </c>
      <c r="R27">
        <v>1998</v>
      </c>
      <c r="T27" t="s">
        <v>928</v>
      </c>
      <c r="U27" s="33">
        <v>0.43472222222222223</v>
      </c>
      <c r="V27" t="s">
        <v>895</v>
      </c>
      <c r="W27">
        <f>AVERAGE(H82:H83)</f>
        <v>2.8</v>
      </c>
      <c r="X27">
        <f>AVERAGE(H84:H85)</f>
        <v>6.2</v>
      </c>
      <c r="Y27">
        <v>8</v>
      </c>
      <c r="Z27" s="51">
        <v>4</v>
      </c>
      <c r="AA27">
        <f t="shared" si="4"/>
        <v>2.2142857142857144</v>
      </c>
      <c r="AB27">
        <f t="shared" si="0"/>
        <v>0.79492987486988764</v>
      </c>
      <c r="AC27">
        <f t="shared" si="1"/>
        <v>2.6666666666666665</v>
      </c>
    </row>
    <row r="28" spans="2:29">
      <c r="B28">
        <v>2</v>
      </c>
      <c r="C28">
        <v>1997</v>
      </c>
      <c r="D28">
        <v>3</v>
      </c>
      <c r="E28" t="s">
        <v>32</v>
      </c>
      <c r="F28" t="s">
        <v>907</v>
      </c>
      <c r="G28">
        <v>1</v>
      </c>
      <c r="H28" t="s">
        <v>904</v>
      </c>
      <c r="I28">
        <v>0</v>
      </c>
      <c r="J28">
        <v>3</v>
      </c>
      <c r="Z28" s="51"/>
    </row>
    <row r="29" spans="2:29">
      <c r="B29">
        <v>2</v>
      </c>
      <c r="C29">
        <v>1997</v>
      </c>
      <c r="D29">
        <v>4</v>
      </c>
      <c r="E29" t="s">
        <v>32</v>
      </c>
      <c r="F29" t="s">
        <v>909</v>
      </c>
      <c r="G29">
        <v>1</v>
      </c>
      <c r="H29" t="s">
        <v>904</v>
      </c>
      <c r="I29">
        <v>0</v>
      </c>
      <c r="J29">
        <v>3</v>
      </c>
      <c r="Z29" s="51"/>
    </row>
    <row r="30" spans="2:29">
      <c r="B30">
        <v>2</v>
      </c>
      <c r="C30">
        <v>1997</v>
      </c>
      <c r="D30">
        <v>5</v>
      </c>
      <c r="E30" t="s">
        <v>32</v>
      </c>
      <c r="F30" t="s">
        <v>911</v>
      </c>
      <c r="G30">
        <v>1</v>
      </c>
      <c r="H30" t="s">
        <v>904</v>
      </c>
      <c r="I30">
        <v>3.24675</v>
      </c>
      <c r="J30">
        <v>3</v>
      </c>
      <c r="M30" s="60"/>
      <c r="Z30" s="51"/>
    </row>
    <row r="31" spans="2:29">
      <c r="B31">
        <v>2</v>
      </c>
      <c r="C31">
        <v>1997</v>
      </c>
      <c r="D31">
        <v>6</v>
      </c>
      <c r="E31" t="s">
        <v>32</v>
      </c>
      <c r="F31" t="s">
        <v>913</v>
      </c>
      <c r="G31">
        <v>1</v>
      </c>
      <c r="H31" t="s">
        <v>904</v>
      </c>
      <c r="I31">
        <v>6.4935099999999997</v>
      </c>
      <c r="J31">
        <v>3</v>
      </c>
      <c r="M31" s="60"/>
      <c r="Z31" s="51"/>
    </row>
    <row r="32" spans="2:29">
      <c r="B32">
        <v>2</v>
      </c>
      <c r="C32">
        <v>1997</v>
      </c>
      <c r="D32">
        <v>1</v>
      </c>
      <c r="E32" t="s">
        <v>34</v>
      </c>
      <c r="F32" t="s">
        <v>621</v>
      </c>
      <c r="G32" s="33">
        <v>0.43472222222222223</v>
      </c>
      <c r="H32" t="s">
        <v>904</v>
      </c>
      <c r="I32">
        <v>0</v>
      </c>
      <c r="J32">
        <v>3</v>
      </c>
      <c r="M32" s="60"/>
      <c r="Z32" s="51"/>
    </row>
    <row r="33" spans="2:26">
      <c r="B33">
        <v>2</v>
      </c>
      <c r="C33">
        <v>1997</v>
      </c>
      <c r="D33">
        <v>2</v>
      </c>
      <c r="E33" t="s">
        <v>34</v>
      </c>
      <c r="F33" t="s">
        <v>621</v>
      </c>
      <c r="G33" s="33">
        <v>0.43472222222222223</v>
      </c>
      <c r="H33" t="s">
        <v>904</v>
      </c>
      <c r="I33">
        <v>0</v>
      </c>
      <c r="J33">
        <v>3</v>
      </c>
      <c r="M33" s="60"/>
      <c r="Z33" s="51"/>
    </row>
    <row r="34" spans="2:26">
      <c r="B34">
        <v>2</v>
      </c>
      <c r="C34">
        <v>1997</v>
      </c>
      <c r="D34">
        <v>3</v>
      </c>
      <c r="E34" t="s">
        <v>34</v>
      </c>
      <c r="F34" t="s">
        <v>621</v>
      </c>
      <c r="G34" s="33">
        <v>0.43472222222222223</v>
      </c>
      <c r="H34" t="s">
        <v>904</v>
      </c>
      <c r="I34">
        <v>2.3376600000000001</v>
      </c>
      <c r="J34">
        <v>3</v>
      </c>
      <c r="M34" s="60"/>
      <c r="Z34" s="51"/>
    </row>
    <row r="35" spans="2:26">
      <c r="B35">
        <v>2</v>
      </c>
      <c r="C35">
        <v>1997</v>
      </c>
      <c r="D35">
        <v>4</v>
      </c>
      <c r="E35" t="s">
        <v>34</v>
      </c>
      <c r="F35" t="s">
        <v>621</v>
      </c>
      <c r="G35" s="33">
        <v>0.43472222222222223</v>
      </c>
      <c r="H35" t="s">
        <v>904</v>
      </c>
      <c r="I35">
        <v>8.3116900000000005</v>
      </c>
      <c r="J35">
        <v>3</v>
      </c>
      <c r="M35" s="60"/>
      <c r="Z35" s="51"/>
    </row>
    <row r="36" spans="2:26">
      <c r="B36">
        <v>2</v>
      </c>
      <c r="C36">
        <v>1997</v>
      </c>
      <c r="D36">
        <v>5</v>
      </c>
      <c r="E36" t="s">
        <v>34</v>
      </c>
      <c r="F36" t="s">
        <v>621</v>
      </c>
      <c r="G36" s="33">
        <v>0.43472222222222223</v>
      </c>
      <c r="H36" t="s">
        <v>904</v>
      </c>
      <c r="I36">
        <v>22.33766</v>
      </c>
      <c r="J36">
        <v>3</v>
      </c>
      <c r="M36" s="60"/>
      <c r="Z36" s="51"/>
    </row>
    <row r="37" spans="2:26">
      <c r="B37">
        <v>2</v>
      </c>
      <c r="C37">
        <v>1997</v>
      </c>
      <c r="D37">
        <v>6</v>
      </c>
      <c r="E37" t="s">
        <v>34</v>
      </c>
      <c r="F37" t="s">
        <v>621</v>
      </c>
      <c r="G37" s="33">
        <v>0.43472222222222223</v>
      </c>
      <c r="H37" t="s">
        <v>904</v>
      </c>
      <c r="I37">
        <v>28.181819999999998</v>
      </c>
      <c r="J37">
        <v>3</v>
      </c>
      <c r="M37" s="60"/>
      <c r="Z37" s="51"/>
    </row>
    <row r="38" spans="2:26">
      <c r="B38">
        <v>3</v>
      </c>
      <c r="C38">
        <v>1998</v>
      </c>
      <c r="D38">
        <v>1</v>
      </c>
      <c r="E38" t="s">
        <v>32</v>
      </c>
      <c r="F38" t="s">
        <v>894</v>
      </c>
      <c r="G38">
        <v>1</v>
      </c>
      <c r="H38" t="s">
        <v>895</v>
      </c>
      <c r="I38">
        <v>14.489000000000001</v>
      </c>
      <c r="J38">
        <v>4</v>
      </c>
      <c r="M38" s="60"/>
      <c r="Z38" s="51"/>
    </row>
    <row r="39" spans="2:26">
      <c r="B39">
        <v>3</v>
      </c>
      <c r="C39">
        <v>1998</v>
      </c>
      <c r="D39">
        <v>2</v>
      </c>
      <c r="E39" t="s">
        <v>32</v>
      </c>
      <c r="F39" t="s">
        <v>894</v>
      </c>
      <c r="G39">
        <v>1</v>
      </c>
      <c r="H39" t="s">
        <v>895</v>
      </c>
      <c r="I39">
        <v>52.134540000000001</v>
      </c>
      <c r="J39">
        <v>4</v>
      </c>
      <c r="M39" s="60"/>
      <c r="Z39" s="51"/>
    </row>
    <row r="40" spans="2:26">
      <c r="B40">
        <v>3</v>
      </c>
      <c r="C40">
        <v>1998</v>
      </c>
      <c r="D40">
        <v>3</v>
      </c>
      <c r="E40" t="s">
        <v>32</v>
      </c>
      <c r="F40" t="s">
        <v>894</v>
      </c>
      <c r="G40">
        <v>1</v>
      </c>
      <c r="H40" t="s">
        <v>895</v>
      </c>
      <c r="I40">
        <v>86.804659999999998</v>
      </c>
      <c r="J40">
        <v>4</v>
      </c>
      <c r="M40" s="60"/>
      <c r="Z40" s="51"/>
    </row>
    <row r="41" spans="2:26">
      <c r="B41">
        <v>3</v>
      </c>
      <c r="C41">
        <v>1998</v>
      </c>
      <c r="D41">
        <v>4</v>
      </c>
      <c r="E41" t="s">
        <v>32</v>
      </c>
      <c r="F41" t="s">
        <v>894</v>
      </c>
      <c r="G41">
        <v>1</v>
      </c>
      <c r="H41" t="s">
        <v>895</v>
      </c>
      <c r="I41">
        <v>92.238029999999995</v>
      </c>
      <c r="J41">
        <v>4</v>
      </c>
      <c r="M41" s="60"/>
      <c r="Z41" s="51"/>
    </row>
    <row r="42" spans="2:26">
      <c r="B42">
        <v>3</v>
      </c>
      <c r="C42">
        <v>1998</v>
      </c>
      <c r="D42">
        <v>5</v>
      </c>
      <c r="E42" t="s">
        <v>32</v>
      </c>
      <c r="F42" t="s">
        <v>894</v>
      </c>
      <c r="G42">
        <v>1</v>
      </c>
      <c r="H42" t="s">
        <v>895</v>
      </c>
      <c r="I42">
        <v>96.119020000000006</v>
      </c>
      <c r="J42">
        <v>4</v>
      </c>
      <c r="M42" s="60"/>
      <c r="Z42" s="51"/>
    </row>
    <row r="43" spans="2:26">
      <c r="B43">
        <v>3</v>
      </c>
      <c r="C43">
        <v>1998</v>
      </c>
      <c r="D43">
        <v>1</v>
      </c>
      <c r="E43" t="s">
        <v>32</v>
      </c>
      <c r="F43" t="s">
        <v>902</v>
      </c>
      <c r="G43">
        <v>1</v>
      </c>
      <c r="H43" t="s">
        <v>895</v>
      </c>
      <c r="I43">
        <v>0</v>
      </c>
      <c r="J43">
        <v>4</v>
      </c>
      <c r="M43" s="60"/>
      <c r="Z43" s="51"/>
    </row>
    <row r="44" spans="2:26">
      <c r="B44">
        <v>3</v>
      </c>
      <c r="C44">
        <v>1998</v>
      </c>
      <c r="D44">
        <v>2</v>
      </c>
      <c r="E44" t="s">
        <v>32</v>
      </c>
      <c r="F44" t="s">
        <v>905</v>
      </c>
      <c r="G44">
        <v>1</v>
      </c>
      <c r="H44" t="s">
        <v>895</v>
      </c>
      <c r="I44">
        <v>0</v>
      </c>
      <c r="J44">
        <v>4</v>
      </c>
      <c r="M44" s="60"/>
      <c r="Z44" s="51"/>
    </row>
    <row r="45" spans="2:26">
      <c r="B45">
        <v>3</v>
      </c>
      <c r="C45">
        <v>1998</v>
      </c>
      <c r="D45">
        <v>3</v>
      </c>
      <c r="E45" t="s">
        <v>32</v>
      </c>
      <c r="F45" t="s">
        <v>907</v>
      </c>
      <c r="G45">
        <v>1</v>
      </c>
      <c r="H45" t="s">
        <v>895</v>
      </c>
      <c r="I45">
        <v>0</v>
      </c>
      <c r="J45">
        <v>4</v>
      </c>
      <c r="Z45" s="51"/>
    </row>
    <row r="46" spans="2:26">
      <c r="B46">
        <v>3</v>
      </c>
      <c r="C46">
        <v>1998</v>
      </c>
      <c r="D46">
        <v>4</v>
      </c>
      <c r="E46" t="s">
        <v>32</v>
      </c>
      <c r="F46" t="s">
        <v>909</v>
      </c>
      <c r="G46">
        <v>1</v>
      </c>
      <c r="H46" t="s">
        <v>895</v>
      </c>
      <c r="I46">
        <v>0</v>
      </c>
      <c r="J46">
        <v>4</v>
      </c>
      <c r="Z46" s="51"/>
    </row>
    <row r="47" spans="2:26">
      <c r="B47">
        <v>3</v>
      </c>
      <c r="C47">
        <v>1998</v>
      </c>
      <c r="D47">
        <v>5</v>
      </c>
      <c r="E47" t="s">
        <v>32</v>
      </c>
      <c r="F47" t="s">
        <v>911</v>
      </c>
      <c r="G47">
        <v>1</v>
      </c>
      <c r="H47" t="s">
        <v>895</v>
      </c>
      <c r="I47">
        <v>0.25873000000000002</v>
      </c>
      <c r="J47">
        <v>4</v>
      </c>
      <c r="Z47" s="51"/>
    </row>
    <row r="48" spans="2:26">
      <c r="B48">
        <v>3</v>
      </c>
      <c r="C48">
        <v>1998</v>
      </c>
      <c r="D48">
        <v>1</v>
      </c>
      <c r="E48" t="s">
        <v>34</v>
      </c>
      <c r="F48" t="s">
        <v>621</v>
      </c>
      <c r="G48" s="33">
        <v>0.43472222222222223</v>
      </c>
      <c r="H48" t="s">
        <v>895</v>
      </c>
      <c r="I48">
        <v>0.3881</v>
      </c>
      <c r="J48">
        <v>4</v>
      </c>
      <c r="Z48" s="51"/>
    </row>
    <row r="49" spans="2:26">
      <c r="B49">
        <v>3</v>
      </c>
      <c r="C49">
        <v>1998</v>
      </c>
      <c r="D49">
        <v>2</v>
      </c>
      <c r="E49" t="s">
        <v>34</v>
      </c>
      <c r="F49" t="s">
        <v>621</v>
      </c>
      <c r="G49" s="33">
        <v>0.43472222222222223</v>
      </c>
      <c r="H49" t="s">
        <v>895</v>
      </c>
      <c r="I49">
        <v>5.6921099999999996</v>
      </c>
      <c r="J49">
        <v>4</v>
      </c>
      <c r="Z49" s="51"/>
    </row>
    <row r="50" spans="2:26">
      <c r="B50">
        <v>3</v>
      </c>
      <c r="C50">
        <v>1998</v>
      </c>
      <c r="D50">
        <v>3</v>
      </c>
      <c r="E50" t="s">
        <v>34</v>
      </c>
      <c r="F50" t="s">
        <v>621</v>
      </c>
      <c r="G50" s="33">
        <v>0.43472222222222223</v>
      </c>
      <c r="H50" t="s">
        <v>895</v>
      </c>
      <c r="I50">
        <v>16.041399999999999</v>
      </c>
      <c r="J50">
        <v>4</v>
      </c>
      <c r="Z50" s="51"/>
    </row>
    <row r="51" spans="2:26">
      <c r="B51">
        <v>3</v>
      </c>
      <c r="C51">
        <v>1998</v>
      </c>
      <c r="D51">
        <v>4</v>
      </c>
      <c r="E51" t="s">
        <v>34</v>
      </c>
      <c r="F51" t="s">
        <v>621</v>
      </c>
      <c r="G51" s="33">
        <v>0.43472222222222223</v>
      </c>
      <c r="H51" t="s">
        <v>895</v>
      </c>
      <c r="I51">
        <v>16.688230000000001</v>
      </c>
      <c r="J51">
        <v>4</v>
      </c>
      <c r="Z51" s="51"/>
    </row>
    <row r="52" spans="2:26">
      <c r="B52">
        <v>3</v>
      </c>
      <c r="C52">
        <v>1998</v>
      </c>
      <c r="D52">
        <v>5</v>
      </c>
      <c r="E52" t="s">
        <v>34</v>
      </c>
      <c r="F52" t="s">
        <v>621</v>
      </c>
      <c r="G52" s="33">
        <v>0.43472222222222223</v>
      </c>
      <c r="H52" t="s">
        <v>895</v>
      </c>
      <c r="I52">
        <v>16.817589999999999</v>
      </c>
      <c r="J52">
        <v>4</v>
      </c>
      <c r="Z52" s="51"/>
    </row>
    <row r="53" spans="2:26">
      <c r="B53">
        <v>4</v>
      </c>
      <c r="C53">
        <v>1998</v>
      </c>
      <c r="D53">
        <v>1</v>
      </c>
      <c r="E53" t="s">
        <v>32</v>
      </c>
      <c r="F53" t="s">
        <v>894</v>
      </c>
      <c r="G53">
        <v>1</v>
      </c>
      <c r="H53" t="s">
        <v>904</v>
      </c>
      <c r="I53">
        <v>5.3315999999999999</v>
      </c>
      <c r="J53">
        <v>4</v>
      </c>
      <c r="Z53" s="51"/>
    </row>
    <row r="54" spans="2:26">
      <c r="B54">
        <v>4</v>
      </c>
      <c r="C54">
        <v>1998</v>
      </c>
      <c r="D54">
        <v>2</v>
      </c>
      <c r="E54" t="s">
        <v>32</v>
      </c>
      <c r="F54" t="s">
        <v>894</v>
      </c>
      <c r="G54">
        <v>1</v>
      </c>
      <c r="H54" t="s">
        <v>904</v>
      </c>
      <c r="I54">
        <v>33.550069999999998</v>
      </c>
      <c r="J54">
        <v>4</v>
      </c>
      <c r="Z54" s="51"/>
    </row>
    <row r="55" spans="2:26">
      <c r="B55">
        <v>4</v>
      </c>
      <c r="C55">
        <v>1998</v>
      </c>
      <c r="D55">
        <v>3</v>
      </c>
      <c r="E55" t="s">
        <v>32</v>
      </c>
      <c r="F55" t="s">
        <v>894</v>
      </c>
      <c r="G55">
        <v>1</v>
      </c>
      <c r="H55" t="s">
        <v>904</v>
      </c>
      <c r="I55">
        <v>77.763329999999996</v>
      </c>
      <c r="J55">
        <v>4</v>
      </c>
      <c r="Z55" s="51"/>
    </row>
    <row r="56" spans="2:26">
      <c r="B56">
        <v>4</v>
      </c>
      <c r="C56">
        <v>1998</v>
      </c>
      <c r="D56">
        <v>4</v>
      </c>
      <c r="E56" t="s">
        <v>32</v>
      </c>
      <c r="F56" t="s">
        <v>894</v>
      </c>
      <c r="G56">
        <v>1</v>
      </c>
      <c r="H56" t="s">
        <v>904</v>
      </c>
      <c r="I56">
        <v>85.175550000000001</v>
      </c>
      <c r="J56">
        <v>4</v>
      </c>
      <c r="M56" s="33"/>
      <c r="Z56" s="51"/>
    </row>
    <row r="57" spans="2:26">
      <c r="B57">
        <v>4</v>
      </c>
      <c r="C57">
        <v>1998</v>
      </c>
      <c r="D57">
        <v>5</v>
      </c>
      <c r="E57" t="s">
        <v>32</v>
      </c>
      <c r="F57" t="s">
        <v>894</v>
      </c>
      <c r="G57">
        <v>1</v>
      </c>
      <c r="H57" t="s">
        <v>904</v>
      </c>
      <c r="I57">
        <v>92.457740000000001</v>
      </c>
      <c r="J57">
        <v>4</v>
      </c>
      <c r="M57" s="33"/>
      <c r="Z57" s="51"/>
    </row>
    <row r="58" spans="2:26">
      <c r="B58">
        <v>4</v>
      </c>
      <c r="C58">
        <v>1998</v>
      </c>
      <c r="D58">
        <v>1</v>
      </c>
      <c r="E58" t="s">
        <v>32</v>
      </c>
      <c r="F58" t="s">
        <v>902</v>
      </c>
      <c r="G58">
        <v>1</v>
      </c>
      <c r="H58" t="s">
        <v>904</v>
      </c>
      <c r="I58">
        <v>0</v>
      </c>
      <c r="J58">
        <v>4</v>
      </c>
      <c r="M58" s="33"/>
      <c r="Z58" s="51"/>
    </row>
    <row r="59" spans="2:26">
      <c r="B59">
        <v>4</v>
      </c>
      <c r="C59">
        <v>1998</v>
      </c>
      <c r="D59">
        <v>2</v>
      </c>
      <c r="E59" t="s">
        <v>32</v>
      </c>
      <c r="F59" t="s">
        <v>905</v>
      </c>
      <c r="G59">
        <v>1</v>
      </c>
      <c r="H59" t="s">
        <v>904</v>
      </c>
      <c r="I59">
        <v>0</v>
      </c>
      <c r="J59">
        <v>4</v>
      </c>
      <c r="M59" s="33"/>
      <c r="Z59" s="51"/>
    </row>
    <row r="60" spans="2:26">
      <c r="B60">
        <v>4</v>
      </c>
      <c r="C60">
        <v>1998</v>
      </c>
      <c r="D60">
        <v>3</v>
      </c>
      <c r="E60" t="s">
        <v>32</v>
      </c>
      <c r="F60" t="s">
        <v>907</v>
      </c>
      <c r="G60">
        <v>1</v>
      </c>
      <c r="H60" t="s">
        <v>904</v>
      </c>
      <c r="I60">
        <v>0</v>
      </c>
      <c r="J60">
        <v>4</v>
      </c>
      <c r="M60" s="33"/>
      <c r="Z60" s="51"/>
    </row>
    <row r="61" spans="2:26">
      <c r="B61">
        <v>4</v>
      </c>
      <c r="C61">
        <v>1998</v>
      </c>
      <c r="D61">
        <v>4</v>
      </c>
      <c r="E61" t="s">
        <v>32</v>
      </c>
      <c r="F61" t="s">
        <v>909</v>
      </c>
      <c r="G61">
        <v>1</v>
      </c>
      <c r="H61" t="s">
        <v>904</v>
      </c>
      <c r="I61">
        <v>0</v>
      </c>
      <c r="J61">
        <v>4</v>
      </c>
      <c r="Z61" s="51"/>
    </row>
    <row r="62" spans="2:26">
      <c r="B62">
        <v>4</v>
      </c>
      <c r="C62">
        <v>1998</v>
      </c>
      <c r="D62">
        <v>5</v>
      </c>
      <c r="E62" t="s">
        <v>32</v>
      </c>
      <c r="F62" t="s">
        <v>911</v>
      </c>
      <c r="G62">
        <v>1</v>
      </c>
      <c r="H62" t="s">
        <v>904</v>
      </c>
      <c r="I62">
        <v>0</v>
      </c>
      <c r="J62">
        <v>4</v>
      </c>
      <c r="Z62" s="51"/>
    </row>
    <row r="63" spans="2:26">
      <c r="B63">
        <v>4</v>
      </c>
      <c r="C63">
        <v>1998</v>
      </c>
      <c r="D63">
        <v>1</v>
      </c>
      <c r="E63" t="s">
        <v>34</v>
      </c>
      <c r="F63" t="s">
        <v>621</v>
      </c>
      <c r="G63" s="33">
        <v>0.43472222222222223</v>
      </c>
      <c r="H63" t="s">
        <v>904</v>
      </c>
      <c r="I63">
        <v>1.56047</v>
      </c>
      <c r="J63">
        <v>4</v>
      </c>
      <c r="Z63" s="51"/>
    </row>
    <row r="64" spans="2:26">
      <c r="B64">
        <v>4</v>
      </c>
      <c r="C64">
        <v>1998</v>
      </c>
      <c r="D64">
        <v>2</v>
      </c>
      <c r="E64" t="s">
        <v>34</v>
      </c>
      <c r="F64" t="s">
        <v>621</v>
      </c>
      <c r="G64" s="33">
        <v>0.43472222222222223</v>
      </c>
      <c r="H64" t="s">
        <v>904</v>
      </c>
      <c r="I64">
        <v>6.3719099999999997</v>
      </c>
      <c r="J64">
        <v>4</v>
      </c>
      <c r="Z64" s="51"/>
    </row>
    <row r="65" spans="1:26">
      <c r="B65">
        <v>4</v>
      </c>
      <c r="C65">
        <v>1998</v>
      </c>
      <c r="D65">
        <v>3</v>
      </c>
      <c r="E65" t="s">
        <v>34</v>
      </c>
      <c r="F65" t="s">
        <v>621</v>
      </c>
      <c r="G65" s="33">
        <v>0.43472222222222223</v>
      </c>
      <c r="H65" t="s">
        <v>904</v>
      </c>
      <c r="I65">
        <v>15.084530000000001</v>
      </c>
      <c r="J65">
        <v>4</v>
      </c>
      <c r="Z65" s="51"/>
    </row>
    <row r="66" spans="1:26">
      <c r="B66">
        <v>4</v>
      </c>
      <c r="C66">
        <v>1998</v>
      </c>
      <c r="D66">
        <v>4</v>
      </c>
      <c r="E66" t="s">
        <v>34</v>
      </c>
      <c r="F66" t="s">
        <v>621</v>
      </c>
      <c r="G66" s="33">
        <v>0.43472222222222223</v>
      </c>
      <c r="H66" t="s">
        <v>904</v>
      </c>
      <c r="I66">
        <v>14.174250000000001</v>
      </c>
      <c r="J66">
        <v>4</v>
      </c>
      <c r="Z66" s="51"/>
    </row>
    <row r="67" spans="1:26">
      <c r="B67">
        <v>4</v>
      </c>
      <c r="C67">
        <v>1998</v>
      </c>
      <c r="D67">
        <v>5</v>
      </c>
      <c r="E67" t="s">
        <v>34</v>
      </c>
      <c r="F67" t="s">
        <v>621</v>
      </c>
      <c r="G67" s="33">
        <v>0.43472222222222223</v>
      </c>
      <c r="H67" t="s">
        <v>904</v>
      </c>
      <c r="I67">
        <v>14.95449</v>
      </c>
      <c r="J67">
        <v>4</v>
      </c>
      <c r="Z67" s="51"/>
    </row>
    <row r="68" spans="1:26">
      <c r="Z68" s="51"/>
    </row>
    <row r="69" spans="1:26">
      <c r="A69" t="s">
        <v>60</v>
      </c>
      <c r="B69" t="s">
        <v>15</v>
      </c>
      <c r="C69" t="s">
        <v>597</v>
      </c>
      <c r="D69" t="s">
        <v>49</v>
      </c>
      <c r="E69" t="s">
        <v>706</v>
      </c>
      <c r="F69" t="s">
        <v>558</v>
      </c>
      <c r="G69" t="s">
        <v>891</v>
      </c>
      <c r="H69" t="s">
        <v>892</v>
      </c>
      <c r="I69" t="s">
        <v>13</v>
      </c>
      <c r="Z69" s="51"/>
    </row>
    <row r="70" spans="1:26">
      <c r="A70" t="s">
        <v>61</v>
      </c>
      <c r="B70">
        <v>5</v>
      </c>
      <c r="C70">
        <v>1997</v>
      </c>
      <c r="D70" t="s">
        <v>32</v>
      </c>
      <c r="E70" t="s">
        <v>894</v>
      </c>
      <c r="F70">
        <v>1</v>
      </c>
      <c r="G70" t="s">
        <v>929</v>
      </c>
      <c r="H70">
        <v>37</v>
      </c>
      <c r="I70">
        <v>3</v>
      </c>
      <c r="Z70" s="51"/>
    </row>
    <row r="71" spans="1:26">
      <c r="A71" t="s">
        <v>515</v>
      </c>
      <c r="B71">
        <v>5</v>
      </c>
      <c r="C71">
        <v>1997</v>
      </c>
      <c r="D71" t="s">
        <v>32</v>
      </c>
      <c r="E71" t="s">
        <v>902</v>
      </c>
      <c r="F71">
        <v>1</v>
      </c>
      <c r="G71" t="s">
        <v>929</v>
      </c>
      <c r="H71">
        <v>0</v>
      </c>
      <c r="I71">
        <v>3</v>
      </c>
      <c r="Z71" s="51"/>
    </row>
    <row r="72" spans="1:26">
      <c r="A72" t="s">
        <v>746</v>
      </c>
      <c r="B72">
        <v>5</v>
      </c>
      <c r="C72">
        <v>1997</v>
      </c>
      <c r="D72" t="s">
        <v>34</v>
      </c>
      <c r="E72" t="s">
        <v>894</v>
      </c>
      <c r="F72" s="33">
        <v>0.43472222222222223</v>
      </c>
      <c r="G72" t="s">
        <v>929</v>
      </c>
      <c r="H72">
        <v>20</v>
      </c>
      <c r="I72">
        <v>3</v>
      </c>
      <c r="Z72" s="51"/>
    </row>
    <row r="73" spans="1:26">
      <c r="A73" t="s">
        <v>707</v>
      </c>
      <c r="B73">
        <v>5</v>
      </c>
      <c r="C73">
        <v>1997</v>
      </c>
      <c r="D73" t="s">
        <v>34</v>
      </c>
      <c r="E73" t="s">
        <v>902</v>
      </c>
      <c r="F73" s="33">
        <v>0.43472222222222223</v>
      </c>
      <c r="G73" t="s">
        <v>929</v>
      </c>
      <c r="H73">
        <v>0</v>
      </c>
      <c r="I73">
        <v>3</v>
      </c>
      <c r="Z73" s="51"/>
    </row>
    <row r="74" spans="1:26">
      <c r="A74" s="53" t="s">
        <v>747</v>
      </c>
      <c r="B74">
        <v>6</v>
      </c>
      <c r="C74">
        <v>1997</v>
      </c>
      <c r="D74" t="s">
        <v>32</v>
      </c>
      <c r="E74" t="s">
        <v>894</v>
      </c>
      <c r="F74">
        <v>1</v>
      </c>
      <c r="G74" t="s">
        <v>930</v>
      </c>
      <c r="H74">
        <v>36</v>
      </c>
      <c r="I74">
        <v>3</v>
      </c>
      <c r="M74" s="33"/>
      <c r="Z74" s="51"/>
    </row>
    <row r="75" spans="1:26">
      <c r="B75">
        <v>6</v>
      </c>
      <c r="C75">
        <v>1997</v>
      </c>
      <c r="D75" t="s">
        <v>32</v>
      </c>
      <c r="E75" t="s">
        <v>902</v>
      </c>
      <c r="F75">
        <v>1</v>
      </c>
      <c r="G75" t="s">
        <v>930</v>
      </c>
      <c r="H75">
        <v>0</v>
      </c>
      <c r="I75">
        <v>3</v>
      </c>
      <c r="M75" s="33"/>
      <c r="Z75" s="51"/>
    </row>
    <row r="76" spans="1:26">
      <c r="B76">
        <v>6</v>
      </c>
      <c r="C76">
        <v>1997</v>
      </c>
      <c r="D76" t="s">
        <v>34</v>
      </c>
      <c r="E76" t="s">
        <v>894</v>
      </c>
      <c r="F76" s="33">
        <v>0.43472222222222223</v>
      </c>
      <c r="G76" t="s">
        <v>930</v>
      </c>
      <c r="H76">
        <v>19</v>
      </c>
      <c r="I76">
        <v>3</v>
      </c>
      <c r="M76" s="33"/>
      <c r="Z76" s="51"/>
    </row>
    <row r="77" spans="1:26">
      <c r="B77">
        <v>6</v>
      </c>
      <c r="C77">
        <v>1997</v>
      </c>
      <c r="D77" t="s">
        <v>34</v>
      </c>
      <c r="E77" t="s">
        <v>902</v>
      </c>
      <c r="F77" s="33">
        <v>0.43472222222222223</v>
      </c>
      <c r="G77" t="s">
        <v>930</v>
      </c>
      <c r="H77">
        <v>0</v>
      </c>
      <c r="I77">
        <v>3</v>
      </c>
      <c r="M77" s="33"/>
      <c r="Z77" s="51"/>
    </row>
    <row r="78" spans="1:26">
      <c r="B78">
        <v>7</v>
      </c>
      <c r="C78">
        <v>1998</v>
      </c>
      <c r="D78" t="s">
        <v>32</v>
      </c>
      <c r="E78" t="s">
        <v>894</v>
      </c>
      <c r="F78">
        <v>1</v>
      </c>
      <c r="G78" t="s">
        <v>929</v>
      </c>
      <c r="H78" s="63">
        <v>3</v>
      </c>
      <c r="I78">
        <v>4</v>
      </c>
      <c r="M78" s="33"/>
      <c r="Z78" s="51"/>
    </row>
    <row r="79" spans="1:26">
      <c r="B79">
        <v>7</v>
      </c>
      <c r="C79">
        <v>1998</v>
      </c>
      <c r="D79" t="s">
        <v>32</v>
      </c>
      <c r="E79" t="s">
        <v>902</v>
      </c>
      <c r="F79">
        <v>1</v>
      </c>
      <c r="G79" t="s">
        <v>929</v>
      </c>
      <c r="H79">
        <v>2</v>
      </c>
      <c r="I79">
        <v>4</v>
      </c>
      <c r="K79" s="22"/>
      <c r="Z79" s="51"/>
    </row>
    <row r="80" spans="1:26">
      <c r="B80">
        <v>7</v>
      </c>
      <c r="C80">
        <v>1998</v>
      </c>
      <c r="D80" t="s">
        <v>34</v>
      </c>
      <c r="E80" t="s">
        <v>894</v>
      </c>
      <c r="F80" s="33">
        <v>0.43472222222222223</v>
      </c>
      <c r="G80" t="s">
        <v>929</v>
      </c>
      <c r="H80" s="63">
        <v>0</v>
      </c>
      <c r="I80">
        <v>4</v>
      </c>
      <c r="Z80" s="51"/>
    </row>
    <row r="81" spans="2:26">
      <c r="B81">
        <v>7</v>
      </c>
      <c r="C81">
        <v>1998</v>
      </c>
      <c r="D81" t="s">
        <v>34</v>
      </c>
      <c r="E81" t="s">
        <v>902</v>
      </c>
      <c r="F81" s="33">
        <v>0.43472222222222223</v>
      </c>
      <c r="G81" t="s">
        <v>929</v>
      </c>
      <c r="H81">
        <v>2.2000000000000002</v>
      </c>
      <c r="I81">
        <v>4</v>
      </c>
      <c r="Z81" s="51"/>
    </row>
    <row r="82" spans="2:26">
      <c r="B82">
        <v>8</v>
      </c>
      <c r="C82">
        <v>1998</v>
      </c>
      <c r="D82" t="s">
        <v>32</v>
      </c>
      <c r="E82" t="s">
        <v>894</v>
      </c>
      <c r="F82">
        <v>1</v>
      </c>
      <c r="G82" t="s">
        <v>930</v>
      </c>
      <c r="H82">
        <v>2.2999999999999998</v>
      </c>
      <c r="I82">
        <v>4</v>
      </c>
      <c r="Z82" s="51"/>
    </row>
    <row r="83" spans="2:26">
      <c r="B83">
        <v>8</v>
      </c>
      <c r="C83">
        <v>1998</v>
      </c>
      <c r="D83" t="s">
        <v>32</v>
      </c>
      <c r="E83" t="s">
        <v>902</v>
      </c>
      <c r="F83">
        <v>1</v>
      </c>
      <c r="G83" t="s">
        <v>930</v>
      </c>
      <c r="H83">
        <v>3.3</v>
      </c>
      <c r="I83">
        <v>4</v>
      </c>
      <c r="Z83" s="51"/>
    </row>
    <row r="84" spans="2:26">
      <c r="B84">
        <v>8</v>
      </c>
      <c r="C84">
        <v>1998</v>
      </c>
      <c r="D84" t="s">
        <v>34</v>
      </c>
      <c r="E84" t="s">
        <v>894</v>
      </c>
      <c r="F84" s="33">
        <v>0.43472222222222223</v>
      </c>
      <c r="G84" t="s">
        <v>930</v>
      </c>
      <c r="H84">
        <v>9.4</v>
      </c>
      <c r="I84">
        <v>4</v>
      </c>
      <c r="Z84" s="51"/>
    </row>
    <row r="85" spans="2:26">
      <c r="B85">
        <v>8</v>
      </c>
      <c r="C85">
        <v>1998</v>
      </c>
      <c r="D85" t="s">
        <v>34</v>
      </c>
      <c r="E85" t="s">
        <v>902</v>
      </c>
      <c r="F85" s="33">
        <v>0.43472222222222223</v>
      </c>
      <c r="G85" t="s">
        <v>930</v>
      </c>
      <c r="H85">
        <v>3</v>
      </c>
      <c r="I85">
        <v>4</v>
      </c>
      <c r="N85" s="33"/>
      <c r="Z85" s="51"/>
    </row>
    <row r="86" spans="2:26">
      <c r="N86" s="33"/>
      <c r="Z86" s="51"/>
    </row>
    <row r="87" spans="2:26">
      <c r="Z87" s="51"/>
    </row>
    <row r="88" spans="2:26">
      <c r="Z88" s="51"/>
    </row>
    <row r="89" spans="2:26">
      <c r="Z89" s="51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36"/>
  <sheetViews>
    <sheetView workbookViewId="0">
      <selection activeCell="K20" sqref="K20"/>
    </sheetView>
  </sheetViews>
  <sheetFormatPr defaultColWidth="11" defaultRowHeight="15.6"/>
  <cols>
    <col min="9" max="9" width="10.8984375" style="48"/>
  </cols>
  <sheetData>
    <row r="1" spans="1:26">
      <c r="A1" t="s">
        <v>60</v>
      </c>
      <c r="B1" t="s">
        <v>15</v>
      </c>
      <c r="C1" t="s">
        <v>49</v>
      </c>
      <c r="D1" t="s">
        <v>706</v>
      </c>
      <c r="E1" t="s">
        <v>558</v>
      </c>
      <c r="F1" t="s">
        <v>70</v>
      </c>
      <c r="G1" t="s">
        <v>13</v>
      </c>
      <c r="I1" s="47"/>
      <c r="J1" t="s">
        <v>15</v>
      </c>
      <c r="K1" t="s">
        <v>16</v>
      </c>
      <c r="L1" t="s">
        <v>221</v>
      </c>
      <c r="M1" t="s">
        <v>515</v>
      </c>
      <c r="N1" t="s">
        <v>707</v>
      </c>
      <c r="O1" t="s">
        <v>597</v>
      </c>
      <c r="P1" t="s">
        <v>708</v>
      </c>
      <c r="Q1" t="s">
        <v>620</v>
      </c>
      <c r="R1" t="s">
        <v>709</v>
      </c>
      <c r="S1" t="s">
        <v>710</v>
      </c>
      <c r="T1" s="7" t="s">
        <v>711</v>
      </c>
      <c r="U1" t="s">
        <v>712</v>
      </c>
      <c r="V1" s="22" t="s">
        <v>713</v>
      </c>
      <c r="W1" s="7" t="s">
        <v>714</v>
      </c>
      <c r="X1" t="s">
        <v>715</v>
      </c>
      <c r="Y1" t="s">
        <v>716</v>
      </c>
      <c r="Z1" t="s">
        <v>28</v>
      </c>
    </row>
    <row r="2" spans="1:26">
      <c r="A2" t="s">
        <v>856</v>
      </c>
      <c r="B2">
        <v>1</v>
      </c>
      <c r="C2" t="s">
        <v>32</v>
      </c>
      <c r="D2" t="s">
        <v>931</v>
      </c>
      <c r="F2">
        <v>3.2</v>
      </c>
      <c r="G2">
        <v>4</v>
      </c>
      <c r="J2">
        <v>1</v>
      </c>
      <c r="K2">
        <v>1</v>
      </c>
      <c r="M2" t="s">
        <v>719</v>
      </c>
      <c r="N2" t="s">
        <v>838</v>
      </c>
      <c r="P2" t="s">
        <v>70</v>
      </c>
      <c r="R2" t="s">
        <v>932</v>
      </c>
      <c r="S2" t="s">
        <v>933</v>
      </c>
      <c r="T2" s="51">
        <f>AVERAGE(F2:F3)</f>
        <v>2.5499999999999998</v>
      </c>
      <c r="U2">
        <f>F4</f>
        <v>2.6</v>
      </c>
      <c r="V2" s="61">
        <v>8</v>
      </c>
      <c r="W2" s="7">
        <v>4</v>
      </c>
      <c r="X2">
        <f>U2/T2</f>
        <v>1.0196078431372551</v>
      </c>
      <c r="Y2">
        <f t="shared" ref="Y2:Y7" si="0">LN(X2)</f>
        <v>1.9418085857101731E-2</v>
      </c>
      <c r="Z2">
        <f>(V2*W2)/(W2+V2)</f>
        <v>2.6666666666666665</v>
      </c>
    </row>
    <row r="3" spans="1:26">
      <c r="A3" t="s">
        <v>515</v>
      </c>
      <c r="B3">
        <v>1</v>
      </c>
      <c r="C3" t="s">
        <v>32</v>
      </c>
      <c r="D3" t="s">
        <v>934</v>
      </c>
      <c r="F3">
        <v>1.9</v>
      </c>
      <c r="G3">
        <v>4</v>
      </c>
      <c r="J3">
        <v>1</v>
      </c>
      <c r="K3">
        <v>2</v>
      </c>
      <c r="M3" t="s">
        <v>719</v>
      </c>
      <c r="N3" t="s">
        <v>838</v>
      </c>
      <c r="P3" t="s">
        <v>70</v>
      </c>
      <c r="R3" t="s">
        <v>932</v>
      </c>
      <c r="S3" t="s">
        <v>935</v>
      </c>
      <c r="T3" s="51">
        <v>2.5499999999999998</v>
      </c>
      <c r="U3">
        <f>F5</f>
        <v>2.2999999999999998</v>
      </c>
      <c r="V3" s="61">
        <v>8</v>
      </c>
      <c r="W3" s="7">
        <v>4</v>
      </c>
      <c r="X3">
        <f t="shared" ref="X3:X7" si="1">U3/T3</f>
        <v>0.90196078431372551</v>
      </c>
      <c r="Y3">
        <f t="shared" si="0"/>
        <v>-0.10318423623523075</v>
      </c>
      <c r="Z3">
        <f t="shared" ref="Z3:Z7" si="2">(V3*W3)/(W3+V3)</f>
        <v>2.6666666666666665</v>
      </c>
    </row>
    <row r="4" spans="1:26">
      <c r="A4" t="s">
        <v>719</v>
      </c>
      <c r="B4">
        <v>1</v>
      </c>
      <c r="C4" t="s">
        <v>34</v>
      </c>
      <c r="D4" t="s">
        <v>932</v>
      </c>
      <c r="E4" t="s">
        <v>933</v>
      </c>
      <c r="F4">
        <v>2.6</v>
      </c>
      <c r="G4">
        <v>4</v>
      </c>
      <c r="J4">
        <v>1</v>
      </c>
      <c r="K4">
        <v>3</v>
      </c>
      <c r="M4" t="s">
        <v>719</v>
      </c>
      <c r="N4" t="s">
        <v>838</v>
      </c>
      <c r="P4" t="s">
        <v>70</v>
      </c>
      <c r="R4" t="s">
        <v>932</v>
      </c>
      <c r="S4" t="s">
        <v>936</v>
      </c>
      <c r="T4" s="51">
        <v>2.5499999999999998</v>
      </c>
      <c r="U4">
        <f>F6</f>
        <v>2.2999999999999998</v>
      </c>
      <c r="V4" s="61">
        <v>8</v>
      </c>
      <c r="W4" s="7">
        <v>4</v>
      </c>
      <c r="X4">
        <f t="shared" si="1"/>
        <v>0.90196078431372551</v>
      </c>
      <c r="Y4">
        <f t="shared" si="0"/>
        <v>-0.10318423623523075</v>
      </c>
      <c r="Z4">
        <f t="shared" si="2"/>
        <v>2.6666666666666665</v>
      </c>
    </row>
    <row r="5" spans="1:26">
      <c r="A5" t="s">
        <v>707</v>
      </c>
      <c r="B5">
        <v>1</v>
      </c>
      <c r="C5" t="s">
        <v>34</v>
      </c>
      <c r="D5" t="s">
        <v>932</v>
      </c>
      <c r="E5" t="s">
        <v>935</v>
      </c>
      <c r="F5">
        <v>2.2999999999999998</v>
      </c>
      <c r="G5">
        <v>4</v>
      </c>
      <c r="J5">
        <v>1</v>
      </c>
      <c r="K5">
        <v>1</v>
      </c>
      <c r="M5" t="s">
        <v>719</v>
      </c>
      <c r="N5" t="s">
        <v>773</v>
      </c>
      <c r="P5" t="s">
        <v>70</v>
      </c>
      <c r="R5" t="s">
        <v>932</v>
      </c>
      <c r="S5" t="s">
        <v>933</v>
      </c>
      <c r="T5" s="51">
        <f>AVERAGE(F9:F10)</f>
        <v>2.1500000000000004</v>
      </c>
      <c r="U5">
        <f>F11</f>
        <v>2.4</v>
      </c>
      <c r="V5" s="61">
        <v>8</v>
      </c>
      <c r="W5" s="7">
        <v>4</v>
      </c>
      <c r="X5">
        <f t="shared" si="1"/>
        <v>1.1162790697674416</v>
      </c>
      <c r="Y5">
        <f t="shared" si="0"/>
        <v>0.11000089521432829</v>
      </c>
      <c r="Z5">
        <f t="shared" si="2"/>
        <v>2.6666666666666665</v>
      </c>
    </row>
    <row r="6" spans="1:26">
      <c r="A6" t="s">
        <v>838</v>
      </c>
      <c r="B6">
        <v>1</v>
      </c>
      <c r="C6" t="s">
        <v>34</v>
      </c>
      <c r="D6" t="s">
        <v>932</v>
      </c>
      <c r="E6" t="s">
        <v>936</v>
      </c>
      <c r="F6">
        <v>2.2999999999999998</v>
      </c>
      <c r="G6">
        <v>4</v>
      </c>
      <c r="J6">
        <v>1</v>
      </c>
      <c r="K6">
        <v>2</v>
      </c>
      <c r="M6" t="s">
        <v>719</v>
      </c>
      <c r="N6" t="s">
        <v>773</v>
      </c>
      <c r="P6" t="s">
        <v>70</v>
      </c>
      <c r="R6" t="s">
        <v>932</v>
      </c>
      <c r="S6" t="s">
        <v>935</v>
      </c>
      <c r="T6" s="51">
        <v>2.15</v>
      </c>
      <c r="U6">
        <f>F12</f>
        <v>2.4</v>
      </c>
      <c r="V6" s="61">
        <v>8</v>
      </c>
      <c r="W6" s="7">
        <v>4</v>
      </c>
      <c r="X6">
        <f t="shared" si="1"/>
        <v>1.1162790697674418</v>
      </c>
      <c r="Y6">
        <f t="shared" si="0"/>
        <v>0.11000089521432849</v>
      </c>
      <c r="Z6">
        <f t="shared" si="2"/>
        <v>2.6666666666666665</v>
      </c>
    </row>
    <row r="7" spans="1:26">
      <c r="J7">
        <v>1</v>
      </c>
      <c r="K7">
        <v>3</v>
      </c>
      <c r="M7" t="s">
        <v>719</v>
      </c>
      <c r="N7" t="s">
        <v>773</v>
      </c>
      <c r="P7" t="s">
        <v>70</v>
      </c>
      <c r="R7" t="s">
        <v>932</v>
      </c>
      <c r="S7" t="s">
        <v>936</v>
      </c>
      <c r="T7" s="51">
        <v>2.15</v>
      </c>
      <c r="U7">
        <f>F13</f>
        <v>2.1</v>
      </c>
      <c r="V7" s="61">
        <v>8</v>
      </c>
      <c r="W7" s="7">
        <v>4</v>
      </c>
      <c r="X7">
        <f t="shared" si="1"/>
        <v>0.9767441860465117</v>
      </c>
      <c r="Y7">
        <f t="shared" si="0"/>
        <v>-2.3530497410194046E-2</v>
      </c>
      <c r="Z7">
        <f t="shared" si="2"/>
        <v>2.6666666666666665</v>
      </c>
    </row>
    <row r="8" spans="1:26">
      <c r="A8" t="s">
        <v>60</v>
      </c>
      <c r="B8" t="s">
        <v>15</v>
      </c>
      <c r="C8" t="s">
        <v>49</v>
      </c>
      <c r="D8" t="s">
        <v>706</v>
      </c>
      <c r="E8" t="s">
        <v>757</v>
      </c>
      <c r="F8" t="s">
        <v>70</v>
      </c>
      <c r="G8" t="s">
        <v>13</v>
      </c>
      <c r="T8" s="7"/>
      <c r="V8" s="22"/>
      <c r="W8" s="7"/>
    </row>
    <row r="9" spans="1:26">
      <c r="A9" t="s">
        <v>856</v>
      </c>
      <c r="B9">
        <v>2</v>
      </c>
      <c r="C9" t="s">
        <v>32</v>
      </c>
      <c r="D9" t="s">
        <v>931</v>
      </c>
      <c r="F9">
        <v>3.2</v>
      </c>
      <c r="G9">
        <v>4</v>
      </c>
      <c r="T9" s="7"/>
      <c r="V9" s="22"/>
      <c r="W9" s="7"/>
    </row>
    <row r="10" spans="1:26">
      <c r="A10" t="s">
        <v>515</v>
      </c>
      <c r="B10">
        <v>2</v>
      </c>
      <c r="C10" t="s">
        <v>32</v>
      </c>
      <c r="D10" t="s">
        <v>934</v>
      </c>
      <c r="F10">
        <v>1.1000000000000001</v>
      </c>
      <c r="G10">
        <v>4</v>
      </c>
      <c r="T10" s="7"/>
      <c r="V10" s="22"/>
      <c r="W10" s="7"/>
    </row>
    <row r="11" spans="1:26">
      <c r="A11" t="s">
        <v>719</v>
      </c>
      <c r="B11">
        <v>2</v>
      </c>
      <c r="C11" t="s">
        <v>34</v>
      </c>
      <c r="D11" t="s">
        <v>932</v>
      </c>
      <c r="E11" t="s">
        <v>933</v>
      </c>
      <c r="F11">
        <v>2.4</v>
      </c>
      <c r="G11">
        <v>4</v>
      </c>
      <c r="T11" s="7"/>
      <c r="V11" s="22"/>
      <c r="W11" s="7"/>
    </row>
    <row r="12" spans="1:26">
      <c r="A12" t="s">
        <v>707</v>
      </c>
      <c r="B12">
        <v>2</v>
      </c>
      <c r="C12" t="s">
        <v>34</v>
      </c>
      <c r="D12" t="s">
        <v>932</v>
      </c>
      <c r="E12" t="s">
        <v>935</v>
      </c>
      <c r="F12">
        <v>2.4</v>
      </c>
      <c r="G12">
        <v>4</v>
      </c>
      <c r="T12" s="7"/>
      <c r="V12" s="22"/>
      <c r="W12" s="7"/>
    </row>
    <row r="13" spans="1:26">
      <c r="A13" t="s">
        <v>773</v>
      </c>
      <c r="B13">
        <v>2</v>
      </c>
      <c r="C13" t="s">
        <v>34</v>
      </c>
      <c r="D13" t="s">
        <v>932</v>
      </c>
      <c r="E13" t="s">
        <v>936</v>
      </c>
      <c r="F13">
        <v>2.1</v>
      </c>
      <c r="G13">
        <v>4</v>
      </c>
      <c r="T13" s="7"/>
      <c r="V13" s="22"/>
      <c r="W13" s="7"/>
    </row>
    <row r="14" spans="1:26">
      <c r="T14" s="7"/>
      <c r="V14" s="22"/>
      <c r="W14" s="7"/>
    </row>
    <row r="15" spans="1:26">
      <c r="T15" s="7"/>
      <c r="V15" s="22"/>
      <c r="W15" s="7"/>
    </row>
    <row r="16" spans="1:26">
      <c r="T16" s="7"/>
      <c r="V16" s="22"/>
      <c r="W16" s="7"/>
    </row>
    <row r="17" spans="20:23">
      <c r="T17" s="7"/>
      <c r="V17" s="22"/>
      <c r="W17" s="7"/>
    </row>
    <row r="18" spans="20:23">
      <c r="T18" s="7"/>
      <c r="V18" s="22"/>
      <c r="W18" s="7"/>
    </row>
    <row r="19" spans="20:23">
      <c r="T19" s="7"/>
      <c r="V19" s="22"/>
      <c r="W19" s="7"/>
    </row>
    <row r="20" spans="20:23">
      <c r="T20" s="7"/>
      <c r="V20" s="22"/>
      <c r="W20" s="7"/>
    </row>
    <row r="21" spans="20:23">
      <c r="T21" s="7"/>
      <c r="V21" s="22"/>
      <c r="W21" s="7"/>
    </row>
    <row r="22" spans="20:23">
      <c r="T22" s="7"/>
      <c r="V22" s="22"/>
      <c r="W22" s="7"/>
    </row>
    <row r="23" spans="20:23">
      <c r="T23" s="7"/>
      <c r="V23" s="22"/>
      <c r="W23" s="7"/>
    </row>
    <row r="24" spans="20:23">
      <c r="T24" s="7"/>
      <c r="V24" s="22"/>
      <c r="W24" s="7"/>
    </row>
    <row r="25" spans="20:23">
      <c r="T25" s="7"/>
      <c r="V25" s="22"/>
      <c r="W25" s="7"/>
    </row>
    <row r="26" spans="20:23">
      <c r="T26" s="7"/>
      <c r="V26" s="22"/>
      <c r="W26" s="7"/>
    </row>
    <row r="27" spans="20:23">
      <c r="T27" s="7"/>
      <c r="V27" s="22"/>
      <c r="W27" s="7"/>
    </row>
    <row r="28" spans="20:23">
      <c r="T28" s="7"/>
      <c r="V28" s="22"/>
      <c r="W28" s="7"/>
    </row>
    <row r="29" spans="20:23">
      <c r="T29" s="7"/>
      <c r="V29" s="22"/>
      <c r="W29" s="7"/>
    </row>
    <row r="30" spans="20:23">
      <c r="T30" s="7"/>
      <c r="V30" s="22"/>
      <c r="W30" s="7"/>
    </row>
    <row r="31" spans="20:23">
      <c r="T31" s="7"/>
      <c r="V31" s="22"/>
      <c r="W31" s="7"/>
    </row>
    <row r="32" spans="20:23">
      <c r="T32" s="7"/>
      <c r="V32" s="22"/>
      <c r="W32" s="7"/>
    </row>
    <row r="33" spans="20:23">
      <c r="T33" s="7"/>
      <c r="V33" s="22"/>
      <c r="W33" s="7"/>
    </row>
    <row r="34" spans="20:23">
      <c r="T34" s="7"/>
      <c r="V34" s="22"/>
      <c r="W34" s="7"/>
    </row>
    <row r="35" spans="20:23">
      <c r="T35" s="7"/>
      <c r="V35" s="22"/>
      <c r="W35" s="7"/>
    </row>
    <row r="36" spans="20:23">
      <c r="T36" s="7"/>
      <c r="V36" s="22"/>
      <c r="W36" s="7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91"/>
  <sheetViews>
    <sheetView workbookViewId="0">
      <selection activeCell="J11" sqref="J11"/>
    </sheetView>
  </sheetViews>
  <sheetFormatPr defaultColWidth="11" defaultRowHeight="15.6"/>
  <cols>
    <col min="9" max="9" width="10.8984375" style="48"/>
  </cols>
  <sheetData>
    <row r="1" spans="1:26">
      <c r="A1" t="s">
        <v>60</v>
      </c>
      <c r="B1" t="s">
        <v>15</v>
      </c>
      <c r="C1" t="s">
        <v>221</v>
      </c>
      <c r="D1" t="s">
        <v>49</v>
      </c>
      <c r="E1" t="s">
        <v>706</v>
      </c>
      <c r="F1" t="s">
        <v>892</v>
      </c>
      <c r="G1" t="s">
        <v>13</v>
      </c>
      <c r="I1" s="47"/>
      <c r="J1" t="s">
        <v>15</v>
      </c>
      <c r="K1" t="s">
        <v>16</v>
      </c>
      <c r="L1" t="s">
        <v>221</v>
      </c>
      <c r="M1" t="s">
        <v>515</v>
      </c>
      <c r="N1" t="s">
        <v>707</v>
      </c>
      <c r="O1" t="s">
        <v>597</v>
      </c>
      <c r="P1" t="s">
        <v>708</v>
      </c>
      <c r="Q1" t="s">
        <v>620</v>
      </c>
      <c r="R1" t="s">
        <v>709</v>
      </c>
      <c r="S1" t="s">
        <v>710</v>
      </c>
      <c r="T1" t="s">
        <v>711</v>
      </c>
      <c r="U1" t="s">
        <v>712</v>
      </c>
      <c r="V1" t="s">
        <v>713</v>
      </c>
      <c r="W1" t="s">
        <v>714</v>
      </c>
      <c r="X1" t="s">
        <v>715</v>
      </c>
      <c r="Y1" t="s">
        <v>716</v>
      </c>
      <c r="Z1" t="s">
        <v>28</v>
      </c>
    </row>
    <row r="2" spans="1:26">
      <c r="A2" t="s">
        <v>74</v>
      </c>
      <c r="B2">
        <v>1</v>
      </c>
      <c r="D2" t="s">
        <v>32</v>
      </c>
      <c r="E2" t="s">
        <v>937</v>
      </c>
      <c r="F2">
        <v>5.1379799999999998</v>
      </c>
      <c r="G2">
        <v>2</v>
      </c>
      <c r="I2" s="59"/>
      <c r="J2">
        <v>1</v>
      </c>
      <c r="K2">
        <v>1</v>
      </c>
      <c r="M2" t="s">
        <v>719</v>
      </c>
      <c r="N2" t="s">
        <v>938</v>
      </c>
      <c r="P2" t="s">
        <v>892</v>
      </c>
      <c r="R2" t="s">
        <v>939</v>
      </c>
      <c r="S2" t="s">
        <v>940</v>
      </c>
      <c r="T2">
        <f>AVERAGE(F2:F3)</f>
        <v>3.7809400000000002</v>
      </c>
      <c r="U2">
        <f>F4</f>
        <v>3.0127999999999999</v>
      </c>
      <c r="V2">
        <v>4</v>
      </c>
      <c r="W2">
        <v>2</v>
      </c>
      <c r="X2">
        <f>U2/T2</f>
        <v>0.79683888133638714</v>
      </c>
      <c r="Y2">
        <f t="shared" ref="Y2:Y47" si="0">LN(X2)</f>
        <v>-0.22710277704436094</v>
      </c>
      <c r="Z2">
        <f>(V2*W2)/(W2+V2)</f>
        <v>1.3333333333333333</v>
      </c>
    </row>
    <row r="3" spans="1:26">
      <c r="A3" t="s">
        <v>515</v>
      </c>
      <c r="B3">
        <v>1</v>
      </c>
      <c r="D3" t="s">
        <v>32</v>
      </c>
      <c r="E3" t="s">
        <v>941</v>
      </c>
      <c r="F3">
        <v>2.4239000000000002</v>
      </c>
      <c r="G3">
        <v>2</v>
      </c>
      <c r="I3" s="47"/>
      <c r="J3">
        <v>1</v>
      </c>
      <c r="K3">
        <v>2</v>
      </c>
      <c r="M3" t="s">
        <v>719</v>
      </c>
      <c r="N3" t="s">
        <v>938</v>
      </c>
      <c r="P3" t="s">
        <v>892</v>
      </c>
      <c r="R3" t="s">
        <v>939</v>
      </c>
      <c r="S3" t="s">
        <v>942</v>
      </c>
      <c r="T3">
        <v>3.7809400000000002</v>
      </c>
      <c r="U3">
        <f>F5</f>
        <v>2.7567599999999999</v>
      </c>
      <c r="V3">
        <v>4</v>
      </c>
      <c r="W3">
        <v>2</v>
      </c>
      <c r="X3">
        <f t="shared" ref="X3:X47" si="1">U3/T3</f>
        <v>0.72912027167847138</v>
      </c>
      <c r="Y3">
        <f t="shared" si="0"/>
        <v>-0.31591657885516905</v>
      </c>
      <c r="Z3">
        <f t="shared" ref="Z3:Z47" si="2">(V3*W3)/(W3+V3)</f>
        <v>1.3333333333333333</v>
      </c>
    </row>
    <row r="4" spans="1:26">
      <c r="A4" t="s">
        <v>719</v>
      </c>
      <c r="B4">
        <v>1</v>
      </c>
      <c r="D4" t="s">
        <v>34</v>
      </c>
      <c r="E4" t="s">
        <v>940</v>
      </c>
      <c r="F4">
        <v>3.0127999999999999</v>
      </c>
      <c r="G4">
        <v>2</v>
      </c>
      <c r="I4" s="47"/>
      <c r="J4">
        <v>1</v>
      </c>
      <c r="K4">
        <v>3</v>
      </c>
      <c r="M4" t="s">
        <v>719</v>
      </c>
      <c r="N4" t="s">
        <v>938</v>
      </c>
      <c r="P4" t="s">
        <v>892</v>
      </c>
      <c r="R4" t="s">
        <v>939</v>
      </c>
      <c r="S4" t="s">
        <v>943</v>
      </c>
      <c r="T4">
        <v>3.7809400000000002</v>
      </c>
      <c r="U4">
        <f>F6</f>
        <v>2.5263200000000001</v>
      </c>
      <c r="V4">
        <v>4</v>
      </c>
      <c r="W4">
        <v>2</v>
      </c>
      <c r="X4">
        <f t="shared" si="1"/>
        <v>0.66817246504837424</v>
      </c>
      <c r="Y4">
        <f t="shared" si="0"/>
        <v>-0.40320895755838343</v>
      </c>
      <c r="Z4">
        <f t="shared" si="2"/>
        <v>1.3333333333333333</v>
      </c>
    </row>
    <row r="5" spans="1:26">
      <c r="A5" t="s">
        <v>707</v>
      </c>
      <c r="B5">
        <v>1</v>
      </c>
      <c r="D5" t="s">
        <v>34</v>
      </c>
      <c r="E5" t="s">
        <v>942</v>
      </c>
      <c r="F5">
        <v>2.7567599999999999</v>
      </c>
      <c r="G5">
        <v>2</v>
      </c>
      <c r="I5" s="47"/>
      <c r="J5">
        <v>1</v>
      </c>
      <c r="K5">
        <v>4</v>
      </c>
      <c r="L5">
        <v>1</v>
      </c>
      <c r="M5" t="s">
        <v>719</v>
      </c>
      <c r="N5" t="s">
        <v>938</v>
      </c>
      <c r="P5" t="s">
        <v>944</v>
      </c>
      <c r="R5" t="s">
        <v>939</v>
      </c>
      <c r="S5" t="s">
        <v>940</v>
      </c>
      <c r="T5">
        <f>AVERAGE(F9,F13)</f>
        <v>-2.5649999999999999</v>
      </c>
      <c r="U5">
        <f t="shared" ref="U5:U16" si="3">F17</f>
        <v>-2.6</v>
      </c>
      <c r="V5">
        <v>4</v>
      </c>
      <c r="W5">
        <v>2</v>
      </c>
      <c r="X5">
        <f t="shared" si="1"/>
        <v>1.0136452241715401</v>
      </c>
      <c r="Y5">
        <f t="shared" si="0"/>
        <v>1.3552966404703668E-2</v>
      </c>
      <c r="Z5">
        <f t="shared" si="2"/>
        <v>1.3333333333333333</v>
      </c>
    </row>
    <row r="6" spans="1:26">
      <c r="A6" t="s">
        <v>938</v>
      </c>
      <c r="B6">
        <v>1</v>
      </c>
      <c r="D6" t="s">
        <v>34</v>
      </c>
      <c r="E6" t="s">
        <v>943</v>
      </c>
      <c r="F6">
        <v>2.5263200000000001</v>
      </c>
      <c r="G6">
        <v>2</v>
      </c>
      <c r="I6" s="47"/>
      <c r="J6">
        <v>1</v>
      </c>
      <c r="K6">
        <v>5</v>
      </c>
      <c r="L6">
        <v>2</v>
      </c>
      <c r="M6" t="s">
        <v>719</v>
      </c>
      <c r="N6" t="s">
        <v>938</v>
      </c>
      <c r="P6" t="s">
        <v>944</v>
      </c>
      <c r="R6" t="s">
        <v>939</v>
      </c>
      <c r="S6" t="s">
        <v>940</v>
      </c>
      <c r="T6">
        <f>AVERAGE(F10,F14)</f>
        <v>-2.4299999999999997</v>
      </c>
      <c r="U6">
        <f t="shared" si="3"/>
        <v>-2.48</v>
      </c>
      <c r="V6">
        <v>4</v>
      </c>
      <c r="W6">
        <v>2</v>
      </c>
      <c r="X6">
        <f t="shared" si="1"/>
        <v>1.0205761316872428</v>
      </c>
      <c r="Y6">
        <f t="shared" si="0"/>
        <v>2.0367302824433733E-2</v>
      </c>
      <c r="Z6">
        <f t="shared" si="2"/>
        <v>1.3333333333333333</v>
      </c>
    </row>
    <row r="7" spans="1:26">
      <c r="I7" s="47"/>
      <c r="J7">
        <v>1</v>
      </c>
      <c r="K7">
        <v>6</v>
      </c>
      <c r="L7">
        <v>3</v>
      </c>
      <c r="M7" t="s">
        <v>719</v>
      </c>
      <c r="N7" t="s">
        <v>938</v>
      </c>
      <c r="P7" t="s">
        <v>944</v>
      </c>
      <c r="R7" t="s">
        <v>939</v>
      </c>
      <c r="S7" t="s">
        <v>940</v>
      </c>
      <c r="T7">
        <f>AVERAGE(F11,F15)</f>
        <v>-1.87</v>
      </c>
      <c r="U7">
        <f t="shared" si="3"/>
        <v>-1.98</v>
      </c>
      <c r="V7">
        <v>4</v>
      </c>
      <c r="W7">
        <v>2</v>
      </c>
      <c r="X7">
        <f t="shared" si="1"/>
        <v>1.0588235294117647</v>
      </c>
      <c r="Y7">
        <f t="shared" si="0"/>
        <v>5.7158413839948623E-2</v>
      </c>
      <c r="Z7">
        <f t="shared" si="2"/>
        <v>1.3333333333333333</v>
      </c>
    </row>
    <row r="8" spans="1:26">
      <c r="A8" t="s">
        <v>60</v>
      </c>
      <c r="B8" t="s">
        <v>15</v>
      </c>
      <c r="C8" t="s">
        <v>221</v>
      </c>
      <c r="D8" t="s">
        <v>49</v>
      </c>
      <c r="E8" t="s">
        <v>706</v>
      </c>
      <c r="F8" t="s">
        <v>944</v>
      </c>
      <c r="G8" t="s">
        <v>13</v>
      </c>
      <c r="I8" s="47"/>
      <c r="J8">
        <v>1</v>
      </c>
      <c r="K8">
        <v>7</v>
      </c>
      <c r="L8">
        <v>4</v>
      </c>
      <c r="M8" t="s">
        <v>719</v>
      </c>
      <c r="N8" t="s">
        <v>938</v>
      </c>
      <c r="P8" t="s">
        <v>944</v>
      </c>
      <c r="R8" t="s">
        <v>939</v>
      </c>
      <c r="S8" t="s">
        <v>940</v>
      </c>
      <c r="T8">
        <f>AVERAGE(F12,F16)</f>
        <v>-1.74</v>
      </c>
      <c r="U8">
        <f t="shared" si="3"/>
        <v>-1.8</v>
      </c>
      <c r="V8">
        <v>4</v>
      </c>
      <c r="W8">
        <v>2</v>
      </c>
      <c r="X8">
        <f t="shared" si="1"/>
        <v>1.0344827586206897</v>
      </c>
      <c r="Y8">
        <f t="shared" si="0"/>
        <v>3.3901551675681416E-2</v>
      </c>
      <c r="Z8">
        <f t="shared" si="2"/>
        <v>1.3333333333333333</v>
      </c>
    </row>
    <row r="9" spans="1:26">
      <c r="A9" t="s">
        <v>191</v>
      </c>
      <c r="B9">
        <v>2</v>
      </c>
      <c r="C9">
        <v>1</v>
      </c>
      <c r="D9" t="s">
        <v>32</v>
      </c>
      <c r="E9" t="s">
        <v>945</v>
      </c>
      <c r="F9">
        <v>-2.3199999999999998</v>
      </c>
      <c r="G9">
        <v>2</v>
      </c>
      <c r="I9" s="47"/>
      <c r="J9">
        <v>1</v>
      </c>
      <c r="K9">
        <v>8</v>
      </c>
      <c r="L9">
        <v>1</v>
      </c>
      <c r="M9" t="s">
        <v>719</v>
      </c>
      <c r="N9" t="s">
        <v>938</v>
      </c>
      <c r="P9" t="s">
        <v>944</v>
      </c>
      <c r="R9" t="s">
        <v>939</v>
      </c>
      <c r="S9" t="s">
        <v>942</v>
      </c>
      <c r="T9">
        <v>-2.5649999999999999</v>
      </c>
      <c r="U9">
        <f t="shared" si="3"/>
        <v>-2.61</v>
      </c>
      <c r="V9">
        <v>4</v>
      </c>
      <c r="W9">
        <v>2</v>
      </c>
      <c r="X9">
        <f t="shared" si="1"/>
        <v>1.0175438596491229</v>
      </c>
      <c r="Y9">
        <f t="shared" si="0"/>
        <v>1.7391742711869239E-2</v>
      </c>
      <c r="Z9">
        <f t="shared" si="2"/>
        <v>1.3333333333333333</v>
      </c>
    </row>
    <row r="10" spans="1:26">
      <c r="A10" t="s">
        <v>515</v>
      </c>
      <c r="B10">
        <v>2</v>
      </c>
      <c r="C10">
        <v>2</v>
      </c>
      <c r="D10" t="s">
        <v>32</v>
      </c>
      <c r="E10" t="s">
        <v>945</v>
      </c>
      <c r="F10">
        <v>-2.23</v>
      </c>
      <c r="G10">
        <v>2</v>
      </c>
      <c r="I10" s="47"/>
      <c r="J10">
        <v>1</v>
      </c>
      <c r="K10">
        <v>9</v>
      </c>
      <c r="L10">
        <v>2</v>
      </c>
      <c r="M10" t="s">
        <v>719</v>
      </c>
      <c r="N10" t="s">
        <v>938</v>
      </c>
      <c r="P10" t="s">
        <v>944</v>
      </c>
      <c r="R10" t="s">
        <v>939</v>
      </c>
      <c r="S10" t="s">
        <v>942</v>
      </c>
      <c r="T10">
        <v>-2.4299999999999997</v>
      </c>
      <c r="U10">
        <f t="shared" si="3"/>
        <v>-2.46</v>
      </c>
      <c r="V10">
        <v>4</v>
      </c>
      <c r="W10">
        <v>2</v>
      </c>
      <c r="X10">
        <f t="shared" si="1"/>
        <v>1.0123456790123457</v>
      </c>
      <c r="Y10">
        <f t="shared" si="0"/>
        <v>1.2270092591814401E-2</v>
      </c>
      <c r="Z10">
        <f t="shared" si="2"/>
        <v>1.3333333333333333</v>
      </c>
    </row>
    <row r="11" spans="1:26">
      <c r="A11" t="s">
        <v>719</v>
      </c>
      <c r="B11">
        <v>2</v>
      </c>
      <c r="C11">
        <v>3</v>
      </c>
      <c r="D11" t="s">
        <v>32</v>
      </c>
      <c r="E11" t="s">
        <v>945</v>
      </c>
      <c r="F11">
        <v>-1.68</v>
      </c>
      <c r="G11">
        <v>2</v>
      </c>
      <c r="I11" s="47"/>
      <c r="J11">
        <v>1</v>
      </c>
      <c r="K11">
        <v>10</v>
      </c>
      <c r="L11">
        <v>3</v>
      </c>
      <c r="M11" t="s">
        <v>719</v>
      </c>
      <c r="N11" t="s">
        <v>938</v>
      </c>
      <c r="P11" t="s">
        <v>944</v>
      </c>
      <c r="R11" t="s">
        <v>939</v>
      </c>
      <c r="S11" t="s">
        <v>942</v>
      </c>
      <c r="T11">
        <v>-1.87</v>
      </c>
      <c r="U11">
        <f t="shared" si="3"/>
        <v>-2.0499999999999998</v>
      </c>
      <c r="V11">
        <v>4</v>
      </c>
      <c r="W11">
        <v>2</v>
      </c>
      <c r="X11">
        <f t="shared" si="1"/>
        <v>1.0962566844919786</v>
      </c>
      <c r="Y11">
        <f t="shared" si="0"/>
        <v>9.1901362283821494E-2</v>
      </c>
      <c r="Z11">
        <f t="shared" si="2"/>
        <v>1.3333333333333333</v>
      </c>
    </row>
    <row r="12" spans="1:26">
      <c r="A12" t="s">
        <v>707</v>
      </c>
      <c r="B12">
        <v>2</v>
      </c>
      <c r="C12">
        <v>4</v>
      </c>
      <c r="D12" t="s">
        <v>32</v>
      </c>
      <c r="E12" t="s">
        <v>945</v>
      </c>
      <c r="F12">
        <v>-1.56</v>
      </c>
      <c r="G12">
        <v>2</v>
      </c>
      <c r="I12" s="47"/>
      <c r="J12">
        <v>1</v>
      </c>
      <c r="K12">
        <v>11</v>
      </c>
      <c r="L12">
        <v>4</v>
      </c>
      <c r="M12" t="s">
        <v>719</v>
      </c>
      <c r="N12" t="s">
        <v>938</v>
      </c>
      <c r="P12" t="s">
        <v>944</v>
      </c>
      <c r="R12" t="s">
        <v>939</v>
      </c>
      <c r="S12" t="s">
        <v>942</v>
      </c>
      <c r="T12">
        <v>-1.74</v>
      </c>
      <c r="U12">
        <f t="shared" si="3"/>
        <v>-1.95</v>
      </c>
      <c r="V12">
        <v>4</v>
      </c>
      <c r="W12">
        <v>2</v>
      </c>
      <c r="X12">
        <f t="shared" si="1"/>
        <v>1.1206896551724137</v>
      </c>
      <c r="Y12">
        <f t="shared" si="0"/>
        <v>0.11394425934921769</v>
      </c>
      <c r="Z12">
        <f t="shared" si="2"/>
        <v>1.3333333333333333</v>
      </c>
    </row>
    <row r="13" spans="1:26">
      <c r="A13" t="s">
        <v>938</v>
      </c>
      <c r="B13">
        <v>2</v>
      </c>
      <c r="C13">
        <v>1</v>
      </c>
      <c r="D13" t="s">
        <v>32</v>
      </c>
      <c r="E13" t="s">
        <v>946</v>
      </c>
      <c r="F13">
        <v>-2.81</v>
      </c>
      <c r="G13">
        <v>2</v>
      </c>
      <c r="I13" s="47"/>
      <c r="J13">
        <v>1</v>
      </c>
      <c r="K13">
        <v>12</v>
      </c>
      <c r="L13">
        <v>1</v>
      </c>
      <c r="M13" t="s">
        <v>719</v>
      </c>
      <c r="N13" t="s">
        <v>938</v>
      </c>
      <c r="P13" t="s">
        <v>944</v>
      </c>
      <c r="R13" t="s">
        <v>939</v>
      </c>
      <c r="S13" t="s">
        <v>943</v>
      </c>
      <c r="T13">
        <v>-2.5649999999999999</v>
      </c>
      <c r="U13">
        <f t="shared" si="3"/>
        <v>-2.86</v>
      </c>
      <c r="V13">
        <v>4</v>
      </c>
      <c r="W13">
        <v>2</v>
      </c>
      <c r="X13">
        <f t="shared" si="1"/>
        <v>1.1150097465886939</v>
      </c>
      <c r="Y13">
        <f t="shared" si="0"/>
        <v>0.1088631462090283</v>
      </c>
      <c r="Z13">
        <f t="shared" si="2"/>
        <v>1.3333333333333333</v>
      </c>
    </row>
    <row r="14" spans="1:26">
      <c r="B14">
        <v>2</v>
      </c>
      <c r="C14">
        <v>2</v>
      </c>
      <c r="D14" t="s">
        <v>32</v>
      </c>
      <c r="E14" t="s">
        <v>946</v>
      </c>
      <c r="F14">
        <v>-2.63</v>
      </c>
      <c r="G14">
        <v>2</v>
      </c>
      <c r="I14" s="47"/>
      <c r="J14">
        <v>1</v>
      </c>
      <c r="K14">
        <v>13</v>
      </c>
      <c r="L14">
        <v>2</v>
      </c>
      <c r="M14" t="s">
        <v>719</v>
      </c>
      <c r="N14" t="s">
        <v>938</v>
      </c>
      <c r="P14" t="s">
        <v>944</v>
      </c>
      <c r="R14" t="s">
        <v>939</v>
      </c>
      <c r="S14" t="s">
        <v>943</v>
      </c>
      <c r="T14">
        <v>-2.4299999999999997</v>
      </c>
      <c r="U14">
        <f t="shared" si="3"/>
        <v>-2.75</v>
      </c>
      <c r="V14">
        <v>4</v>
      </c>
      <c r="W14">
        <v>2</v>
      </c>
      <c r="X14">
        <f t="shared" si="1"/>
        <v>1.131687242798354</v>
      </c>
      <c r="Y14">
        <f t="shared" si="0"/>
        <v>0.12370965432602289</v>
      </c>
      <c r="Z14">
        <f t="shared" si="2"/>
        <v>1.3333333333333333</v>
      </c>
    </row>
    <row r="15" spans="1:26">
      <c r="B15">
        <v>2</v>
      </c>
      <c r="C15">
        <v>3</v>
      </c>
      <c r="D15" t="s">
        <v>32</v>
      </c>
      <c r="E15" t="s">
        <v>946</v>
      </c>
      <c r="F15">
        <v>-2.06</v>
      </c>
      <c r="G15">
        <v>2</v>
      </c>
      <c r="I15" s="47"/>
      <c r="J15">
        <v>1</v>
      </c>
      <c r="K15">
        <v>14</v>
      </c>
      <c r="L15">
        <v>3</v>
      </c>
      <c r="M15" t="s">
        <v>719</v>
      </c>
      <c r="N15" t="s">
        <v>938</v>
      </c>
      <c r="P15" t="s">
        <v>944</v>
      </c>
      <c r="R15" t="s">
        <v>939</v>
      </c>
      <c r="S15" t="s">
        <v>943</v>
      </c>
      <c r="T15">
        <v>-1.87</v>
      </c>
      <c r="U15">
        <f t="shared" si="3"/>
        <v>-2.12</v>
      </c>
      <c r="V15">
        <v>4</v>
      </c>
      <c r="W15">
        <v>2</v>
      </c>
      <c r="X15">
        <f t="shared" si="1"/>
        <v>1.1336898395721926</v>
      </c>
      <c r="Y15">
        <f t="shared" si="0"/>
        <v>0.1254776578174259</v>
      </c>
      <c r="Z15">
        <f t="shared" si="2"/>
        <v>1.3333333333333333</v>
      </c>
    </row>
    <row r="16" spans="1:26">
      <c r="B16">
        <v>2</v>
      </c>
      <c r="C16">
        <v>4</v>
      </c>
      <c r="D16" t="s">
        <v>32</v>
      </c>
      <c r="E16" t="s">
        <v>946</v>
      </c>
      <c r="F16">
        <v>-1.92</v>
      </c>
      <c r="G16">
        <v>2</v>
      </c>
      <c r="I16" s="47"/>
      <c r="J16">
        <v>1</v>
      </c>
      <c r="K16">
        <v>15</v>
      </c>
      <c r="L16">
        <v>4</v>
      </c>
      <c r="M16" t="s">
        <v>719</v>
      </c>
      <c r="N16" t="s">
        <v>938</v>
      </c>
      <c r="P16" t="s">
        <v>944</v>
      </c>
      <c r="R16" t="s">
        <v>939</v>
      </c>
      <c r="S16" t="s">
        <v>943</v>
      </c>
      <c r="T16">
        <v>-1.74</v>
      </c>
      <c r="U16">
        <f t="shared" si="3"/>
        <v>-1.94</v>
      </c>
      <c r="V16">
        <v>4</v>
      </c>
      <c r="W16">
        <v>2</v>
      </c>
      <c r="X16">
        <f t="shared" si="1"/>
        <v>1.1149425287356323</v>
      </c>
      <c r="Y16">
        <f t="shared" si="0"/>
        <v>0.10880285984879917</v>
      </c>
      <c r="Z16">
        <f t="shared" si="2"/>
        <v>1.3333333333333333</v>
      </c>
    </row>
    <row r="17" spans="1:26">
      <c r="B17">
        <v>2</v>
      </c>
      <c r="C17">
        <v>1</v>
      </c>
      <c r="D17" t="s">
        <v>34</v>
      </c>
      <c r="E17" t="s">
        <v>940</v>
      </c>
      <c r="F17">
        <v>-2.6</v>
      </c>
      <c r="G17">
        <v>2</v>
      </c>
      <c r="I17" s="59"/>
      <c r="J17">
        <v>2</v>
      </c>
      <c r="K17">
        <v>1</v>
      </c>
      <c r="M17" t="s">
        <v>719</v>
      </c>
      <c r="N17" t="s">
        <v>938</v>
      </c>
      <c r="P17" t="s">
        <v>947</v>
      </c>
      <c r="R17" t="s">
        <v>948</v>
      </c>
      <c r="S17" t="s">
        <v>949</v>
      </c>
      <c r="T17">
        <f>AVERAGE(F31:F32)</f>
        <v>61</v>
      </c>
      <c r="U17">
        <f>F33</f>
        <v>51</v>
      </c>
      <c r="V17">
        <v>4</v>
      </c>
      <c r="W17">
        <v>2</v>
      </c>
      <c r="X17">
        <f t="shared" si="1"/>
        <v>0.83606557377049184</v>
      </c>
      <c r="Y17">
        <f t="shared" si="0"/>
        <v>-0.17904823144898543</v>
      </c>
      <c r="Z17">
        <f t="shared" si="2"/>
        <v>1.3333333333333333</v>
      </c>
    </row>
    <row r="18" spans="1:26">
      <c r="B18">
        <v>2</v>
      </c>
      <c r="C18">
        <v>2</v>
      </c>
      <c r="D18" t="s">
        <v>34</v>
      </c>
      <c r="E18" t="s">
        <v>940</v>
      </c>
      <c r="F18">
        <v>-2.48</v>
      </c>
      <c r="G18">
        <v>2</v>
      </c>
      <c r="I18" s="47"/>
      <c r="J18">
        <v>2</v>
      </c>
      <c r="K18">
        <v>2</v>
      </c>
      <c r="M18" t="s">
        <v>719</v>
      </c>
      <c r="N18" t="s">
        <v>938</v>
      </c>
      <c r="P18" t="s">
        <v>947</v>
      </c>
      <c r="R18" t="s">
        <v>948</v>
      </c>
      <c r="S18" t="s">
        <v>950</v>
      </c>
      <c r="T18">
        <v>61</v>
      </c>
      <c r="U18">
        <f>F34</f>
        <v>43</v>
      </c>
      <c r="V18">
        <v>4</v>
      </c>
      <c r="W18">
        <v>2</v>
      </c>
      <c r="X18">
        <f t="shared" si="1"/>
        <v>0.70491803278688525</v>
      </c>
      <c r="Y18">
        <f t="shared" si="0"/>
        <v>-0.3496737484797488</v>
      </c>
      <c r="Z18">
        <f t="shared" si="2"/>
        <v>1.3333333333333333</v>
      </c>
    </row>
    <row r="19" spans="1:26">
      <c r="B19">
        <v>2</v>
      </c>
      <c r="C19">
        <v>3</v>
      </c>
      <c r="D19" t="s">
        <v>34</v>
      </c>
      <c r="E19" t="s">
        <v>940</v>
      </c>
      <c r="F19">
        <v>-1.98</v>
      </c>
      <c r="G19">
        <v>2</v>
      </c>
      <c r="I19" s="47"/>
      <c r="J19">
        <v>2</v>
      </c>
      <c r="K19">
        <v>3</v>
      </c>
      <c r="M19" t="s">
        <v>719</v>
      </c>
      <c r="N19" t="s">
        <v>938</v>
      </c>
      <c r="P19" t="s">
        <v>947</v>
      </c>
      <c r="R19" t="s">
        <v>948</v>
      </c>
      <c r="S19" t="s">
        <v>951</v>
      </c>
      <c r="T19">
        <v>61</v>
      </c>
      <c r="U19">
        <f>F35</f>
        <v>34</v>
      </c>
      <c r="V19">
        <v>4</v>
      </c>
      <c r="W19">
        <v>2</v>
      </c>
      <c r="X19">
        <f t="shared" si="1"/>
        <v>0.55737704918032782</v>
      </c>
      <c r="Y19">
        <f t="shared" si="0"/>
        <v>-0.5845133395571499</v>
      </c>
      <c r="Z19">
        <f t="shared" si="2"/>
        <v>1.3333333333333333</v>
      </c>
    </row>
    <row r="20" spans="1:26">
      <c r="B20">
        <v>2</v>
      </c>
      <c r="C20">
        <v>4</v>
      </c>
      <c r="D20" t="s">
        <v>34</v>
      </c>
      <c r="E20" t="s">
        <v>940</v>
      </c>
      <c r="F20">
        <v>-1.8</v>
      </c>
      <c r="G20">
        <v>2</v>
      </c>
      <c r="I20" s="59"/>
      <c r="J20">
        <v>3</v>
      </c>
      <c r="K20">
        <v>1</v>
      </c>
      <c r="M20" t="s">
        <v>819</v>
      </c>
      <c r="N20" t="s">
        <v>952</v>
      </c>
      <c r="P20" t="s">
        <v>947</v>
      </c>
      <c r="R20" t="s">
        <v>953</v>
      </c>
      <c r="S20" t="s">
        <v>954</v>
      </c>
      <c r="T20">
        <f>AVERAGE(F38:F39)</f>
        <v>66</v>
      </c>
      <c r="U20">
        <f>F40</f>
        <v>59</v>
      </c>
      <c r="V20">
        <v>4</v>
      </c>
      <c r="W20">
        <v>2</v>
      </c>
      <c r="X20">
        <f t="shared" si="1"/>
        <v>0.89393939393939392</v>
      </c>
      <c r="Y20">
        <f t="shared" si="0"/>
        <v>-0.11211729812070612</v>
      </c>
      <c r="Z20">
        <f t="shared" si="2"/>
        <v>1.3333333333333333</v>
      </c>
    </row>
    <row r="21" spans="1:26">
      <c r="B21">
        <v>2</v>
      </c>
      <c r="C21">
        <v>1</v>
      </c>
      <c r="D21" t="s">
        <v>34</v>
      </c>
      <c r="E21" t="s">
        <v>942</v>
      </c>
      <c r="F21">
        <v>-2.61</v>
      </c>
      <c r="G21">
        <v>2</v>
      </c>
      <c r="I21" s="47"/>
      <c r="J21">
        <v>3</v>
      </c>
      <c r="K21">
        <v>2</v>
      </c>
      <c r="M21" t="s">
        <v>819</v>
      </c>
      <c r="N21" t="s">
        <v>952</v>
      </c>
      <c r="P21" t="s">
        <v>947</v>
      </c>
      <c r="R21" t="s">
        <v>953</v>
      </c>
      <c r="S21" t="s">
        <v>955</v>
      </c>
      <c r="T21">
        <v>66</v>
      </c>
      <c r="U21">
        <f>F41</f>
        <v>44</v>
      </c>
      <c r="V21">
        <v>4</v>
      </c>
      <c r="W21">
        <v>2</v>
      </c>
      <c r="X21">
        <f t="shared" si="1"/>
        <v>0.66666666666666663</v>
      </c>
      <c r="Y21">
        <f t="shared" si="0"/>
        <v>-0.40546510810816444</v>
      </c>
      <c r="Z21">
        <f t="shared" si="2"/>
        <v>1.3333333333333333</v>
      </c>
    </row>
    <row r="22" spans="1:26">
      <c r="B22">
        <v>2</v>
      </c>
      <c r="C22">
        <v>2</v>
      </c>
      <c r="D22" t="s">
        <v>34</v>
      </c>
      <c r="E22" t="s">
        <v>942</v>
      </c>
      <c r="F22">
        <v>-2.46</v>
      </c>
      <c r="G22">
        <v>2</v>
      </c>
      <c r="I22" s="47"/>
      <c r="J22">
        <v>3</v>
      </c>
      <c r="K22">
        <v>3</v>
      </c>
      <c r="M22" t="s">
        <v>819</v>
      </c>
      <c r="N22" t="s">
        <v>952</v>
      </c>
      <c r="P22" t="s">
        <v>947</v>
      </c>
      <c r="R22" t="s">
        <v>953</v>
      </c>
      <c r="S22" t="s">
        <v>956</v>
      </c>
      <c r="T22">
        <v>66</v>
      </c>
      <c r="U22">
        <f>F42</f>
        <v>32</v>
      </c>
      <c r="V22">
        <v>4</v>
      </c>
      <c r="W22">
        <v>2</v>
      </c>
      <c r="X22">
        <f t="shared" si="1"/>
        <v>0.48484848484848486</v>
      </c>
      <c r="Y22">
        <f t="shared" si="0"/>
        <v>-0.72391883922669897</v>
      </c>
      <c r="Z22">
        <f t="shared" si="2"/>
        <v>1.3333333333333333</v>
      </c>
    </row>
    <row r="23" spans="1:26">
      <c r="B23">
        <v>2</v>
      </c>
      <c r="C23">
        <v>3</v>
      </c>
      <c r="D23" t="s">
        <v>34</v>
      </c>
      <c r="E23" t="s">
        <v>942</v>
      </c>
      <c r="F23">
        <v>-2.0499999999999998</v>
      </c>
      <c r="G23">
        <v>2</v>
      </c>
      <c r="I23" s="47"/>
      <c r="J23">
        <v>2</v>
      </c>
      <c r="K23">
        <v>4</v>
      </c>
      <c r="L23">
        <v>1</v>
      </c>
      <c r="M23" t="s">
        <v>719</v>
      </c>
      <c r="N23" t="s">
        <v>938</v>
      </c>
      <c r="P23" t="s">
        <v>957</v>
      </c>
      <c r="R23" t="s">
        <v>948</v>
      </c>
      <c r="S23" t="s">
        <v>949</v>
      </c>
      <c r="T23">
        <f>AVERAGE(F45,F50)</f>
        <v>-2.8600000000000003</v>
      </c>
      <c r="U23">
        <f t="shared" ref="U23:U32" si="4">F55</f>
        <v>-2.98</v>
      </c>
      <c r="V23">
        <v>4</v>
      </c>
      <c r="W23">
        <v>2</v>
      </c>
      <c r="X23">
        <f t="shared" si="1"/>
        <v>1.0419580419580419</v>
      </c>
      <c r="Y23">
        <f t="shared" si="0"/>
        <v>4.1101675685551779E-2</v>
      </c>
      <c r="Z23">
        <f t="shared" si="2"/>
        <v>1.3333333333333333</v>
      </c>
    </row>
    <row r="24" spans="1:26">
      <c r="B24">
        <v>2</v>
      </c>
      <c r="C24">
        <v>4</v>
      </c>
      <c r="D24" t="s">
        <v>34</v>
      </c>
      <c r="E24" t="s">
        <v>942</v>
      </c>
      <c r="F24">
        <v>-1.95</v>
      </c>
      <c r="G24">
        <v>2</v>
      </c>
      <c r="J24">
        <v>2</v>
      </c>
      <c r="K24">
        <v>5</v>
      </c>
      <c r="L24">
        <v>2</v>
      </c>
      <c r="M24" t="s">
        <v>719</v>
      </c>
      <c r="N24" t="s">
        <v>938</v>
      </c>
      <c r="P24" t="s">
        <v>957</v>
      </c>
      <c r="R24" t="s">
        <v>948</v>
      </c>
      <c r="S24" t="s">
        <v>949</v>
      </c>
      <c r="T24">
        <f>AVERAGE(F46,F51)</f>
        <v>-2.4500000000000002</v>
      </c>
      <c r="U24">
        <f t="shared" si="4"/>
        <v>-2.65</v>
      </c>
      <c r="V24">
        <v>4</v>
      </c>
      <c r="W24">
        <v>2</v>
      </c>
      <c r="X24">
        <f t="shared" si="1"/>
        <v>1.0816326530612244</v>
      </c>
      <c r="Y24">
        <f t="shared" si="0"/>
        <v>7.8471615441495099E-2</v>
      </c>
      <c r="Z24">
        <f t="shared" si="2"/>
        <v>1.3333333333333333</v>
      </c>
    </row>
    <row r="25" spans="1:26">
      <c r="B25">
        <v>2</v>
      </c>
      <c r="C25">
        <v>1</v>
      </c>
      <c r="D25" t="s">
        <v>34</v>
      </c>
      <c r="E25" t="s">
        <v>943</v>
      </c>
      <c r="F25">
        <v>-2.86</v>
      </c>
      <c r="G25">
        <v>2</v>
      </c>
      <c r="J25">
        <v>2</v>
      </c>
      <c r="K25">
        <v>6</v>
      </c>
      <c r="L25">
        <v>3</v>
      </c>
      <c r="M25" t="s">
        <v>719</v>
      </c>
      <c r="N25" t="s">
        <v>938</v>
      </c>
      <c r="P25" t="s">
        <v>957</v>
      </c>
      <c r="R25" t="s">
        <v>948</v>
      </c>
      <c r="S25" t="s">
        <v>949</v>
      </c>
      <c r="T25">
        <f>AVERAGE(F47,F52)</f>
        <v>-2.2650000000000001</v>
      </c>
      <c r="U25">
        <f t="shared" si="4"/>
        <v>-2.44</v>
      </c>
      <c r="V25">
        <v>4</v>
      </c>
      <c r="W25">
        <v>2</v>
      </c>
      <c r="X25">
        <f t="shared" si="1"/>
        <v>1.0772626931567328</v>
      </c>
      <c r="Y25">
        <f t="shared" si="0"/>
        <v>7.4423280370113115E-2</v>
      </c>
      <c r="Z25">
        <f t="shared" si="2"/>
        <v>1.3333333333333333</v>
      </c>
    </row>
    <row r="26" spans="1:26">
      <c r="B26">
        <v>2</v>
      </c>
      <c r="C26">
        <v>2</v>
      </c>
      <c r="D26" t="s">
        <v>34</v>
      </c>
      <c r="E26" t="s">
        <v>943</v>
      </c>
      <c r="F26">
        <v>-2.75</v>
      </c>
      <c r="G26">
        <v>2</v>
      </c>
      <c r="J26">
        <v>2</v>
      </c>
      <c r="K26">
        <v>7</v>
      </c>
      <c r="L26">
        <v>4</v>
      </c>
      <c r="M26" t="s">
        <v>719</v>
      </c>
      <c r="N26" t="s">
        <v>938</v>
      </c>
      <c r="P26" t="s">
        <v>957</v>
      </c>
      <c r="R26" t="s">
        <v>948</v>
      </c>
      <c r="S26" t="s">
        <v>949</v>
      </c>
      <c r="T26">
        <f>AVERAGE(F48,F53)</f>
        <v>-2.1800000000000002</v>
      </c>
      <c r="U26">
        <f t="shared" si="4"/>
        <v>-2.35</v>
      </c>
      <c r="V26">
        <v>4</v>
      </c>
      <c r="W26">
        <v>2</v>
      </c>
      <c r="X26">
        <f t="shared" si="1"/>
        <v>1.0779816513761467</v>
      </c>
      <c r="Y26">
        <f t="shared" si="0"/>
        <v>7.5090451355069823E-2</v>
      </c>
      <c r="Z26">
        <f t="shared" si="2"/>
        <v>1.3333333333333333</v>
      </c>
    </row>
    <row r="27" spans="1:26">
      <c r="B27">
        <v>2</v>
      </c>
      <c r="C27">
        <v>3</v>
      </c>
      <c r="D27" t="s">
        <v>34</v>
      </c>
      <c r="E27" t="s">
        <v>943</v>
      </c>
      <c r="F27">
        <v>-2.12</v>
      </c>
      <c r="G27">
        <v>2</v>
      </c>
      <c r="J27">
        <v>2</v>
      </c>
      <c r="K27">
        <v>8</v>
      </c>
      <c r="L27">
        <v>5</v>
      </c>
      <c r="M27" t="s">
        <v>719</v>
      </c>
      <c r="N27" t="s">
        <v>938</v>
      </c>
      <c r="P27" t="s">
        <v>957</v>
      </c>
      <c r="R27" t="s">
        <v>948</v>
      </c>
      <c r="S27" t="s">
        <v>949</v>
      </c>
      <c r="T27">
        <f>AVERAGE(F49,F54)</f>
        <v>-2.0699999999999998</v>
      </c>
      <c r="U27">
        <f t="shared" si="4"/>
        <v>-2.2400000000000002</v>
      </c>
      <c r="V27">
        <v>4</v>
      </c>
      <c r="W27">
        <v>2</v>
      </c>
      <c r="X27">
        <f t="shared" si="1"/>
        <v>1.0821256038647344</v>
      </c>
      <c r="Y27">
        <f t="shared" si="0"/>
        <v>7.8927258589670909E-2</v>
      </c>
      <c r="Z27">
        <f t="shared" si="2"/>
        <v>1.3333333333333333</v>
      </c>
    </row>
    <row r="28" spans="1:26">
      <c r="B28">
        <v>2</v>
      </c>
      <c r="C28">
        <v>4</v>
      </c>
      <c r="D28" t="s">
        <v>34</v>
      </c>
      <c r="E28" t="s">
        <v>943</v>
      </c>
      <c r="F28">
        <v>-1.94</v>
      </c>
      <c r="G28">
        <v>2</v>
      </c>
      <c r="J28">
        <v>2</v>
      </c>
      <c r="K28">
        <v>9</v>
      </c>
      <c r="L28">
        <v>1</v>
      </c>
      <c r="M28" t="s">
        <v>719</v>
      </c>
      <c r="N28" t="s">
        <v>938</v>
      </c>
      <c r="P28" t="s">
        <v>957</v>
      </c>
      <c r="R28" t="s">
        <v>948</v>
      </c>
      <c r="S28" t="s">
        <v>950</v>
      </c>
      <c r="T28">
        <v>-2.8600000000000003</v>
      </c>
      <c r="U28">
        <f t="shared" si="4"/>
        <v>-3.16</v>
      </c>
      <c r="V28">
        <v>4</v>
      </c>
      <c r="W28">
        <v>2</v>
      </c>
      <c r="X28">
        <f t="shared" si="1"/>
        <v>1.1048951048951048</v>
      </c>
      <c r="Y28">
        <f t="shared" si="0"/>
        <v>9.9750402767059418E-2</v>
      </c>
      <c r="Z28">
        <f t="shared" si="2"/>
        <v>1.3333333333333333</v>
      </c>
    </row>
    <row r="29" spans="1:26">
      <c r="J29">
        <v>2</v>
      </c>
      <c r="K29">
        <v>10</v>
      </c>
      <c r="L29">
        <v>2</v>
      </c>
      <c r="M29" t="s">
        <v>719</v>
      </c>
      <c r="N29" t="s">
        <v>938</v>
      </c>
      <c r="P29" t="s">
        <v>957</v>
      </c>
      <c r="R29" t="s">
        <v>948</v>
      </c>
      <c r="S29" t="s">
        <v>950</v>
      </c>
      <c r="T29">
        <v>-2.4500000000000002</v>
      </c>
      <c r="U29">
        <f t="shared" si="4"/>
        <v>-2.93</v>
      </c>
      <c r="V29">
        <v>4</v>
      </c>
      <c r="W29">
        <v>2</v>
      </c>
      <c r="X29">
        <f t="shared" si="1"/>
        <v>1.1959183673469387</v>
      </c>
      <c r="Y29">
        <f t="shared" si="0"/>
        <v>0.17891439847234025</v>
      </c>
      <c r="Z29">
        <f t="shared" si="2"/>
        <v>1.3333333333333333</v>
      </c>
    </row>
    <row r="30" spans="1:26">
      <c r="A30" t="s">
        <v>60</v>
      </c>
      <c r="B30" t="s">
        <v>15</v>
      </c>
      <c r="C30" t="s">
        <v>221</v>
      </c>
      <c r="D30" t="s">
        <v>49</v>
      </c>
      <c r="E30" t="s">
        <v>706</v>
      </c>
      <c r="F30" t="s">
        <v>947</v>
      </c>
      <c r="G30" t="s">
        <v>13</v>
      </c>
      <c r="J30">
        <v>2</v>
      </c>
      <c r="K30">
        <v>11</v>
      </c>
      <c r="L30">
        <v>3</v>
      </c>
      <c r="M30" t="s">
        <v>719</v>
      </c>
      <c r="N30" t="s">
        <v>938</v>
      </c>
      <c r="P30" t="s">
        <v>957</v>
      </c>
      <c r="R30" t="s">
        <v>948</v>
      </c>
      <c r="S30" t="s">
        <v>950</v>
      </c>
      <c r="T30">
        <v>-2.2650000000000001</v>
      </c>
      <c r="U30">
        <f t="shared" si="4"/>
        <v>-2.59</v>
      </c>
      <c r="V30">
        <v>4</v>
      </c>
      <c r="W30">
        <v>2</v>
      </c>
      <c r="X30">
        <f t="shared" si="1"/>
        <v>1.1434878587196466</v>
      </c>
      <c r="Y30">
        <f t="shared" si="0"/>
        <v>0.13408311677644891</v>
      </c>
      <c r="Z30">
        <f t="shared" si="2"/>
        <v>1.3333333333333333</v>
      </c>
    </row>
    <row r="31" spans="1:26">
      <c r="A31" t="s">
        <v>61</v>
      </c>
      <c r="B31">
        <v>3</v>
      </c>
      <c r="D31" t="s">
        <v>32</v>
      </c>
      <c r="E31" t="s">
        <v>958</v>
      </c>
      <c r="F31">
        <v>87</v>
      </c>
      <c r="G31">
        <v>2</v>
      </c>
      <c r="J31">
        <v>2</v>
      </c>
      <c r="K31">
        <v>12</v>
      </c>
      <c r="L31">
        <v>4</v>
      </c>
      <c r="M31" t="s">
        <v>719</v>
      </c>
      <c r="N31" t="s">
        <v>938</v>
      </c>
      <c r="P31" t="s">
        <v>957</v>
      </c>
      <c r="R31" t="s">
        <v>948</v>
      </c>
      <c r="S31" t="s">
        <v>950</v>
      </c>
      <c r="T31">
        <v>-2.1800000000000002</v>
      </c>
      <c r="U31">
        <f t="shared" si="4"/>
        <v>-2.4900000000000002</v>
      </c>
      <c r="V31">
        <v>4</v>
      </c>
      <c r="W31">
        <v>2</v>
      </c>
      <c r="X31">
        <f t="shared" si="1"/>
        <v>1.1422018348623852</v>
      </c>
      <c r="Y31">
        <f t="shared" si="0"/>
        <v>0.13295783367561853</v>
      </c>
      <c r="Z31">
        <f t="shared" si="2"/>
        <v>1.3333333333333333</v>
      </c>
    </row>
    <row r="32" spans="1:26">
      <c r="A32" t="s">
        <v>515</v>
      </c>
      <c r="B32">
        <v>3</v>
      </c>
      <c r="D32" t="s">
        <v>32</v>
      </c>
      <c r="E32" t="s">
        <v>959</v>
      </c>
      <c r="F32">
        <v>35</v>
      </c>
      <c r="G32">
        <v>2</v>
      </c>
      <c r="J32">
        <v>2</v>
      </c>
      <c r="K32">
        <v>13</v>
      </c>
      <c r="L32">
        <v>5</v>
      </c>
      <c r="M32" t="s">
        <v>719</v>
      </c>
      <c r="N32" t="s">
        <v>938</v>
      </c>
      <c r="P32" t="s">
        <v>957</v>
      </c>
      <c r="R32" t="s">
        <v>948</v>
      </c>
      <c r="S32" t="s">
        <v>950</v>
      </c>
      <c r="T32">
        <v>-2.0699999999999998</v>
      </c>
      <c r="U32">
        <f t="shared" si="4"/>
        <v>-2.34</v>
      </c>
      <c r="V32">
        <v>4</v>
      </c>
      <c r="W32">
        <v>2</v>
      </c>
      <c r="X32">
        <f t="shared" si="1"/>
        <v>1.1304347826086956</v>
      </c>
      <c r="Y32">
        <f t="shared" si="0"/>
        <v>0.12260232209233228</v>
      </c>
      <c r="Z32">
        <f t="shared" si="2"/>
        <v>1.3333333333333333</v>
      </c>
    </row>
    <row r="33" spans="1:26">
      <c r="A33" t="s">
        <v>719</v>
      </c>
      <c r="B33">
        <v>3</v>
      </c>
      <c r="D33" t="s">
        <v>34</v>
      </c>
      <c r="E33" t="s">
        <v>949</v>
      </c>
      <c r="F33">
        <v>51</v>
      </c>
      <c r="G33">
        <v>2</v>
      </c>
      <c r="J33">
        <v>3</v>
      </c>
      <c r="K33">
        <v>4</v>
      </c>
      <c r="L33">
        <v>1</v>
      </c>
      <c r="M33" t="s">
        <v>819</v>
      </c>
      <c r="N33" t="s">
        <v>952</v>
      </c>
      <c r="P33" t="s">
        <v>957</v>
      </c>
      <c r="R33" t="s">
        <v>953</v>
      </c>
      <c r="S33" t="s">
        <v>954</v>
      </c>
      <c r="T33">
        <f>AVERAGE(F67,F72)</f>
        <v>-3.38</v>
      </c>
      <c r="U33">
        <f t="shared" ref="U33:U47" si="5">F77</f>
        <v>-4.03</v>
      </c>
      <c r="V33">
        <v>4</v>
      </c>
      <c r="W33">
        <v>2</v>
      </c>
      <c r="X33">
        <f t="shared" si="1"/>
        <v>1.1923076923076925</v>
      </c>
      <c r="Y33">
        <f t="shared" si="0"/>
        <v>0.17589066646366439</v>
      </c>
      <c r="Z33">
        <f t="shared" si="2"/>
        <v>1.3333333333333333</v>
      </c>
    </row>
    <row r="34" spans="1:26">
      <c r="A34" t="s">
        <v>707</v>
      </c>
      <c r="B34">
        <v>3</v>
      </c>
      <c r="D34" t="s">
        <v>34</v>
      </c>
      <c r="E34" t="s">
        <v>950</v>
      </c>
      <c r="F34">
        <v>43</v>
      </c>
      <c r="G34">
        <v>2</v>
      </c>
      <c r="J34">
        <v>3</v>
      </c>
      <c r="K34">
        <v>5</v>
      </c>
      <c r="L34">
        <v>2</v>
      </c>
      <c r="M34" t="s">
        <v>819</v>
      </c>
      <c r="N34" t="s">
        <v>952</v>
      </c>
      <c r="P34" t="s">
        <v>957</v>
      </c>
      <c r="R34" t="s">
        <v>953</v>
      </c>
      <c r="S34" t="s">
        <v>954</v>
      </c>
      <c r="T34">
        <f>AVERAGE(F68,F73)</f>
        <v>-2.58</v>
      </c>
      <c r="U34">
        <f t="shared" si="5"/>
        <v>-2.54</v>
      </c>
      <c r="V34">
        <v>4</v>
      </c>
      <c r="W34">
        <v>2</v>
      </c>
      <c r="X34">
        <f t="shared" si="1"/>
        <v>0.98449612403100772</v>
      </c>
      <c r="Y34">
        <f t="shared" si="0"/>
        <v>-1.562531790308087E-2</v>
      </c>
      <c r="Z34">
        <f t="shared" si="2"/>
        <v>1.3333333333333333</v>
      </c>
    </row>
    <row r="35" spans="1:26">
      <c r="A35" t="s">
        <v>938</v>
      </c>
      <c r="B35">
        <v>3</v>
      </c>
      <c r="D35" t="s">
        <v>34</v>
      </c>
      <c r="E35" t="s">
        <v>951</v>
      </c>
      <c r="F35">
        <v>34</v>
      </c>
      <c r="G35">
        <v>2</v>
      </c>
      <c r="J35">
        <v>3</v>
      </c>
      <c r="K35">
        <v>6</v>
      </c>
      <c r="L35">
        <v>3</v>
      </c>
      <c r="M35" t="s">
        <v>819</v>
      </c>
      <c r="N35" t="s">
        <v>952</v>
      </c>
      <c r="P35" t="s">
        <v>957</v>
      </c>
      <c r="R35" t="s">
        <v>953</v>
      </c>
      <c r="S35" t="s">
        <v>954</v>
      </c>
      <c r="T35">
        <f>AVERAGE(F69,F74)</f>
        <v>-2.3650000000000002</v>
      </c>
      <c r="U35">
        <f t="shared" si="5"/>
        <v>-2.23</v>
      </c>
      <c r="V35">
        <v>4</v>
      </c>
      <c r="W35">
        <v>2</v>
      </c>
      <c r="X35">
        <f t="shared" si="1"/>
        <v>0.94291754756871027</v>
      </c>
      <c r="Y35">
        <f t="shared" si="0"/>
        <v>-5.8776436471868997E-2</v>
      </c>
      <c r="Z35">
        <f t="shared" si="2"/>
        <v>1.3333333333333333</v>
      </c>
    </row>
    <row r="36" spans="1:26">
      <c r="J36">
        <v>3</v>
      </c>
      <c r="K36">
        <v>7</v>
      </c>
      <c r="L36">
        <v>4</v>
      </c>
      <c r="M36" t="s">
        <v>819</v>
      </c>
      <c r="N36" t="s">
        <v>952</v>
      </c>
      <c r="P36" t="s">
        <v>957</v>
      </c>
      <c r="R36" t="s">
        <v>953</v>
      </c>
      <c r="S36" t="s">
        <v>954</v>
      </c>
      <c r="T36">
        <f>AVERAGE(F70,F75)</f>
        <v>-2.165</v>
      </c>
      <c r="U36">
        <f t="shared" si="5"/>
        <v>-2.0499999999999998</v>
      </c>
      <c r="V36">
        <v>4</v>
      </c>
      <c r="W36">
        <v>2</v>
      </c>
      <c r="X36">
        <f t="shared" si="1"/>
        <v>0.94688221709006914</v>
      </c>
      <c r="Y36">
        <f t="shared" si="0"/>
        <v>-5.4580568304136504E-2</v>
      </c>
      <c r="Z36">
        <f t="shared" si="2"/>
        <v>1.3333333333333333</v>
      </c>
    </row>
    <row r="37" spans="1:26">
      <c r="A37" t="s">
        <v>60</v>
      </c>
      <c r="B37" t="s">
        <v>15</v>
      </c>
      <c r="C37" t="s">
        <v>221</v>
      </c>
      <c r="D37" t="s">
        <v>49</v>
      </c>
      <c r="E37" t="s">
        <v>706</v>
      </c>
      <c r="F37" t="s">
        <v>947</v>
      </c>
      <c r="G37" t="s">
        <v>13</v>
      </c>
      <c r="J37">
        <v>3</v>
      </c>
      <c r="K37">
        <v>8</v>
      </c>
      <c r="L37">
        <v>5</v>
      </c>
      <c r="M37" t="s">
        <v>819</v>
      </c>
      <c r="N37" t="s">
        <v>952</v>
      </c>
      <c r="P37" t="s">
        <v>957</v>
      </c>
      <c r="R37" t="s">
        <v>953</v>
      </c>
      <c r="S37" t="s">
        <v>954</v>
      </c>
      <c r="T37">
        <f>AVERAGE(F71,F76)</f>
        <v>-1.98</v>
      </c>
      <c r="U37">
        <f t="shared" si="5"/>
        <v>-1.9</v>
      </c>
      <c r="V37">
        <v>4</v>
      </c>
      <c r="W37">
        <v>2</v>
      </c>
      <c r="X37">
        <f t="shared" si="1"/>
        <v>0.95959595959595956</v>
      </c>
      <c r="Y37">
        <f t="shared" si="0"/>
        <v>-4.1242958534049134E-2</v>
      </c>
      <c r="Z37">
        <f t="shared" si="2"/>
        <v>1.3333333333333333</v>
      </c>
    </row>
    <row r="38" spans="1:26">
      <c r="A38" t="s">
        <v>61</v>
      </c>
      <c r="B38">
        <v>4</v>
      </c>
      <c r="D38" t="s">
        <v>32</v>
      </c>
      <c r="E38" t="s">
        <v>960</v>
      </c>
      <c r="F38">
        <v>94</v>
      </c>
      <c r="G38">
        <v>2</v>
      </c>
      <c r="J38">
        <v>3</v>
      </c>
      <c r="K38">
        <v>9</v>
      </c>
      <c r="L38">
        <v>1</v>
      </c>
      <c r="M38" t="s">
        <v>819</v>
      </c>
      <c r="N38" t="s">
        <v>952</v>
      </c>
      <c r="P38" t="s">
        <v>957</v>
      </c>
      <c r="R38" t="s">
        <v>953</v>
      </c>
      <c r="S38" t="s">
        <v>955</v>
      </c>
      <c r="T38">
        <v>-3.38</v>
      </c>
      <c r="U38">
        <f t="shared" si="5"/>
        <v>-3.34</v>
      </c>
      <c r="V38">
        <v>4</v>
      </c>
      <c r="W38">
        <v>2</v>
      </c>
      <c r="X38">
        <f t="shared" si="1"/>
        <v>0.98816568047337272</v>
      </c>
      <c r="Y38">
        <f t="shared" si="0"/>
        <v>-1.1904902506318427E-2</v>
      </c>
      <c r="Z38">
        <f t="shared" si="2"/>
        <v>1.3333333333333333</v>
      </c>
    </row>
    <row r="39" spans="1:26">
      <c r="A39" t="s">
        <v>515</v>
      </c>
      <c r="B39">
        <v>4</v>
      </c>
      <c r="D39" t="s">
        <v>32</v>
      </c>
      <c r="E39" t="s">
        <v>961</v>
      </c>
      <c r="F39">
        <v>38</v>
      </c>
      <c r="G39">
        <v>2</v>
      </c>
      <c r="J39">
        <v>3</v>
      </c>
      <c r="K39">
        <v>10</v>
      </c>
      <c r="L39">
        <v>2</v>
      </c>
      <c r="M39" t="s">
        <v>819</v>
      </c>
      <c r="N39" t="s">
        <v>952</v>
      </c>
      <c r="P39" t="s">
        <v>957</v>
      </c>
      <c r="R39" t="s">
        <v>953</v>
      </c>
      <c r="S39" t="s">
        <v>955</v>
      </c>
      <c r="T39">
        <v>-2.58</v>
      </c>
      <c r="U39">
        <f t="shared" si="5"/>
        <v>-2.75</v>
      </c>
      <c r="V39">
        <v>4</v>
      </c>
      <c r="W39">
        <v>2</v>
      </c>
      <c r="X39">
        <f t="shared" si="1"/>
        <v>1.0658914728682169</v>
      </c>
      <c r="Y39">
        <f t="shared" si="0"/>
        <v>6.3811512744953766E-2</v>
      </c>
      <c r="Z39">
        <f t="shared" si="2"/>
        <v>1.3333333333333333</v>
      </c>
    </row>
    <row r="40" spans="1:26">
      <c r="A40" t="s">
        <v>819</v>
      </c>
      <c r="B40">
        <v>4</v>
      </c>
      <c r="D40" t="s">
        <v>34</v>
      </c>
      <c r="E40" t="s">
        <v>954</v>
      </c>
      <c r="F40">
        <v>59</v>
      </c>
      <c r="G40">
        <v>2</v>
      </c>
      <c r="J40">
        <v>3</v>
      </c>
      <c r="K40">
        <v>11</v>
      </c>
      <c r="L40">
        <v>3</v>
      </c>
      <c r="M40" t="s">
        <v>819</v>
      </c>
      <c r="N40" t="s">
        <v>952</v>
      </c>
      <c r="P40" t="s">
        <v>957</v>
      </c>
      <c r="R40" t="s">
        <v>953</v>
      </c>
      <c r="S40" t="s">
        <v>955</v>
      </c>
      <c r="T40">
        <v>-2.3650000000000002</v>
      </c>
      <c r="U40">
        <f t="shared" si="5"/>
        <v>-2.57</v>
      </c>
      <c r="V40">
        <v>4</v>
      </c>
      <c r="W40">
        <v>2</v>
      </c>
      <c r="X40">
        <f t="shared" si="1"/>
        <v>1.0866807610993656</v>
      </c>
      <c r="Y40">
        <f t="shared" si="0"/>
        <v>8.3127876963232025E-2</v>
      </c>
      <c r="Z40">
        <f t="shared" si="2"/>
        <v>1.3333333333333333</v>
      </c>
    </row>
    <row r="41" spans="1:26">
      <c r="A41" t="s">
        <v>707</v>
      </c>
      <c r="B41">
        <v>4</v>
      </c>
      <c r="D41" t="s">
        <v>34</v>
      </c>
      <c r="E41" t="s">
        <v>955</v>
      </c>
      <c r="F41">
        <v>44</v>
      </c>
      <c r="G41">
        <v>2</v>
      </c>
      <c r="J41">
        <v>3</v>
      </c>
      <c r="K41">
        <v>12</v>
      </c>
      <c r="L41">
        <v>4</v>
      </c>
      <c r="M41" t="s">
        <v>819</v>
      </c>
      <c r="N41" t="s">
        <v>952</v>
      </c>
      <c r="P41" t="s">
        <v>957</v>
      </c>
      <c r="R41" t="s">
        <v>953</v>
      </c>
      <c r="S41" t="s">
        <v>955</v>
      </c>
      <c r="T41">
        <v>-2.165</v>
      </c>
      <c r="U41">
        <f t="shared" si="5"/>
        <v>-2.39</v>
      </c>
      <c r="V41">
        <v>4</v>
      </c>
      <c r="W41">
        <v>2</v>
      </c>
      <c r="X41">
        <f t="shared" si="1"/>
        <v>1.1039260969976905</v>
      </c>
      <c r="Y41">
        <f t="shared" si="0"/>
        <v>9.8873004488966104E-2</v>
      </c>
      <c r="Z41">
        <f t="shared" si="2"/>
        <v>1.3333333333333333</v>
      </c>
    </row>
    <row r="42" spans="1:26">
      <c r="A42" t="s">
        <v>952</v>
      </c>
      <c r="B42">
        <v>4</v>
      </c>
      <c r="D42" t="s">
        <v>34</v>
      </c>
      <c r="E42" t="s">
        <v>956</v>
      </c>
      <c r="F42">
        <v>32</v>
      </c>
      <c r="G42">
        <v>2</v>
      </c>
      <c r="J42">
        <v>3</v>
      </c>
      <c r="K42">
        <v>13</v>
      </c>
      <c r="L42">
        <v>5</v>
      </c>
      <c r="M42" t="s">
        <v>819</v>
      </c>
      <c r="N42" t="s">
        <v>952</v>
      </c>
      <c r="P42" t="s">
        <v>957</v>
      </c>
      <c r="R42" t="s">
        <v>953</v>
      </c>
      <c r="S42" t="s">
        <v>955</v>
      </c>
      <c r="T42">
        <v>-1.98</v>
      </c>
      <c r="U42">
        <f t="shared" si="5"/>
        <v>-2.2400000000000002</v>
      </c>
      <c r="V42">
        <v>4</v>
      </c>
      <c r="W42">
        <v>2</v>
      </c>
      <c r="X42">
        <f t="shared" si="1"/>
        <v>1.1313131313131315</v>
      </c>
      <c r="Y42">
        <f t="shared" si="0"/>
        <v>0.12337902116050477</v>
      </c>
      <c r="Z42">
        <f t="shared" si="2"/>
        <v>1.3333333333333333</v>
      </c>
    </row>
    <row r="43" spans="1:26">
      <c r="J43">
        <v>3</v>
      </c>
      <c r="K43">
        <v>14</v>
      </c>
      <c r="L43">
        <v>1</v>
      </c>
      <c r="M43" t="s">
        <v>819</v>
      </c>
      <c r="N43" t="s">
        <v>952</v>
      </c>
      <c r="P43" t="s">
        <v>957</v>
      </c>
      <c r="R43" t="s">
        <v>953</v>
      </c>
      <c r="S43" t="s">
        <v>956</v>
      </c>
      <c r="T43">
        <v>-3.38</v>
      </c>
      <c r="U43">
        <f t="shared" si="5"/>
        <v>-5.21</v>
      </c>
      <c r="V43">
        <v>4</v>
      </c>
      <c r="W43">
        <v>2</v>
      </c>
      <c r="X43">
        <f t="shared" si="1"/>
        <v>1.5414201183431953</v>
      </c>
      <c r="Y43">
        <f t="shared" si="0"/>
        <v>0.43270414627034814</v>
      </c>
      <c r="Z43">
        <f t="shared" si="2"/>
        <v>1.3333333333333333</v>
      </c>
    </row>
    <row r="44" spans="1:26">
      <c r="A44" t="s">
        <v>60</v>
      </c>
      <c r="B44" t="s">
        <v>15</v>
      </c>
      <c r="C44" t="s">
        <v>221</v>
      </c>
      <c r="D44" t="s">
        <v>49</v>
      </c>
      <c r="E44" t="s">
        <v>706</v>
      </c>
      <c r="F44" t="s">
        <v>957</v>
      </c>
      <c r="G44" t="s">
        <v>13</v>
      </c>
      <c r="J44">
        <v>3</v>
      </c>
      <c r="K44">
        <v>15</v>
      </c>
      <c r="L44">
        <v>2</v>
      </c>
      <c r="M44" t="s">
        <v>819</v>
      </c>
      <c r="N44" t="s">
        <v>952</v>
      </c>
      <c r="P44" t="s">
        <v>957</v>
      </c>
      <c r="R44" t="s">
        <v>953</v>
      </c>
      <c r="S44" t="s">
        <v>956</v>
      </c>
      <c r="T44">
        <v>-2.58</v>
      </c>
      <c r="U44">
        <f t="shared" si="5"/>
        <v>-3.73</v>
      </c>
      <c r="V44">
        <v>4</v>
      </c>
      <c r="W44">
        <v>2</v>
      </c>
      <c r="X44">
        <f t="shared" si="1"/>
        <v>1.445736434108527</v>
      </c>
      <c r="Y44">
        <f t="shared" si="0"/>
        <v>0.36861883472219803</v>
      </c>
      <c r="Z44">
        <f t="shared" si="2"/>
        <v>1.3333333333333333</v>
      </c>
    </row>
    <row r="45" spans="1:26">
      <c r="A45" t="s">
        <v>447</v>
      </c>
      <c r="B45">
        <v>5</v>
      </c>
      <c r="C45">
        <v>1</v>
      </c>
      <c r="D45" t="s">
        <v>32</v>
      </c>
      <c r="E45" t="s">
        <v>958</v>
      </c>
      <c r="F45">
        <v>-2.35</v>
      </c>
      <c r="G45">
        <v>2</v>
      </c>
      <c r="J45">
        <v>3</v>
      </c>
      <c r="K45">
        <v>16</v>
      </c>
      <c r="L45">
        <v>3</v>
      </c>
      <c r="M45" t="s">
        <v>819</v>
      </c>
      <c r="N45" t="s">
        <v>952</v>
      </c>
      <c r="P45" t="s">
        <v>957</v>
      </c>
      <c r="R45" t="s">
        <v>953</v>
      </c>
      <c r="S45" t="s">
        <v>956</v>
      </c>
      <c r="T45">
        <v>-2.3650000000000002</v>
      </c>
      <c r="U45">
        <f t="shared" si="5"/>
        <v>-3.51</v>
      </c>
      <c r="V45">
        <v>4</v>
      </c>
      <c r="W45">
        <v>2</v>
      </c>
      <c r="X45">
        <f t="shared" si="1"/>
        <v>1.4841437632135304</v>
      </c>
      <c r="Y45">
        <f t="shared" si="0"/>
        <v>0.39483801553387798</v>
      </c>
      <c r="Z45">
        <f t="shared" si="2"/>
        <v>1.3333333333333333</v>
      </c>
    </row>
    <row r="46" spans="1:26">
      <c r="A46" t="s">
        <v>515</v>
      </c>
      <c r="B46">
        <v>5</v>
      </c>
      <c r="C46">
        <v>2</v>
      </c>
      <c r="D46" t="s">
        <v>32</v>
      </c>
      <c r="E46" t="s">
        <v>958</v>
      </c>
      <c r="F46">
        <v>-2.0099999999999998</v>
      </c>
      <c r="G46">
        <v>2</v>
      </c>
      <c r="J46">
        <v>3</v>
      </c>
      <c r="K46">
        <v>17</v>
      </c>
      <c r="L46">
        <v>4</v>
      </c>
      <c r="M46" t="s">
        <v>819</v>
      </c>
      <c r="N46" t="s">
        <v>952</v>
      </c>
      <c r="P46" t="s">
        <v>957</v>
      </c>
      <c r="R46" t="s">
        <v>953</v>
      </c>
      <c r="S46" t="s">
        <v>956</v>
      </c>
      <c r="T46">
        <v>-2.165</v>
      </c>
      <c r="U46">
        <f t="shared" si="5"/>
        <v>-3.47</v>
      </c>
      <c r="V46">
        <v>4</v>
      </c>
      <c r="W46">
        <v>2</v>
      </c>
      <c r="X46">
        <f t="shared" si="1"/>
        <v>1.6027713625866051</v>
      </c>
      <c r="Y46">
        <f t="shared" si="0"/>
        <v>0.47173423250431468</v>
      </c>
      <c r="Z46">
        <f t="shared" si="2"/>
        <v>1.3333333333333333</v>
      </c>
    </row>
    <row r="47" spans="1:26">
      <c r="A47" t="s">
        <v>719</v>
      </c>
      <c r="B47">
        <v>5</v>
      </c>
      <c r="C47">
        <v>3</v>
      </c>
      <c r="D47" t="s">
        <v>32</v>
      </c>
      <c r="E47" t="s">
        <v>958</v>
      </c>
      <c r="F47">
        <v>-1.93</v>
      </c>
      <c r="G47">
        <v>2</v>
      </c>
      <c r="J47">
        <v>3</v>
      </c>
      <c r="K47">
        <v>18</v>
      </c>
      <c r="L47">
        <v>5</v>
      </c>
      <c r="M47" t="s">
        <v>819</v>
      </c>
      <c r="N47" t="s">
        <v>952</v>
      </c>
      <c r="P47" t="s">
        <v>957</v>
      </c>
      <c r="R47" t="s">
        <v>953</v>
      </c>
      <c r="S47" t="s">
        <v>956</v>
      </c>
      <c r="T47">
        <v>-1.98</v>
      </c>
      <c r="U47">
        <f t="shared" si="5"/>
        <v>-2.61</v>
      </c>
      <c r="V47">
        <v>4</v>
      </c>
      <c r="W47">
        <v>2</v>
      </c>
      <c r="X47">
        <f t="shared" si="1"/>
        <v>1.3181818181818181</v>
      </c>
      <c r="Y47">
        <f t="shared" si="0"/>
        <v>0.27625337662815813</v>
      </c>
      <c r="Z47">
        <f t="shared" si="2"/>
        <v>1.3333333333333333</v>
      </c>
    </row>
    <row r="48" spans="1:26">
      <c r="A48" t="s">
        <v>707</v>
      </c>
      <c r="B48">
        <v>5</v>
      </c>
      <c r="C48">
        <v>4</v>
      </c>
      <c r="D48" t="s">
        <v>32</v>
      </c>
      <c r="E48" t="s">
        <v>958</v>
      </c>
      <c r="F48">
        <v>-1.82</v>
      </c>
      <c r="G48">
        <v>2</v>
      </c>
    </row>
    <row r="49" spans="1:7">
      <c r="A49" t="s">
        <v>938</v>
      </c>
      <c r="B49">
        <v>5</v>
      </c>
      <c r="C49">
        <v>5</v>
      </c>
      <c r="D49" t="s">
        <v>32</v>
      </c>
      <c r="E49" t="s">
        <v>958</v>
      </c>
      <c r="F49">
        <v>-1.66</v>
      </c>
      <c r="G49">
        <v>2</v>
      </c>
    </row>
    <row r="50" spans="1:7">
      <c r="B50">
        <v>5</v>
      </c>
      <c r="C50">
        <v>1</v>
      </c>
      <c r="D50" t="s">
        <v>32</v>
      </c>
      <c r="E50" t="s">
        <v>959</v>
      </c>
      <c r="F50">
        <v>-3.37</v>
      </c>
      <c r="G50">
        <v>2</v>
      </c>
    </row>
    <row r="51" spans="1:7">
      <c r="B51">
        <v>5</v>
      </c>
      <c r="C51">
        <v>2</v>
      </c>
      <c r="D51" t="s">
        <v>32</v>
      </c>
      <c r="E51" t="s">
        <v>959</v>
      </c>
      <c r="F51">
        <v>-2.89</v>
      </c>
      <c r="G51">
        <v>2</v>
      </c>
    </row>
    <row r="52" spans="1:7">
      <c r="B52">
        <v>5</v>
      </c>
      <c r="C52">
        <v>3</v>
      </c>
      <c r="D52" t="s">
        <v>32</v>
      </c>
      <c r="E52" t="s">
        <v>959</v>
      </c>
      <c r="F52">
        <v>-2.6</v>
      </c>
      <c r="G52">
        <v>2</v>
      </c>
    </row>
    <row r="53" spans="1:7">
      <c r="B53">
        <v>5</v>
      </c>
      <c r="C53">
        <v>4</v>
      </c>
      <c r="D53" t="s">
        <v>32</v>
      </c>
      <c r="E53" t="s">
        <v>959</v>
      </c>
      <c r="F53">
        <v>-2.54</v>
      </c>
      <c r="G53">
        <v>2</v>
      </c>
    </row>
    <row r="54" spans="1:7">
      <c r="B54">
        <v>5</v>
      </c>
      <c r="C54">
        <v>5</v>
      </c>
      <c r="D54" t="s">
        <v>32</v>
      </c>
      <c r="E54" t="s">
        <v>959</v>
      </c>
      <c r="F54">
        <v>-2.48</v>
      </c>
      <c r="G54">
        <v>2</v>
      </c>
    </row>
    <row r="55" spans="1:7">
      <c r="B55">
        <v>5</v>
      </c>
      <c r="C55">
        <v>1</v>
      </c>
      <c r="D55" t="s">
        <v>34</v>
      </c>
      <c r="E55" t="s">
        <v>949</v>
      </c>
      <c r="F55">
        <v>-2.98</v>
      </c>
      <c r="G55">
        <v>2</v>
      </c>
    </row>
    <row r="56" spans="1:7">
      <c r="B56">
        <v>5</v>
      </c>
      <c r="C56">
        <v>2</v>
      </c>
      <c r="D56" t="s">
        <v>34</v>
      </c>
      <c r="E56" t="s">
        <v>949</v>
      </c>
      <c r="F56">
        <v>-2.65</v>
      </c>
      <c r="G56">
        <v>2</v>
      </c>
    </row>
    <row r="57" spans="1:7">
      <c r="B57">
        <v>5</v>
      </c>
      <c r="C57">
        <v>3</v>
      </c>
      <c r="D57" t="s">
        <v>34</v>
      </c>
      <c r="E57" t="s">
        <v>949</v>
      </c>
      <c r="F57">
        <v>-2.44</v>
      </c>
      <c r="G57">
        <v>2</v>
      </c>
    </row>
    <row r="58" spans="1:7">
      <c r="B58">
        <v>5</v>
      </c>
      <c r="C58">
        <v>4</v>
      </c>
      <c r="D58" t="s">
        <v>34</v>
      </c>
      <c r="E58" t="s">
        <v>949</v>
      </c>
      <c r="F58">
        <v>-2.35</v>
      </c>
      <c r="G58">
        <v>2</v>
      </c>
    </row>
    <row r="59" spans="1:7">
      <c r="B59">
        <v>5</v>
      </c>
      <c r="C59">
        <v>5</v>
      </c>
      <c r="D59" t="s">
        <v>34</v>
      </c>
      <c r="E59" t="s">
        <v>949</v>
      </c>
      <c r="F59">
        <v>-2.2400000000000002</v>
      </c>
      <c r="G59">
        <v>2</v>
      </c>
    </row>
    <row r="60" spans="1:7">
      <c r="B60">
        <v>5</v>
      </c>
      <c r="C60">
        <v>1</v>
      </c>
      <c r="D60" t="s">
        <v>34</v>
      </c>
      <c r="E60" t="s">
        <v>950</v>
      </c>
      <c r="F60">
        <v>-3.16</v>
      </c>
      <c r="G60">
        <v>2</v>
      </c>
    </row>
    <row r="61" spans="1:7">
      <c r="B61">
        <v>5</v>
      </c>
      <c r="C61">
        <v>2</v>
      </c>
      <c r="D61" t="s">
        <v>34</v>
      </c>
      <c r="E61" t="s">
        <v>950</v>
      </c>
      <c r="F61">
        <v>-2.93</v>
      </c>
      <c r="G61">
        <v>2</v>
      </c>
    </row>
    <row r="62" spans="1:7">
      <c r="B62">
        <v>5</v>
      </c>
      <c r="C62">
        <v>3</v>
      </c>
      <c r="D62" t="s">
        <v>34</v>
      </c>
      <c r="E62" t="s">
        <v>950</v>
      </c>
      <c r="F62">
        <v>-2.59</v>
      </c>
      <c r="G62">
        <v>2</v>
      </c>
    </row>
    <row r="63" spans="1:7">
      <c r="B63">
        <v>5</v>
      </c>
      <c r="C63">
        <v>4</v>
      </c>
      <c r="D63" t="s">
        <v>34</v>
      </c>
      <c r="E63" t="s">
        <v>950</v>
      </c>
      <c r="F63">
        <v>-2.4900000000000002</v>
      </c>
      <c r="G63">
        <v>2</v>
      </c>
    </row>
    <row r="64" spans="1:7">
      <c r="B64">
        <v>5</v>
      </c>
      <c r="C64">
        <v>5</v>
      </c>
      <c r="D64" t="s">
        <v>34</v>
      </c>
      <c r="E64" t="s">
        <v>950</v>
      </c>
      <c r="F64">
        <v>-2.34</v>
      </c>
      <c r="G64">
        <v>2</v>
      </c>
    </row>
    <row r="66" spans="1:10">
      <c r="A66" t="s">
        <v>60</v>
      </c>
      <c r="B66" t="s">
        <v>15</v>
      </c>
      <c r="C66" t="s">
        <v>221</v>
      </c>
      <c r="D66" t="s">
        <v>49</v>
      </c>
      <c r="E66" t="s">
        <v>706</v>
      </c>
      <c r="F66" t="s">
        <v>957</v>
      </c>
      <c r="G66" t="s">
        <v>13</v>
      </c>
      <c r="J66" s="22"/>
    </row>
    <row r="67" spans="1:10">
      <c r="A67" t="s">
        <v>170</v>
      </c>
      <c r="B67">
        <v>6</v>
      </c>
      <c r="C67">
        <v>1</v>
      </c>
      <c r="D67" t="s">
        <v>32</v>
      </c>
      <c r="E67" t="s">
        <v>960</v>
      </c>
      <c r="F67">
        <v>-2.4</v>
      </c>
      <c r="G67">
        <v>2</v>
      </c>
    </row>
    <row r="68" spans="1:10">
      <c r="A68" t="s">
        <v>515</v>
      </c>
      <c r="B68">
        <v>6</v>
      </c>
      <c r="C68">
        <v>2</v>
      </c>
      <c r="D68" t="s">
        <v>32</v>
      </c>
      <c r="E68" t="s">
        <v>960</v>
      </c>
      <c r="F68">
        <v>-1.89</v>
      </c>
      <c r="G68">
        <v>2</v>
      </c>
    </row>
    <row r="69" spans="1:10">
      <c r="A69" t="s">
        <v>819</v>
      </c>
      <c r="B69">
        <v>6</v>
      </c>
      <c r="C69">
        <v>3</v>
      </c>
      <c r="D69" t="s">
        <v>32</v>
      </c>
      <c r="E69" t="s">
        <v>960</v>
      </c>
      <c r="F69">
        <v>-1.6</v>
      </c>
      <c r="G69">
        <v>2</v>
      </c>
    </row>
    <row r="70" spans="1:10">
      <c r="A70" t="s">
        <v>707</v>
      </c>
      <c r="B70">
        <v>6</v>
      </c>
      <c r="C70">
        <v>4</v>
      </c>
      <c r="D70" t="s">
        <v>32</v>
      </c>
      <c r="E70" t="s">
        <v>960</v>
      </c>
      <c r="F70">
        <v>-1.26</v>
      </c>
      <c r="G70">
        <v>2</v>
      </c>
    </row>
    <row r="71" spans="1:10">
      <c r="A71" t="s">
        <v>952</v>
      </c>
      <c r="B71">
        <v>6</v>
      </c>
      <c r="C71">
        <v>5</v>
      </c>
      <c r="D71" t="s">
        <v>32</v>
      </c>
      <c r="E71" t="s">
        <v>960</v>
      </c>
      <c r="F71">
        <v>-1.04</v>
      </c>
      <c r="G71">
        <v>2</v>
      </c>
    </row>
    <row r="72" spans="1:10">
      <c r="B72">
        <v>6</v>
      </c>
      <c r="C72">
        <v>1</v>
      </c>
      <c r="D72" t="s">
        <v>32</v>
      </c>
      <c r="E72" t="s">
        <v>961</v>
      </c>
      <c r="F72">
        <v>-4.3600000000000003</v>
      </c>
      <c r="G72">
        <v>2</v>
      </c>
    </row>
    <row r="73" spans="1:10">
      <c r="B73">
        <v>6</v>
      </c>
      <c r="C73">
        <v>2</v>
      </c>
      <c r="D73" t="s">
        <v>32</v>
      </c>
      <c r="E73" t="s">
        <v>961</v>
      </c>
      <c r="F73">
        <v>-3.27</v>
      </c>
      <c r="G73">
        <v>2</v>
      </c>
    </row>
    <row r="74" spans="1:10">
      <c r="B74">
        <v>6</v>
      </c>
      <c r="C74">
        <v>3</v>
      </c>
      <c r="D74" t="s">
        <v>32</v>
      </c>
      <c r="E74" t="s">
        <v>961</v>
      </c>
      <c r="F74">
        <v>-3.13</v>
      </c>
      <c r="G74">
        <v>2</v>
      </c>
    </row>
    <row r="75" spans="1:10">
      <c r="B75">
        <v>6</v>
      </c>
      <c r="C75">
        <v>4</v>
      </c>
      <c r="D75" t="s">
        <v>32</v>
      </c>
      <c r="E75" t="s">
        <v>961</v>
      </c>
      <c r="F75">
        <v>-3.07</v>
      </c>
      <c r="G75">
        <v>2</v>
      </c>
    </row>
    <row r="76" spans="1:10">
      <c r="B76">
        <v>6</v>
      </c>
      <c r="C76">
        <v>5</v>
      </c>
      <c r="D76" t="s">
        <v>32</v>
      </c>
      <c r="E76" t="s">
        <v>961</v>
      </c>
      <c r="F76">
        <v>-2.92</v>
      </c>
      <c r="G76">
        <v>2</v>
      </c>
    </row>
    <row r="77" spans="1:10">
      <c r="B77">
        <v>6</v>
      </c>
      <c r="C77">
        <v>1</v>
      </c>
      <c r="D77" t="s">
        <v>34</v>
      </c>
      <c r="E77" t="s">
        <v>954</v>
      </c>
      <c r="F77">
        <v>-4.03</v>
      </c>
      <c r="G77">
        <v>2</v>
      </c>
    </row>
    <row r="78" spans="1:10">
      <c r="B78">
        <v>6</v>
      </c>
      <c r="C78">
        <v>2</v>
      </c>
      <c r="D78" t="s">
        <v>34</v>
      </c>
      <c r="E78" t="s">
        <v>954</v>
      </c>
      <c r="F78">
        <v>-2.54</v>
      </c>
      <c r="G78">
        <v>2</v>
      </c>
    </row>
    <row r="79" spans="1:10">
      <c r="B79">
        <v>6</v>
      </c>
      <c r="C79">
        <v>2</v>
      </c>
      <c r="D79" t="s">
        <v>34</v>
      </c>
      <c r="E79" t="s">
        <v>954</v>
      </c>
      <c r="F79">
        <v>-2.23</v>
      </c>
      <c r="G79">
        <v>2</v>
      </c>
    </row>
    <row r="80" spans="1:10">
      <c r="B80">
        <v>6</v>
      </c>
      <c r="C80">
        <v>4</v>
      </c>
      <c r="D80" t="s">
        <v>34</v>
      </c>
      <c r="E80" t="s">
        <v>954</v>
      </c>
      <c r="F80">
        <v>-2.0499999999999998</v>
      </c>
      <c r="G80">
        <v>2</v>
      </c>
    </row>
    <row r="81" spans="2:7">
      <c r="B81">
        <v>6</v>
      </c>
      <c r="C81">
        <v>5</v>
      </c>
      <c r="D81" t="s">
        <v>34</v>
      </c>
      <c r="E81" t="s">
        <v>954</v>
      </c>
      <c r="F81">
        <v>-1.9</v>
      </c>
      <c r="G81">
        <v>2</v>
      </c>
    </row>
    <row r="82" spans="2:7">
      <c r="B82">
        <v>6</v>
      </c>
      <c r="C82">
        <v>1</v>
      </c>
      <c r="D82" t="s">
        <v>34</v>
      </c>
      <c r="E82" t="s">
        <v>955</v>
      </c>
      <c r="F82">
        <v>-3.34</v>
      </c>
      <c r="G82">
        <v>2</v>
      </c>
    </row>
    <row r="83" spans="2:7">
      <c r="B83">
        <v>6</v>
      </c>
      <c r="C83">
        <v>2</v>
      </c>
      <c r="D83" t="s">
        <v>34</v>
      </c>
      <c r="E83" t="s">
        <v>955</v>
      </c>
      <c r="F83">
        <v>-2.75</v>
      </c>
      <c r="G83">
        <v>2</v>
      </c>
    </row>
    <row r="84" spans="2:7">
      <c r="B84">
        <v>6</v>
      </c>
      <c r="C84">
        <v>3</v>
      </c>
      <c r="D84" t="s">
        <v>34</v>
      </c>
      <c r="E84" t="s">
        <v>955</v>
      </c>
      <c r="F84">
        <v>-2.57</v>
      </c>
      <c r="G84">
        <v>2</v>
      </c>
    </row>
    <row r="85" spans="2:7">
      <c r="B85">
        <v>6</v>
      </c>
      <c r="C85">
        <v>4</v>
      </c>
      <c r="D85" t="s">
        <v>34</v>
      </c>
      <c r="E85" t="s">
        <v>955</v>
      </c>
      <c r="F85">
        <v>-2.39</v>
      </c>
      <c r="G85">
        <v>2</v>
      </c>
    </row>
    <row r="86" spans="2:7">
      <c r="B86">
        <v>6</v>
      </c>
      <c r="C86">
        <v>5</v>
      </c>
      <c r="D86" t="s">
        <v>34</v>
      </c>
      <c r="E86" t="s">
        <v>955</v>
      </c>
      <c r="F86">
        <v>-2.2400000000000002</v>
      </c>
      <c r="G86">
        <v>2</v>
      </c>
    </row>
    <row r="87" spans="2:7">
      <c r="B87">
        <v>6</v>
      </c>
      <c r="C87">
        <v>1</v>
      </c>
      <c r="D87" t="s">
        <v>34</v>
      </c>
      <c r="E87" t="s">
        <v>956</v>
      </c>
      <c r="F87">
        <v>-5.21</v>
      </c>
      <c r="G87">
        <v>2</v>
      </c>
    </row>
    <row r="88" spans="2:7">
      <c r="B88">
        <v>6</v>
      </c>
      <c r="C88">
        <v>2</v>
      </c>
      <c r="D88" t="s">
        <v>34</v>
      </c>
      <c r="E88" t="s">
        <v>956</v>
      </c>
      <c r="F88">
        <v>-3.73</v>
      </c>
      <c r="G88">
        <v>2</v>
      </c>
    </row>
    <row r="89" spans="2:7">
      <c r="B89">
        <v>6</v>
      </c>
      <c r="C89">
        <v>3</v>
      </c>
      <c r="D89" t="s">
        <v>34</v>
      </c>
      <c r="E89" t="s">
        <v>956</v>
      </c>
      <c r="F89">
        <v>-3.51</v>
      </c>
      <c r="G89">
        <v>2</v>
      </c>
    </row>
    <row r="90" spans="2:7">
      <c r="B90">
        <v>6</v>
      </c>
      <c r="C90">
        <v>4</v>
      </c>
      <c r="D90" t="s">
        <v>34</v>
      </c>
      <c r="E90" t="s">
        <v>956</v>
      </c>
      <c r="F90">
        <v>-3.47</v>
      </c>
      <c r="G90">
        <v>2</v>
      </c>
    </row>
    <row r="91" spans="2:7">
      <c r="B91">
        <v>6</v>
      </c>
      <c r="C91">
        <v>5</v>
      </c>
      <c r="D91" t="s">
        <v>34</v>
      </c>
      <c r="E91" t="s">
        <v>956</v>
      </c>
      <c r="F91">
        <v>-2.61</v>
      </c>
      <c r="G91">
        <v>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C242"/>
  <sheetViews>
    <sheetView workbookViewId="0">
      <selection activeCell="K12" sqref="K12"/>
    </sheetView>
  </sheetViews>
  <sheetFormatPr defaultColWidth="11" defaultRowHeight="15.6"/>
  <cols>
    <col min="11" max="11" width="10.8984375" style="48"/>
  </cols>
  <sheetData>
    <row r="1" spans="1:29">
      <c r="A1" t="s">
        <v>60</v>
      </c>
      <c r="B1" t="s">
        <v>15</v>
      </c>
      <c r="C1" t="s">
        <v>597</v>
      </c>
      <c r="D1" t="s">
        <v>221</v>
      </c>
      <c r="E1" t="s">
        <v>49</v>
      </c>
      <c r="F1" t="s">
        <v>706</v>
      </c>
      <c r="G1" t="s">
        <v>777</v>
      </c>
      <c r="H1" t="s">
        <v>962</v>
      </c>
      <c r="I1" t="s">
        <v>13</v>
      </c>
      <c r="K1" s="47"/>
      <c r="L1" t="s">
        <v>15</v>
      </c>
      <c r="M1" t="s">
        <v>16</v>
      </c>
      <c r="N1" t="s">
        <v>221</v>
      </c>
      <c r="O1" t="s">
        <v>515</v>
      </c>
      <c r="P1" t="s">
        <v>707</v>
      </c>
      <c r="Q1" t="s">
        <v>597</v>
      </c>
      <c r="R1" t="s">
        <v>708</v>
      </c>
      <c r="S1" t="s">
        <v>620</v>
      </c>
      <c r="T1" t="s">
        <v>709</v>
      </c>
      <c r="U1" t="s">
        <v>710</v>
      </c>
      <c r="V1" t="s">
        <v>777</v>
      </c>
      <c r="W1" t="s">
        <v>711</v>
      </c>
      <c r="X1" t="s">
        <v>712</v>
      </c>
      <c r="Y1" t="s">
        <v>713</v>
      </c>
      <c r="Z1" t="s">
        <v>714</v>
      </c>
      <c r="AA1" t="s">
        <v>715</v>
      </c>
      <c r="AB1" t="s">
        <v>716</v>
      </c>
      <c r="AC1" t="s">
        <v>28</v>
      </c>
    </row>
    <row r="2" spans="1:29">
      <c r="A2" t="s">
        <v>74</v>
      </c>
      <c r="B2">
        <v>1</v>
      </c>
      <c r="D2">
        <v>1</v>
      </c>
      <c r="E2" t="s">
        <v>32</v>
      </c>
      <c r="F2" t="s">
        <v>945</v>
      </c>
      <c r="G2">
        <v>1</v>
      </c>
      <c r="H2">
        <v>0.62719000000000003</v>
      </c>
      <c r="I2">
        <v>2</v>
      </c>
      <c r="K2" s="47"/>
      <c r="L2" s="54">
        <v>1</v>
      </c>
      <c r="M2" s="54">
        <v>1</v>
      </c>
      <c r="N2" s="54">
        <v>1</v>
      </c>
      <c r="O2" t="s">
        <v>719</v>
      </c>
      <c r="P2" t="s">
        <v>963</v>
      </c>
      <c r="R2" t="s">
        <v>962</v>
      </c>
      <c r="T2" t="s">
        <v>964</v>
      </c>
      <c r="U2" t="s">
        <v>965</v>
      </c>
      <c r="V2">
        <v>1</v>
      </c>
      <c r="W2">
        <f>AVERAGE(H2,H7)</f>
        <v>0.58333000000000002</v>
      </c>
      <c r="X2">
        <f t="shared" ref="X2:X16" si="0">H12</f>
        <v>0.49560999999999999</v>
      </c>
      <c r="Y2">
        <v>4</v>
      </c>
      <c r="Z2">
        <v>2</v>
      </c>
      <c r="AA2">
        <f>X2/W2</f>
        <v>0.8496219978399876</v>
      </c>
      <c r="AB2">
        <f t="shared" ref="AB2:AB65" si="1">LN(AA2)</f>
        <v>-0.16296373683343568</v>
      </c>
      <c r="AC2">
        <f>(Y2*Z2)/(Z2+Y2)</f>
        <v>1.3333333333333333</v>
      </c>
    </row>
    <row r="3" spans="1:29">
      <c r="A3" t="s">
        <v>515</v>
      </c>
      <c r="B3">
        <v>1</v>
      </c>
      <c r="D3">
        <v>1</v>
      </c>
      <c r="E3" t="s">
        <v>32</v>
      </c>
      <c r="F3" t="s">
        <v>945</v>
      </c>
      <c r="G3">
        <v>2</v>
      </c>
      <c r="H3">
        <v>0.16228000000000001</v>
      </c>
      <c r="I3">
        <v>2</v>
      </c>
      <c r="K3" s="47"/>
      <c r="L3" s="54">
        <v>1</v>
      </c>
      <c r="M3" s="54">
        <v>2</v>
      </c>
      <c r="N3" s="54">
        <v>1</v>
      </c>
      <c r="O3" t="s">
        <v>719</v>
      </c>
      <c r="P3" t="s">
        <v>963</v>
      </c>
      <c r="R3" t="s">
        <v>962</v>
      </c>
      <c r="T3" t="s">
        <v>964</v>
      </c>
      <c r="U3" t="s">
        <v>965</v>
      </c>
      <c r="V3">
        <v>2</v>
      </c>
      <c r="W3">
        <f>AVERAGE(H3,H8)</f>
        <v>0.13377</v>
      </c>
      <c r="X3">
        <f t="shared" si="0"/>
        <v>7.8950000000000006E-2</v>
      </c>
      <c r="Y3">
        <v>4</v>
      </c>
      <c r="Z3">
        <v>2</v>
      </c>
      <c r="AA3">
        <f t="shared" ref="AA3:AA66" si="2">X3/W3</f>
        <v>0.59019212080436578</v>
      </c>
      <c r="AB3">
        <f t="shared" si="1"/>
        <v>-0.52730716660584376</v>
      </c>
      <c r="AC3">
        <f t="shared" ref="AC3:AC66" si="3">(Y3*Z3)/(Z3+Y3)</f>
        <v>1.3333333333333333</v>
      </c>
    </row>
    <row r="4" spans="1:29">
      <c r="A4" t="s">
        <v>719</v>
      </c>
      <c r="B4">
        <v>1</v>
      </c>
      <c r="D4">
        <v>1</v>
      </c>
      <c r="E4" t="s">
        <v>32</v>
      </c>
      <c r="F4" t="s">
        <v>945</v>
      </c>
      <c r="G4">
        <v>3</v>
      </c>
      <c r="H4">
        <v>2.1930000000000002E-2</v>
      </c>
      <c r="I4">
        <v>2</v>
      </c>
      <c r="K4" s="47"/>
      <c r="L4" s="54">
        <v>1</v>
      </c>
      <c r="M4" s="54">
        <v>3</v>
      </c>
      <c r="N4" s="54">
        <v>1</v>
      </c>
      <c r="O4" t="s">
        <v>719</v>
      </c>
      <c r="P4" t="s">
        <v>963</v>
      </c>
      <c r="R4" t="s">
        <v>962</v>
      </c>
      <c r="T4" t="s">
        <v>964</v>
      </c>
      <c r="U4" t="s">
        <v>965</v>
      </c>
      <c r="V4">
        <v>3</v>
      </c>
      <c r="W4">
        <f>AVERAGE(H4,H9)</f>
        <v>2.4125000000000001E-2</v>
      </c>
      <c r="X4">
        <f t="shared" si="0"/>
        <v>1.316E-2</v>
      </c>
      <c r="Y4">
        <v>4</v>
      </c>
      <c r="Z4">
        <v>2</v>
      </c>
      <c r="AA4">
        <f t="shared" si="2"/>
        <v>0.54549222797927455</v>
      </c>
      <c r="AB4">
        <f t="shared" si="1"/>
        <v>-0.60606672132787864</v>
      </c>
      <c r="AC4">
        <f t="shared" si="3"/>
        <v>1.3333333333333333</v>
      </c>
    </row>
    <row r="5" spans="1:29">
      <c r="A5" t="s">
        <v>707</v>
      </c>
      <c r="B5">
        <v>1</v>
      </c>
      <c r="D5">
        <v>1</v>
      </c>
      <c r="E5" t="s">
        <v>32</v>
      </c>
      <c r="F5" t="s">
        <v>945</v>
      </c>
      <c r="G5">
        <v>4</v>
      </c>
      <c r="H5">
        <v>4.3899999999999998E-3</v>
      </c>
      <c r="I5">
        <v>2</v>
      </c>
      <c r="K5" s="47"/>
      <c r="L5" s="54">
        <v>1</v>
      </c>
      <c r="M5" s="54">
        <v>4</v>
      </c>
      <c r="N5" s="54">
        <v>1</v>
      </c>
      <c r="O5" t="s">
        <v>719</v>
      </c>
      <c r="P5" t="s">
        <v>963</v>
      </c>
      <c r="R5" t="s">
        <v>962</v>
      </c>
      <c r="T5" t="s">
        <v>964</v>
      </c>
      <c r="U5" t="s">
        <v>965</v>
      </c>
      <c r="V5">
        <v>4</v>
      </c>
      <c r="W5">
        <f>AVERAGE(H5,H10)</f>
        <v>2.1949999999999999E-3</v>
      </c>
      <c r="X5">
        <f t="shared" si="0"/>
        <v>4.3899999999999998E-3</v>
      </c>
      <c r="Y5">
        <v>4</v>
      </c>
      <c r="Z5">
        <v>2</v>
      </c>
      <c r="AA5">
        <f t="shared" si="2"/>
        <v>2</v>
      </c>
      <c r="AB5">
        <f t="shared" si="1"/>
        <v>0.69314718055994529</v>
      </c>
      <c r="AC5">
        <f t="shared" si="3"/>
        <v>1.3333333333333333</v>
      </c>
    </row>
    <row r="6" spans="1:29">
      <c r="A6" t="s">
        <v>963</v>
      </c>
      <c r="B6">
        <v>1</v>
      </c>
      <c r="D6">
        <v>1</v>
      </c>
      <c r="E6" t="s">
        <v>32</v>
      </c>
      <c r="F6" t="s">
        <v>945</v>
      </c>
      <c r="G6">
        <v>5</v>
      </c>
      <c r="H6">
        <v>0</v>
      </c>
      <c r="I6">
        <v>2</v>
      </c>
      <c r="K6" s="47"/>
      <c r="L6" s="54">
        <v>1</v>
      </c>
      <c r="M6" s="54">
        <v>5</v>
      </c>
      <c r="N6" s="54">
        <v>1</v>
      </c>
      <c r="O6" t="s">
        <v>719</v>
      </c>
      <c r="P6" t="s">
        <v>963</v>
      </c>
      <c r="R6" t="s">
        <v>962</v>
      </c>
      <c r="T6" t="s">
        <v>964</v>
      </c>
      <c r="U6" t="s">
        <v>965</v>
      </c>
      <c r="V6">
        <v>5</v>
      </c>
      <c r="W6">
        <f>AVERAGE(H6,H11)</f>
        <v>0</v>
      </c>
      <c r="X6">
        <f t="shared" si="0"/>
        <v>0</v>
      </c>
      <c r="Y6">
        <v>4</v>
      </c>
      <c r="Z6">
        <v>2</v>
      </c>
      <c r="AA6" t="e">
        <f t="shared" si="2"/>
        <v>#DIV/0!</v>
      </c>
      <c r="AB6" t="e">
        <f t="shared" si="1"/>
        <v>#DIV/0!</v>
      </c>
      <c r="AC6">
        <f t="shared" si="3"/>
        <v>1.3333333333333333</v>
      </c>
    </row>
    <row r="7" spans="1:29">
      <c r="B7">
        <v>1</v>
      </c>
      <c r="D7">
        <v>1</v>
      </c>
      <c r="E7" t="s">
        <v>32</v>
      </c>
      <c r="F7" t="s">
        <v>946</v>
      </c>
      <c r="G7">
        <v>1</v>
      </c>
      <c r="H7">
        <v>0.53947000000000001</v>
      </c>
      <c r="I7">
        <v>2</v>
      </c>
      <c r="K7" s="47"/>
      <c r="L7" s="54">
        <v>1</v>
      </c>
      <c r="M7" s="54">
        <v>6</v>
      </c>
      <c r="N7" s="54">
        <v>1</v>
      </c>
      <c r="O7" t="s">
        <v>719</v>
      </c>
      <c r="P7" t="s">
        <v>963</v>
      </c>
      <c r="R7" t="s">
        <v>962</v>
      </c>
      <c r="T7" t="s">
        <v>964</v>
      </c>
      <c r="U7" t="s">
        <v>966</v>
      </c>
      <c r="V7">
        <v>1</v>
      </c>
      <c r="W7">
        <v>0.58333000000000002</v>
      </c>
      <c r="X7">
        <f t="shared" si="0"/>
        <v>0.56140000000000001</v>
      </c>
      <c r="Y7">
        <v>4</v>
      </c>
      <c r="Z7">
        <v>2</v>
      </c>
      <c r="AA7">
        <f t="shared" si="2"/>
        <v>0.96240549945999687</v>
      </c>
      <c r="AB7">
        <f t="shared" si="1"/>
        <v>-3.8319400019627095E-2</v>
      </c>
      <c r="AC7">
        <f t="shared" si="3"/>
        <v>1.3333333333333333</v>
      </c>
    </row>
    <row r="8" spans="1:29">
      <c r="B8">
        <v>1</v>
      </c>
      <c r="D8">
        <v>1</v>
      </c>
      <c r="E8" t="s">
        <v>32</v>
      </c>
      <c r="F8" t="s">
        <v>946</v>
      </c>
      <c r="G8">
        <v>2</v>
      </c>
      <c r="H8">
        <v>0.10526000000000001</v>
      </c>
      <c r="I8">
        <v>2</v>
      </c>
      <c r="K8" s="47"/>
      <c r="L8" s="54">
        <v>1</v>
      </c>
      <c r="M8" s="54">
        <v>7</v>
      </c>
      <c r="N8" s="54">
        <v>1</v>
      </c>
      <c r="O8" t="s">
        <v>719</v>
      </c>
      <c r="P8" t="s">
        <v>963</v>
      </c>
      <c r="R8" t="s">
        <v>962</v>
      </c>
      <c r="T8" t="s">
        <v>964</v>
      </c>
      <c r="U8" t="s">
        <v>966</v>
      </c>
      <c r="V8">
        <v>2</v>
      </c>
      <c r="W8">
        <v>0.13377</v>
      </c>
      <c r="X8">
        <f t="shared" si="0"/>
        <v>0.11404</v>
      </c>
      <c r="Y8">
        <v>4</v>
      </c>
      <c r="Z8">
        <v>2</v>
      </c>
      <c r="AA8">
        <f t="shared" si="2"/>
        <v>0.85250803618150561</v>
      </c>
      <c r="AB8">
        <f t="shared" si="1"/>
        <v>-0.15957264326302367</v>
      </c>
      <c r="AC8">
        <f t="shared" si="3"/>
        <v>1.3333333333333333</v>
      </c>
    </row>
    <row r="9" spans="1:29">
      <c r="B9">
        <v>1</v>
      </c>
      <c r="D9">
        <v>1</v>
      </c>
      <c r="E9" t="s">
        <v>32</v>
      </c>
      <c r="F9" t="s">
        <v>946</v>
      </c>
      <c r="G9">
        <v>3</v>
      </c>
      <c r="H9">
        <v>2.632E-2</v>
      </c>
      <c r="I9">
        <v>2</v>
      </c>
      <c r="K9" s="47"/>
      <c r="L9" s="54">
        <v>1</v>
      </c>
      <c r="M9" s="54">
        <v>8</v>
      </c>
      <c r="N9" s="54">
        <v>1</v>
      </c>
      <c r="O9" t="s">
        <v>719</v>
      </c>
      <c r="P9" t="s">
        <v>963</v>
      </c>
      <c r="R9" t="s">
        <v>962</v>
      </c>
      <c r="T9" t="s">
        <v>964</v>
      </c>
      <c r="U9" t="s">
        <v>966</v>
      </c>
      <c r="V9">
        <v>3</v>
      </c>
      <c r="W9">
        <v>2.4125000000000001E-2</v>
      </c>
      <c r="X9">
        <f t="shared" si="0"/>
        <v>3.5090000000000003E-2</v>
      </c>
      <c r="Y9">
        <v>4</v>
      </c>
      <c r="Z9">
        <v>2</v>
      </c>
      <c r="AA9">
        <f t="shared" si="2"/>
        <v>1.4545077720207256</v>
      </c>
      <c r="AB9">
        <f t="shared" si="1"/>
        <v>0.37466754237007427</v>
      </c>
      <c r="AC9">
        <f t="shared" si="3"/>
        <v>1.3333333333333333</v>
      </c>
    </row>
    <row r="10" spans="1:29">
      <c r="B10">
        <v>1</v>
      </c>
      <c r="D10">
        <v>1</v>
      </c>
      <c r="E10" t="s">
        <v>32</v>
      </c>
      <c r="F10" t="s">
        <v>946</v>
      </c>
      <c r="G10">
        <v>4</v>
      </c>
      <c r="H10">
        <v>0</v>
      </c>
      <c r="I10">
        <v>2</v>
      </c>
      <c r="K10" s="47"/>
      <c r="L10" s="54">
        <v>1</v>
      </c>
      <c r="M10" s="54">
        <v>9</v>
      </c>
      <c r="N10" s="54">
        <v>1</v>
      </c>
      <c r="O10" t="s">
        <v>719</v>
      </c>
      <c r="P10" t="s">
        <v>963</v>
      </c>
      <c r="R10" t="s">
        <v>962</v>
      </c>
      <c r="T10" t="s">
        <v>964</v>
      </c>
      <c r="U10" t="s">
        <v>966</v>
      </c>
      <c r="V10">
        <v>4</v>
      </c>
      <c r="W10">
        <v>2.1949999999999999E-3</v>
      </c>
      <c r="X10">
        <f t="shared" si="0"/>
        <v>1.754E-2</v>
      </c>
      <c r="Y10">
        <v>4</v>
      </c>
      <c r="Z10">
        <v>2</v>
      </c>
      <c r="AA10">
        <f t="shared" si="2"/>
        <v>7.9908883826879276</v>
      </c>
      <c r="AB10">
        <f t="shared" si="1"/>
        <v>2.0783019404169023</v>
      </c>
      <c r="AC10">
        <f t="shared" si="3"/>
        <v>1.3333333333333333</v>
      </c>
    </row>
    <row r="11" spans="1:29">
      <c r="B11">
        <v>1</v>
      </c>
      <c r="D11">
        <v>1</v>
      </c>
      <c r="E11" t="s">
        <v>32</v>
      </c>
      <c r="F11" t="s">
        <v>946</v>
      </c>
      <c r="G11">
        <v>5</v>
      </c>
      <c r="H11">
        <v>0</v>
      </c>
      <c r="I11">
        <v>2</v>
      </c>
      <c r="K11" s="47"/>
      <c r="L11" s="54">
        <v>1</v>
      </c>
      <c r="M11" s="54">
        <v>10</v>
      </c>
      <c r="N11" s="54">
        <v>1</v>
      </c>
      <c r="O11" t="s">
        <v>719</v>
      </c>
      <c r="P11" t="s">
        <v>963</v>
      </c>
      <c r="R11" t="s">
        <v>962</v>
      </c>
      <c r="T11" t="s">
        <v>964</v>
      </c>
      <c r="U11" t="s">
        <v>966</v>
      </c>
      <c r="V11">
        <v>5</v>
      </c>
      <c r="W11">
        <v>0</v>
      </c>
      <c r="X11">
        <f t="shared" si="0"/>
        <v>0</v>
      </c>
      <c r="Y11">
        <v>4</v>
      </c>
      <c r="Z11">
        <v>2</v>
      </c>
      <c r="AA11" t="e">
        <f t="shared" si="2"/>
        <v>#DIV/0!</v>
      </c>
      <c r="AB11" t="e">
        <f t="shared" si="1"/>
        <v>#DIV/0!</v>
      </c>
      <c r="AC11">
        <f t="shared" si="3"/>
        <v>1.3333333333333333</v>
      </c>
    </row>
    <row r="12" spans="1:29">
      <c r="B12">
        <v>1</v>
      </c>
      <c r="D12">
        <v>1</v>
      </c>
      <c r="E12" t="s">
        <v>34</v>
      </c>
      <c r="F12" t="s">
        <v>965</v>
      </c>
      <c r="G12">
        <v>1</v>
      </c>
      <c r="H12">
        <v>0.49560999999999999</v>
      </c>
      <c r="I12">
        <v>2</v>
      </c>
      <c r="K12" s="47"/>
      <c r="L12" s="54">
        <v>1</v>
      </c>
      <c r="M12" s="54">
        <v>11</v>
      </c>
      <c r="N12" s="54">
        <v>1</v>
      </c>
      <c r="O12" t="s">
        <v>719</v>
      </c>
      <c r="P12" t="s">
        <v>963</v>
      </c>
      <c r="R12" t="s">
        <v>962</v>
      </c>
      <c r="T12" t="s">
        <v>964</v>
      </c>
      <c r="U12" t="s">
        <v>967</v>
      </c>
      <c r="V12">
        <v>1</v>
      </c>
      <c r="W12">
        <v>0.58333000000000002</v>
      </c>
      <c r="X12">
        <f t="shared" si="0"/>
        <v>0.45174999999999998</v>
      </c>
      <c r="Y12">
        <v>4</v>
      </c>
      <c r="Z12">
        <v>2</v>
      </c>
      <c r="AA12">
        <f t="shared" si="2"/>
        <v>0.77443299675998145</v>
      </c>
      <c r="AB12">
        <f t="shared" si="1"/>
        <v>-0.25562413447507132</v>
      </c>
      <c r="AC12">
        <f t="shared" si="3"/>
        <v>1.3333333333333333</v>
      </c>
    </row>
    <row r="13" spans="1:29">
      <c r="B13">
        <v>1</v>
      </c>
      <c r="D13">
        <v>1</v>
      </c>
      <c r="E13" t="s">
        <v>34</v>
      </c>
      <c r="F13" t="s">
        <v>965</v>
      </c>
      <c r="G13">
        <v>2</v>
      </c>
      <c r="H13">
        <v>7.8950000000000006E-2</v>
      </c>
      <c r="I13">
        <v>2</v>
      </c>
      <c r="K13" s="47"/>
      <c r="L13" s="54">
        <v>1</v>
      </c>
      <c r="M13" s="54">
        <v>12</v>
      </c>
      <c r="N13" s="54">
        <v>1</v>
      </c>
      <c r="O13" t="s">
        <v>719</v>
      </c>
      <c r="P13" t="s">
        <v>963</v>
      </c>
      <c r="R13" t="s">
        <v>962</v>
      </c>
      <c r="T13" t="s">
        <v>964</v>
      </c>
      <c r="U13" t="s">
        <v>967</v>
      </c>
      <c r="V13">
        <v>2</v>
      </c>
      <c r="W13">
        <v>0.13377</v>
      </c>
      <c r="X13">
        <f t="shared" si="0"/>
        <v>3.0700000000000002E-2</v>
      </c>
      <c r="Y13">
        <v>4</v>
      </c>
      <c r="Z13">
        <v>2</v>
      </c>
      <c r="AA13">
        <f t="shared" si="2"/>
        <v>0.22949839276369891</v>
      </c>
      <c r="AB13">
        <f t="shared" si="1"/>
        <v>-1.4718592527143435</v>
      </c>
      <c r="AC13">
        <f t="shared" si="3"/>
        <v>1.3333333333333333</v>
      </c>
    </row>
    <row r="14" spans="1:29">
      <c r="B14">
        <v>1</v>
      </c>
      <c r="D14">
        <v>1</v>
      </c>
      <c r="E14" t="s">
        <v>34</v>
      </c>
      <c r="F14" t="s">
        <v>965</v>
      </c>
      <c r="G14">
        <v>3</v>
      </c>
      <c r="H14">
        <v>1.316E-2</v>
      </c>
      <c r="I14">
        <v>2</v>
      </c>
      <c r="K14" s="47"/>
      <c r="L14" s="54">
        <v>1</v>
      </c>
      <c r="M14" s="54">
        <v>13</v>
      </c>
      <c r="N14" s="54">
        <v>1</v>
      </c>
      <c r="O14" t="s">
        <v>719</v>
      </c>
      <c r="P14" t="s">
        <v>963</v>
      </c>
      <c r="R14" t="s">
        <v>962</v>
      </c>
      <c r="T14" t="s">
        <v>964</v>
      </c>
      <c r="U14" t="s">
        <v>967</v>
      </c>
      <c r="V14">
        <v>3</v>
      </c>
      <c r="W14">
        <v>2.4125000000000001E-2</v>
      </c>
      <c r="X14">
        <f t="shared" si="0"/>
        <v>8.77E-3</v>
      </c>
      <c r="Y14">
        <v>4</v>
      </c>
      <c r="Z14">
        <v>2</v>
      </c>
      <c r="AA14">
        <f t="shared" si="2"/>
        <v>0.36352331606217614</v>
      </c>
      <c r="AB14">
        <f t="shared" si="1"/>
        <v>-1.011911840840958</v>
      </c>
      <c r="AC14">
        <f t="shared" si="3"/>
        <v>1.3333333333333333</v>
      </c>
    </row>
    <row r="15" spans="1:29">
      <c r="B15">
        <v>1</v>
      </c>
      <c r="D15">
        <v>1</v>
      </c>
      <c r="E15" t="s">
        <v>34</v>
      </c>
      <c r="F15" t="s">
        <v>965</v>
      </c>
      <c r="G15">
        <v>4</v>
      </c>
      <c r="H15">
        <v>4.3899999999999998E-3</v>
      </c>
      <c r="I15">
        <v>2</v>
      </c>
      <c r="K15" s="47"/>
      <c r="L15" s="54">
        <v>1</v>
      </c>
      <c r="M15" s="54">
        <v>14</v>
      </c>
      <c r="N15" s="54">
        <v>1</v>
      </c>
      <c r="O15" t="s">
        <v>719</v>
      </c>
      <c r="P15" t="s">
        <v>963</v>
      </c>
      <c r="R15" t="s">
        <v>962</v>
      </c>
      <c r="T15" t="s">
        <v>964</v>
      </c>
      <c r="U15" t="s">
        <v>967</v>
      </c>
      <c r="V15">
        <v>4</v>
      </c>
      <c r="W15">
        <v>2.1949999999999999E-3</v>
      </c>
      <c r="X15">
        <f t="shared" si="0"/>
        <v>0</v>
      </c>
      <c r="Y15">
        <v>4</v>
      </c>
      <c r="Z15">
        <v>2</v>
      </c>
      <c r="AA15">
        <f t="shared" si="2"/>
        <v>0</v>
      </c>
      <c r="AB15" t="e">
        <f t="shared" si="1"/>
        <v>#NUM!</v>
      </c>
      <c r="AC15">
        <f t="shared" si="3"/>
        <v>1.3333333333333333</v>
      </c>
    </row>
    <row r="16" spans="1:29">
      <c r="B16">
        <v>1</v>
      </c>
      <c r="D16">
        <v>1</v>
      </c>
      <c r="E16" t="s">
        <v>34</v>
      </c>
      <c r="F16" t="s">
        <v>965</v>
      </c>
      <c r="G16">
        <v>5</v>
      </c>
      <c r="H16">
        <v>0</v>
      </c>
      <c r="I16">
        <v>2</v>
      </c>
      <c r="K16" s="47"/>
      <c r="L16" s="54">
        <v>1</v>
      </c>
      <c r="M16" s="54">
        <v>15</v>
      </c>
      <c r="N16" s="54">
        <v>1</v>
      </c>
      <c r="O16" t="s">
        <v>719</v>
      </c>
      <c r="P16" t="s">
        <v>963</v>
      </c>
      <c r="R16" t="s">
        <v>962</v>
      </c>
      <c r="T16" t="s">
        <v>964</v>
      </c>
      <c r="U16" t="s">
        <v>967</v>
      </c>
      <c r="V16">
        <v>5</v>
      </c>
      <c r="W16">
        <v>0</v>
      </c>
      <c r="X16">
        <f t="shared" si="0"/>
        <v>0</v>
      </c>
      <c r="Y16">
        <v>4</v>
      </c>
      <c r="Z16">
        <v>2</v>
      </c>
      <c r="AA16" t="e">
        <f t="shared" si="2"/>
        <v>#DIV/0!</v>
      </c>
      <c r="AB16" t="e">
        <f t="shared" si="1"/>
        <v>#DIV/0!</v>
      </c>
      <c r="AC16">
        <f t="shared" si="3"/>
        <v>1.3333333333333333</v>
      </c>
    </row>
    <row r="17" spans="2:29">
      <c r="B17">
        <v>1</v>
      </c>
      <c r="D17">
        <v>1</v>
      </c>
      <c r="E17" t="s">
        <v>34</v>
      </c>
      <c r="F17" t="s">
        <v>966</v>
      </c>
      <c r="G17">
        <v>1</v>
      </c>
      <c r="H17">
        <v>0.56140000000000001</v>
      </c>
      <c r="I17">
        <v>2</v>
      </c>
      <c r="K17" s="47"/>
      <c r="L17" s="54">
        <v>1</v>
      </c>
      <c r="M17" s="54">
        <v>16</v>
      </c>
      <c r="N17" s="54">
        <v>2</v>
      </c>
      <c r="O17" t="s">
        <v>719</v>
      </c>
      <c r="P17" t="s">
        <v>963</v>
      </c>
      <c r="R17" t="s">
        <v>962</v>
      </c>
      <c r="T17" t="s">
        <v>964</v>
      </c>
      <c r="U17" t="s">
        <v>965</v>
      </c>
      <c r="V17">
        <v>1</v>
      </c>
      <c r="W17">
        <f>AVERAGE(H27,H32)</f>
        <v>0.79605499999999996</v>
      </c>
      <c r="X17">
        <f>H37</f>
        <v>0.83772000000000002</v>
      </c>
      <c r="Y17">
        <v>4</v>
      </c>
      <c r="Z17">
        <v>2</v>
      </c>
      <c r="AA17">
        <f t="shared" si="2"/>
        <v>1.0523393484118559</v>
      </c>
      <c r="AB17">
        <f t="shared" si="1"/>
        <v>5.1015636835522946E-2</v>
      </c>
      <c r="AC17">
        <f t="shared" si="3"/>
        <v>1.3333333333333333</v>
      </c>
    </row>
    <row r="18" spans="2:29">
      <c r="B18">
        <v>1</v>
      </c>
      <c r="D18">
        <v>1</v>
      </c>
      <c r="E18" t="s">
        <v>34</v>
      </c>
      <c r="F18" t="s">
        <v>966</v>
      </c>
      <c r="G18">
        <v>2</v>
      </c>
      <c r="H18">
        <v>0.11404</v>
      </c>
      <c r="I18">
        <v>2</v>
      </c>
      <c r="K18" s="47"/>
      <c r="L18" s="54">
        <v>1</v>
      </c>
      <c r="M18" s="54">
        <v>17</v>
      </c>
      <c r="N18" s="54">
        <v>2</v>
      </c>
      <c r="O18" t="s">
        <v>719</v>
      </c>
      <c r="P18" t="s">
        <v>963</v>
      </c>
      <c r="R18" t="s">
        <v>962</v>
      </c>
      <c r="T18" t="s">
        <v>964</v>
      </c>
      <c r="U18" t="s">
        <v>965</v>
      </c>
      <c r="V18">
        <v>2</v>
      </c>
      <c r="W18">
        <f>AVERAGE(H28,H33)</f>
        <v>0.49123</v>
      </c>
      <c r="X18">
        <f t="shared" ref="X18:X31" si="4">H38</f>
        <v>0.40350999999999998</v>
      </c>
      <c r="Y18">
        <v>4</v>
      </c>
      <c r="Z18">
        <v>2</v>
      </c>
      <c r="AA18">
        <f t="shared" si="2"/>
        <v>0.82142784439061123</v>
      </c>
      <c r="AB18">
        <f t="shared" si="1"/>
        <v>-0.1967111793361366</v>
      </c>
      <c r="AC18">
        <f t="shared" si="3"/>
        <v>1.3333333333333333</v>
      </c>
    </row>
    <row r="19" spans="2:29">
      <c r="B19">
        <v>1</v>
      </c>
      <c r="D19">
        <v>1</v>
      </c>
      <c r="E19" t="s">
        <v>34</v>
      </c>
      <c r="F19" t="s">
        <v>966</v>
      </c>
      <c r="G19">
        <v>3</v>
      </c>
      <c r="H19">
        <v>3.5090000000000003E-2</v>
      </c>
      <c r="I19">
        <v>2</v>
      </c>
      <c r="K19" s="47"/>
      <c r="L19" s="54">
        <v>1</v>
      </c>
      <c r="M19" s="54">
        <v>18</v>
      </c>
      <c r="N19" s="54">
        <v>2</v>
      </c>
      <c r="O19" t="s">
        <v>719</v>
      </c>
      <c r="P19" t="s">
        <v>963</v>
      </c>
      <c r="R19" t="s">
        <v>962</v>
      </c>
      <c r="T19" t="s">
        <v>964</v>
      </c>
      <c r="U19" t="s">
        <v>965</v>
      </c>
      <c r="V19">
        <v>3</v>
      </c>
      <c r="W19">
        <f>AVERAGE(H29,H34)</f>
        <v>0.30043999999999998</v>
      </c>
      <c r="X19">
        <f t="shared" si="4"/>
        <v>0.19736999999999999</v>
      </c>
      <c r="Y19">
        <v>4</v>
      </c>
      <c r="Z19">
        <v>2</v>
      </c>
      <c r="AA19">
        <f t="shared" si="2"/>
        <v>0.65693649314338964</v>
      </c>
      <c r="AB19">
        <f t="shared" si="1"/>
        <v>-0.4201679270517949</v>
      </c>
      <c r="AC19">
        <f t="shared" si="3"/>
        <v>1.3333333333333333</v>
      </c>
    </row>
    <row r="20" spans="2:29">
      <c r="B20">
        <v>1</v>
      </c>
      <c r="D20">
        <v>1</v>
      </c>
      <c r="E20" t="s">
        <v>34</v>
      </c>
      <c r="F20" t="s">
        <v>966</v>
      </c>
      <c r="G20">
        <v>4</v>
      </c>
      <c r="H20">
        <v>1.754E-2</v>
      </c>
      <c r="I20">
        <v>2</v>
      </c>
      <c r="K20" s="47"/>
      <c r="L20" s="54">
        <v>1</v>
      </c>
      <c r="M20" s="54">
        <v>19</v>
      </c>
      <c r="N20" s="54">
        <v>2</v>
      </c>
      <c r="O20" t="s">
        <v>719</v>
      </c>
      <c r="P20" t="s">
        <v>963</v>
      </c>
      <c r="R20" t="s">
        <v>962</v>
      </c>
      <c r="T20" t="s">
        <v>964</v>
      </c>
      <c r="U20" t="s">
        <v>965</v>
      </c>
      <c r="V20">
        <v>4</v>
      </c>
      <c r="W20">
        <f>AVERAGE(H30,H35)</f>
        <v>0.247805</v>
      </c>
      <c r="X20">
        <f t="shared" si="4"/>
        <v>0.13596</v>
      </c>
      <c r="Y20">
        <v>4</v>
      </c>
      <c r="Z20">
        <v>2</v>
      </c>
      <c r="AA20">
        <f t="shared" si="2"/>
        <v>0.54865721030649095</v>
      </c>
      <c r="AB20">
        <f t="shared" si="1"/>
        <v>-0.6002814217261131</v>
      </c>
      <c r="AC20">
        <f t="shared" si="3"/>
        <v>1.3333333333333333</v>
      </c>
    </row>
    <row r="21" spans="2:29">
      <c r="B21">
        <v>1</v>
      </c>
      <c r="D21">
        <v>1</v>
      </c>
      <c r="E21" t="s">
        <v>34</v>
      </c>
      <c r="F21" t="s">
        <v>966</v>
      </c>
      <c r="G21">
        <v>5</v>
      </c>
      <c r="H21">
        <v>0</v>
      </c>
      <c r="I21">
        <v>2</v>
      </c>
      <c r="K21" s="47"/>
      <c r="L21" s="54">
        <v>1</v>
      </c>
      <c r="M21" s="54">
        <v>20</v>
      </c>
      <c r="N21" s="54">
        <v>2</v>
      </c>
      <c r="O21" t="s">
        <v>719</v>
      </c>
      <c r="P21" t="s">
        <v>963</v>
      </c>
      <c r="R21" t="s">
        <v>962</v>
      </c>
      <c r="T21" t="s">
        <v>964</v>
      </c>
      <c r="U21" t="s">
        <v>965</v>
      </c>
      <c r="V21">
        <v>5</v>
      </c>
      <c r="W21">
        <f>AVERAGE(H31,H36)</f>
        <v>0.25</v>
      </c>
      <c r="X21">
        <f t="shared" si="4"/>
        <v>0.14035</v>
      </c>
      <c r="Y21">
        <v>4</v>
      </c>
      <c r="Z21">
        <v>2</v>
      </c>
      <c r="AA21">
        <f t="shared" si="2"/>
        <v>0.56140000000000001</v>
      </c>
      <c r="AB21">
        <f t="shared" si="1"/>
        <v>-0.57732161505435486</v>
      </c>
      <c r="AC21">
        <f t="shared" si="3"/>
        <v>1.3333333333333333</v>
      </c>
    </row>
    <row r="22" spans="2:29">
      <c r="B22">
        <v>1</v>
      </c>
      <c r="D22">
        <v>1</v>
      </c>
      <c r="E22" t="s">
        <v>34</v>
      </c>
      <c r="F22" t="s">
        <v>967</v>
      </c>
      <c r="G22">
        <v>1</v>
      </c>
      <c r="H22">
        <v>0.45174999999999998</v>
      </c>
      <c r="I22">
        <v>2</v>
      </c>
      <c r="K22" s="47"/>
      <c r="L22" s="54">
        <v>1</v>
      </c>
      <c r="M22" s="54">
        <v>21</v>
      </c>
      <c r="N22" s="54">
        <v>2</v>
      </c>
      <c r="O22" t="s">
        <v>719</v>
      </c>
      <c r="P22" t="s">
        <v>963</v>
      </c>
      <c r="R22" t="s">
        <v>962</v>
      </c>
      <c r="T22" t="s">
        <v>964</v>
      </c>
      <c r="U22" t="s">
        <v>966</v>
      </c>
      <c r="V22">
        <v>1</v>
      </c>
      <c r="W22">
        <v>0.79605499999999996</v>
      </c>
      <c r="X22">
        <f t="shared" si="4"/>
        <v>0.70174999999999998</v>
      </c>
      <c r="Y22">
        <v>4</v>
      </c>
      <c r="Z22">
        <v>2</v>
      </c>
      <c r="AA22">
        <f t="shared" si="2"/>
        <v>0.88153456733517155</v>
      </c>
      <c r="AB22">
        <f t="shared" si="1"/>
        <v>-0.12609106369279555</v>
      </c>
      <c r="AC22">
        <f t="shared" si="3"/>
        <v>1.3333333333333333</v>
      </c>
    </row>
    <row r="23" spans="2:29">
      <c r="B23">
        <v>1</v>
      </c>
      <c r="D23">
        <v>1</v>
      </c>
      <c r="E23" t="s">
        <v>34</v>
      </c>
      <c r="F23" t="s">
        <v>967</v>
      </c>
      <c r="G23">
        <v>2</v>
      </c>
      <c r="H23">
        <v>3.0700000000000002E-2</v>
      </c>
      <c r="I23">
        <v>2</v>
      </c>
      <c r="K23" s="47"/>
      <c r="L23" s="54">
        <v>1</v>
      </c>
      <c r="M23" s="54">
        <v>22</v>
      </c>
      <c r="N23" s="54">
        <v>2</v>
      </c>
      <c r="O23" t="s">
        <v>719</v>
      </c>
      <c r="P23" t="s">
        <v>963</v>
      </c>
      <c r="R23" t="s">
        <v>962</v>
      </c>
      <c r="T23" t="s">
        <v>964</v>
      </c>
      <c r="U23" t="s">
        <v>966</v>
      </c>
      <c r="V23">
        <v>2</v>
      </c>
      <c r="W23">
        <v>0.49123</v>
      </c>
      <c r="X23">
        <f t="shared" si="4"/>
        <v>0.29386000000000001</v>
      </c>
      <c r="Y23">
        <v>4</v>
      </c>
      <c r="Z23">
        <v>2</v>
      </c>
      <c r="AA23">
        <f t="shared" si="2"/>
        <v>0.59821264987887546</v>
      </c>
      <c r="AB23">
        <f t="shared" si="1"/>
        <v>-0.51380898643870232</v>
      </c>
      <c r="AC23">
        <f t="shared" si="3"/>
        <v>1.3333333333333333</v>
      </c>
    </row>
    <row r="24" spans="2:29">
      <c r="B24">
        <v>1</v>
      </c>
      <c r="D24">
        <v>1</v>
      </c>
      <c r="E24" t="s">
        <v>34</v>
      </c>
      <c r="F24" t="s">
        <v>967</v>
      </c>
      <c r="G24">
        <v>3</v>
      </c>
      <c r="H24">
        <v>8.77E-3</v>
      </c>
      <c r="I24">
        <v>2</v>
      </c>
      <c r="K24" s="47"/>
      <c r="L24" s="54">
        <v>1</v>
      </c>
      <c r="M24" s="54">
        <v>23</v>
      </c>
      <c r="N24" s="54">
        <v>2</v>
      </c>
      <c r="O24" t="s">
        <v>719</v>
      </c>
      <c r="P24" t="s">
        <v>963</v>
      </c>
      <c r="R24" t="s">
        <v>962</v>
      </c>
      <c r="T24" t="s">
        <v>964</v>
      </c>
      <c r="U24" t="s">
        <v>966</v>
      </c>
      <c r="V24">
        <v>3</v>
      </c>
      <c r="W24">
        <v>0.30043999999999998</v>
      </c>
      <c r="X24">
        <f t="shared" si="4"/>
        <v>0.20175000000000001</v>
      </c>
      <c r="Y24">
        <v>4</v>
      </c>
      <c r="Z24">
        <v>2</v>
      </c>
      <c r="AA24">
        <f t="shared" si="2"/>
        <v>0.67151511117028362</v>
      </c>
      <c r="AB24">
        <f t="shared" si="1"/>
        <v>-0.39821875966775278</v>
      </c>
      <c r="AC24">
        <f t="shared" si="3"/>
        <v>1.3333333333333333</v>
      </c>
    </row>
    <row r="25" spans="2:29">
      <c r="B25">
        <v>1</v>
      </c>
      <c r="D25">
        <v>1</v>
      </c>
      <c r="E25" t="s">
        <v>34</v>
      </c>
      <c r="F25" t="s">
        <v>967</v>
      </c>
      <c r="G25">
        <v>4</v>
      </c>
      <c r="H25">
        <v>0</v>
      </c>
      <c r="I25">
        <v>2</v>
      </c>
      <c r="K25" s="47"/>
      <c r="L25" s="54">
        <v>1</v>
      </c>
      <c r="M25" s="54">
        <v>24</v>
      </c>
      <c r="N25" s="54">
        <v>2</v>
      </c>
      <c r="O25" t="s">
        <v>719</v>
      </c>
      <c r="P25" t="s">
        <v>963</v>
      </c>
      <c r="R25" t="s">
        <v>962</v>
      </c>
      <c r="T25" t="s">
        <v>964</v>
      </c>
      <c r="U25" t="s">
        <v>966</v>
      </c>
      <c r="V25">
        <v>4</v>
      </c>
      <c r="W25">
        <v>0.247805</v>
      </c>
      <c r="X25">
        <f t="shared" si="4"/>
        <v>0.19736999999999999</v>
      </c>
      <c r="Y25">
        <v>4</v>
      </c>
      <c r="Z25">
        <v>2</v>
      </c>
      <c r="AA25">
        <f t="shared" si="2"/>
        <v>0.79647303323177499</v>
      </c>
      <c r="AB25">
        <f t="shared" si="1"/>
        <v>-0.22756200678801203</v>
      </c>
      <c r="AC25">
        <f t="shared" si="3"/>
        <v>1.3333333333333333</v>
      </c>
    </row>
    <row r="26" spans="2:29">
      <c r="B26">
        <v>1</v>
      </c>
      <c r="D26">
        <v>1</v>
      </c>
      <c r="E26" t="s">
        <v>34</v>
      </c>
      <c r="F26" t="s">
        <v>967</v>
      </c>
      <c r="G26">
        <v>5</v>
      </c>
      <c r="H26">
        <v>0</v>
      </c>
      <c r="I26">
        <v>2</v>
      </c>
      <c r="K26" s="47"/>
      <c r="L26" s="54">
        <v>1</v>
      </c>
      <c r="M26" s="54">
        <v>25</v>
      </c>
      <c r="N26" s="54">
        <v>2</v>
      </c>
      <c r="O26" t="s">
        <v>719</v>
      </c>
      <c r="P26" t="s">
        <v>963</v>
      </c>
      <c r="R26" t="s">
        <v>962</v>
      </c>
      <c r="T26" t="s">
        <v>964</v>
      </c>
      <c r="U26" t="s">
        <v>966</v>
      </c>
      <c r="V26">
        <v>5</v>
      </c>
      <c r="W26">
        <v>0.25</v>
      </c>
      <c r="X26">
        <f t="shared" si="4"/>
        <v>0.15789</v>
      </c>
      <c r="Y26">
        <v>4</v>
      </c>
      <c r="Z26">
        <v>2</v>
      </c>
      <c r="AA26">
        <f t="shared" si="2"/>
        <v>0.63156000000000001</v>
      </c>
      <c r="AB26">
        <f t="shared" si="1"/>
        <v>-0.45956232982844913</v>
      </c>
      <c r="AC26">
        <f t="shared" si="3"/>
        <v>1.3333333333333333</v>
      </c>
    </row>
    <row r="27" spans="2:29">
      <c r="B27">
        <v>1</v>
      </c>
      <c r="D27">
        <v>2</v>
      </c>
      <c r="E27" t="s">
        <v>32</v>
      </c>
      <c r="F27" t="s">
        <v>945</v>
      </c>
      <c r="G27">
        <v>1</v>
      </c>
      <c r="H27">
        <v>0.82894999999999996</v>
      </c>
      <c r="I27">
        <v>2</v>
      </c>
      <c r="K27" s="47"/>
      <c r="L27" s="54">
        <v>1</v>
      </c>
      <c r="M27" s="54">
        <v>26</v>
      </c>
      <c r="N27" s="54">
        <v>2</v>
      </c>
      <c r="O27" t="s">
        <v>719</v>
      </c>
      <c r="P27" t="s">
        <v>963</v>
      </c>
      <c r="R27" t="s">
        <v>962</v>
      </c>
      <c r="T27" t="s">
        <v>964</v>
      </c>
      <c r="U27" t="s">
        <v>967</v>
      </c>
      <c r="V27">
        <v>1</v>
      </c>
      <c r="W27">
        <v>0.79605499999999996</v>
      </c>
      <c r="X27">
        <f t="shared" si="4"/>
        <v>0.74560999999999999</v>
      </c>
      <c r="Y27">
        <v>4</v>
      </c>
      <c r="Z27">
        <v>2</v>
      </c>
      <c r="AA27">
        <f t="shared" si="2"/>
        <v>0.9366312629152509</v>
      </c>
      <c r="AB27">
        <f t="shared" si="1"/>
        <v>-6.5465603636178829E-2</v>
      </c>
      <c r="AC27">
        <f t="shared" si="3"/>
        <v>1.3333333333333333</v>
      </c>
    </row>
    <row r="28" spans="2:29">
      <c r="B28">
        <v>1</v>
      </c>
      <c r="D28">
        <v>2</v>
      </c>
      <c r="E28" t="s">
        <v>32</v>
      </c>
      <c r="F28" t="s">
        <v>945</v>
      </c>
      <c r="G28">
        <v>2</v>
      </c>
      <c r="H28">
        <v>0.59211000000000003</v>
      </c>
      <c r="I28">
        <v>2</v>
      </c>
      <c r="K28" s="47"/>
      <c r="L28" s="54">
        <v>1</v>
      </c>
      <c r="M28" s="54">
        <v>27</v>
      </c>
      <c r="N28" s="54">
        <v>2</v>
      </c>
      <c r="O28" t="s">
        <v>719</v>
      </c>
      <c r="P28" t="s">
        <v>963</v>
      </c>
      <c r="R28" t="s">
        <v>962</v>
      </c>
      <c r="T28" t="s">
        <v>964</v>
      </c>
      <c r="U28" t="s">
        <v>967</v>
      </c>
      <c r="V28">
        <v>2</v>
      </c>
      <c r="W28">
        <v>0.49123</v>
      </c>
      <c r="X28">
        <f t="shared" si="4"/>
        <v>0.33333000000000002</v>
      </c>
      <c r="Y28">
        <v>4</v>
      </c>
      <c r="Z28">
        <v>2</v>
      </c>
      <c r="AA28">
        <f t="shared" si="2"/>
        <v>0.67856197707794719</v>
      </c>
      <c r="AB28">
        <f t="shared" si="1"/>
        <v>-0.38777945962247556</v>
      </c>
      <c r="AC28">
        <f t="shared" si="3"/>
        <v>1.3333333333333333</v>
      </c>
    </row>
    <row r="29" spans="2:29">
      <c r="B29">
        <v>1</v>
      </c>
      <c r="D29">
        <v>2</v>
      </c>
      <c r="E29" t="s">
        <v>32</v>
      </c>
      <c r="F29" t="s">
        <v>945</v>
      </c>
      <c r="G29">
        <v>3</v>
      </c>
      <c r="H29">
        <v>0.39473999999999998</v>
      </c>
      <c r="I29">
        <v>2</v>
      </c>
      <c r="K29" s="47"/>
      <c r="L29" s="54">
        <v>1</v>
      </c>
      <c r="M29" s="54">
        <v>28</v>
      </c>
      <c r="N29" s="54">
        <v>2</v>
      </c>
      <c r="O29" t="s">
        <v>719</v>
      </c>
      <c r="P29" t="s">
        <v>963</v>
      </c>
      <c r="R29" t="s">
        <v>962</v>
      </c>
      <c r="T29" t="s">
        <v>964</v>
      </c>
      <c r="U29" t="s">
        <v>967</v>
      </c>
      <c r="V29">
        <v>3</v>
      </c>
      <c r="W29">
        <v>0.30043999999999998</v>
      </c>
      <c r="X29">
        <f t="shared" si="4"/>
        <v>0.19298000000000001</v>
      </c>
      <c r="Y29">
        <v>4</v>
      </c>
      <c r="Z29">
        <v>2</v>
      </c>
      <c r="AA29">
        <f t="shared" si="2"/>
        <v>0.64232459060045277</v>
      </c>
      <c r="AB29">
        <f t="shared" si="1"/>
        <v>-0.4426615102255731</v>
      </c>
      <c r="AC29">
        <f t="shared" si="3"/>
        <v>1.3333333333333333</v>
      </c>
    </row>
    <row r="30" spans="2:29">
      <c r="B30">
        <v>1</v>
      </c>
      <c r="D30">
        <v>2</v>
      </c>
      <c r="E30" t="s">
        <v>32</v>
      </c>
      <c r="F30" t="s">
        <v>945</v>
      </c>
      <c r="G30">
        <v>4</v>
      </c>
      <c r="H30">
        <v>0.28947000000000001</v>
      </c>
      <c r="I30">
        <v>2</v>
      </c>
      <c r="K30" s="47"/>
      <c r="L30" s="54">
        <v>1</v>
      </c>
      <c r="M30" s="54">
        <v>29</v>
      </c>
      <c r="N30" s="54">
        <v>2</v>
      </c>
      <c r="O30" t="s">
        <v>719</v>
      </c>
      <c r="P30" t="s">
        <v>963</v>
      </c>
      <c r="R30" t="s">
        <v>962</v>
      </c>
      <c r="T30" t="s">
        <v>964</v>
      </c>
      <c r="U30" t="s">
        <v>967</v>
      </c>
      <c r="V30">
        <v>4</v>
      </c>
      <c r="W30">
        <v>0.247805</v>
      </c>
      <c r="X30">
        <f t="shared" si="4"/>
        <v>0.19298000000000001</v>
      </c>
      <c r="Y30">
        <v>4</v>
      </c>
      <c r="Z30">
        <v>2</v>
      </c>
      <c r="AA30">
        <f t="shared" si="2"/>
        <v>0.7787574907689514</v>
      </c>
      <c r="AB30">
        <f t="shared" si="1"/>
        <v>-0.2500555899617905</v>
      </c>
      <c r="AC30">
        <f t="shared" si="3"/>
        <v>1.3333333333333333</v>
      </c>
    </row>
    <row r="31" spans="2:29">
      <c r="B31">
        <v>1</v>
      </c>
      <c r="D31">
        <v>2</v>
      </c>
      <c r="E31" t="s">
        <v>32</v>
      </c>
      <c r="F31" t="s">
        <v>945</v>
      </c>
      <c r="G31">
        <v>5</v>
      </c>
      <c r="H31">
        <v>0.29825000000000002</v>
      </c>
      <c r="I31">
        <v>2</v>
      </c>
      <c r="K31" s="47"/>
      <c r="L31" s="54">
        <v>1</v>
      </c>
      <c r="M31" s="54">
        <v>30</v>
      </c>
      <c r="N31" s="54">
        <v>2</v>
      </c>
      <c r="O31" t="s">
        <v>719</v>
      </c>
      <c r="P31" t="s">
        <v>963</v>
      </c>
      <c r="R31" t="s">
        <v>962</v>
      </c>
      <c r="T31" t="s">
        <v>964</v>
      </c>
      <c r="U31" t="s">
        <v>967</v>
      </c>
      <c r="V31">
        <v>5</v>
      </c>
      <c r="W31">
        <v>0.25</v>
      </c>
      <c r="X31">
        <f t="shared" si="4"/>
        <v>0.23683999999999999</v>
      </c>
      <c r="Y31">
        <v>4</v>
      </c>
      <c r="Z31">
        <v>2</v>
      </c>
      <c r="AA31">
        <f t="shared" si="2"/>
        <v>0.94735999999999998</v>
      </c>
      <c r="AB31">
        <f t="shared" si="1"/>
        <v>-5.4076110198671083E-2</v>
      </c>
      <c r="AC31">
        <f t="shared" si="3"/>
        <v>1.3333333333333333</v>
      </c>
    </row>
    <row r="32" spans="2:29">
      <c r="B32">
        <v>1</v>
      </c>
      <c r="D32">
        <v>2</v>
      </c>
      <c r="E32" t="s">
        <v>32</v>
      </c>
      <c r="F32" t="s">
        <v>946</v>
      </c>
      <c r="G32">
        <v>1</v>
      </c>
      <c r="H32">
        <v>0.76315999999999995</v>
      </c>
      <c r="I32">
        <v>2</v>
      </c>
      <c r="K32" s="64"/>
      <c r="L32" s="54">
        <v>1</v>
      </c>
      <c r="M32" s="54">
        <v>31</v>
      </c>
      <c r="N32" s="54">
        <v>1</v>
      </c>
      <c r="O32" t="s">
        <v>719</v>
      </c>
      <c r="P32" t="s">
        <v>963</v>
      </c>
      <c r="R32" t="s">
        <v>968</v>
      </c>
      <c r="T32" t="s">
        <v>964</v>
      </c>
      <c r="U32" t="s">
        <v>965</v>
      </c>
      <c r="V32">
        <v>1</v>
      </c>
      <c r="W32">
        <f>AVERAGE(H54,H57)</f>
        <v>-2.99465</v>
      </c>
      <c r="X32">
        <f t="shared" ref="X32:X40" si="5">H60</f>
        <v>-2.8235299999999999</v>
      </c>
      <c r="Y32">
        <v>4</v>
      </c>
      <c r="Z32">
        <v>2</v>
      </c>
      <c r="AA32">
        <f t="shared" si="2"/>
        <v>0.94285809693954215</v>
      </c>
      <c r="AB32">
        <f t="shared" si="1"/>
        <v>-5.8839488117870417E-2</v>
      </c>
      <c r="AC32">
        <f t="shared" si="3"/>
        <v>1.3333333333333333</v>
      </c>
    </row>
    <row r="33" spans="2:29">
      <c r="B33">
        <v>1</v>
      </c>
      <c r="D33">
        <v>2</v>
      </c>
      <c r="E33" t="s">
        <v>32</v>
      </c>
      <c r="F33" t="s">
        <v>946</v>
      </c>
      <c r="G33">
        <v>2</v>
      </c>
      <c r="H33">
        <v>0.39034999999999997</v>
      </c>
      <c r="I33">
        <v>2</v>
      </c>
      <c r="K33" s="47"/>
      <c r="L33" s="54">
        <v>1</v>
      </c>
      <c r="M33" s="54">
        <v>32</v>
      </c>
      <c r="N33" s="54">
        <v>1</v>
      </c>
      <c r="O33" t="s">
        <v>719</v>
      </c>
      <c r="P33" t="s">
        <v>963</v>
      </c>
      <c r="R33" t="s">
        <v>968</v>
      </c>
      <c r="T33" t="s">
        <v>964</v>
      </c>
      <c r="U33" t="s">
        <v>965</v>
      </c>
      <c r="V33">
        <v>2</v>
      </c>
      <c r="W33">
        <f>AVERAGE(H55,H58)</f>
        <v>-5.1122999999999994</v>
      </c>
      <c r="X33">
        <f t="shared" si="5"/>
        <v>-5.00535</v>
      </c>
      <c r="Y33">
        <v>4</v>
      </c>
      <c r="Z33">
        <v>2</v>
      </c>
      <c r="AA33">
        <f t="shared" si="2"/>
        <v>0.97907986620503507</v>
      </c>
      <c r="AB33">
        <f t="shared" si="1"/>
        <v>-2.1142060407198876E-2</v>
      </c>
      <c r="AC33">
        <f t="shared" si="3"/>
        <v>1.3333333333333333</v>
      </c>
    </row>
    <row r="34" spans="2:29">
      <c r="B34">
        <v>1</v>
      </c>
      <c r="D34">
        <v>2</v>
      </c>
      <c r="E34" t="s">
        <v>32</v>
      </c>
      <c r="F34" t="s">
        <v>946</v>
      </c>
      <c r="G34">
        <v>3</v>
      </c>
      <c r="H34">
        <v>0.20613999999999999</v>
      </c>
      <c r="I34">
        <v>2</v>
      </c>
      <c r="K34" s="47"/>
      <c r="L34" s="54">
        <v>1</v>
      </c>
      <c r="M34" s="54">
        <v>33</v>
      </c>
      <c r="N34" s="54">
        <v>1</v>
      </c>
      <c r="O34" t="s">
        <v>719</v>
      </c>
      <c r="P34" t="s">
        <v>963</v>
      </c>
      <c r="R34" t="s">
        <v>968</v>
      </c>
      <c r="T34" t="s">
        <v>964</v>
      </c>
      <c r="U34" t="s">
        <v>965</v>
      </c>
      <c r="V34">
        <v>3</v>
      </c>
      <c r="W34">
        <f>AVERAGE(H56,H59)</f>
        <v>-7.5080200000000001</v>
      </c>
      <c r="X34">
        <f t="shared" si="5"/>
        <v>-8.2566799999999994</v>
      </c>
      <c r="Y34">
        <v>4</v>
      </c>
      <c r="Z34">
        <v>2</v>
      </c>
      <c r="AA34">
        <f t="shared" si="2"/>
        <v>1.0997147050753726</v>
      </c>
      <c r="AB34">
        <f t="shared" si="1"/>
        <v>9.5050787142568496E-2</v>
      </c>
      <c r="AC34">
        <f t="shared" si="3"/>
        <v>1.3333333333333333</v>
      </c>
    </row>
    <row r="35" spans="2:29">
      <c r="B35">
        <v>1</v>
      </c>
      <c r="D35">
        <v>2</v>
      </c>
      <c r="E35" t="s">
        <v>32</v>
      </c>
      <c r="F35" t="s">
        <v>946</v>
      </c>
      <c r="G35">
        <v>4</v>
      </c>
      <c r="H35">
        <v>0.20613999999999999</v>
      </c>
      <c r="I35">
        <v>2</v>
      </c>
      <c r="K35" s="47"/>
      <c r="L35" s="54">
        <v>1</v>
      </c>
      <c r="M35" s="54">
        <v>34</v>
      </c>
      <c r="N35" s="54">
        <v>1</v>
      </c>
      <c r="O35" t="s">
        <v>719</v>
      </c>
      <c r="P35" t="s">
        <v>963</v>
      </c>
      <c r="R35" t="s">
        <v>968</v>
      </c>
      <c r="T35" t="s">
        <v>964</v>
      </c>
      <c r="U35" t="s">
        <v>966</v>
      </c>
      <c r="V35">
        <v>1</v>
      </c>
      <c r="W35" s="7">
        <v>-2.99465</v>
      </c>
      <c r="X35">
        <f t="shared" si="5"/>
        <v>-2.8235299999999999</v>
      </c>
      <c r="Y35">
        <v>4</v>
      </c>
      <c r="Z35">
        <v>2</v>
      </c>
      <c r="AA35">
        <f t="shared" si="2"/>
        <v>0.94285809693954215</v>
      </c>
      <c r="AB35">
        <f t="shared" si="1"/>
        <v>-5.8839488117870417E-2</v>
      </c>
      <c r="AC35">
        <f t="shared" si="3"/>
        <v>1.3333333333333333</v>
      </c>
    </row>
    <row r="36" spans="2:29">
      <c r="B36">
        <v>1</v>
      </c>
      <c r="D36">
        <v>2</v>
      </c>
      <c r="E36" t="s">
        <v>32</v>
      </c>
      <c r="F36" t="s">
        <v>946</v>
      </c>
      <c r="G36">
        <v>5</v>
      </c>
      <c r="H36">
        <v>0.20175000000000001</v>
      </c>
      <c r="I36">
        <v>2</v>
      </c>
      <c r="K36" s="47"/>
      <c r="L36" s="54">
        <v>1</v>
      </c>
      <c r="M36" s="54">
        <v>35</v>
      </c>
      <c r="N36" s="54">
        <v>1</v>
      </c>
      <c r="O36" t="s">
        <v>719</v>
      </c>
      <c r="P36" t="s">
        <v>963</v>
      </c>
      <c r="R36" t="s">
        <v>968</v>
      </c>
      <c r="T36" t="s">
        <v>964</v>
      </c>
      <c r="U36" t="s">
        <v>966</v>
      </c>
      <c r="V36">
        <v>2</v>
      </c>
      <c r="W36">
        <v>-5.1122999999999994</v>
      </c>
      <c r="X36">
        <f t="shared" si="5"/>
        <v>-5.3903699999999999</v>
      </c>
      <c r="Y36">
        <v>4</v>
      </c>
      <c r="Z36">
        <v>2</v>
      </c>
      <c r="AA36">
        <f t="shared" si="2"/>
        <v>1.0543923478669093</v>
      </c>
      <c r="AB36">
        <f t="shared" si="1"/>
        <v>5.2964627405656266E-2</v>
      </c>
      <c r="AC36">
        <f t="shared" si="3"/>
        <v>1.3333333333333333</v>
      </c>
    </row>
    <row r="37" spans="2:29">
      <c r="B37">
        <v>1</v>
      </c>
      <c r="D37">
        <v>2</v>
      </c>
      <c r="E37" t="s">
        <v>34</v>
      </c>
      <c r="F37" t="s">
        <v>965</v>
      </c>
      <c r="G37">
        <v>1</v>
      </c>
      <c r="H37">
        <v>0.83772000000000002</v>
      </c>
      <c r="I37">
        <v>2</v>
      </c>
      <c r="K37" s="47"/>
      <c r="L37" s="54">
        <v>1</v>
      </c>
      <c r="M37" s="54">
        <v>36</v>
      </c>
      <c r="N37" s="54">
        <v>1</v>
      </c>
      <c r="O37" t="s">
        <v>719</v>
      </c>
      <c r="P37" t="s">
        <v>963</v>
      </c>
      <c r="R37" t="s">
        <v>968</v>
      </c>
      <c r="T37" t="s">
        <v>964</v>
      </c>
      <c r="U37" t="s">
        <v>966</v>
      </c>
      <c r="V37">
        <v>3</v>
      </c>
      <c r="W37">
        <v>-7.5080200000000001</v>
      </c>
      <c r="X37">
        <f t="shared" si="5"/>
        <v>-7.6149699999999996</v>
      </c>
      <c r="Y37">
        <v>4</v>
      </c>
      <c r="Z37">
        <v>2</v>
      </c>
      <c r="AA37">
        <f t="shared" si="2"/>
        <v>1.0142447675951849</v>
      </c>
      <c r="AB37">
        <f t="shared" si="1"/>
        <v>1.4144264200488721E-2</v>
      </c>
      <c r="AC37">
        <f t="shared" si="3"/>
        <v>1.3333333333333333</v>
      </c>
    </row>
    <row r="38" spans="2:29">
      <c r="B38">
        <v>1</v>
      </c>
      <c r="D38">
        <v>2</v>
      </c>
      <c r="E38" t="s">
        <v>34</v>
      </c>
      <c r="F38" t="s">
        <v>965</v>
      </c>
      <c r="G38">
        <v>2</v>
      </c>
      <c r="H38">
        <v>0.40350999999999998</v>
      </c>
      <c r="I38">
        <v>2</v>
      </c>
      <c r="K38" s="47"/>
      <c r="L38" s="54">
        <v>1</v>
      </c>
      <c r="M38" s="54">
        <v>37</v>
      </c>
      <c r="N38" s="54">
        <v>1</v>
      </c>
      <c r="O38" t="s">
        <v>719</v>
      </c>
      <c r="P38" t="s">
        <v>963</v>
      </c>
      <c r="R38" t="s">
        <v>968</v>
      </c>
      <c r="T38" t="s">
        <v>964</v>
      </c>
      <c r="U38" t="s">
        <v>967</v>
      </c>
      <c r="V38">
        <v>1</v>
      </c>
      <c r="W38">
        <v>-2.99465</v>
      </c>
      <c r="X38">
        <f t="shared" si="5"/>
        <v>-3.3369</v>
      </c>
      <c r="Y38">
        <v>4</v>
      </c>
      <c r="Z38">
        <v>2</v>
      </c>
      <c r="AA38">
        <f t="shared" si="2"/>
        <v>1.1142871454093133</v>
      </c>
      <c r="AB38">
        <f t="shared" si="1"/>
        <v>0.10821486898109939</v>
      </c>
      <c r="AC38">
        <f t="shared" si="3"/>
        <v>1.3333333333333333</v>
      </c>
    </row>
    <row r="39" spans="2:29">
      <c r="B39">
        <v>1</v>
      </c>
      <c r="D39">
        <v>2</v>
      </c>
      <c r="E39" t="s">
        <v>34</v>
      </c>
      <c r="F39" t="s">
        <v>965</v>
      </c>
      <c r="G39">
        <v>3</v>
      </c>
      <c r="H39">
        <v>0.19736999999999999</v>
      </c>
      <c r="I39">
        <v>2</v>
      </c>
      <c r="K39" s="47"/>
      <c r="L39" s="54">
        <v>1</v>
      </c>
      <c r="M39" s="54">
        <v>38</v>
      </c>
      <c r="N39" s="54">
        <v>1</v>
      </c>
      <c r="O39" t="s">
        <v>719</v>
      </c>
      <c r="P39" t="s">
        <v>963</v>
      </c>
      <c r="R39" t="s">
        <v>968</v>
      </c>
      <c r="T39" t="s">
        <v>964</v>
      </c>
      <c r="U39" t="s">
        <v>967</v>
      </c>
      <c r="V39">
        <v>2</v>
      </c>
      <c r="W39">
        <v>-5.1122999999999994</v>
      </c>
      <c r="X39">
        <f t="shared" si="5"/>
        <v>-6.5882399999999999</v>
      </c>
      <c r="Y39">
        <v>4</v>
      </c>
      <c r="Z39">
        <v>2</v>
      </c>
      <c r="AA39">
        <f t="shared" si="2"/>
        <v>1.2887037145707412</v>
      </c>
      <c r="AB39">
        <f t="shared" si="1"/>
        <v>0.25363684072501802</v>
      </c>
      <c r="AC39">
        <f t="shared" si="3"/>
        <v>1.3333333333333333</v>
      </c>
    </row>
    <row r="40" spans="2:29">
      <c r="B40">
        <v>1</v>
      </c>
      <c r="D40">
        <v>2</v>
      </c>
      <c r="E40" t="s">
        <v>34</v>
      </c>
      <c r="F40" t="s">
        <v>965</v>
      </c>
      <c r="G40">
        <v>4</v>
      </c>
      <c r="H40">
        <v>0.13596</v>
      </c>
      <c r="I40">
        <v>2</v>
      </c>
      <c r="K40" s="47"/>
      <c r="L40" s="54">
        <v>1</v>
      </c>
      <c r="M40" s="54">
        <v>39</v>
      </c>
      <c r="N40" s="54">
        <v>1</v>
      </c>
      <c r="O40" t="s">
        <v>719</v>
      </c>
      <c r="P40" t="s">
        <v>963</v>
      </c>
      <c r="R40" t="s">
        <v>968</v>
      </c>
      <c r="T40" t="s">
        <v>964</v>
      </c>
      <c r="U40" t="s">
        <v>967</v>
      </c>
      <c r="V40">
        <v>3</v>
      </c>
      <c r="W40">
        <v>-7.5080200000000001</v>
      </c>
      <c r="X40">
        <f t="shared" si="5"/>
        <v>-7.8716600000000003</v>
      </c>
      <c r="Y40">
        <v>4</v>
      </c>
      <c r="Z40">
        <v>2</v>
      </c>
      <c r="AA40">
        <f t="shared" si="2"/>
        <v>1.0484335417327071</v>
      </c>
      <c r="AB40">
        <f t="shared" si="1"/>
        <v>4.7297185214313635E-2</v>
      </c>
      <c r="AC40">
        <f t="shared" si="3"/>
        <v>1.3333333333333333</v>
      </c>
    </row>
    <row r="41" spans="2:29">
      <c r="B41">
        <v>1</v>
      </c>
      <c r="D41">
        <v>2</v>
      </c>
      <c r="E41" t="s">
        <v>34</v>
      </c>
      <c r="F41" t="s">
        <v>965</v>
      </c>
      <c r="G41">
        <v>5</v>
      </c>
      <c r="H41">
        <v>0.14035</v>
      </c>
      <c r="I41">
        <v>2</v>
      </c>
      <c r="K41" s="47"/>
      <c r="L41" s="54">
        <v>1</v>
      </c>
      <c r="M41" s="54">
        <v>40</v>
      </c>
      <c r="N41" s="54">
        <v>2</v>
      </c>
      <c r="O41" t="s">
        <v>719</v>
      </c>
      <c r="P41" t="s">
        <v>963</v>
      </c>
      <c r="R41" t="s">
        <v>968</v>
      </c>
      <c r="T41" t="s">
        <v>964</v>
      </c>
      <c r="U41" t="s">
        <v>965</v>
      </c>
      <c r="V41">
        <v>1</v>
      </c>
      <c r="W41">
        <f>AVERAGE(H69,H74)</f>
        <v>-1.903745</v>
      </c>
      <c r="X41">
        <f t="shared" ref="X41:X55" si="6">H79</f>
        <v>-1.66845</v>
      </c>
      <c r="Y41">
        <v>4</v>
      </c>
      <c r="Z41">
        <v>2</v>
      </c>
      <c r="AA41">
        <f t="shared" si="2"/>
        <v>0.87640414026038149</v>
      </c>
      <c r="AB41">
        <f t="shared" si="1"/>
        <v>-0.13192794710450215</v>
      </c>
      <c r="AC41">
        <f t="shared" si="3"/>
        <v>1.3333333333333333</v>
      </c>
    </row>
    <row r="42" spans="2:29">
      <c r="B42">
        <v>1</v>
      </c>
      <c r="D42">
        <v>2</v>
      </c>
      <c r="E42" t="s">
        <v>34</v>
      </c>
      <c r="F42" t="s">
        <v>966</v>
      </c>
      <c r="G42">
        <v>1</v>
      </c>
      <c r="H42">
        <v>0.70174999999999998</v>
      </c>
      <c r="I42">
        <v>2</v>
      </c>
      <c r="K42" s="47"/>
      <c r="L42" s="54">
        <v>1</v>
      </c>
      <c r="M42" s="54">
        <v>41</v>
      </c>
      <c r="N42" s="54">
        <v>2</v>
      </c>
      <c r="O42" t="s">
        <v>719</v>
      </c>
      <c r="P42" t="s">
        <v>963</v>
      </c>
      <c r="R42" t="s">
        <v>968</v>
      </c>
      <c r="T42" t="s">
        <v>964</v>
      </c>
      <c r="U42" t="s">
        <v>965</v>
      </c>
      <c r="V42">
        <v>2</v>
      </c>
      <c r="W42">
        <f>AVERAGE(H70,H75)</f>
        <v>-3.4010699999999998</v>
      </c>
      <c r="X42">
        <f t="shared" si="6"/>
        <v>-3.5080200000000001</v>
      </c>
      <c r="Y42">
        <v>4</v>
      </c>
      <c r="Z42">
        <v>2</v>
      </c>
      <c r="AA42">
        <f t="shared" si="2"/>
        <v>1.031445986116134</v>
      </c>
      <c r="AB42">
        <f t="shared" si="1"/>
        <v>3.0961687753000979E-2</v>
      </c>
      <c r="AC42">
        <f t="shared" si="3"/>
        <v>1.3333333333333333</v>
      </c>
    </row>
    <row r="43" spans="2:29">
      <c r="B43">
        <v>1</v>
      </c>
      <c r="D43">
        <v>2</v>
      </c>
      <c r="E43" t="s">
        <v>34</v>
      </c>
      <c r="F43" t="s">
        <v>966</v>
      </c>
      <c r="G43">
        <v>2</v>
      </c>
      <c r="H43">
        <v>0.29386000000000001</v>
      </c>
      <c r="I43">
        <v>2</v>
      </c>
      <c r="K43" s="47"/>
      <c r="L43" s="54">
        <v>1</v>
      </c>
      <c r="M43" s="54">
        <v>42</v>
      </c>
      <c r="N43" s="54">
        <v>2</v>
      </c>
      <c r="O43" t="s">
        <v>719</v>
      </c>
      <c r="P43" t="s">
        <v>963</v>
      </c>
      <c r="R43" t="s">
        <v>968</v>
      </c>
      <c r="T43" t="s">
        <v>964</v>
      </c>
      <c r="U43" t="s">
        <v>965</v>
      </c>
      <c r="V43">
        <v>3</v>
      </c>
      <c r="W43">
        <f>AVERAGE(H71,H76)</f>
        <v>-4.2139050000000005</v>
      </c>
      <c r="X43">
        <f t="shared" si="6"/>
        <v>-5.09091</v>
      </c>
      <c r="Y43">
        <v>4</v>
      </c>
      <c r="Z43">
        <v>2</v>
      </c>
      <c r="AA43">
        <f t="shared" si="2"/>
        <v>1.2081216828571122</v>
      </c>
      <c r="AB43">
        <f t="shared" si="1"/>
        <v>0.18906682528159291</v>
      </c>
      <c r="AC43">
        <f t="shared" si="3"/>
        <v>1.3333333333333333</v>
      </c>
    </row>
    <row r="44" spans="2:29">
      <c r="B44">
        <v>1</v>
      </c>
      <c r="D44">
        <v>2</v>
      </c>
      <c r="E44" t="s">
        <v>34</v>
      </c>
      <c r="F44" t="s">
        <v>966</v>
      </c>
      <c r="G44">
        <v>3</v>
      </c>
      <c r="H44">
        <v>0.20175000000000001</v>
      </c>
      <c r="I44">
        <v>2</v>
      </c>
      <c r="K44" s="47"/>
      <c r="L44" s="54">
        <v>1</v>
      </c>
      <c r="M44" s="54">
        <v>43</v>
      </c>
      <c r="N44" s="54">
        <v>2</v>
      </c>
      <c r="O44" t="s">
        <v>719</v>
      </c>
      <c r="P44" t="s">
        <v>963</v>
      </c>
      <c r="R44" t="s">
        <v>968</v>
      </c>
      <c r="T44" t="s">
        <v>964</v>
      </c>
      <c r="U44" t="s">
        <v>965</v>
      </c>
      <c r="V44">
        <v>4</v>
      </c>
      <c r="W44">
        <f>AVERAGE(H72,H77)</f>
        <v>-4.7914399999999997</v>
      </c>
      <c r="X44">
        <f t="shared" si="6"/>
        <v>-5.5614999999999997</v>
      </c>
      <c r="Y44">
        <v>4</v>
      </c>
      <c r="Z44">
        <v>2</v>
      </c>
      <c r="AA44">
        <f t="shared" si="2"/>
        <v>1.1607157764680347</v>
      </c>
      <c r="AB44">
        <f t="shared" si="1"/>
        <v>0.14903686350135453</v>
      </c>
      <c r="AC44">
        <f t="shared" si="3"/>
        <v>1.3333333333333333</v>
      </c>
    </row>
    <row r="45" spans="2:29">
      <c r="B45">
        <v>1</v>
      </c>
      <c r="D45">
        <v>2</v>
      </c>
      <c r="E45" t="s">
        <v>34</v>
      </c>
      <c r="F45" t="s">
        <v>966</v>
      </c>
      <c r="G45">
        <v>4</v>
      </c>
      <c r="H45">
        <v>0.19736999999999999</v>
      </c>
      <c r="I45">
        <v>2</v>
      </c>
      <c r="K45" s="47"/>
      <c r="L45" s="54">
        <v>1</v>
      </c>
      <c r="M45" s="54">
        <v>44</v>
      </c>
      <c r="N45" s="54">
        <v>2</v>
      </c>
      <c r="O45" t="s">
        <v>719</v>
      </c>
      <c r="P45" t="s">
        <v>963</v>
      </c>
      <c r="R45" t="s">
        <v>968</v>
      </c>
      <c r="T45" t="s">
        <v>964</v>
      </c>
      <c r="U45" t="s">
        <v>965</v>
      </c>
      <c r="V45">
        <v>5</v>
      </c>
      <c r="W45">
        <f>AVERAGE(H73,H78)</f>
        <v>-5.0481300000000005</v>
      </c>
      <c r="X45">
        <f>H83</f>
        <v>-6.6738</v>
      </c>
      <c r="Y45">
        <v>4</v>
      </c>
      <c r="Z45">
        <v>2</v>
      </c>
      <c r="AA45">
        <f t="shared" si="2"/>
        <v>1.3220340997557509</v>
      </c>
      <c r="AB45">
        <f t="shared" si="1"/>
        <v>0.27917153516321075</v>
      </c>
      <c r="AC45">
        <f t="shared" si="3"/>
        <v>1.3333333333333333</v>
      </c>
    </row>
    <row r="46" spans="2:29">
      <c r="B46">
        <v>1</v>
      </c>
      <c r="D46">
        <v>2</v>
      </c>
      <c r="E46" t="s">
        <v>34</v>
      </c>
      <c r="F46" t="s">
        <v>966</v>
      </c>
      <c r="G46">
        <v>5</v>
      </c>
      <c r="H46">
        <v>0.15789</v>
      </c>
      <c r="I46">
        <v>2</v>
      </c>
      <c r="K46" s="47"/>
      <c r="L46" s="54">
        <v>1</v>
      </c>
      <c r="M46" s="54">
        <v>45</v>
      </c>
      <c r="N46" s="54">
        <v>2</v>
      </c>
      <c r="O46" t="s">
        <v>719</v>
      </c>
      <c r="P46" t="s">
        <v>963</v>
      </c>
      <c r="R46" t="s">
        <v>968</v>
      </c>
      <c r="T46" t="s">
        <v>964</v>
      </c>
      <c r="U46" t="s">
        <v>966</v>
      </c>
      <c r="V46">
        <v>1</v>
      </c>
      <c r="W46">
        <v>-1.903745</v>
      </c>
      <c r="X46">
        <f t="shared" si="6"/>
        <v>-2.05348</v>
      </c>
      <c r="Y46">
        <v>4</v>
      </c>
      <c r="Z46">
        <v>2</v>
      </c>
      <c r="AA46">
        <f t="shared" si="2"/>
        <v>1.0786528657987282</v>
      </c>
      <c r="AB46">
        <f t="shared" si="1"/>
        <v>7.5712916069335223E-2</v>
      </c>
      <c r="AC46">
        <f t="shared" si="3"/>
        <v>1.3333333333333333</v>
      </c>
    </row>
    <row r="47" spans="2:29">
      <c r="B47">
        <v>1</v>
      </c>
      <c r="D47">
        <v>2</v>
      </c>
      <c r="E47" t="s">
        <v>34</v>
      </c>
      <c r="F47" t="s">
        <v>967</v>
      </c>
      <c r="G47">
        <v>1</v>
      </c>
      <c r="H47">
        <v>0.74560999999999999</v>
      </c>
      <c r="I47">
        <v>2</v>
      </c>
      <c r="K47" s="47"/>
      <c r="L47" s="54">
        <v>1</v>
      </c>
      <c r="M47" s="54">
        <v>46</v>
      </c>
      <c r="N47" s="54">
        <v>2</v>
      </c>
      <c r="O47" t="s">
        <v>719</v>
      </c>
      <c r="P47" t="s">
        <v>963</v>
      </c>
      <c r="R47" t="s">
        <v>968</v>
      </c>
      <c r="T47" t="s">
        <v>964</v>
      </c>
      <c r="U47" t="s">
        <v>966</v>
      </c>
      <c r="V47">
        <v>2</v>
      </c>
      <c r="W47">
        <v>-3.4010699999999998</v>
      </c>
      <c r="X47">
        <f t="shared" si="6"/>
        <v>-4.0213900000000002</v>
      </c>
      <c r="Y47">
        <v>4</v>
      </c>
      <c r="Z47">
        <v>2</v>
      </c>
      <c r="AA47">
        <f t="shared" si="2"/>
        <v>1.1823896597247339</v>
      </c>
      <c r="AB47">
        <f t="shared" si="1"/>
        <v>0.16753752601518318</v>
      </c>
      <c r="AC47">
        <f t="shared" si="3"/>
        <v>1.3333333333333333</v>
      </c>
    </row>
    <row r="48" spans="2:29">
      <c r="B48">
        <v>1</v>
      </c>
      <c r="D48">
        <v>2</v>
      </c>
      <c r="E48" t="s">
        <v>34</v>
      </c>
      <c r="F48" t="s">
        <v>967</v>
      </c>
      <c r="G48">
        <v>2</v>
      </c>
      <c r="H48">
        <v>0.33333000000000002</v>
      </c>
      <c r="I48">
        <v>2</v>
      </c>
      <c r="K48" s="47"/>
      <c r="L48" s="54">
        <v>1</v>
      </c>
      <c r="M48" s="54">
        <v>47</v>
      </c>
      <c r="N48" s="54">
        <v>2</v>
      </c>
      <c r="O48" t="s">
        <v>719</v>
      </c>
      <c r="P48" t="s">
        <v>963</v>
      </c>
      <c r="R48" t="s">
        <v>968</v>
      </c>
      <c r="T48" t="s">
        <v>964</v>
      </c>
      <c r="U48" t="s">
        <v>966</v>
      </c>
      <c r="V48">
        <v>3</v>
      </c>
      <c r="W48">
        <v>-4.2139050000000005</v>
      </c>
      <c r="X48">
        <f t="shared" si="6"/>
        <v>-4.8770100000000003</v>
      </c>
      <c r="Y48">
        <v>4</v>
      </c>
      <c r="Z48">
        <v>2</v>
      </c>
      <c r="AA48">
        <f t="shared" si="2"/>
        <v>1.1573611650001601</v>
      </c>
      <c r="AB48">
        <f t="shared" si="1"/>
        <v>0.14614255594005979</v>
      </c>
      <c r="AC48">
        <f t="shared" si="3"/>
        <v>1.3333333333333333</v>
      </c>
    </row>
    <row r="49" spans="1:29">
      <c r="B49">
        <v>1</v>
      </c>
      <c r="D49">
        <v>2</v>
      </c>
      <c r="E49" t="s">
        <v>34</v>
      </c>
      <c r="F49" t="s">
        <v>967</v>
      </c>
      <c r="G49">
        <v>3</v>
      </c>
      <c r="H49">
        <v>0.19298000000000001</v>
      </c>
      <c r="I49">
        <v>2</v>
      </c>
      <c r="K49" s="47"/>
      <c r="L49" s="54">
        <v>1</v>
      </c>
      <c r="M49" s="54">
        <v>48</v>
      </c>
      <c r="N49" s="54">
        <v>2</v>
      </c>
      <c r="O49" t="s">
        <v>719</v>
      </c>
      <c r="P49" t="s">
        <v>963</v>
      </c>
      <c r="R49" t="s">
        <v>968</v>
      </c>
      <c r="T49" t="s">
        <v>964</v>
      </c>
      <c r="U49" t="s">
        <v>966</v>
      </c>
      <c r="V49">
        <v>4</v>
      </c>
      <c r="W49">
        <v>-4.7914399999999997</v>
      </c>
      <c r="X49">
        <f t="shared" si="6"/>
        <v>-5.3048099999999998</v>
      </c>
      <c r="Y49">
        <v>4</v>
      </c>
      <c r="Z49">
        <v>2</v>
      </c>
      <c r="AA49">
        <f t="shared" si="2"/>
        <v>1.1071431552936069</v>
      </c>
      <c r="AB49">
        <f t="shared" si="1"/>
        <v>0.1017829636073574</v>
      </c>
      <c r="AC49">
        <f t="shared" si="3"/>
        <v>1.3333333333333333</v>
      </c>
    </row>
    <row r="50" spans="1:29">
      <c r="B50">
        <v>1</v>
      </c>
      <c r="D50">
        <v>2</v>
      </c>
      <c r="E50" t="s">
        <v>34</v>
      </c>
      <c r="F50" t="s">
        <v>967</v>
      </c>
      <c r="G50">
        <v>4</v>
      </c>
      <c r="H50">
        <v>0.19298000000000001</v>
      </c>
      <c r="I50">
        <v>2</v>
      </c>
      <c r="K50" s="47"/>
      <c r="L50" s="54">
        <v>1</v>
      </c>
      <c r="M50" s="54">
        <v>49</v>
      </c>
      <c r="N50" s="54">
        <v>2</v>
      </c>
      <c r="O50" t="s">
        <v>719</v>
      </c>
      <c r="P50" t="s">
        <v>963</v>
      </c>
      <c r="R50" t="s">
        <v>968</v>
      </c>
      <c r="T50" t="s">
        <v>964</v>
      </c>
      <c r="U50" t="s">
        <v>966</v>
      </c>
      <c r="V50">
        <v>5</v>
      </c>
      <c r="W50">
        <v>-5.0481300000000005</v>
      </c>
      <c r="X50">
        <f t="shared" si="6"/>
        <v>-6.4598899999999997</v>
      </c>
      <c r="Y50">
        <v>4</v>
      </c>
      <c r="Z50">
        <v>2</v>
      </c>
      <c r="AA50">
        <f t="shared" si="2"/>
        <v>1.2796599929082648</v>
      </c>
      <c r="AB50">
        <f t="shared" si="1"/>
        <v>0.24659441210506686</v>
      </c>
      <c r="AC50">
        <f t="shared" si="3"/>
        <v>1.3333333333333333</v>
      </c>
    </row>
    <row r="51" spans="1:29">
      <c r="B51">
        <v>1</v>
      </c>
      <c r="D51">
        <v>2</v>
      </c>
      <c r="E51" t="s">
        <v>34</v>
      </c>
      <c r="F51" t="s">
        <v>967</v>
      </c>
      <c r="G51">
        <v>5</v>
      </c>
      <c r="H51">
        <v>0.23683999999999999</v>
      </c>
      <c r="I51">
        <v>2</v>
      </c>
      <c r="K51" s="47"/>
      <c r="L51" s="54">
        <v>1</v>
      </c>
      <c r="M51" s="54">
        <v>50</v>
      </c>
      <c r="N51" s="54">
        <v>2</v>
      </c>
      <c r="O51" t="s">
        <v>719</v>
      </c>
      <c r="P51" t="s">
        <v>963</v>
      </c>
      <c r="R51" t="s">
        <v>968</v>
      </c>
      <c r="T51" t="s">
        <v>964</v>
      </c>
      <c r="U51" t="s">
        <v>967</v>
      </c>
      <c r="V51">
        <v>1</v>
      </c>
      <c r="W51">
        <v>-1.903745</v>
      </c>
      <c r="X51">
        <f t="shared" si="6"/>
        <v>-1.8395699999999999</v>
      </c>
      <c r="Y51">
        <v>4</v>
      </c>
      <c r="Z51">
        <v>2</v>
      </c>
      <c r="AA51">
        <f t="shared" si="2"/>
        <v>0.96629012814216186</v>
      </c>
      <c r="AB51">
        <f t="shared" si="1"/>
        <v>-3.4291150170876736E-2</v>
      </c>
      <c r="AC51">
        <f t="shared" si="3"/>
        <v>1.3333333333333333</v>
      </c>
    </row>
    <row r="52" spans="1:29">
      <c r="K52" s="47"/>
      <c r="L52" s="54">
        <v>1</v>
      </c>
      <c r="M52" s="54">
        <v>51</v>
      </c>
      <c r="N52" s="54">
        <v>2</v>
      </c>
      <c r="O52" t="s">
        <v>719</v>
      </c>
      <c r="P52" t="s">
        <v>963</v>
      </c>
      <c r="R52" t="s">
        <v>968</v>
      </c>
      <c r="T52" t="s">
        <v>964</v>
      </c>
      <c r="U52" t="s">
        <v>967</v>
      </c>
      <c r="V52">
        <v>2</v>
      </c>
      <c r="W52">
        <v>-3.4010699999999998</v>
      </c>
      <c r="X52">
        <f t="shared" si="6"/>
        <v>-4.0641699999999998</v>
      </c>
      <c r="Y52">
        <v>4</v>
      </c>
      <c r="Z52">
        <v>2</v>
      </c>
      <c r="AA52">
        <f t="shared" si="2"/>
        <v>1.1949680541711873</v>
      </c>
      <c r="AB52">
        <f t="shared" si="1"/>
        <v>0.17811945211500305</v>
      </c>
      <c r="AC52">
        <f t="shared" si="3"/>
        <v>1.3333333333333333</v>
      </c>
    </row>
    <row r="53" spans="1:29">
      <c r="A53" t="s">
        <v>60</v>
      </c>
      <c r="B53" t="s">
        <v>15</v>
      </c>
      <c r="C53" t="s">
        <v>597</v>
      </c>
      <c r="D53" t="s">
        <v>221</v>
      </c>
      <c r="E53" t="s">
        <v>49</v>
      </c>
      <c r="F53" t="s">
        <v>706</v>
      </c>
      <c r="G53" t="s">
        <v>777</v>
      </c>
      <c r="H53" t="s">
        <v>968</v>
      </c>
      <c r="I53" t="s">
        <v>13</v>
      </c>
      <c r="K53" s="47"/>
      <c r="L53" s="54">
        <v>1</v>
      </c>
      <c r="M53" s="54">
        <v>52</v>
      </c>
      <c r="N53" s="54">
        <v>2</v>
      </c>
      <c r="O53" t="s">
        <v>719</v>
      </c>
      <c r="P53" t="s">
        <v>963</v>
      </c>
      <c r="R53" t="s">
        <v>968</v>
      </c>
      <c r="T53" t="s">
        <v>964</v>
      </c>
      <c r="U53" t="s">
        <v>967</v>
      </c>
      <c r="V53">
        <v>3</v>
      </c>
      <c r="W53">
        <v>-4.2139050000000005</v>
      </c>
      <c r="X53">
        <f t="shared" si="6"/>
        <v>-4.8342200000000002</v>
      </c>
      <c r="Y53">
        <v>4</v>
      </c>
      <c r="Z53">
        <v>2</v>
      </c>
      <c r="AA53">
        <f t="shared" si="2"/>
        <v>1.1472066883330307</v>
      </c>
      <c r="AB53">
        <f t="shared" si="1"/>
        <v>0.13733002098310543</v>
      </c>
      <c r="AC53">
        <f t="shared" si="3"/>
        <v>1.3333333333333333</v>
      </c>
    </row>
    <row r="54" spans="1:29">
      <c r="A54" t="s">
        <v>40</v>
      </c>
      <c r="B54">
        <v>1</v>
      </c>
      <c r="D54">
        <v>1</v>
      </c>
      <c r="E54" t="s">
        <v>32</v>
      </c>
      <c r="F54" t="s">
        <v>945</v>
      </c>
      <c r="G54">
        <v>1</v>
      </c>
      <c r="H54">
        <v>-2.8663099999999999</v>
      </c>
      <c r="I54">
        <v>2</v>
      </c>
      <c r="K54" s="47"/>
      <c r="L54" s="54">
        <v>1</v>
      </c>
      <c r="M54" s="54">
        <v>53</v>
      </c>
      <c r="N54" s="54">
        <v>2</v>
      </c>
      <c r="O54" t="s">
        <v>719</v>
      </c>
      <c r="P54" t="s">
        <v>963</v>
      </c>
      <c r="R54" t="s">
        <v>968</v>
      </c>
      <c r="T54" t="s">
        <v>964</v>
      </c>
      <c r="U54" t="s">
        <v>967</v>
      </c>
      <c r="V54">
        <v>4</v>
      </c>
      <c r="W54">
        <v>-4.7914399999999997</v>
      </c>
      <c r="X54">
        <f t="shared" si="6"/>
        <v>-4.9625700000000004</v>
      </c>
      <c r="Y54">
        <v>4</v>
      </c>
      <c r="Z54">
        <v>2</v>
      </c>
      <c r="AA54">
        <f t="shared" si="2"/>
        <v>1.0357157764680347</v>
      </c>
      <c r="AB54">
        <f t="shared" si="1"/>
        <v>3.5092759158681541E-2</v>
      </c>
      <c r="AC54">
        <f t="shared" si="3"/>
        <v>1.3333333333333333</v>
      </c>
    </row>
    <row r="55" spans="1:29">
      <c r="A55" t="s">
        <v>515</v>
      </c>
      <c r="B55">
        <v>1</v>
      </c>
      <c r="D55">
        <v>1</v>
      </c>
      <c r="E55" t="s">
        <v>32</v>
      </c>
      <c r="F55" t="s">
        <v>945</v>
      </c>
      <c r="G55">
        <v>2</v>
      </c>
      <c r="H55">
        <v>-4.7486600000000001</v>
      </c>
      <c r="I55">
        <v>2</v>
      </c>
      <c r="K55" s="47"/>
      <c r="L55" s="54">
        <v>1</v>
      </c>
      <c r="M55" s="54">
        <v>54</v>
      </c>
      <c r="N55" s="54">
        <v>2</v>
      </c>
      <c r="O55" t="s">
        <v>719</v>
      </c>
      <c r="P55" t="s">
        <v>963</v>
      </c>
      <c r="R55" t="s">
        <v>968</v>
      </c>
      <c r="T55" t="s">
        <v>964</v>
      </c>
      <c r="U55" t="s">
        <v>967</v>
      </c>
      <c r="V55">
        <v>5</v>
      </c>
      <c r="W55">
        <v>-5.0481300000000005</v>
      </c>
      <c r="X55">
        <f t="shared" si="6"/>
        <v>-5.6898400000000002</v>
      </c>
      <c r="Y55">
        <v>4</v>
      </c>
      <c r="Z55">
        <v>2</v>
      </c>
      <c r="AA55">
        <f t="shared" si="2"/>
        <v>1.1271183586793525</v>
      </c>
      <c r="AB55">
        <f t="shared" si="1"/>
        <v>0.11966425055427947</v>
      </c>
      <c r="AC55">
        <f t="shared" si="3"/>
        <v>1.3333333333333333</v>
      </c>
    </row>
    <row r="56" spans="1:29">
      <c r="A56" t="s">
        <v>719</v>
      </c>
      <c r="B56">
        <v>1</v>
      </c>
      <c r="D56">
        <v>1</v>
      </c>
      <c r="E56" t="s">
        <v>32</v>
      </c>
      <c r="F56" t="s">
        <v>945</v>
      </c>
      <c r="G56">
        <v>3</v>
      </c>
      <c r="H56">
        <v>-7.3582900000000002</v>
      </c>
      <c r="I56">
        <v>2</v>
      </c>
      <c r="K56" s="47"/>
      <c r="L56" s="54">
        <v>2</v>
      </c>
      <c r="M56" s="54">
        <v>1</v>
      </c>
      <c r="N56" s="54">
        <v>1</v>
      </c>
      <c r="O56" t="s">
        <v>719</v>
      </c>
      <c r="P56" t="s">
        <v>963</v>
      </c>
      <c r="R56" t="s">
        <v>962</v>
      </c>
      <c r="T56" t="s">
        <v>969</v>
      </c>
      <c r="U56" t="s">
        <v>970</v>
      </c>
      <c r="V56">
        <v>1</v>
      </c>
      <c r="W56">
        <f>AVERAGE(H96,H99)</f>
        <v>0.58150000000000002</v>
      </c>
      <c r="X56">
        <f t="shared" ref="X56:X64" si="7">H102</f>
        <v>0.60792999999999997</v>
      </c>
      <c r="Y56">
        <v>4</v>
      </c>
      <c r="Z56">
        <v>2</v>
      </c>
      <c r="AA56">
        <f>X56/W56</f>
        <v>1.045451418744626</v>
      </c>
      <c r="AB56">
        <f t="shared" si="1"/>
        <v>4.4448771800351568E-2</v>
      </c>
      <c r="AC56">
        <f t="shared" si="3"/>
        <v>1.3333333333333333</v>
      </c>
    </row>
    <row r="57" spans="1:29">
      <c r="A57" t="s">
        <v>707</v>
      </c>
      <c r="B57">
        <v>1</v>
      </c>
      <c r="D57">
        <v>1</v>
      </c>
      <c r="E57" t="s">
        <v>32</v>
      </c>
      <c r="F57" t="s">
        <v>946</v>
      </c>
      <c r="G57">
        <v>1</v>
      </c>
      <c r="H57">
        <v>-3.1229900000000002</v>
      </c>
      <c r="I57">
        <v>2</v>
      </c>
      <c r="K57" s="47"/>
      <c r="L57" s="54">
        <v>2</v>
      </c>
      <c r="M57" s="54">
        <v>2</v>
      </c>
      <c r="N57" s="54">
        <v>1</v>
      </c>
      <c r="O57" t="s">
        <v>719</v>
      </c>
      <c r="P57" t="s">
        <v>963</v>
      </c>
      <c r="R57" t="s">
        <v>962</v>
      </c>
      <c r="T57" t="s">
        <v>969</v>
      </c>
      <c r="U57" t="s">
        <v>970</v>
      </c>
      <c r="V57">
        <v>2</v>
      </c>
      <c r="W57">
        <f>AVERAGE(H97,H100)</f>
        <v>0.59911999999999999</v>
      </c>
      <c r="X57">
        <f t="shared" si="7"/>
        <v>0.49339</v>
      </c>
      <c r="Y57">
        <v>4</v>
      </c>
      <c r="Z57">
        <v>2</v>
      </c>
      <c r="AA57">
        <f t="shared" si="2"/>
        <v>0.82352450260381893</v>
      </c>
      <c r="AB57">
        <f t="shared" si="1"/>
        <v>-0.19416197558265919</v>
      </c>
      <c r="AC57">
        <f t="shared" si="3"/>
        <v>1.3333333333333333</v>
      </c>
    </row>
    <row r="58" spans="1:29">
      <c r="A58" t="s">
        <v>963</v>
      </c>
      <c r="B58">
        <v>1</v>
      </c>
      <c r="D58">
        <v>1</v>
      </c>
      <c r="E58" t="s">
        <v>32</v>
      </c>
      <c r="F58" t="s">
        <v>946</v>
      </c>
      <c r="G58">
        <v>2</v>
      </c>
      <c r="H58">
        <v>-5.4759399999999996</v>
      </c>
      <c r="I58">
        <v>2</v>
      </c>
      <c r="K58" s="47"/>
      <c r="L58" s="54">
        <v>2</v>
      </c>
      <c r="M58" s="54">
        <v>3</v>
      </c>
      <c r="N58" s="54">
        <v>1</v>
      </c>
      <c r="O58" t="s">
        <v>719</v>
      </c>
      <c r="P58" t="s">
        <v>963</v>
      </c>
      <c r="R58" t="s">
        <v>962</v>
      </c>
      <c r="T58" t="s">
        <v>969</v>
      </c>
      <c r="U58" t="s">
        <v>970</v>
      </c>
      <c r="V58">
        <v>3</v>
      </c>
      <c r="W58">
        <f>AVERAGE(H98,H101)</f>
        <v>0.36784</v>
      </c>
      <c r="X58">
        <f t="shared" si="7"/>
        <v>0.47137000000000001</v>
      </c>
      <c r="Y58">
        <v>4</v>
      </c>
      <c r="Z58">
        <v>2</v>
      </c>
      <c r="AA58">
        <f t="shared" si="2"/>
        <v>1.2814538929969552</v>
      </c>
      <c r="AB58">
        <f t="shared" si="1"/>
        <v>0.24799528724141515</v>
      </c>
      <c r="AC58">
        <f t="shared" si="3"/>
        <v>1.3333333333333333</v>
      </c>
    </row>
    <row r="59" spans="1:29">
      <c r="B59">
        <v>1</v>
      </c>
      <c r="D59">
        <v>1</v>
      </c>
      <c r="E59" t="s">
        <v>32</v>
      </c>
      <c r="F59" t="s">
        <v>946</v>
      </c>
      <c r="G59">
        <v>3</v>
      </c>
      <c r="H59">
        <v>-7.6577500000000001</v>
      </c>
      <c r="I59">
        <v>2</v>
      </c>
      <c r="K59" s="47"/>
      <c r="L59" s="54">
        <v>2</v>
      </c>
      <c r="M59" s="54">
        <v>4</v>
      </c>
      <c r="N59" s="54">
        <v>1</v>
      </c>
      <c r="O59" t="s">
        <v>719</v>
      </c>
      <c r="P59" t="s">
        <v>963</v>
      </c>
      <c r="R59" t="s">
        <v>962</v>
      </c>
      <c r="T59" t="s">
        <v>969</v>
      </c>
      <c r="U59" t="s">
        <v>971</v>
      </c>
      <c r="V59">
        <v>1</v>
      </c>
      <c r="W59">
        <v>0.58150000000000002</v>
      </c>
      <c r="X59">
        <f t="shared" si="7"/>
        <v>0.43171999999999999</v>
      </c>
      <c r="Y59">
        <v>4</v>
      </c>
      <c r="Z59">
        <v>2</v>
      </c>
      <c r="AA59">
        <f t="shared" si="2"/>
        <v>0.74242476354256226</v>
      </c>
      <c r="AB59">
        <f t="shared" si="1"/>
        <v>-0.29783374200157364</v>
      </c>
      <c r="AC59">
        <f t="shared" si="3"/>
        <v>1.3333333333333333</v>
      </c>
    </row>
    <row r="60" spans="1:29">
      <c r="B60">
        <v>1</v>
      </c>
      <c r="D60">
        <v>1</v>
      </c>
      <c r="E60" t="s">
        <v>34</v>
      </c>
      <c r="F60" t="s">
        <v>965</v>
      </c>
      <c r="G60">
        <v>1</v>
      </c>
      <c r="H60">
        <v>-2.8235299999999999</v>
      </c>
      <c r="I60">
        <v>2</v>
      </c>
      <c r="K60" s="47"/>
      <c r="L60" s="54">
        <v>2</v>
      </c>
      <c r="M60" s="54">
        <v>5</v>
      </c>
      <c r="N60" s="54">
        <v>1</v>
      </c>
      <c r="O60" t="s">
        <v>719</v>
      </c>
      <c r="P60" t="s">
        <v>963</v>
      </c>
      <c r="R60" t="s">
        <v>962</v>
      </c>
      <c r="T60" t="s">
        <v>969</v>
      </c>
      <c r="U60" t="s">
        <v>971</v>
      </c>
      <c r="V60">
        <v>2</v>
      </c>
      <c r="W60">
        <v>0.59911999999999999</v>
      </c>
      <c r="X60">
        <f t="shared" si="7"/>
        <v>0.40528999999999998</v>
      </c>
      <c r="Y60">
        <v>4</v>
      </c>
      <c r="Z60">
        <v>2</v>
      </c>
      <c r="AA60">
        <f t="shared" si="2"/>
        <v>0.67647549739618107</v>
      </c>
      <c r="AB60">
        <f t="shared" si="1"/>
        <v>-0.39085905169290214</v>
      </c>
      <c r="AC60">
        <f t="shared" si="3"/>
        <v>1.3333333333333333</v>
      </c>
    </row>
    <row r="61" spans="1:29">
      <c r="B61">
        <v>1</v>
      </c>
      <c r="D61">
        <v>1</v>
      </c>
      <c r="E61" t="s">
        <v>34</v>
      </c>
      <c r="F61" t="s">
        <v>965</v>
      </c>
      <c r="G61">
        <v>2</v>
      </c>
      <c r="H61">
        <v>-5.00535</v>
      </c>
      <c r="I61">
        <v>2</v>
      </c>
      <c r="K61" s="47"/>
      <c r="L61" s="54">
        <v>2</v>
      </c>
      <c r="M61" s="54">
        <v>6</v>
      </c>
      <c r="N61" s="54">
        <v>1</v>
      </c>
      <c r="O61" t="s">
        <v>719</v>
      </c>
      <c r="P61" t="s">
        <v>963</v>
      </c>
      <c r="R61" t="s">
        <v>962</v>
      </c>
      <c r="T61" t="s">
        <v>969</v>
      </c>
      <c r="U61" t="s">
        <v>971</v>
      </c>
      <c r="V61">
        <v>3</v>
      </c>
      <c r="W61">
        <v>0.36784</v>
      </c>
      <c r="X61">
        <f t="shared" si="7"/>
        <v>0.40528999999999998</v>
      </c>
      <c r="Y61">
        <v>4</v>
      </c>
      <c r="Z61">
        <v>2</v>
      </c>
      <c r="AA61">
        <f t="shared" si="2"/>
        <v>1.1018105698129621</v>
      </c>
      <c r="AB61">
        <f t="shared" si="1"/>
        <v>9.695479923333801E-2</v>
      </c>
      <c r="AC61">
        <f t="shared" si="3"/>
        <v>1.3333333333333333</v>
      </c>
    </row>
    <row r="62" spans="1:29">
      <c r="B62">
        <v>1</v>
      </c>
      <c r="D62">
        <v>1</v>
      </c>
      <c r="E62" t="s">
        <v>34</v>
      </c>
      <c r="F62" t="s">
        <v>965</v>
      </c>
      <c r="G62">
        <v>3</v>
      </c>
      <c r="H62">
        <v>-8.2566799999999994</v>
      </c>
      <c r="I62">
        <v>2</v>
      </c>
      <c r="K62" s="47"/>
      <c r="L62" s="54">
        <v>2</v>
      </c>
      <c r="M62" s="54">
        <v>7</v>
      </c>
      <c r="N62" s="54">
        <v>1</v>
      </c>
      <c r="O62" t="s">
        <v>719</v>
      </c>
      <c r="P62" t="s">
        <v>963</v>
      </c>
      <c r="R62" t="s">
        <v>962</v>
      </c>
      <c r="T62" t="s">
        <v>969</v>
      </c>
      <c r="U62" t="s">
        <v>972</v>
      </c>
      <c r="V62">
        <v>1</v>
      </c>
      <c r="W62">
        <v>0.58150000000000002</v>
      </c>
      <c r="X62">
        <f t="shared" si="7"/>
        <v>0.31278</v>
      </c>
      <c r="Y62">
        <v>4</v>
      </c>
      <c r="Z62">
        <v>2</v>
      </c>
      <c r="AA62">
        <f t="shared" si="2"/>
        <v>0.53788478073946688</v>
      </c>
      <c r="AB62">
        <f t="shared" si="1"/>
        <v>-0.62011090395064961</v>
      </c>
      <c r="AC62">
        <f t="shared" si="3"/>
        <v>1.3333333333333333</v>
      </c>
    </row>
    <row r="63" spans="1:29">
      <c r="B63">
        <v>1</v>
      </c>
      <c r="D63">
        <v>1</v>
      </c>
      <c r="E63" t="s">
        <v>34</v>
      </c>
      <c r="F63" t="s">
        <v>966</v>
      </c>
      <c r="G63">
        <v>1</v>
      </c>
      <c r="H63">
        <v>-2.8235299999999999</v>
      </c>
      <c r="I63">
        <v>2</v>
      </c>
      <c r="K63" s="47"/>
      <c r="L63" s="54">
        <v>2</v>
      </c>
      <c r="M63" s="54">
        <v>8</v>
      </c>
      <c r="N63" s="54">
        <v>1</v>
      </c>
      <c r="O63" t="s">
        <v>719</v>
      </c>
      <c r="P63" t="s">
        <v>963</v>
      </c>
      <c r="R63" t="s">
        <v>962</v>
      </c>
      <c r="T63" t="s">
        <v>969</v>
      </c>
      <c r="U63" t="s">
        <v>972</v>
      </c>
      <c r="V63">
        <v>2</v>
      </c>
      <c r="W63">
        <v>0.59911999999999999</v>
      </c>
      <c r="X63">
        <f t="shared" si="7"/>
        <v>0.30836999999999998</v>
      </c>
      <c r="Y63">
        <v>4</v>
      </c>
      <c r="Z63">
        <v>2</v>
      </c>
      <c r="AA63">
        <f t="shared" si="2"/>
        <v>0.51470490052076379</v>
      </c>
      <c r="AB63">
        <f t="shared" si="1"/>
        <v>-0.66416155124817133</v>
      </c>
      <c r="AC63">
        <f t="shared" si="3"/>
        <v>1.3333333333333333</v>
      </c>
    </row>
    <row r="64" spans="1:29">
      <c r="B64">
        <v>1</v>
      </c>
      <c r="D64">
        <v>1</v>
      </c>
      <c r="E64" t="s">
        <v>34</v>
      </c>
      <c r="F64" t="s">
        <v>966</v>
      </c>
      <c r="G64">
        <v>2</v>
      </c>
      <c r="H64">
        <v>-5.3903699999999999</v>
      </c>
      <c r="I64">
        <v>2</v>
      </c>
      <c r="K64" s="47"/>
      <c r="L64" s="54">
        <v>2</v>
      </c>
      <c r="M64" s="54">
        <v>9</v>
      </c>
      <c r="N64" s="54">
        <v>1</v>
      </c>
      <c r="O64" t="s">
        <v>719</v>
      </c>
      <c r="P64" t="s">
        <v>963</v>
      </c>
      <c r="R64" t="s">
        <v>962</v>
      </c>
      <c r="T64" t="s">
        <v>969</v>
      </c>
      <c r="U64" t="s">
        <v>972</v>
      </c>
      <c r="V64">
        <v>3</v>
      </c>
      <c r="W64">
        <v>0.36784</v>
      </c>
      <c r="X64">
        <f t="shared" si="7"/>
        <v>0.29515000000000002</v>
      </c>
      <c r="Y64">
        <v>4</v>
      </c>
      <c r="Z64">
        <v>2</v>
      </c>
      <c r="AA64">
        <f t="shared" si="2"/>
        <v>0.80238690735102225</v>
      </c>
      <c r="AB64">
        <f t="shared" si="1"/>
        <v>-0.22016435932817296</v>
      </c>
      <c r="AC64">
        <f t="shared" si="3"/>
        <v>1.3333333333333333</v>
      </c>
    </row>
    <row r="65" spans="2:29">
      <c r="B65">
        <v>1</v>
      </c>
      <c r="D65">
        <v>1</v>
      </c>
      <c r="E65" t="s">
        <v>34</v>
      </c>
      <c r="F65" t="s">
        <v>966</v>
      </c>
      <c r="G65">
        <v>3</v>
      </c>
      <c r="H65">
        <v>-7.6149699999999996</v>
      </c>
      <c r="I65">
        <v>2</v>
      </c>
      <c r="K65" s="47"/>
      <c r="L65" s="54">
        <v>2</v>
      </c>
      <c r="M65" s="54">
        <v>10</v>
      </c>
      <c r="N65" s="54">
        <v>2</v>
      </c>
      <c r="O65" t="s">
        <v>719</v>
      </c>
      <c r="P65" t="s">
        <v>963</v>
      </c>
      <c r="R65" t="s">
        <v>962</v>
      </c>
      <c r="T65" t="s">
        <v>969</v>
      </c>
      <c r="U65" t="s">
        <v>970</v>
      </c>
      <c r="V65">
        <v>1</v>
      </c>
      <c r="W65">
        <f>AVERAGE(H111,H114)</f>
        <v>0.28194000000000002</v>
      </c>
      <c r="X65">
        <f t="shared" ref="X65:X73" si="8">H117</f>
        <v>0.17621000000000001</v>
      </c>
      <c r="Y65">
        <v>4</v>
      </c>
      <c r="Z65">
        <v>2</v>
      </c>
      <c r="AA65">
        <f t="shared" si="2"/>
        <v>0.62499113286514862</v>
      </c>
      <c r="AB65">
        <f t="shared" si="1"/>
        <v>-0.47001781676214011</v>
      </c>
      <c r="AC65">
        <f t="shared" si="3"/>
        <v>1.3333333333333333</v>
      </c>
    </row>
    <row r="66" spans="2:29">
      <c r="B66">
        <v>1</v>
      </c>
      <c r="D66">
        <v>1</v>
      </c>
      <c r="E66" t="s">
        <v>34</v>
      </c>
      <c r="F66" t="s">
        <v>967</v>
      </c>
      <c r="G66">
        <v>1</v>
      </c>
      <c r="H66">
        <v>-3.3369</v>
      </c>
      <c r="I66">
        <v>2</v>
      </c>
      <c r="K66" s="47"/>
      <c r="L66" s="54">
        <v>2</v>
      </c>
      <c r="M66" s="54">
        <v>11</v>
      </c>
      <c r="N66" s="54">
        <v>2</v>
      </c>
      <c r="O66" t="s">
        <v>719</v>
      </c>
      <c r="P66" t="s">
        <v>963</v>
      </c>
      <c r="R66" t="s">
        <v>962</v>
      </c>
      <c r="T66" t="s">
        <v>969</v>
      </c>
      <c r="U66" t="s">
        <v>970</v>
      </c>
      <c r="V66">
        <v>2</v>
      </c>
      <c r="W66">
        <f>AVERAGE(H112,H115)</f>
        <v>0.38325999999999999</v>
      </c>
      <c r="X66">
        <f t="shared" si="8"/>
        <v>0.18062</v>
      </c>
      <c r="Y66">
        <v>4</v>
      </c>
      <c r="Z66">
        <v>2</v>
      </c>
      <c r="AA66">
        <f t="shared" si="2"/>
        <v>0.47127276522465167</v>
      </c>
      <c r="AB66">
        <f t="shared" ref="AB66:AB129" si="9">LN(AA66)</f>
        <v>-0.75231823321769642</v>
      </c>
      <c r="AC66">
        <f t="shared" si="3"/>
        <v>1.3333333333333333</v>
      </c>
    </row>
    <row r="67" spans="2:29">
      <c r="B67">
        <v>1</v>
      </c>
      <c r="D67">
        <v>1</v>
      </c>
      <c r="E67" t="s">
        <v>34</v>
      </c>
      <c r="F67" t="s">
        <v>967</v>
      </c>
      <c r="G67">
        <v>2</v>
      </c>
      <c r="H67">
        <v>-6.5882399999999999</v>
      </c>
      <c r="I67">
        <v>2</v>
      </c>
      <c r="K67" s="47"/>
      <c r="L67" s="54">
        <v>2</v>
      </c>
      <c r="M67" s="54">
        <v>12</v>
      </c>
      <c r="N67" s="54">
        <v>2</v>
      </c>
      <c r="O67" t="s">
        <v>719</v>
      </c>
      <c r="P67" t="s">
        <v>963</v>
      </c>
      <c r="R67" t="s">
        <v>962</v>
      </c>
      <c r="T67" t="s">
        <v>969</v>
      </c>
      <c r="U67" t="s">
        <v>970</v>
      </c>
      <c r="V67">
        <v>3</v>
      </c>
      <c r="W67">
        <f>AVERAGE(H113,H116)</f>
        <v>0.33040000000000003</v>
      </c>
      <c r="X67">
        <f t="shared" si="8"/>
        <v>0.25109999999999999</v>
      </c>
      <c r="Y67">
        <v>4</v>
      </c>
      <c r="Z67">
        <v>2</v>
      </c>
      <c r="AA67">
        <f t="shared" ref="AA67:AA130" si="10">X67/W67</f>
        <v>0.75998789346246964</v>
      </c>
      <c r="AB67">
        <f t="shared" si="9"/>
        <v>-0.27445277548328378</v>
      </c>
      <c r="AC67">
        <f t="shared" ref="AC67:AC130" si="11">(Y67*Z67)/(Z67+Y67)</f>
        <v>1.3333333333333333</v>
      </c>
    </row>
    <row r="68" spans="2:29">
      <c r="B68">
        <v>1</v>
      </c>
      <c r="D68">
        <v>1</v>
      </c>
      <c r="E68" t="s">
        <v>34</v>
      </c>
      <c r="F68" t="s">
        <v>967</v>
      </c>
      <c r="G68">
        <v>3</v>
      </c>
      <c r="H68">
        <v>-7.8716600000000003</v>
      </c>
      <c r="I68">
        <v>2</v>
      </c>
      <c r="K68" s="47"/>
      <c r="L68" s="54">
        <v>2</v>
      </c>
      <c r="M68" s="54">
        <v>13</v>
      </c>
      <c r="N68" s="54">
        <v>2</v>
      </c>
      <c r="O68" t="s">
        <v>719</v>
      </c>
      <c r="P68" t="s">
        <v>963</v>
      </c>
      <c r="R68" t="s">
        <v>962</v>
      </c>
      <c r="T68" t="s">
        <v>969</v>
      </c>
      <c r="U68" t="s">
        <v>971</v>
      </c>
      <c r="V68">
        <v>1</v>
      </c>
      <c r="W68">
        <v>0.28194000000000002</v>
      </c>
      <c r="X68">
        <f t="shared" si="8"/>
        <v>0.30396000000000001</v>
      </c>
      <c r="Y68">
        <v>4</v>
      </c>
      <c r="Z68">
        <v>2</v>
      </c>
      <c r="AA68">
        <f t="shared" si="10"/>
        <v>1.0781017237710151</v>
      </c>
      <c r="AB68">
        <f t="shared" si="9"/>
        <v>7.5201831458804796E-2</v>
      </c>
      <c r="AC68">
        <f t="shared" si="11"/>
        <v>1.3333333333333333</v>
      </c>
    </row>
    <row r="69" spans="2:29">
      <c r="B69">
        <v>1</v>
      </c>
      <c r="D69">
        <v>2</v>
      </c>
      <c r="E69" t="s">
        <v>32</v>
      </c>
      <c r="F69" t="s">
        <v>945</v>
      </c>
      <c r="G69">
        <v>1</v>
      </c>
      <c r="H69">
        <v>-1.7540100000000001</v>
      </c>
      <c r="I69">
        <v>2</v>
      </c>
      <c r="K69" s="47"/>
      <c r="L69" s="54">
        <v>2</v>
      </c>
      <c r="M69" s="54">
        <v>14</v>
      </c>
      <c r="N69" s="54">
        <v>2</v>
      </c>
      <c r="O69" t="s">
        <v>719</v>
      </c>
      <c r="P69" t="s">
        <v>963</v>
      </c>
      <c r="R69" t="s">
        <v>962</v>
      </c>
      <c r="T69" t="s">
        <v>969</v>
      </c>
      <c r="U69" t="s">
        <v>971</v>
      </c>
      <c r="V69">
        <v>2</v>
      </c>
      <c r="W69">
        <v>0.38325999999999999</v>
      </c>
      <c r="X69">
        <f t="shared" si="8"/>
        <v>8.8109999999999994E-2</v>
      </c>
      <c r="Y69">
        <v>4</v>
      </c>
      <c r="Z69">
        <v>2</v>
      </c>
      <c r="AA69">
        <f t="shared" si="10"/>
        <v>0.22989615404686112</v>
      </c>
      <c r="AB69">
        <f t="shared" si="9"/>
        <v>-1.4701275761617107</v>
      </c>
      <c r="AC69">
        <f t="shared" si="11"/>
        <v>1.3333333333333333</v>
      </c>
    </row>
    <row r="70" spans="2:29">
      <c r="B70">
        <v>1</v>
      </c>
      <c r="D70">
        <v>2</v>
      </c>
      <c r="E70" t="s">
        <v>32</v>
      </c>
      <c r="F70" t="s">
        <v>945</v>
      </c>
      <c r="G70">
        <v>2</v>
      </c>
      <c r="H70">
        <v>-3.0802100000000001</v>
      </c>
      <c r="I70">
        <v>2</v>
      </c>
      <c r="K70" s="47"/>
      <c r="L70" s="54">
        <v>2</v>
      </c>
      <c r="M70" s="54">
        <v>15</v>
      </c>
      <c r="N70" s="54">
        <v>2</v>
      </c>
      <c r="O70" t="s">
        <v>719</v>
      </c>
      <c r="P70" t="s">
        <v>963</v>
      </c>
      <c r="R70" t="s">
        <v>962</v>
      </c>
      <c r="T70" t="s">
        <v>969</v>
      </c>
      <c r="U70" t="s">
        <v>971</v>
      </c>
      <c r="V70">
        <v>3</v>
      </c>
      <c r="W70">
        <v>0.33040000000000003</v>
      </c>
      <c r="X70">
        <f t="shared" si="8"/>
        <v>0.13216</v>
      </c>
      <c r="Y70">
        <v>4</v>
      </c>
      <c r="Z70">
        <v>2</v>
      </c>
      <c r="AA70">
        <f t="shared" si="10"/>
        <v>0.39999999999999997</v>
      </c>
      <c r="AB70">
        <f t="shared" si="9"/>
        <v>-0.91629073187415511</v>
      </c>
      <c r="AC70">
        <f t="shared" si="11"/>
        <v>1.3333333333333333</v>
      </c>
    </row>
    <row r="71" spans="2:29">
      <c r="B71">
        <v>1</v>
      </c>
      <c r="D71">
        <v>2</v>
      </c>
      <c r="E71" t="s">
        <v>32</v>
      </c>
      <c r="F71" t="s">
        <v>945</v>
      </c>
      <c r="G71">
        <v>3</v>
      </c>
      <c r="H71">
        <v>-3.5080200000000001</v>
      </c>
      <c r="I71">
        <v>2</v>
      </c>
      <c r="K71" s="47"/>
      <c r="L71" s="54">
        <v>2</v>
      </c>
      <c r="M71" s="54">
        <v>16</v>
      </c>
      <c r="N71" s="54">
        <v>2</v>
      </c>
      <c r="O71" t="s">
        <v>719</v>
      </c>
      <c r="P71" t="s">
        <v>963</v>
      </c>
      <c r="R71" t="s">
        <v>962</v>
      </c>
      <c r="T71" t="s">
        <v>969</v>
      </c>
      <c r="U71" t="s">
        <v>972</v>
      </c>
      <c r="V71">
        <v>1</v>
      </c>
      <c r="W71">
        <v>0.28194000000000002</v>
      </c>
      <c r="X71">
        <f t="shared" si="8"/>
        <v>4.8460000000000003E-2</v>
      </c>
      <c r="Y71">
        <v>4</v>
      </c>
      <c r="Z71">
        <v>2</v>
      </c>
      <c r="AA71">
        <f t="shared" si="10"/>
        <v>0.17188054195928212</v>
      </c>
      <c r="AB71">
        <f t="shared" si="9"/>
        <v>-1.7609555669543997</v>
      </c>
      <c r="AC71">
        <f t="shared" si="11"/>
        <v>1.3333333333333333</v>
      </c>
    </row>
    <row r="72" spans="2:29">
      <c r="B72">
        <v>1</v>
      </c>
      <c r="D72">
        <v>2</v>
      </c>
      <c r="E72" t="s">
        <v>32</v>
      </c>
      <c r="F72" t="s">
        <v>945</v>
      </c>
      <c r="G72">
        <v>4</v>
      </c>
      <c r="H72">
        <v>-4.2780699999999996</v>
      </c>
      <c r="I72">
        <v>2</v>
      </c>
      <c r="K72" s="47"/>
      <c r="L72" s="54">
        <v>2</v>
      </c>
      <c r="M72" s="54">
        <v>17</v>
      </c>
      <c r="N72" s="54">
        <v>2</v>
      </c>
      <c r="O72" t="s">
        <v>719</v>
      </c>
      <c r="P72" t="s">
        <v>963</v>
      </c>
      <c r="R72" t="s">
        <v>962</v>
      </c>
      <c r="T72" t="s">
        <v>969</v>
      </c>
      <c r="U72" t="s">
        <v>972</v>
      </c>
      <c r="V72">
        <v>2</v>
      </c>
      <c r="W72">
        <v>0.38325999999999999</v>
      </c>
      <c r="X72">
        <f t="shared" si="8"/>
        <v>0.14097000000000001</v>
      </c>
      <c r="Y72">
        <v>4</v>
      </c>
      <c r="Z72">
        <v>2</v>
      </c>
      <c r="AA72">
        <f t="shared" si="10"/>
        <v>0.36781819130616294</v>
      </c>
      <c r="AB72">
        <f t="shared" si="9"/>
        <v>-1.0001665082575151</v>
      </c>
      <c r="AC72">
        <f t="shared" si="11"/>
        <v>1.3333333333333333</v>
      </c>
    </row>
    <row r="73" spans="2:29">
      <c r="B73">
        <v>1</v>
      </c>
      <c r="D73">
        <v>2</v>
      </c>
      <c r="E73" t="s">
        <v>32</v>
      </c>
      <c r="F73" t="s">
        <v>945</v>
      </c>
      <c r="G73">
        <v>5</v>
      </c>
      <c r="H73">
        <v>-4.4919799999999999</v>
      </c>
      <c r="I73">
        <v>2</v>
      </c>
      <c r="K73" s="47"/>
      <c r="L73" s="54">
        <v>2</v>
      </c>
      <c r="M73" s="54">
        <v>18</v>
      </c>
      <c r="N73" s="54">
        <v>2</v>
      </c>
      <c r="O73" t="s">
        <v>719</v>
      </c>
      <c r="P73" t="s">
        <v>963</v>
      </c>
      <c r="R73" t="s">
        <v>962</v>
      </c>
      <c r="T73" t="s">
        <v>969</v>
      </c>
      <c r="U73" t="s">
        <v>972</v>
      </c>
      <c r="V73">
        <v>3</v>
      </c>
      <c r="W73">
        <v>0.33040000000000003</v>
      </c>
      <c r="X73">
        <f t="shared" si="8"/>
        <v>0.11454</v>
      </c>
      <c r="Y73">
        <v>4</v>
      </c>
      <c r="Z73">
        <v>2</v>
      </c>
      <c r="AA73">
        <f t="shared" si="10"/>
        <v>0.34667070217917673</v>
      </c>
      <c r="AB73">
        <f t="shared" si="9"/>
        <v>-1.0593799346811119</v>
      </c>
      <c r="AC73">
        <f t="shared" si="11"/>
        <v>1.3333333333333333</v>
      </c>
    </row>
    <row r="74" spans="2:29">
      <c r="B74">
        <v>1</v>
      </c>
      <c r="D74">
        <v>2</v>
      </c>
      <c r="E74" t="s">
        <v>32</v>
      </c>
      <c r="F74" t="s">
        <v>946</v>
      </c>
      <c r="G74">
        <v>1</v>
      </c>
      <c r="H74">
        <v>-2.05348</v>
      </c>
      <c r="I74">
        <v>2</v>
      </c>
      <c r="K74" s="47"/>
      <c r="L74" s="54">
        <v>2</v>
      </c>
      <c r="M74" s="54">
        <v>19</v>
      </c>
      <c r="N74" s="54">
        <v>3</v>
      </c>
      <c r="O74" t="s">
        <v>719</v>
      </c>
      <c r="P74" t="s">
        <v>963</v>
      </c>
      <c r="R74" t="s">
        <v>962</v>
      </c>
      <c r="T74" t="s">
        <v>969</v>
      </c>
      <c r="U74" t="s">
        <v>970</v>
      </c>
      <c r="V74">
        <v>1</v>
      </c>
      <c r="W74">
        <f>AVERAGE(H126,H129)</f>
        <v>0.68501999999999996</v>
      </c>
      <c r="X74">
        <f t="shared" ref="X74:X82" si="12">H132</f>
        <v>0.74009000000000003</v>
      </c>
      <c r="Y74">
        <v>4</v>
      </c>
      <c r="Z74">
        <v>2</v>
      </c>
      <c r="AA74">
        <f t="shared" si="10"/>
        <v>1.0803918133777117</v>
      </c>
      <c r="AB74">
        <f t="shared" si="9"/>
        <v>7.7323765508236567E-2</v>
      </c>
      <c r="AC74">
        <f t="shared" si="11"/>
        <v>1.3333333333333333</v>
      </c>
    </row>
    <row r="75" spans="2:29">
      <c r="B75">
        <v>1</v>
      </c>
      <c r="D75">
        <v>2</v>
      </c>
      <c r="E75" t="s">
        <v>32</v>
      </c>
      <c r="F75" t="s">
        <v>946</v>
      </c>
      <c r="G75">
        <v>2</v>
      </c>
      <c r="H75">
        <v>-3.72193</v>
      </c>
      <c r="I75">
        <v>2</v>
      </c>
      <c r="K75" s="47"/>
      <c r="L75" s="54">
        <v>2</v>
      </c>
      <c r="M75" s="54">
        <v>20</v>
      </c>
      <c r="N75" s="54">
        <v>3</v>
      </c>
      <c r="O75" t="s">
        <v>719</v>
      </c>
      <c r="P75" t="s">
        <v>963</v>
      </c>
      <c r="R75" t="s">
        <v>962</v>
      </c>
      <c r="T75" t="s">
        <v>969</v>
      </c>
      <c r="U75" t="s">
        <v>970</v>
      </c>
      <c r="V75">
        <v>2</v>
      </c>
      <c r="W75">
        <f>AVERAGE(H127,H130)</f>
        <v>0.72026000000000001</v>
      </c>
      <c r="X75">
        <f t="shared" si="12"/>
        <v>0.67840999999999996</v>
      </c>
      <c r="Y75">
        <v>4</v>
      </c>
      <c r="Z75">
        <v>2</v>
      </c>
      <c r="AA75">
        <f t="shared" si="10"/>
        <v>0.9418959820064976</v>
      </c>
      <c r="AB75">
        <f t="shared" si="9"/>
        <v>-5.9860433001197096E-2</v>
      </c>
      <c r="AC75">
        <f t="shared" si="11"/>
        <v>1.3333333333333333</v>
      </c>
    </row>
    <row r="76" spans="2:29">
      <c r="B76">
        <v>1</v>
      </c>
      <c r="D76">
        <v>2</v>
      </c>
      <c r="E76" t="s">
        <v>32</v>
      </c>
      <c r="F76" t="s">
        <v>946</v>
      </c>
      <c r="G76">
        <v>3</v>
      </c>
      <c r="H76">
        <v>-4.9197899999999999</v>
      </c>
      <c r="I76">
        <v>2</v>
      </c>
      <c r="K76" s="47"/>
      <c r="L76" s="54">
        <v>2</v>
      </c>
      <c r="M76" s="54">
        <v>21</v>
      </c>
      <c r="N76" s="54">
        <v>3</v>
      </c>
      <c r="O76" t="s">
        <v>719</v>
      </c>
      <c r="P76" t="s">
        <v>963</v>
      </c>
      <c r="R76" t="s">
        <v>962</v>
      </c>
      <c r="T76" t="s">
        <v>969</v>
      </c>
      <c r="U76" t="s">
        <v>970</v>
      </c>
      <c r="V76">
        <v>3</v>
      </c>
      <c r="W76">
        <f>AVERAGE(H128,H131)</f>
        <v>0.73788500000000001</v>
      </c>
      <c r="X76">
        <f t="shared" si="12"/>
        <v>0.71365999999999996</v>
      </c>
      <c r="Y76">
        <v>4</v>
      </c>
      <c r="Z76">
        <v>2</v>
      </c>
      <c r="AA76">
        <f t="shared" si="10"/>
        <v>0.96716968091233724</v>
      </c>
      <c r="AB76">
        <f t="shared" si="9"/>
        <v>-3.3381327451284422E-2</v>
      </c>
      <c r="AC76">
        <f t="shared" si="11"/>
        <v>1.3333333333333333</v>
      </c>
    </row>
    <row r="77" spans="2:29">
      <c r="B77">
        <v>1</v>
      </c>
      <c r="D77">
        <v>2</v>
      </c>
      <c r="E77" t="s">
        <v>32</v>
      </c>
      <c r="F77" t="s">
        <v>946</v>
      </c>
      <c r="G77">
        <v>4</v>
      </c>
      <c r="H77">
        <v>-5.3048099999999998</v>
      </c>
      <c r="I77">
        <v>2</v>
      </c>
      <c r="K77" s="47"/>
      <c r="L77" s="54">
        <v>2</v>
      </c>
      <c r="M77" s="54">
        <v>22</v>
      </c>
      <c r="N77" s="54">
        <v>3</v>
      </c>
      <c r="O77" t="s">
        <v>719</v>
      </c>
      <c r="P77" t="s">
        <v>963</v>
      </c>
      <c r="R77" t="s">
        <v>962</v>
      </c>
      <c r="T77" t="s">
        <v>969</v>
      </c>
      <c r="U77" t="s">
        <v>971</v>
      </c>
      <c r="V77">
        <v>1</v>
      </c>
      <c r="W77">
        <v>0.68501999999999996</v>
      </c>
      <c r="X77">
        <f t="shared" si="12"/>
        <v>0.50661</v>
      </c>
      <c r="Y77">
        <v>4</v>
      </c>
      <c r="Z77">
        <v>2</v>
      </c>
      <c r="AA77">
        <f t="shared" si="10"/>
        <v>0.7395550494876062</v>
      </c>
      <c r="AB77">
        <f t="shared" si="9"/>
        <v>-0.30170655810413621</v>
      </c>
      <c r="AC77">
        <f t="shared" si="11"/>
        <v>1.3333333333333333</v>
      </c>
    </row>
    <row r="78" spans="2:29">
      <c r="B78">
        <v>1</v>
      </c>
      <c r="D78">
        <v>2</v>
      </c>
      <c r="E78" t="s">
        <v>32</v>
      </c>
      <c r="F78" t="s">
        <v>946</v>
      </c>
      <c r="G78">
        <v>5</v>
      </c>
      <c r="H78">
        <v>-5.6042800000000002</v>
      </c>
      <c r="I78">
        <v>2</v>
      </c>
      <c r="K78" s="47"/>
      <c r="L78" s="54">
        <v>2</v>
      </c>
      <c r="M78" s="54">
        <v>23</v>
      </c>
      <c r="N78" s="54">
        <v>3</v>
      </c>
      <c r="O78" t="s">
        <v>719</v>
      </c>
      <c r="P78" t="s">
        <v>963</v>
      </c>
      <c r="R78" t="s">
        <v>962</v>
      </c>
      <c r="T78" t="s">
        <v>969</v>
      </c>
      <c r="U78" t="s">
        <v>971</v>
      </c>
      <c r="V78">
        <v>2</v>
      </c>
      <c r="W78">
        <v>0.72026000000000001</v>
      </c>
      <c r="X78">
        <f t="shared" si="12"/>
        <v>0.46256000000000003</v>
      </c>
      <c r="Y78">
        <v>4</v>
      </c>
      <c r="Z78">
        <v>2</v>
      </c>
      <c r="AA78">
        <f t="shared" si="10"/>
        <v>0.64221253436259129</v>
      </c>
      <c r="AB78">
        <f t="shared" si="9"/>
        <v>-0.44283597966825106</v>
      </c>
      <c r="AC78">
        <f t="shared" si="11"/>
        <v>1.3333333333333333</v>
      </c>
    </row>
    <row r="79" spans="2:29">
      <c r="B79">
        <v>1</v>
      </c>
      <c r="D79">
        <v>2</v>
      </c>
      <c r="E79" t="s">
        <v>34</v>
      </c>
      <c r="F79" t="s">
        <v>965</v>
      </c>
      <c r="G79">
        <v>1</v>
      </c>
      <c r="H79">
        <v>-1.66845</v>
      </c>
      <c r="I79">
        <v>2</v>
      </c>
      <c r="K79" s="47"/>
      <c r="L79" s="54">
        <v>2</v>
      </c>
      <c r="M79" s="54">
        <v>24</v>
      </c>
      <c r="N79" s="54">
        <v>3</v>
      </c>
      <c r="O79" t="s">
        <v>719</v>
      </c>
      <c r="P79" t="s">
        <v>963</v>
      </c>
      <c r="R79" t="s">
        <v>962</v>
      </c>
      <c r="T79" t="s">
        <v>969</v>
      </c>
      <c r="U79" t="s">
        <v>971</v>
      </c>
      <c r="V79">
        <v>3</v>
      </c>
      <c r="W79">
        <v>0.73788500000000001</v>
      </c>
      <c r="X79">
        <f t="shared" si="12"/>
        <v>0.60792999999999997</v>
      </c>
      <c r="Y79">
        <v>4</v>
      </c>
      <c r="Z79">
        <v>2</v>
      </c>
      <c r="AA79">
        <f t="shared" si="10"/>
        <v>0.82388177019454245</v>
      </c>
      <c r="AB79">
        <f t="shared" si="9"/>
        <v>-0.1937282421409168</v>
      </c>
      <c r="AC79">
        <f t="shared" si="11"/>
        <v>1.3333333333333333</v>
      </c>
    </row>
    <row r="80" spans="2:29">
      <c r="B80">
        <v>1</v>
      </c>
      <c r="D80">
        <v>2</v>
      </c>
      <c r="E80" t="s">
        <v>34</v>
      </c>
      <c r="F80" t="s">
        <v>965</v>
      </c>
      <c r="G80">
        <v>2</v>
      </c>
      <c r="H80">
        <v>-3.5080200000000001</v>
      </c>
      <c r="I80">
        <v>2</v>
      </c>
      <c r="K80" s="47"/>
      <c r="L80" s="54">
        <v>2</v>
      </c>
      <c r="M80" s="54">
        <v>25</v>
      </c>
      <c r="N80" s="54">
        <v>3</v>
      </c>
      <c r="O80" t="s">
        <v>719</v>
      </c>
      <c r="P80" t="s">
        <v>963</v>
      </c>
      <c r="R80" t="s">
        <v>962</v>
      </c>
      <c r="T80" t="s">
        <v>969</v>
      </c>
      <c r="U80" t="s">
        <v>972</v>
      </c>
      <c r="V80">
        <v>1</v>
      </c>
      <c r="W80">
        <v>0.68501999999999996</v>
      </c>
      <c r="X80">
        <f t="shared" si="12"/>
        <v>0.49339</v>
      </c>
      <c r="Y80">
        <v>4</v>
      </c>
      <c r="Z80">
        <v>2</v>
      </c>
      <c r="AA80">
        <f t="shared" si="10"/>
        <v>0.72025634288049989</v>
      </c>
      <c r="AB80">
        <f t="shared" si="9"/>
        <v>-0.32814809855783827</v>
      </c>
      <c r="AC80">
        <f t="shared" si="11"/>
        <v>1.3333333333333333</v>
      </c>
    </row>
    <row r="81" spans="1:29">
      <c r="B81">
        <v>1</v>
      </c>
      <c r="D81">
        <v>2</v>
      </c>
      <c r="E81" t="s">
        <v>34</v>
      </c>
      <c r="F81" t="s">
        <v>965</v>
      </c>
      <c r="G81">
        <v>3</v>
      </c>
      <c r="H81">
        <v>-5.09091</v>
      </c>
      <c r="I81">
        <v>2</v>
      </c>
      <c r="K81" s="47"/>
      <c r="L81" s="54">
        <v>2</v>
      </c>
      <c r="M81" s="54">
        <v>26</v>
      </c>
      <c r="N81" s="54">
        <v>3</v>
      </c>
      <c r="O81" t="s">
        <v>719</v>
      </c>
      <c r="P81" t="s">
        <v>963</v>
      </c>
      <c r="R81" t="s">
        <v>962</v>
      </c>
      <c r="T81" t="s">
        <v>969</v>
      </c>
      <c r="U81" t="s">
        <v>972</v>
      </c>
      <c r="V81">
        <v>2</v>
      </c>
      <c r="W81">
        <v>0.72026000000000001</v>
      </c>
      <c r="X81">
        <f t="shared" si="12"/>
        <v>0.37445000000000001</v>
      </c>
      <c r="Y81">
        <v>4</v>
      </c>
      <c r="Z81">
        <v>2</v>
      </c>
      <c r="AA81">
        <f t="shared" si="10"/>
        <v>0.51988170938272293</v>
      </c>
      <c r="AB81">
        <f t="shared" si="9"/>
        <v>-0.6541539752409109</v>
      </c>
      <c r="AC81">
        <f t="shared" si="11"/>
        <v>1.3333333333333333</v>
      </c>
    </row>
    <row r="82" spans="1:29">
      <c r="B82">
        <v>1</v>
      </c>
      <c r="D82">
        <v>2</v>
      </c>
      <c r="E82" t="s">
        <v>34</v>
      </c>
      <c r="F82" t="s">
        <v>965</v>
      </c>
      <c r="G82">
        <v>4</v>
      </c>
      <c r="H82">
        <v>-5.5614999999999997</v>
      </c>
      <c r="I82">
        <v>2</v>
      </c>
      <c r="K82" s="47"/>
      <c r="L82" s="54">
        <v>2</v>
      </c>
      <c r="M82" s="54">
        <v>27</v>
      </c>
      <c r="N82" s="54">
        <v>3</v>
      </c>
      <c r="O82" t="s">
        <v>719</v>
      </c>
      <c r="P82" t="s">
        <v>963</v>
      </c>
      <c r="R82" t="s">
        <v>962</v>
      </c>
      <c r="T82" t="s">
        <v>969</v>
      </c>
      <c r="U82" t="s">
        <v>972</v>
      </c>
      <c r="V82">
        <v>3</v>
      </c>
      <c r="W82">
        <v>0.73788500000000001</v>
      </c>
      <c r="X82">
        <f t="shared" si="12"/>
        <v>0.53303999999999996</v>
      </c>
      <c r="Y82">
        <v>4</v>
      </c>
      <c r="Z82">
        <v>2</v>
      </c>
      <c r="AA82">
        <f t="shared" si="10"/>
        <v>0.72238899015429225</v>
      </c>
      <c r="AB82">
        <f t="shared" si="9"/>
        <v>-0.32519151764570581</v>
      </c>
      <c r="AC82">
        <f t="shared" si="11"/>
        <v>1.3333333333333333</v>
      </c>
    </row>
    <row r="83" spans="1:29">
      <c r="B83">
        <v>1</v>
      </c>
      <c r="D83">
        <v>2</v>
      </c>
      <c r="E83" t="s">
        <v>34</v>
      </c>
      <c r="F83" t="s">
        <v>965</v>
      </c>
      <c r="G83">
        <v>5</v>
      </c>
      <c r="H83">
        <v>-6.6738</v>
      </c>
      <c r="I83">
        <v>2</v>
      </c>
      <c r="K83" s="47"/>
      <c r="L83" s="54">
        <v>3</v>
      </c>
      <c r="M83" s="54">
        <v>1</v>
      </c>
      <c r="N83" s="54">
        <v>1</v>
      </c>
      <c r="O83" t="s">
        <v>819</v>
      </c>
      <c r="P83" t="s">
        <v>952</v>
      </c>
      <c r="R83" t="s">
        <v>962</v>
      </c>
      <c r="T83" t="s">
        <v>973</v>
      </c>
      <c r="U83" t="s">
        <v>974</v>
      </c>
      <c r="V83">
        <v>1</v>
      </c>
      <c r="W83">
        <f>AVERAGE(H143,H146)</f>
        <v>0.80837000000000003</v>
      </c>
      <c r="X83">
        <f t="shared" ref="X83:X91" si="13">H149</f>
        <v>0.80617000000000005</v>
      </c>
      <c r="Y83">
        <v>4</v>
      </c>
      <c r="Z83">
        <v>2</v>
      </c>
      <c r="AA83">
        <f t="shared" si="10"/>
        <v>0.99727847396612934</v>
      </c>
      <c r="AB83">
        <f t="shared" si="9"/>
        <v>-2.7252361187711312E-3</v>
      </c>
      <c r="AC83">
        <f t="shared" si="11"/>
        <v>1.3333333333333333</v>
      </c>
    </row>
    <row r="84" spans="1:29">
      <c r="B84">
        <v>1</v>
      </c>
      <c r="D84">
        <v>2</v>
      </c>
      <c r="E84" t="s">
        <v>34</v>
      </c>
      <c r="F84" t="s">
        <v>966</v>
      </c>
      <c r="G84">
        <v>1</v>
      </c>
      <c r="H84">
        <v>-2.05348</v>
      </c>
      <c r="I84">
        <v>2</v>
      </c>
      <c r="K84" s="47"/>
      <c r="L84" s="54">
        <v>3</v>
      </c>
      <c r="M84" s="54">
        <v>2</v>
      </c>
      <c r="N84" s="54">
        <v>1</v>
      </c>
      <c r="O84" t="s">
        <v>819</v>
      </c>
      <c r="P84" t="s">
        <v>952</v>
      </c>
      <c r="R84" t="s">
        <v>962</v>
      </c>
      <c r="T84" t="s">
        <v>973</v>
      </c>
      <c r="U84" t="s">
        <v>974</v>
      </c>
      <c r="V84">
        <v>2</v>
      </c>
      <c r="W84">
        <f>AVERAGE(H144,H147)</f>
        <v>0.62555000000000005</v>
      </c>
      <c r="X84">
        <f t="shared" si="13"/>
        <v>0.60792999999999997</v>
      </c>
      <c r="Y84">
        <v>4</v>
      </c>
      <c r="Z84">
        <v>2</v>
      </c>
      <c r="AA84">
        <f t="shared" si="10"/>
        <v>0.97183278714731025</v>
      </c>
      <c r="AB84">
        <f t="shared" si="9"/>
        <v>-2.8571519004338474E-2</v>
      </c>
      <c r="AC84">
        <f t="shared" si="11"/>
        <v>1.3333333333333333</v>
      </c>
    </row>
    <row r="85" spans="1:29">
      <c r="B85">
        <v>1</v>
      </c>
      <c r="D85">
        <v>2</v>
      </c>
      <c r="E85" t="s">
        <v>34</v>
      </c>
      <c r="F85" t="s">
        <v>966</v>
      </c>
      <c r="G85">
        <v>2</v>
      </c>
      <c r="H85">
        <v>-4.0213900000000002</v>
      </c>
      <c r="I85">
        <v>2</v>
      </c>
      <c r="K85" s="47"/>
      <c r="L85" s="54">
        <v>3</v>
      </c>
      <c r="M85" s="54">
        <v>3</v>
      </c>
      <c r="N85" s="54">
        <v>1</v>
      </c>
      <c r="O85" t="s">
        <v>819</v>
      </c>
      <c r="P85" t="s">
        <v>952</v>
      </c>
      <c r="R85" t="s">
        <v>962</v>
      </c>
      <c r="T85" t="s">
        <v>973</v>
      </c>
      <c r="U85" t="s">
        <v>974</v>
      </c>
      <c r="V85">
        <v>3</v>
      </c>
      <c r="W85">
        <f>AVERAGE(H145,H148)</f>
        <v>0.62995500000000004</v>
      </c>
      <c r="X85">
        <f t="shared" si="13"/>
        <v>0.48018</v>
      </c>
      <c r="Y85">
        <v>4</v>
      </c>
      <c r="Z85">
        <v>2</v>
      </c>
      <c r="AA85">
        <f t="shared" si="10"/>
        <v>0.76224492225635154</v>
      </c>
      <c r="AB85">
        <f t="shared" si="9"/>
        <v>-0.27148735465599827</v>
      </c>
      <c r="AC85">
        <f t="shared" si="11"/>
        <v>1.3333333333333333</v>
      </c>
    </row>
    <row r="86" spans="1:29">
      <c r="B86">
        <v>1</v>
      </c>
      <c r="D86">
        <v>2</v>
      </c>
      <c r="E86" t="s">
        <v>34</v>
      </c>
      <c r="F86" t="s">
        <v>966</v>
      </c>
      <c r="G86">
        <v>3</v>
      </c>
      <c r="H86">
        <v>-4.8770100000000003</v>
      </c>
      <c r="I86">
        <v>2</v>
      </c>
      <c r="K86" s="47"/>
      <c r="L86" s="54">
        <v>3</v>
      </c>
      <c r="M86" s="54">
        <v>4</v>
      </c>
      <c r="N86" s="54">
        <v>1</v>
      </c>
      <c r="O86" t="s">
        <v>819</v>
      </c>
      <c r="P86" t="s">
        <v>952</v>
      </c>
      <c r="R86" t="s">
        <v>962</v>
      </c>
      <c r="T86" t="s">
        <v>973</v>
      </c>
      <c r="U86" t="s">
        <v>975</v>
      </c>
      <c r="V86">
        <v>1</v>
      </c>
      <c r="W86">
        <v>0.80837000000000003</v>
      </c>
      <c r="X86">
        <f t="shared" si="13"/>
        <v>0.42291000000000001</v>
      </c>
      <c r="Y86">
        <v>4</v>
      </c>
      <c r="Z86">
        <v>2</v>
      </c>
      <c r="AA86">
        <f t="shared" si="10"/>
        <v>0.52316389772010341</v>
      </c>
      <c r="AB86">
        <f t="shared" si="9"/>
        <v>-0.64786048404850138</v>
      </c>
      <c r="AC86">
        <f t="shared" si="11"/>
        <v>1.3333333333333333</v>
      </c>
    </row>
    <row r="87" spans="1:29">
      <c r="B87">
        <v>1</v>
      </c>
      <c r="D87">
        <v>2</v>
      </c>
      <c r="E87" t="s">
        <v>34</v>
      </c>
      <c r="F87" t="s">
        <v>966</v>
      </c>
      <c r="G87">
        <v>4</v>
      </c>
      <c r="H87">
        <v>-5.3048099999999998</v>
      </c>
      <c r="I87">
        <v>2</v>
      </c>
      <c r="K87" s="47"/>
      <c r="L87" s="54">
        <v>3</v>
      </c>
      <c r="M87" s="54">
        <v>5</v>
      </c>
      <c r="N87" s="54">
        <v>1</v>
      </c>
      <c r="O87" t="s">
        <v>819</v>
      </c>
      <c r="P87" t="s">
        <v>952</v>
      </c>
      <c r="R87" t="s">
        <v>962</v>
      </c>
      <c r="T87" t="s">
        <v>973</v>
      </c>
      <c r="U87" t="s">
        <v>975</v>
      </c>
      <c r="V87">
        <v>2</v>
      </c>
      <c r="W87">
        <v>0.62555000000000005</v>
      </c>
      <c r="X87">
        <f t="shared" si="13"/>
        <v>0.46256000000000003</v>
      </c>
      <c r="Y87">
        <v>4</v>
      </c>
      <c r="Z87">
        <v>2</v>
      </c>
      <c r="AA87">
        <f t="shared" si="10"/>
        <v>0.73944528814643118</v>
      </c>
      <c r="AB87">
        <f t="shared" si="9"/>
        <v>-0.30185498449537301</v>
      </c>
      <c r="AC87">
        <f t="shared" si="11"/>
        <v>1.3333333333333333</v>
      </c>
    </row>
    <row r="88" spans="1:29">
      <c r="B88">
        <v>1</v>
      </c>
      <c r="D88">
        <v>2</v>
      </c>
      <c r="E88" t="s">
        <v>34</v>
      </c>
      <c r="F88" t="s">
        <v>966</v>
      </c>
      <c r="G88">
        <v>5</v>
      </c>
      <c r="H88">
        <v>-6.4598899999999997</v>
      </c>
      <c r="I88">
        <v>2</v>
      </c>
      <c r="K88" s="47"/>
      <c r="L88" s="54">
        <v>3</v>
      </c>
      <c r="M88" s="54">
        <v>6</v>
      </c>
      <c r="N88" s="54">
        <v>1</v>
      </c>
      <c r="O88" t="s">
        <v>819</v>
      </c>
      <c r="P88" t="s">
        <v>952</v>
      </c>
      <c r="R88" t="s">
        <v>962</v>
      </c>
      <c r="T88" t="s">
        <v>973</v>
      </c>
      <c r="U88" t="s">
        <v>975</v>
      </c>
      <c r="V88">
        <v>3</v>
      </c>
      <c r="W88">
        <v>0.62995500000000004</v>
      </c>
      <c r="X88">
        <f t="shared" si="13"/>
        <v>0.41849999999999998</v>
      </c>
      <c r="Y88">
        <v>4</v>
      </c>
      <c r="Z88">
        <v>2</v>
      </c>
      <c r="AA88">
        <f t="shared" si="10"/>
        <v>0.66433316665476094</v>
      </c>
      <c r="AB88">
        <f t="shared" si="9"/>
        <v>-0.40897149833347807</v>
      </c>
      <c r="AC88">
        <f t="shared" si="11"/>
        <v>1.3333333333333333</v>
      </c>
    </row>
    <row r="89" spans="1:29">
      <c r="B89">
        <v>1</v>
      </c>
      <c r="D89">
        <v>2</v>
      </c>
      <c r="E89" t="s">
        <v>34</v>
      </c>
      <c r="F89" t="s">
        <v>967</v>
      </c>
      <c r="G89">
        <v>1</v>
      </c>
      <c r="H89">
        <v>-1.8395699999999999</v>
      </c>
      <c r="I89">
        <v>2</v>
      </c>
      <c r="K89" s="47"/>
      <c r="L89" s="54">
        <v>3</v>
      </c>
      <c r="M89" s="54">
        <v>7</v>
      </c>
      <c r="N89" s="54">
        <v>1</v>
      </c>
      <c r="O89" t="s">
        <v>819</v>
      </c>
      <c r="P89" t="s">
        <v>952</v>
      </c>
      <c r="R89" t="s">
        <v>962</v>
      </c>
      <c r="T89" t="s">
        <v>973</v>
      </c>
      <c r="U89" t="s">
        <v>976</v>
      </c>
      <c r="V89">
        <v>1</v>
      </c>
      <c r="W89">
        <v>0.80837000000000003</v>
      </c>
      <c r="X89">
        <f t="shared" si="13"/>
        <v>0.33479999999999999</v>
      </c>
      <c r="Y89">
        <v>4</v>
      </c>
      <c r="Z89">
        <v>2</v>
      </c>
      <c r="AA89">
        <f t="shared" si="10"/>
        <v>0.41416678006358471</v>
      </c>
      <c r="AB89">
        <f t="shared" si="9"/>
        <v>-0.88148653588412484</v>
      </c>
      <c r="AC89">
        <f t="shared" si="11"/>
        <v>1.3333333333333333</v>
      </c>
    </row>
    <row r="90" spans="1:29">
      <c r="B90">
        <v>1</v>
      </c>
      <c r="D90">
        <v>2</v>
      </c>
      <c r="E90" t="s">
        <v>34</v>
      </c>
      <c r="F90" t="s">
        <v>967</v>
      </c>
      <c r="G90">
        <v>2</v>
      </c>
      <c r="H90">
        <v>-4.0641699999999998</v>
      </c>
      <c r="I90">
        <v>2</v>
      </c>
      <c r="K90" s="47"/>
      <c r="L90" s="54">
        <v>3</v>
      </c>
      <c r="M90" s="54">
        <v>8</v>
      </c>
      <c r="N90" s="54">
        <v>1</v>
      </c>
      <c r="O90" t="s">
        <v>819</v>
      </c>
      <c r="P90" t="s">
        <v>952</v>
      </c>
      <c r="R90" t="s">
        <v>962</v>
      </c>
      <c r="T90" t="s">
        <v>973</v>
      </c>
      <c r="U90" t="s">
        <v>976</v>
      </c>
      <c r="V90">
        <v>2</v>
      </c>
      <c r="W90">
        <v>0.62555000000000005</v>
      </c>
      <c r="X90">
        <f t="shared" si="13"/>
        <v>0.34802</v>
      </c>
      <c r="Y90">
        <v>4</v>
      </c>
      <c r="Z90">
        <v>2</v>
      </c>
      <c r="AA90">
        <f t="shared" si="10"/>
        <v>0.55634241867156897</v>
      </c>
      <c r="AB90">
        <f t="shared" si="9"/>
        <v>-0.58637131337597681</v>
      </c>
      <c r="AC90">
        <f t="shared" si="11"/>
        <v>1.3333333333333333</v>
      </c>
    </row>
    <row r="91" spans="1:29">
      <c r="B91">
        <v>1</v>
      </c>
      <c r="D91">
        <v>2</v>
      </c>
      <c r="E91" t="s">
        <v>34</v>
      </c>
      <c r="F91" t="s">
        <v>967</v>
      </c>
      <c r="G91">
        <v>3</v>
      </c>
      <c r="H91">
        <v>-4.8342200000000002</v>
      </c>
      <c r="I91">
        <v>2</v>
      </c>
      <c r="K91" s="47"/>
      <c r="L91" s="54">
        <v>3</v>
      </c>
      <c r="M91" s="54">
        <v>9</v>
      </c>
      <c r="N91" s="54">
        <v>1</v>
      </c>
      <c r="O91" t="s">
        <v>819</v>
      </c>
      <c r="P91" t="s">
        <v>952</v>
      </c>
      <c r="R91" t="s">
        <v>962</v>
      </c>
      <c r="T91" t="s">
        <v>973</v>
      </c>
      <c r="U91" t="s">
        <v>976</v>
      </c>
      <c r="V91">
        <v>3</v>
      </c>
      <c r="W91">
        <v>0.62995500000000004</v>
      </c>
      <c r="X91">
        <f t="shared" si="13"/>
        <v>0.29075000000000001</v>
      </c>
      <c r="Y91">
        <v>4</v>
      </c>
      <c r="Z91">
        <v>2</v>
      </c>
      <c r="AA91">
        <f t="shared" si="10"/>
        <v>0.46154090371534473</v>
      </c>
      <c r="AB91">
        <f t="shared" si="9"/>
        <v>-0.77318459686423413</v>
      </c>
      <c r="AC91">
        <f t="shared" si="11"/>
        <v>1.3333333333333333</v>
      </c>
    </row>
    <row r="92" spans="1:29">
      <c r="B92">
        <v>1</v>
      </c>
      <c r="D92">
        <v>2</v>
      </c>
      <c r="E92" t="s">
        <v>34</v>
      </c>
      <c r="F92" t="s">
        <v>967</v>
      </c>
      <c r="G92">
        <v>4</v>
      </c>
      <c r="H92">
        <v>-4.9625700000000004</v>
      </c>
      <c r="I92">
        <v>2</v>
      </c>
      <c r="K92" s="47"/>
      <c r="L92" s="54">
        <v>3</v>
      </c>
      <c r="M92" s="54">
        <v>10</v>
      </c>
      <c r="N92" s="54">
        <v>2</v>
      </c>
      <c r="O92" t="s">
        <v>819</v>
      </c>
      <c r="P92" t="s">
        <v>952</v>
      </c>
      <c r="R92" t="s">
        <v>962</v>
      </c>
      <c r="T92" t="s">
        <v>973</v>
      </c>
      <c r="U92" t="s">
        <v>974</v>
      </c>
      <c r="V92">
        <v>1</v>
      </c>
      <c r="W92">
        <f>AVERAGE(H158,H161)</f>
        <v>0.18501999999999999</v>
      </c>
      <c r="X92">
        <f t="shared" ref="X92:X100" si="14">H164</f>
        <v>0.11894</v>
      </c>
      <c r="Y92">
        <v>4</v>
      </c>
      <c r="Z92">
        <v>2</v>
      </c>
      <c r="AA92">
        <f t="shared" si="10"/>
        <v>0.64284942168414227</v>
      </c>
      <c r="AB92">
        <f t="shared" si="9"/>
        <v>-0.44184476306472487</v>
      </c>
      <c r="AC92">
        <f t="shared" si="11"/>
        <v>1.3333333333333333</v>
      </c>
    </row>
    <row r="93" spans="1:29">
      <c r="B93">
        <v>1</v>
      </c>
      <c r="D93">
        <v>2</v>
      </c>
      <c r="E93" t="s">
        <v>34</v>
      </c>
      <c r="F93" t="s">
        <v>967</v>
      </c>
      <c r="G93">
        <v>5</v>
      </c>
      <c r="H93">
        <v>-5.6898400000000002</v>
      </c>
      <c r="I93">
        <v>2</v>
      </c>
      <c r="K93" s="47"/>
      <c r="L93" s="54">
        <v>3</v>
      </c>
      <c r="M93" s="54">
        <v>11</v>
      </c>
      <c r="N93" s="54">
        <v>2</v>
      </c>
      <c r="O93" t="s">
        <v>819</v>
      </c>
      <c r="P93" t="s">
        <v>952</v>
      </c>
      <c r="R93" t="s">
        <v>962</v>
      </c>
      <c r="T93" t="s">
        <v>973</v>
      </c>
      <c r="U93" t="s">
        <v>974</v>
      </c>
      <c r="V93">
        <v>2</v>
      </c>
      <c r="W93">
        <f>AVERAGE(H159,H162)</f>
        <v>0.21806</v>
      </c>
      <c r="X93">
        <f>H165</f>
        <v>8.8109999999999994E-2</v>
      </c>
      <c r="Y93">
        <v>4</v>
      </c>
      <c r="Z93">
        <v>2</v>
      </c>
      <c r="AA93">
        <f t="shared" si="10"/>
        <v>0.40406310189855998</v>
      </c>
      <c r="AB93">
        <f t="shared" si="9"/>
        <v>-0.90618422039959745</v>
      </c>
      <c r="AC93">
        <f t="shared" si="11"/>
        <v>1.3333333333333333</v>
      </c>
    </row>
    <row r="94" spans="1:29">
      <c r="K94" s="47"/>
      <c r="L94" s="54">
        <v>3</v>
      </c>
      <c r="M94" s="54">
        <v>12</v>
      </c>
      <c r="N94" s="54">
        <v>2</v>
      </c>
      <c r="O94" t="s">
        <v>819</v>
      </c>
      <c r="P94" t="s">
        <v>952</v>
      </c>
      <c r="R94" t="s">
        <v>962</v>
      </c>
      <c r="T94" t="s">
        <v>973</v>
      </c>
      <c r="U94" t="s">
        <v>974</v>
      </c>
      <c r="V94">
        <v>3</v>
      </c>
      <c r="W94">
        <f>AVERAGE(H160,H163)</f>
        <v>0.15418499999999999</v>
      </c>
      <c r="X94">
        <f t="shared" si="14"/>
        <v>6.1670000000000003E-2</v>
      </c>
      <c r="Y94">
        <v>4</v>
      </c>
      <c r="Z94">
        <v>2</v>
      </c>
      <c r="AA94">
        <f t="shared" si="10"/>
        <v>0.39997405713915107</v>
      </c>
      <c r="AB94">
        <f t="shared" si="9"/>
        <v>-0.91635559112959342</v>
      </c>
      <c r="AC94">
        <f t="shared" si="11"/>
        <v>1.3333333333333333</v>
      </c>
    </row>
    <row r="95" spans="1:29">
      <c r="A95" t="s">
        <v>60</v>
      </c>
      <c r="B95" t="s">
        <v>15</v>
      </c>
      <c r="C95" t="s">
        <v>597</v>
      </c>
      <c r="D95" t="s">
        <v>221</v>
      </c>
      <c r="E95" t="s">
        <v>49</v>
      </c>
      <c r="F95" t="s">
        <v>706</v>
      </c>
      <c r="G95" t="s">
        <v>777</v>
      </c>
      <c r="H95" t="s">
        <v>962</v>
      </c>
      <c r="I95" t="s">
        <v>13</v>
      </c>
      <c r="K95" s="47"/>
      <c r="L95" s="54">
        <v>3</v>
      </c>
      <c r="M95" s="54">
        <v>13</v>
      </c>
      <c r="N95" s="54">
        <v>2</v>
      </c>
      <c r="O95" t="s">
        <v>819</v>
      </c>
      <c r="P95" t="s">
        <v>952</v>
      </c>
      <c r="R95" t="s">
        <v>962</v>
      </c>
      <c r="T95" t="s">
        <v>973</v>
      </c>
      <c r="U95" t="s">
        <v>975</v>
      </c>
      <c r="V95">
        <v>1</v>
      </c>
      <c r="W95">
        <v>0.18501999999999999</v>
      </c>
      <c r="X95">
        <f t="shared" si="14"/>
        <v>6.608E-2</v>
      </c>
      <c r="Y95">
        <v>4</v>
      </c>
      <c r="Z95">
        <v>2</v>
      </c>
      <c r="AA95">
        <f t="shared" si="10"/>
        <v>0.35715057831585778</v>
      </c>
      <c r="AB95">
        <f t="shared" si="9"/>
        <v>-1.0295977981304498</v>
      </c>
      <c r="AC95">
        <f t="shared" si="11"/>
        <v>1.3333333333333333</v>
      </c>
    </row>
    <row r="96" spans="1:29">
      <c r="A96" t="s">
        <v>977</v>
      </c>
      <c r="B96">
        <v>2</v>
      </c>
      <c r="D96">
        <v>1</v>
      </c>
      <c r="E96" t="s">
        <v>32</v>
      </c>
      <c r="F96" t="s">
        <v>958</v>
      </c>
      <c r="G96">
        <v>1</v>
      </c>
      <c r="H96">
        <v>0.87224999999999997</v>
      </c>
      <c r="I96">
        <v>2</v>
      </c>
      <c r="K96" s="47"/>
      <c r="L96" s="54">
        <v>3</v>
      </c>
      <c r="M96" s="54">
        <v>14</v>
      </c>
      <c r="N96" s="54">
        <v>2</v>
      </c>
      <c r="O96" t="s">
        <v>819</v>
      </c>
      <c r="P96" t="s">
        <v>952</v>
      </c>
      <c r="R96" t="s">
        <v>962</v>
      </c>
      <c r="T96" t="s">
        <v>973</v>
      </c>
      <c r="U96" t="s">
        <v>975</v>
      </c>
      <c r="V96">
        <v>2</v>
      </c>
      <c r="W96">
        <v>0.21806</v>
      </c>
      <c r="X96">
        <f>H168</f>
        <v>0.11894</v>
      </c>
      <c r="Y96">
        <v>4</v>
      </c>
      <c r="Z96">
        <v>2</v>
      </c>
      <c r="AA96">
        <f t="shared" si="10"/>
        <v>0.54544620746583505</v>
      </c>
      <c r="AB96">
        <f t="shared" si="9"/>
        <v>-0.60615108999978817</v>
      </c>
      <c r="AC96">
        <f t="shared" si="11"/>
        <v>1.3333333333333333</v>
      </c>
    </row>
    <row r="97" spans="1:29">
      <c r="A97" t="s">
        <v>515</v>
      </c>
      <c r="B97">
        <v>2</v>
      </c>
      <c r="D97">
        <v>1</v>
      </c>
      <c r="E97" t="s">
        <v>32</v>
      </c>
      <c r="F97" t="s">
        <v>958</v>
      </c>
      <c r="G97">
        <v>2</v>
      </c>
      <c r="H97">
        <v>0.87665000000000004</v>
      </c>
      <c r="I97">
        <v>2</v>
      </c>
      <c r="K97" s="47"/>
      <c r="L97" s="54">
        <v>3</v>
      </c>
      <c r="M97" s="54">
        <v>15</v>
      </c>
      <c r="N97" s="54">
        <v>2</v>
      </c>
      <c r="O97" t="s">
        <v>819</v>
      </c>
      <c r="P97" t="s">
        <v>952</v>
      </c>
      <c r="R97" t="s">
        <v>962</v>
      </c>
      <c r="T97" t="s">
        <v>973</v>
      </c>
      <c r="U97" t="s">
        <v>975</v>
      </c>
      <c r="V97">
        <v>3</v>
      </c>
      <c r="W97">
        <v>0.15418499999999999</v>
      </c>
      <c r="X97">
        <f t="shared" si="14"/>
        <v>0.10131999999999999</v>
      </c>
      <c r="Y97">
        <v>4</v>
      </c>
      <c r="Z97">
        <v>2</v>
      </c>
      <c r="AA97">
        <f t="shared" si="10"/>
        <v>0.65713266530466652</v>
      </c>
      <c r="AB97">
        <f t="shared" si="9"/>
        <v>-0.41986935499952044</v>
      </c>
      <c r="AC97">
        <f t="shared" si="11"/>
        <v>1.3333333333333333</v>
      </c>
    </row>
    <row r="98" spans="1:29">
      <c r="A98" t="s">
        <v>719</v>
      </c>
      <c r="B98">
        <v>2</v>
      </c>
      <c r="D98">
        <v>1</v>
      </c>
      <c r="E98" t="s">
        <v>32</v>
      </c>
      <c r="F98" t="s">
        <v>958</v>
      </c>
      <c r="G98">
        <v>3</v>
      </c>
      <c r="H98">
        <v>0.52422999999999997</v>
      </c>
      <c r="I98">
        <v>2</v>
      </c>
      <c r="K98" s="47"/>
      <c r="L98" s="54">
        <v>3</v>
      </c>
      <c r="M98" s="54">
        <v>16</v>
      </c>
      <c r="N98" s="54">
        <v>2</v>
      </c>
      <c r="O98" t="s">
        <v>819</v>
      </c>
      <c r="P98" t="s">
        <v>952</v>
      </c>
      <c r="R98" t="s">
        <v>962</v>
      </c>
      <c r="T98" t="s">
        <v>973</v>
      </c>
      <c r="U98" t="s">
        <v>976</v>
      </c>
      <c r="V98">
        <v>1</v>
      </c>
      <c r="W98">
        <v>0.18501999999999999</v>
      </c>
      <c r="X98">
        <f t="shared" si="14"/>
        <v>0</v>
      </c>
      <c r="Y98">
        <v>4</v>
      </c>
      <c r="Z98">
        <v>2</v>
      </c>
      <c r="AA98">
        <f t="shared" si="10"/>
        <v>0</v>
      </c>
      <c r="AB98" t="e">
        <f t="shared" si="9"/>
        <v>#NUM!</v>
      </c>
      <c r="AC98">
        <f t="shared" si="11"/>
        <v>1.3333333333333333</v>
      </c>
    </row>
    <row r="99" spans="1:29">
      <c r="A99" t="s">
        <v>707</v>
      </c>
      <c r="B99">
        <v>2</v>
      </c>
      <c r="D99">
        <v>1</v>
      </c>
      <c r="E99" t="s">
        <v>32</v>
      </c>
      <c r="F99" t="s">
        <v>959</v>
      </c>
      <c r="G99">
        <v>1</v>
      </c>
      <c r="H99">
        <v>0.29075000000000001</v>
      </c>
      <c r="I99">
        <v>2</v>
      </c>
      <c r="K99" s="47"/>
      <c r="L99" s="54">
        <v>3</v>
      </c>
      <c r="M99" s="54">
        <v>17</v>
      </c>
      <c r="N99" s="54">
        <v>2</v>
      </c>
      <c r="O99" t="s">
        <v>819</v>
      </c>
      <c r="P99" t="s">
        <v>952</v>
      </c>
      <c r="R99" t="s">
        <v>962</v>
      </c>
      <c r="T99" t="s">
        <v>973</v>
      </c>
      <c r="U99" t="s">
        <v>976</v>
      </c>
      <c r="V99">
        <v>2</v>
      </c>
      <c r="W99">
        <v>0.21806</v>
      </c>
      <c r="X99">
        <f t="shared" si="14"/>
        <v>0</v>
      </c>
      <c r="Y99">
        <v>4</v>
      </c>
      <c r="Z99">
        <v>2</v>
      </c>
      <c r="AA99">
        <f t="shared" si="10"/>
        <v>0</v>
      </c>
      <c r="AB99" t="e">
        <f t="shared" si="9"/>
        <v>#NUM!</v>
      </c>
      <c r="AC99">
        <f t="shared" si="11"/>
        <v>1.3333333333333333</v>
      </c>
    </row>
    <row r="100" spans="1:29">
      <c r="A100" t="s">
        <v>963</v>
      </c>
      <c r="B100">
        <v>2</v>
      </c>
      <c r="D100">
        <v>1</v>
      </c>
      <c r="E100" t="s">
        <v>32</v>
      </c>
      <c r="F100" t="s">
        <v>959</v>
      </c>
      <c r="G100">
        <v>2</v>
      </c>
      <c r="H100">
        <v>0.32158999999999999</v>
      </c>
      <c r="I100">
        <v>2</v>
      </c>
      <c r="K100" s="47"/>
      <c r="L100" s="54">
        <v>3</v>
      </c>
      <c r="M100" s="54">
        <v>18</v>
      </c>
      <c r="N100" s="54">
        <v>2</v>
      </c>
      <c r="O100" t="s">
        <v>819</v>
      </c>
      <c r="P100" t="s">
        <v>952</v>
      </c>
      <c r="R100" t="s">
        <v>962</v>
      </c>
      <c r="T100" t="s">
        <v>973</v>
      </c>
      <c r="U100" t="s">
        <v>976</v>
      </c>
      <c r="V100">
        <v>3</v>
      </c>
      <c r="W100">
        <v>0.15418499999999999</v>
      </c>
      <c r="X100">
        <f t="shared" si="14"/>
        <v>3.524E-2</v>
      </c>
      <c r="Y100">
        <v>4</v>
      </c>
      <c r="Z100">
        <v>2</v>
      </c>
      <c r="AA100">
        <f t="shared" si="10"/>
        <v>0.22855660407951489</v>
      </c>
      <c r="AB100">
        <f t="shared" si="9"/>
        <v>-1.4759713790650162</v>
      </c>
      <c r="AC100">
        <f t="shared" si="11"/>
        <v>1.3333333333333333</v>
      </c>
    </row>
    <row r="101" spans="1:29">
      <c r="B101">
        <v>2</v>
      </c>
      <c r="D101">
        <v>1</v>
      </c>
      <c r="E101" t="s">
        <v>32</v>
      </c>
      <c r="F101" t="s">
        <v>959</v>
      </c>
      <c r="G101">
        <v>3</v>
      </c>
      <c r="H101">
        <v>0.21145</v>
      </c>
      <c r="I101">
        <v>2</v>
      </c>
      <c r="K101" s="47"/>
      <c r="L101" s="54">
        <v>3</v>
      </c>
      <c r="M101" s="54">
        <v>19</v>
      </c>
      <c r="N101" s="54">
        <v>3</v>
      </c>
      <c r="O101" t="s">
        <v>819</v>
      </c>
      <c r="P101" t="s">
        <v>952</v>
      </c>
      <c r="R101" t="s">
        <v>962</v>
      </c>
      <c r="T101" t="s">
        <v>973</v>
      </c>
      <c r="U101" t="s">
        <v>974</v>
      </c>
      <c r="V101">
        <v>1</v>
      </c>
      <c r="W101">
        <f>AVERAGE(H173,H176)</f>
        <v>0.62555000000000005</v>
      </c>
      <c r="X101">
        <f t="shared" ref="X101:X109" si="15">H179</f>
        <v>0.92069999999999996</v>
      </c>
      <c r="Y101">
        <v>4</v>
      </c>
      <c r="Z101">
        <v>2</v>
      </c>
      <c r="AA101">
        <f t="shared" si="10"/>
        <v>1.4718247941811204</v>
      </c>
      <c r="AB101">
        <f t="shared" si="9"/>
        <v>0.38650298753039103</v>
      </c>
      <c r="AC101">
        <f t="shared" si="11"/>
        <v>1.3333333333333333</v>
      </c>
    </row>
    <row r="102" spans="1:29">
      <c r="B102">
        <v>2</v>
      </c>
      <c r="D102">
        <v>1</v>
      </c>
      <c r="E102" t="s">
        <v>34</v>
      </c>
      <c r="F102" t="s">
        <v>970</v>
      </c>
      <c r="G102">
        <v>1</v>
      </c>
      <c r="H102">
        <v>0.60792999999999997</v>
      </c>
      <c r="I102">
        <v>2</v>
      </c>
      <c r="K102" s="47"/>
      <c r="L102" s="54">
        <v>3</v>
      </c>
      <c r="M102" s="54">
        <v>20</v>
      </c>
      <c r="N102" s="54">
        <v>3</v>
      </c>
      <c r="O102" t="s">
        <v>819</v>
      </c>
      <c r="P102" t="s">
        <v>952</v>
      </c>
      <c r="R102" t="s">
        <v>962</v>
      </c>
      <c r="T102" t="s">
        <v>973</v>
      </c>
      <c r="U102" t="s">
        <v>974</v>
      </c>
      <c r="V102">
        <v>2</v>
      </c>
      <c r="W102">
        <f>AVERAGE(H174,H177)</f>
        <v>0.62995500000000004</v>
      </c>
      <c r="X102">
        <f t="shared" si="15"/>
        <v>0.71806000000000003</v>
      </c>
      <c r="Y102">
        <v>4</v>
      </c>
      <c r="Z102">
        <v>2</v>
      </c>
      <c r="AA102">
        <f t="shared" si="10"/>
        <v>1.1398591962917985</v>
      </c>
      <c r="AB102">
        <f t="shared" si="9"/>
        <v>0.13090474275342773</v>
      </c>
      <c r="AC102">
        <f t="shared" si="11"/>
        <v>1.3333333333333333</v>
      </c>
    </row>
    <row r="103" spans="1:29">
      <c r="B103">
        <v>2</v>
      </c>
      <c r="D103">
        <v>1</v>
      </c>
      <c r="E103" t="s">
        <v>34</v>
      </c>
      <c r="F103" t="s">
        <v>970</v>
      </c>
      <c r="G103">
        <v>2</v>
      </c>
      <c r="H103">
        <v>0.49339</v>
      </c>
      <c r="I103">
        <v>2</v>
      </c>
      <c r="K103" s="47"/>
      <c r="L103" s="54">
        <v>3</v>
      </c>
      <c r="M103" s="54">
        <v>21</v>
      </c>
      <c r="N103" s="54">
        <v>3</v>
      </c>
      <c r="O103" t="s">
        <v>819</v>
      </c>
      <c r="P103" t="s">
        <v>952</v>
      </c>
      <c r="R103" t="s">
        <v>962</v>
      </c>
      <c r="T103" t="s">
        <v>973</v>
      </c>
      <c r="U103" t="s">
        <v>974</v>
      </c>
      <c r="V103">
        <v>3</v>
      </c>
      <c r="W103">
        <f>AVERAGE(H175,H178)</f>
        <v>0.55726500000000001</v>
      </c>
      <c r="X103">
        <f t="shared" si="15"/>
        <v>0.69603999999999999</v>
      </c>
      <c r="Y103">
        <v>4</v>
      </c>
      <c r="Z103">
        <v>2</v>
      </c>
      <c r="AA103">
        <f t="shared" si="10"/>
        <v>1.2490287385714156</v>
      </c>
      <c r="AB103">
        <f t="shared" si="9"/>
        <v>0.22236624014327569</v>
      </c>
      <c r="AC103">
        <f t="shared" si="11"/>
        <v>1.3333333333333333</v>
      </c>
    </row>
    <row r="104" spans="1:29">
      <c r="B104">
        <v>2</v>
      </c>
      <c r="D104">
        <v>1</v>
      </c>
      <c r="E104" t="s">
        <v>34</v>
      </c>
      <c r="F104" t="s">
        <v>970</v>
      </c>
      <c r="G104">
        <v>3</v>
      </c>
      <c r="H104">
        <v>0.47137000000000001</v>
      </c>
      <c r="I104">
        <v>2</v>
      </c>
      <c r="K104" s="47"/>
      <c r="L104" s="54">
        <v>3</v>
      </c>
      <c r="M104" s="54">
        <v>22</v>
      </c>
      <c r="N104" s="54">
        <v>3</v>
      </c>
      <c r="O104" t="s">
        <v>819</v>
      </c>
      <c r="P104" t="s">
        <v>952</v>
      </c>
      <c r="R104" t="s">
        <v>962</v>
      </c>
      <c r="T104" t="s">
        <v>973</v>
      </c>
      <c r="U104" t="s">
        <v>975</v>
      </c>
      <c r="V104">
        <v>1</v>
      </c>
      <c r="W104">
        <v>0.62555000000000005</v>
      </c>
      <c r="X104">
        <f t="shared" si="15"/>
        <v>0.37003999999999998</v>
      </c>
      <c r="Y104">
        <v>4</v>
      </c>
      <c r="Z104">
        <v>2</v>
      </c>
      <c r="AA104">
        <f t="shared" si="10"/>
        <v>0.59154344177124119</v>
      </c>
      <c r="AB104">
        <f t="shared" si="9"/>
        <v>-0.52502015486029141</v>
      </c>
      <c r="AC104">
        <f t="shared" si="11"/>
        <v>1.3333333333333333</v>
      </c>
    </row>
    <row r="105" spans="1:29">
      <c r="B105">
        <v>2</v>
      </c>
      <c r="D105">
        <v>1</v>
      </c>
      <c r="E105" t="s">
        <v>34</v>
      </c>
      <c r="F105" t="s">
        <v>971</v>
      </c>
      <c r="G105">
        <v>1</v>
      </c>
      <c r="H105">
        <v>0.43171999999999999</v>
      </c>
      <c r="I105">
        <v>2</v>
      </c>
      <c r="K105" s="47"/>
      <c r="L105" s="54">
        <v>3</v>
      </c>
      <c r="M105" s="54">
        <v>23</v>
      </c>
      <c r="N105" s="54">
        <v>3</v>
      </c>
      <c r="O105" t="s">
        <v>819</v>
      </c>
      <c r="P105" t="s">
        <v>952</v>
      </c>
      <c r="R105" t="s">
        <v>962</v>
      </c>
      <c r="T105" t="s">
        <v>973</v>
      </c>
      <c r="U105" t="s">
        <v>975</v>
      </c>
      <c r="V105">
        <v>2</v>
      </c>
      <c r="W105">
        <v>0.62995500000000004</v>
      </c>
      <c r="X105">
        <f t="shared" si="15"/>
        <v>0.49780000000000002</v>
      </c>
      <c r="Y105">
        <v>4</v>
      </c>
      <c r="Z105">
        <v>2</v>
      </c>
      <c r="AA105">
        <f t="shared" si="10"/>
        <v>0.79021517409973729</v>
      </c>
      <c r="AB105">
        <f t="shared" si="9"/>
        <v>-0.23544999832951627</v>
      </c>
      <c r="AC105">
        <f t="shared" si="11"/>
        <v>1.3333333333333333</v>
      </c>
    </row>
    <row r="106" spans="1:29">
      <c r="B106">
        <v>2</v>
      </c>
      <c r="D106">
        <v>1</v>
      </c>
      <c r="E106" t="s">
        <v>34</v>
      </c>
      <c r="F106" t="s">
        <v>971</v>
      </c>
      <c r="G106">
        <v>2</v>
      </c>
      <c r="H106">
        <v>0.40528999999999998</v>
      </c>
      <c r="I106">
        <v>2</v>
      </c>
      <c r="K106" s="47"/>
      <c r="L106" s="54">
        <v>3</v>
      </c>
      <c r="M106" s="54">
        <v>24</v>
      </c>
      <c r="N106" s="54">
        <v>3</v>
      </c>
      <c r="O106" t="s">
        <v>819</v>
      </c>
      <c r="P106" t="s">
        <v>952</v>
      </c>
      <c r="R106" t="s">
        <v>962</v>
      </c>
      <c r="T106" t="s">
        <v>973</v>
      </c>
      <c r="U106" t="s">
        <v>975</v>
      </c>
      <c r="V106">
        <v>3</v>
      </c>
      <c r="W106">
        <v>0.55726500000000001</v>
      </c>
      <c r="X106">
        <f t="shared" si="15"/>
        <v>0.57708999999999999</v>
      </c>
      <c r="Y106">
        <v>4</v>
      </c>
      <c r="Z106">
        <v>2</v>
      </c>
      <c r="AA106">
        <f t="shared" si="10"/>
        <v>1.0355755340816308</v>
      </c>
      <c r="AB106">
        <f t="shared" si="9"/>
        <v>3.4957343743279676E-2</v>
      </c>
      <c r="AC106">
        <f t="shared" si="11"/>
        <v>1.3333333333333333</v>
      </c>
    </row>
    <row r="107" spans="1:29">
      <c r="B107">
        <v>2</v>
      </c>
      <c r="D107">
        <v>1</v>
      </c>
      <c r="E107" t="s">
        <v>34</v>
      </c>
      <c r="F107" t="s">
        <v>971</v>
      </c>
      <c r="G107">
        <v>3</v>
      </c>
      <c r="H107">
        <v>0.40528999999999998</v>
      </c>
      <c r="I107">
        <v>2</v>
      </c>
      <c r="K107" s="47"/>
      <c r="L107" s="54">
        <v>3</v>
      </c>
      <c r="M107" s="54">
        <v>25</v>
      </c>
      <c r="N107" s="54">
        <v>3</v>
      </c>
      <c r="O107" t="s">
        <v>819</v>
      </c>
      <c r="P107" t="s">
        <v>952</v>
      </c>
      <c r="R107" t="s">
        <v>962</v>
      </c>
      <c r="T107" t="s">
        <v>973</v>
      </c>
      <c r="U107" t="s">
        <v>976</v>
      </c>
      <c r="V107">
        <v>1</v>
      </c>
      <c r="W107">
        <v>0.62555000000000005</v>
      </c>
      <c r="X107">
        <f t="shared" si="15"/>
        <v>3.0839999999999999E-2</v>
      </c>
      <c r="Y107">
        <v>4</v>
      </c>
      <c r="Z107">
        <v>2</v>
      </c>
      <c r="AA107">
        <f t="shared" si="10"/>
        <v>4.9300615458396604E-2</v>
      </c>
      <c r="AB107">
        <f t="shared" si="9"/>
        <v>-3.0098187140682806</v>
      </c>
      <c r="AC107">
        <f t="shared" si="11"/>
        <v>1.3333333333333333</v>
      </c>
    </row>
    <row r="108" spans="1:29">
      <c r="B108">
        <v>2</v>
      </c>
      <c r="D108">
        <v>1</v>
      </c>
      <c r="E108" t="s">
        <v>34</v>
      </c>
      <c r="F108" t="s">
        <v>972</v>
      </c>
      <c r="G108">
        <v>1</v>
      </c>
      <c r="H108">
        <v>0.31278</v>
      </c>
      <c r="I108">
        <v>2</v>
      </c>
      <c r="K108" s="47"/>
      <c r="L108" s="54">
        <v>3</v>
      </c>
      <c r="M108" s="54">
        <v>26</v>
      </c>
      <c r="N108" s="54">
        <v>3</v>
      </c>
      <c r="O108" t="s">
        <v>819</v>
      </c>
      <c r="P108" t="s">
        <v>952</v>
      </c>
      <c r="R108" t="s">
        <v>962</v>
      </c>
      <c r="T108" t="s">
        <v>973</v>
      </c>
      <c r="U108" t="s">
        <v>976</v>
      </c>
      <c r="V108">
        <v>2</v>
      </c>
      <c r="W108">
        <v>0.62995500000000004</v>
      </c>
      <c r="X108">
        <f t="shared" si="15"/>
        <v>0.21586</v>
      </c>
      <c r="Y108">
        <v>4</v>
      </c>
      <c r="Z108">
        <v>2</v>
      </c>
      <c r="AA108">
        <f t="shared" si="10"/>
        <v>0.34265939630608533</v>
      </c>
      <c r="AB108">
        <f t="shared" si="9"/>
        <v>-1.0710183388658077</v>
      </c>
      <c r="AC108">
        <f t="shared" si="11"/>
        <v>1.3333333333333333</v>
      </c>
    </row>
    <row r="109" spans="1:29">
      <c r="B109">
        <v>2</v>
      </c>
      <c r="D109">
        <v>1</v>
      </c>
      <c r="E109" t="s">
        <v>34</v>
      </c>
      <c r="F109" t="s">
        <v>972</v>
      </c>
      <c r="G109">
        <v>2</v>
      </c>
      <c r="H109">
        <v>0.30836999999999998</v>
      </c>
      <c r="I109">
        <v>2</v>
      </c>
      <c r="K109" s="47"/>
      <c r="L109" s="54">
        <v>3</v>
      </c>
      <c r="M109" s="54">
        <v>27</v>
      </c>
      <c r="N109" s="54">
        <v>3</v>
      </c>
      <c r="O109" t="s">
        <v>819</v>
      </c>
      <c r="P109" t="s">
        <v>952</v>
      </c>
      <c r="R109" t="s">
        <v>962</v>
      </c>
      <c r="T109" t="s">
        <v>973</v>
      </c>
      <c r="U109" t="s">
        <v>976</v>
      </c>
      <c r="V109">
        <v>3</v>
      </c>
      <c r="W109">
        <v>0.55726500000000001</v>
      </c>
      <c r="X109">
        <f t="shared" si="15"/>
        <v>0.35682999999999998</v>
      </c>
      <c r="Y109">
        <v>4</v>
      </c>
      <c r="Z109">
        <v>2</v>
      </c>
      <c r="AA109">
        <f t="shared" si="10"/>
        <v>0.6403237239015549</v>
      </c>
      <c r="AB109">
        <f t="shared" si="9"/>
        <v>-0.44578141191534415</v>
      </c>
      <c r="AC109">
        <f t="shared" si="11"/>
        <v>1.3333333333333333</v>
      </c>
    </row>
    <row r="110" spans="1:29">
      <c r="B110">
        <v>2</v>
      </c>
      <c r="D110">
        <v>1</v>
      </c>
      <c r="E110" t="s">
        <v>34</v>
      </c>
      <c r="F110" t="s">
        <v>972</v>
      </c>
      <c r="G110">
        <v>3</v>
      </c>
      <c r="H110">
        <v>0.29515000000000002</v>
      </c>
      <c r="I110">
        <v>2</v>
      </c>
      <c r="K110" s="57"/>
      <c r="L110" s="54">
        <v>2</v>
      </c>
      <c r="M110" s="54">
        <v>28</v>
      </c>
      <c r="N110" s="54">
        <v>1</v>
      </c>
      <c r="O110" t="s">
        <v>719</v>
      </c>
      <c r="P110" t="s">
        <v>963</v>
      </c>
      <c r="R110" t="s">
        <v>968</v>
      </c>
      <c r="T110" t="s">
        <v>969</v>
      </c>
      <c r="U110" t="s">
        <v>970</v>
      </c>
      <c r="V110">
        <v>1</v>
      </c>
      <c r="W110">
        <f>AVERAGE(H190,H193)</f>
        <v>-5.4759349999999998</v>
      </c>
      <c r="X110">
        <v>-6.2459899999999999</v>
      </c>
      <c r="Y110">
        <v>4</v>
      </c>
      <c r="Z110">
        <v>2</v>
      </c>
      <c r="AA110">
        <f t="shared" si="10"/>
        <v>1.1406252996063686</v>
      </c>
      <c r="AB110">
        <f t="shared" si="9"/>
        <v>0.13157662045728191</v>
      </c>
      <c r="AC110">
        <f t="shared" si="11"/>
        <v>1.3333333333333333</v>
      </c>
    </row>
    <row r="111" spans="1:29">
      <c r="B111">
        <v>2</v>
      </c>
      <c r="D111">
        <v>2</v>
      </c>
      <c r="E111" t="s">
        <v>32</v>
      </c>
      <c r="F111" t="s">
        <v>958</v>
      </c>
      <c r="G111">
        <v>1</v>
      </c>
      <c r="H111">
        <v>0.56388000000000005</v>
      </c>
      <c r="I111">
        <v>2</v>
      </c>
      <c r="K111" s="47"/>
      <c r="L111" s="54">
        <v>2</v>
      </c>
      <c r="M111" s="54">
        <v>29</v>
      </c>
      <c r="N111" s="54">
        <v>1</v>
      </c>
      <c r="O111" t="s">
        <v>719</v>
      </c>
      <c r="P111" t="s">
        <v>963</v>
      </c>
      <c r="R111" t="s">
        <v>968</v>
      </c>
      <c r="T111" t="s">
        <v>969</v>
      </c>
      <c r="U111" t="s">
        <v>970</v>
      </c>
      <c r="V111">
        <v>2</v>
      </c>
      <c r="W111">
        <f>AVERAGE(H191,H194)</f>
        <v>-5.3903750000000006</v>
      </c>
      <c r="X111">
        <v>-5.6470599999999997</v>
      </c>
      <c r="Y111">
        <v>4</v>
      </c>
      <c r="Z111">
        <v>2</v>
      </c>
      <c r="AA111">
        <f t="shared" si="10"/>
        <v>1.0476191359599285</v>
      </c>
      <c r="AB111">
        <f t="shared" si="9"/>
        <v>4.6520099960275604E-2</v>
      </c>
      <c r="AC111">
        <f t="shared" si="11"/>
        <v>1.3333333333333333</v>
      </c>
    </row>
    <row r="112" spans="1:29">
      <c r="B112">
        <v>2</v>
      </c>
      <c r="D112">
        <v>2</v>
      </c>
      <c r="E112" t="s">
        <v>32</v>
      </c>
      <c r="F112" t="s">
        <v>958</v>
      </c>
      <c r="G112">
        <v>2</v>
      </c>
      <c r="H112">
        <v>0.59031</v>
      </c>
      <c r="I112">
        <v>2</v>
      </c>
      <c r="K112" s="47"/>
      <c r="L112" s="54">
        <v>2</v>
      </c>
      <c r="M112" s="54">
        <v>30</v>
      </c>
      <c r="N112" s="54">
        <v>1</v>
      </c>
      <c r="O112" t="s">
        <v>719</v>
      </c>
      <c r="P112" t="s">
        <v>963</v>
      </c>
      <c r="R112" t="s">
        <v>968</v>
      </c>
      <c r="T112" t="s">
        <v>969</v>
      </c>
      <c r="U112" t="s">
        <v>970</v>
      </c>
      <c r="V112">
        <v>3</v>
      </c>
      <c r="W112">
        <f>AVERAGE(H192,H195)</f>
        <v>-5.497325</v>
      </c>
      <c r="X112">
        <v>-5.5614999999999997</v>
      </c>
      <c r="Y112">
        <v>4</v>
      </c>
      <c r="Z112">
        <v>2</v>
      </c>
      <c r="AA112">
        <f t="shared" si="10"/>
        <v>1.0116738595589672</v>
      </c>
      <c r="AB112">
        <f t="shared" si="9"/>
        <v>1.1606245761042258E-2</v>
      </c>
      <c r="AC112">
        <f t="shared" si="11"/>
        <v>1.3333333333333333</v>
      </c>
    </row>
    <row r="113" spans="2:29">
      <c r="B113">
        <v>2</v>
      </c>
      <c r="D113">
        <v>2</v>
      </c>
      <c r="E113" t="s">
        <v>32</v>
      </c>
      <c r="F113" t="s">
        <v>958</v>
      </c>
      <c r="G113">
        <v>3</v>
      </c>
      <c r="H113">
        <v>0.58150000000000002</v>
      </c>
      <c r="I113">
        <v>2</v>
      </c>
      <c r="K113" s="47"/>
      <c r="L113" s="54">
        <v>2</v>
      </c>
      <c r="M113" s="54">
        <v>31</v>
      </c>
      <c r="N113" s="54">
        <v>1</v>
      </c>
      <c r="O113" t="s">
        <v>719</v>
      </c>
      <c r="P113" t="s">
        <v>963</v>
      </c>
      <c r="R113" t="s">
        <v>968</v>
      </c>
      <c r="T113" t="s">
        <v>969</v>
      </c>
      <c r="U113" t="s">
        <v>971</v>
      </c>
      <c r="V113">
        <v>1</v>
      </c>
      <c r="W113">
        <v>-5.4759349999999998</v>
      </c>
      <c r="X113">
        <v>-5.6470599999999997</v>
      </c>
      <c r="Y113">
        <v>4</v>
      </c>
      <c r="Z113">
        <v>2</v>
      </c>
      <c r="AA113">
        <f t="shared" si="10"/>
        <v>1.0312503709412182</v>
      </c>
      <c r="AB113">
        <f t="shared" si="9"/>
        <v>3.0772018367264207E-2</v>
      </c>
      <c r="AC113">
        <f t="shared" si="11"/>
        <v>1.3333333333333333</v>
      </c>
    </row>
    <row r="114" spans="2:29">
      <c r="B114">
        <v>2</v>
      </c>
      <c r="D114">
        <v>2</v>
      </c>
      <c r="E114" t="s">
        <v>32</v>
      </c>
      <c r="F114" t="s">
        <v>959</v>
      </c>
      <c r="G114">
        <v>1</v>
      </c>
      <c r="H114">
        <v>0</v>
      </c>
      <c r="I114">
        <v>2</v>
      </c>
      <c r="K114" s="47"/>
      <c r="L114" s="54">
        <v>2</v>
      </c>
      <c r="M114" s="54">
        <v>32</v>
      </c>
      <c r="N114" s="54">
        <v>1</v>
      </c>
      <c r="O114" t="s">
        <v>719</v>
      </c>
      <c r="P114" t="s">
        <v>963</v>
      </c>
      <c r="R114" t="s">
        <v>968</v>
      </c>
      <c r="T114" t="s">
        <v>969</v>
      </c>
      <c r="U114" t="s">
        <v>971</v>
      </c>
      <c r="V114">
        <v>2</v>
      </c>
      <c r="W114">
        <v>-5.3903750000000006</v>
      </c>
      <c r="X114">
        <v>-6.0320900000000002</v>
      </c>
      <c r="Y114">
        <v>4</v>
      </c>
      <c r="Z114">
        <v>2</v>
      </c>
      <c r="AA114">
        <f t="shared" si="10"/>
        <v>1.1190483036894463</v>
      </c>
      <c r="AB114">
        <f t="shared" si="9"/>
        <v>0.11247859523409344</v>
      </c>
      <c r="AC114">
        <f t="shared" si="11"/>
        <v>1.3333333333333333</v>
      </c>
    </row>
    <row r="115" spans="2:29">
      <c r="B115">
        <v>2</v>
      </c>
      <c r="D115">
        <v>2</v>
      </c>
      <c r="E115" t="s">
        <v>32</v>
      </c>
      <c r="F115" t="s">
        <v>959</v>
      </c>
      <c r="G115">
        <v>2</v>
      </c>
      <c r="H115">
        <v>0.17621000000000001</v>
      </c>
      <c r="I115">
        <v>2</v>
      </c>
      <c r="K115" s="47"/>
      <c r="L115" s="54">
        <v>2</v>
      </c>
      <c r="M115" s="54">
        <v>33</v>
      </c>
      <c r="N115" s="54">
        <v>1</v>
      </c>
      <c r="O115" t="s">
        <v>719</v>
      </c>
      <c r="P115" t="s">
        <v>963</v>
      </c>
      <c r="R115" t="s">
        <v>968</v>
      </c>
      <c r="T115" t="s">
        <v>969</v>
      </c>
      <c r="U115" t="s">
        <v>971</v>
      </c>
      <c r="V115">
        <v>3</v>
      </c>
      <c r="W115">
        <v>-5.497325</v>
      </c>
      <c r="X115">
        <v>-6.0748699999999998</v>
      </c>
      <c r="Y115">
        <v>4</v>
      </c>
      <c r="Z115">
        <v>2</v>
      </c>
      <c r="AA115">
        <f t="shared" si="10"/>
        <v>1.1050592788310678</v>
      </c>
      <c r="AB115">
        <f t="shared" si="9"/>
        <v>9.9898979531787224E-2</v>
      </c>
      <c r="AC115">
        <f t="shared" si="11"/>
        <v>1.3333333333333333</v>
      </c>
    </row>
    <row r="116" spans="2:29">
      <c r="B116">
        <v>2</v>
      </c>
      <c r="D116">
        <v>2</v>
      </c>
      <c r="E116" t="s">
        <v>32</v>
      </c>
      <c r="F116" t="s">
        <v>959</v>
      </c>
      <c r="G116">
        <v>3</v>
      </c>
      <c r="H116">
        <v>7.9299999999999995E-2</v>
      </c>
      <c r="I116">
        <v>2</v>
      </c>
      <c r="K116" s="47"/>
      <c r="L116" s="54">
        <v>2</v>
      </c>
      <c r="M116" s="54">
        <v>34</v>
      </c>
      <c r="N116" s="54">
        <v>1</v>
      </c>
      <c r="O116" t="s">
        <v>719</v>
      </c>
      <c r="P116" t="s">
        <v>963</v>
      </c>
      <c r="R116" t="s">
        <v>968</v>
      </c>
      <c r="T116" t="s">
        <v>969</v>
      </c>
      <c r="U116" t="s">
        <v>972</v>
      </c>
      <c r="V116">
        <v>1</v>
      </c>
      <c r="W116">
        <v>-5.4759349999999998</v>
      </c>
      <c r="X116">
        <v>-7.3155099999999997</v>
      </c>
      <c r="Y116">
        <v>4</v>
      </c>
      <c r="Z116">
        <v>2</v>
      </c>
      <c r="AA116">
        <f t="shared" si="10"/>
        <v>1.3359380635453124</v>
      </c>
      <c r="AB116">
        <f t="shared" si="9"/>
        <v>0.28963371441804137</v>
      </c>
      <c r="AC116">
        <f t="shared" si="11"/>
        <v>1.3333333333333333</v>
      </c>
    </row>
    <row r="117" spans="2:29">
      <c r="B117">
        <v>2</v>
      </c>
      <c r="D117">
        <v>2</v>
      </c>
      <c r="E117" t="s">
        <v>34</v>
      </c>
      <c r="F117" t="s">
        <v>970</v>
      </c>
      <c r="G117">
        <v>1</v>
      </c>
      <c r="H117">
        <v>0.17621000000000001</v>
      </c>
      <c r="I117">
        <v>2</v>
      </c>
      <c r="K117" s="47"/>
      <c r="L117" s="54">
        <v>2</v>
      </c>
      <c r="M117" s="54">
        <v>35</v>
      </c>
      <c r="N117" s="54">
        <v>1</v>
      </c>
      <c r="O117" t="s">
        <v>719</v>
      </c>
      <c r="P117" t="s">
        <v>963</v>
      </c>
      <c r="R117" t="s">
        <v>968</v>
      </c>
      <c r="T117" t="s">
        <v>969</v>
      </c>
      <c r="U117" t="s">
        <v>972</v>
      </c>
      <c r="V117">
        <v>2</v>
      </c>
      <c r="W117">
        <v>-5.3903750000000006</v>
      </c>
      <c r="X117">
        <v>-5.8609600000000004</v>
      </c>
      <c r="Y117">
        <v>4</v>
      </c>
      <c r="Z117">
        <v>2</v>
      </c>
      <c r="AA117">
        <f t="shared" si="10"/>
        <v>1.0873009762771606</v>
      </c>
      <c r="AB117">
        <f t="shared" si="9"/>
        <v>8.3698456912417743E-2</v>
      </c>
      <c r="AC117">
        <f t="shared" si="11"/>
        <v>1.3333333333333333</v>
      </c>
    </row>
    <row r="118" spans="2:29">
      <c r="B118">
        <v>2</v>
      </c>
      <c r="D118">
        <v>2</v>
      </c>
      <c r="E118" t="s">
        <v>34</v>
      </c>
      <c r="F118" t="s">
        <v>970</v>
      </c>
      <c r="G118">
        <v>2</v>
      </c>
      <c r="H118">
        <v>0.18062</v>
      </c>
      <c r="I118">
        <v>2</v>
      </c>
      <c r="K118" s="47"/>
      <c r="L118" s="54">
        <v>2</v>
      </c>
      <c r="M118" s="54">
        <v>36</v>
      </c>
      <c r="N118" s="54">
        <v>1</v>
      </c>
      <c r="O118" t="s">
        <v>719</v>
      </c>
      <c r="P118" t="s">
        <v>963</v>
      </c>
      <c r="R118" t="s">
        <v>968</v>
      </c>
      <c r="T118" t="s">
        <v>969</v>
      </c>
      <c r="U118" t="s">
        <v>972</v>
      </c>
      <c r="V118">
        <v>3</v>
      </c>
      <c r="W118">
        <v>-5.497325</v>
      </c>
      <c r="X118">
        <v>-6.7165800000000004</v>
      </c>
      <c r="Y118">
        <v>4</v>
      </c>
      <c r="Z118">
        <v>2</v>
      </c>
      <c r="AA118">
        <f t="shared" si="10"/>
        <v>1.2217905981545572</v>
      </c>
      <c r="AB118">
        <f t="shared" si="9"/>
        <v>0.20031748612662414</v>
      </c>
      <c r="AC118">
        <f t="shared" si="11"/>
        <v>1.3333333333333333</v>
      </c>
    </row>
    <row r="119" spans="2:29">
      <c r="B119">
        <v>2</v>
      </c>
      <c r="D119">
        <v>2</v>
      </c>
      <c r="E119" t="s">
        <v>34</v>
      </c>
      <c r="F119" t="s">
        <v>970</v>
      </c>
      <c r="G119">
        <v>3</v>
      </c>
      <c r="H119">
        <v>0.25109999999999999</v>
      </c>
      <c r="I119">
        <v>2</v>
      </c>
      <c r="K119" s="47"/>
      <c r="L119" s="54">
        <v>2</v>
      </c>
      <c r="M119" s="54">
        <v>37</v>
      </c>
      <c r="N119" s="54">
        <v>2</v>
      </c>
      <c r="O119" t="s">
        <v>719</v>
      </c>
      <c r="P119" t="s">
        <v>963</v>
      </c>
      <c r="R119" t="s">
        <v>968</v>
      </c>
      <c r="T119" t="s">
        <v>969</v>
      </c>
      <c r="U119" t="s">
        <v>970</v>
      </c>
      <c r="V119">
        <v>1</v>
      </c>
      <c r="W119">
        <f>AVERAGE(H205,H208)</f>
        <v>-4.2994649999999996</v>
      </c>
      <c r="X119">
        <f t="shared" ref="X119:X127" si="16">H211</f>
        <v>-4.9197899999999999</v>
      </c>
      <c r="Y119">
        <v>4</v>
      </c>
      <c r="Z119">
        <v>2</v>
      </c>
      <c r="AA119">
        <f t="shared" si="10"/>
        <v>1.144279578970872</v>
      </c>
      <c r="AB119">
        <f t="shared" si="9"/>
        <v>0.13477525031221652</v>
      </c>
      <c r="AC119">
        <f t="shared" si="11"/>
        <v>1.3333333333333333</v>
      </c>
    </row>
    <row r="120" spans="2:29">
      <c r="B120">
        <v>2</v>
      </c>
      <c r="D120">
        <v>2</v>
      </c>
      <c r="E120" t="s">
        <v>34</v>
      </c>
      <c r="F120" t="s">
        <v>971</v>
      </c>
      <c r="G120">
        <v>1</v>
      </c>
      <c r="H120">
        <v>0.30396000000000001</v>
      </c>
      <c r="I120">
        <v>2</v>
      </c>
      <c r="K120" s="47"/>
      <c r="L120" s="54">
        <v>2</v>
      </c>
      <c r="M120" s="54">
        <v>38</v>
      </c>
      <c r="N120" s="54">
        <v>2</v>
      </c>
      <c r="O120" t="s">
        <v>719</v>
      </c>
      <c r="P120" t="s">
        <v>963</v>
      </c>
      <c r="R120" t="s">
        <v>968</v>
      </c>
      <c r="T120" t="s">
        <v>969</v>
      </c>
      <c r="U120" t="s">
        <v>970</v>
      </c>
      <c r="V120">
        <v>2</v>
      </c>
      <c r="W120">
        <f>AVERAGE(H206,H209)</f>
        <v>-4.6417149999999996</v>
      </c>
      <c r="X120">
        <f t="shared" si="16"/>
        <v>-4.6203200000000004</v>
      </c>
      <c r="Y120">
        <v>4</v>
      </c>
      <c r="Z120">
        <v>2</v>
      </c>
      <c r="AA120">
        <f t="shared" si="10"/>
        <v>0.9953907122690645</v>
      </c>
      <c r="AB120">
        <f t="shared" si="9"/>
        <v>-4.6199432531484428E-3</v>
      </c>
      <c r="AC120">
        <f t="shared" si="11"/>
        <v>1.3333333333333333</v>
      </c>
    </row>
    <row r="121" spans="2:29">
      <c r="B121">
        <v>2</v>
      </c>
      <c r="D121">
        <v>2</v>
      </c>
      <c r="E121" t="s">
        <v>34</v>
      </c>
      <c r="F121" t="s">
        <v>971</v>
      </c>
      <c r="G121">
        <v>2</v>
      </c>
      <c r="H121">
        <v>8.8109999999999994E-2</v>
      </c>
      <c r="I121">
        <v>2</v>
      </c>
      <c r="K121" s="47"/>
      <c r="L121" s="54">
        <v>2</v>
      </c>
      <c r="M121" s="54">
        <v>39</v>
      </c>
      <c r="N121" s="54">
        <v>2</v>
      </c>
      <c r="O121" t="s">
        <v>719</v>
      </c>
      <c r="P121" t="s">
        <v>963</v>
      </c>
      <c r="R121" t="s">
        <v>968</v>
      </c>
      <c r="T121" t="s">
        <v>969</v>
      </c>
      <c r="U121" t="s">
        <v>970</v>
      </c>
      <c r="V121">
        <v>3</v>
      </c>
      <c r="W121">
        <f>AVERAGE(H207,H210)</f>
        <v>-4.6203250000000002</v>
      </c>
      <c r="X121">
        <f t="shared" si="16"/>
        <v>-4.6631</v>
      </c>
      <c r="Y121">
        <v>4</v>
      </c>
      <c r="Z121">
        <v>2</v>
      </c>
      <c r="AA121">
        <f t="shared" si="10"/>
        <v>1.0092580067419499</v>
      </c>
      <c r="AB121">
        <f t="shared" si="9"/>
        <v>9.21541407782904E-3</v>
      </c>
      <c r="AC121">
        <f t="shared" si="11"/>
        <v>1.3333333333333333</v>
      </c>
    </row>
    <row r="122" spans="2:29">
      <c r="B122">
        <v>2</v>
      </c>
      <c r="D122">
        <v>2</v>
      </c>
      <c r="E122" t="s">
        <v>34</v>
      </c>
      <c r="F122" t="s">
        <v>971</v>
      </c>
      <c r="G122">
        <v>3</v>
      </c>
      <c r="H122">
        <v>0.13216</v>
      </c>
      <c r="I122">
        <v>2</v>
      </c>
      <c r="K122" s="47"/>
      <c r="L122" s="54">
        <v>2</v>
      </c>
      <c r="M122" s="54">
        <v>40</v>
      </c>
      <c r="N122" s="54">
        <v>2</v>
      </c>
      <c r="O122" t="s">
        <v>719</v>
      </c>
      <c r="P122" t="s">
        <v>963</v>
      </c>
      <c r="R122" t="s">
        <v>968</v>
      </c>
      <c r="T122" t="s">
        <v>969</v>
      </c>
      <c r="U122" t="s">
        <v>971</v>
      </c>
      <c r="V122">
        <v>1</v>
      </c>
      <c r="W122">
        <v>-4.2994649999999996</v>
      </c>
      <c r="X122">
        <f t="shared" si="16"/>
        <v>-4.6203200000000004</v>
      </c>
      <c r="Y122">
        <v>4</v>
      </c>
      <c r="Z122">
        <v>2</v>
      </c>
      <c r="AA122">
        <f t="shared" si="10"/>
        <v>1.0746267268136851</v>
      </c>
      <c r="AB122">
        <f t="shared" si="9"/>
        <v>7.1973370410037874E-2</v>
      </c>
      <c r="AC122">
        <f t="shared" si="11"/>
        <v>1.3333333333333333</v>
      </c>
    </row>
    <row r="123" spans="2:29">
      <c r="B123">
        <v>2</v>
      </c>
      <c r="D123">
        <v>2</v>
      </c>
      <c r="E123" t="s">
        <v>34</v>
      </c>
      <c r="F123" t="s">
        <v>972</v>
      </c>
      <c r="G123">
        <v>1</v>
      </c>
      <c r="H123">
        <v>4.8460000000000003E-2</v>
      </c>
      <c r="I123">
        <v>2</v>
      </c>
      <c r="K123" s="47"/>
      <c r="L123" s="54">
        <v>2</v>
      </c>
      <c r="M123" s="54">
        <v>41</v>
      </c>
      <c r="N123" s="54">
        <v>2</v>
      </c>
      <c r="O123" t="s">
        <v>719</v>
      </c>
      <c r="P123" t="s">
        <v>963</v>
      </c>
      <c r="R123" t="s">
        <v>968</v>
      </c>
      <c r="T123" t="s">
        <v>969</v>
      </c>
      <c r="U123" t="s">
        <v>971</v>
      </c>
      <c r="V123">
        <v>2</v>
      </c>
      <c r="W123">
        <v>-4.6417149999999996</v>
      </c>
      <c r="X123">
        <f t="shared" si="16"/>
        <v>-4.8342200000000002</v>
      </c>
      <c r="Y123">
        <v>4</v>
      </c>
      <c r="Z123">
        <v>2</v>
      </c>
      <c r="AA123">
        <f t="shared" si="10"/>
        <v>1.0414728176977692</v>
      </c>
      <c r="AB123">
        <f t="shared" si="9"/>
        <v>4.0635882192288648E-2</v>
      </c>
      <c r="AC123">
        <f t="shared" si="11"/>
        <v>1.3333333333333333</v>
      </c>
    </row>
    <row r="124" spans="2:29">
      <c r="B124">
        <v>2</v>
      </c>
      <c r="D124">
        <v>2</v>
      </c>
      <c r="E124" t="s">
        <v>34</v>
      </c>
      <c r="F124" t="s">
        <v>972</v>
      </c>
      <c r="G124">
        <v>2</v>
      </c>
      <c r="H124">
        <v>0.14097000000000001</v>
      </c>
      <c r="I124">
        <v>2</v>
      </c>
      <c r="K124" s="47"/>
      <c r="L124" s="54">
        <v>2</v>
      </c>
      <c r="M124" s="54">
        <v>42</v>
      </c>
      <c r="N124" s="54">
        <v>2</v>
      </c>
      <c r="O124" t="s">
        <v>719</v>
      </c>
      <c r="P124" t="s">
        <v>963</v>
      </c>
      <c r="R124" t="s">
        <v>968</v>
      </c>
      <c r="T124" t="s">
        <v>969</v>
      </c>
      <c r="U124" t="s">
        <v>971</v>
      </c>
      <c r="V124">
        <v>3</v>
      </c>
      <c r="W124">
        <v>-4.6203250000000002</v>
      </c>
      <c r="X124">
        <f t="shared" si="16"/>
        <v>-4.8770100000000003</v>
      </c>
      <c r="Y124">
        <v>4</v>
      </c>
      <c r="Z124">
        <v>2</v>
      </c>
      <c r="AA124">
        <f t="shared" si="10"/>
        <v>1.0555556156763863</v>
      </c>
      <c r="AB124">
        <f t="shared" si="9"/>
        <v>5.4067278226850674E-2</v>
      </c>
      <c r="AC124">
        <f t="shared" si="11"/>
        <v>1.3333333333333333</v>
      </c>
    </row>
    <row r="125" spans="2:29">
      <c r="B125">
        <v>2</v>
      </c>
      <c r="D125">
        <v>2</v>
      </c>
      <c r="E125" t="s">
        <v>34</v>
      </c>
      <c r="F125" t="s">
        <v>972</v>
      </c>
      <c r="G125">
        <v>3</v>
      </c>
      <c r="H125">
        <v>0.11454</v>
      </c>
      <c r="I125">
        <v>2</v>
      </c>
      <c r="K125" s="47"/>
      <c r="L125" s="54">
        <v>2</v>
      </c>
      <c r="M125" s="54">
        <v>43</v>
      </c>
      <c r="N125" s="54">
        <v>2</v>
      </c>
      <c r="O125" t="s">
        <v>719</v>
      </c>
      <c r="P125" t="s">
        <v>963</v>
      </c>
      <c r="R125" t="s">
        <v>968</v>
      </c>
      <c r="T125" t="s">
        <v>969</v>
      </c>
      <c r="U125" t="s">
        <v>972</v>
      </c>
      <c r="V125">
        <v>1</v>
      </c>
      <c r="W125">
        <v>-4.2994649999999996</v>
      </c>
      <c r="X125">
        <f t="shared" si="16"/>
        <v>-5.3048099999999998</v>
      </c>
      <c r="Y125">
        <v>4</v>
      </c>
      <c r="Z125">
        <v>2</v>
      </c>
      <c r="AA125">
        <f t="shared" si="10"/>
        <v>1.2338302556248277</v>
      </c>
      <c r="AB125">
        <f t="shared" si="9"/>
        <v>0.21012335980172098</v>
      </c>
      <c r="AC125">
        <f t="shared" si="11"/>
        <v>1.3333333333333333</v>
      </c>
    </row>
    <row r="126" spans="2:29">
      <c r="B126">
        <v>2</v>
      </c>
      <c r="D126">
        <v>3</v>
      </c>
      <c r="E126" t="s">
        <v>32</v>
      </c>
      <c r="F126" t="s">
        <v>958</v>
      </c>
      <c r="G126">
        <v>1</v>
      </c>
      <c r="H126">
        <v>0.99558999999999997</v>
      </c>
      <c r="I126">
        <v>2</v>
      </c>
      <c r="K126" s="47"/>
      <c r="L126" s="54">
        <v>2</v>
      </c>
      <c r="M126" s="54">
        <v>44</v>
      </c>
      <c r="N126" s="54">
        <v>2</v>
      </c>
      <c r="O126" t="s">
        <v>719</v>
      </c>
      <c r="P126" t="s">
        <v>963</v>
      </c>
      <c r="R126" t="s">
        <v>968</v>
      </c>
      <c r="T126" t="s">
        <v>969</v>
      </c>
      <c r="U126" t="s">
        <v>972</v>
      </c>
      <c r="V126">
        <v>2</v>
      </c>
      <c r="W126">
        <v>-4.6417149999999996</v>
      </c>
      <c r="X126">
        <f t="shared" si="16"/>
        <v>-4.7486600000000001</v>
      </c>
      <c r="Y126">
        <v>4</v>
      </c>
      <c r="Z126">
        <v>2</v>
      </c>
      <c r="AA126">
        <f t="shared" si="10"/>
        <v>1.0230399755262873</v>
      </c>
      <c r="AB126">
        <f t="shared" si="9"/>
        <v>2.2778562966801887E-2</v>
      </c>
      <c r="AC126">
        <f t="shared" si="11"/>
        <v>1.3333333333333333</v>
      </c>
    </row>
    <row r="127" spans="2:29">
      <c r="B127">
        <v>2</v>
      </c>
      <c r="D127">
        <v>3</v>
      </c>
      <c r="E127" t="s">
        <v>32</v>
      </c>
      <c r="F127" t="s">
        <v>958</v>
      </c>
      <c r="G127">
        <v>2</v>
      </c>
      <c r="H127">
        <v>0.99558999999999997</v>
      </c>
      <c r="I127">
        <v>2</v>
      </c>
      <c r="K127" s="47"/>
      <c r="L127" s="54">
        <v>2</v>
      </c>
      <c r="M127" s="54">
        <v>45</v>
      </c>
      <c r="N127" s="54">
        <v>2</v>
      </c>
      <c r="O127" t="s">
        <v>719</v>
      </c>
      <c r="P127" t="s">
        <v>963</v>
      </c>
      <c r="R127" t="s">
        <v>968</v>
      </c>
      <c r="T127" t="s">
        <v>969</v>
      </c>
      <c r="U127" t="s">
        <v>972</v>
      </c>
      <c r="V127">
        <v>3</v>
      </c>
      <c r="W127">
        <v>-4.6203250000000002</v>
      </c>
      <c r="X127">
        <f t="shared" si="16"/>
        <v>-4.9197899999999999</v>
      </c>
      <c r="Y127">
        <v>4</v>
      </c>
      <c r="Z127">
        <v>2</v>
      </c>
      <c r="AA127">
        <f t="shared" si="10"/>
        <v>1.0648147045932914</v>
      </c>
      <c r="AB127">
        <f t="shared" si="9"/>
        <v>6.2800797726637825E-2</v>
      </c>
      <c r="AC127">
        <f t="shared" si="11"/>
        <v>1.3333333333333333</v>
      </c>
    </row>
    <row r="128" spans="2:29">
      <c r="B128">
        <v>2</v>
      </c>
      <c r="D128">
        <v>3</v>
      </c>
      <c r="E128" t="s">
        <v>32</v>
      </c>
      <c r="F128" t="s">
        <v>958</v>
      </c>
      <c r="G128">
        <v>3</v>
      </c>
      <c r="H128">
        <v>0.99558999999999997</v>
      </c>
      <c r="I128">
        <v>2</v>
      </c>
      <c r="K128" s="57"/>
      <c r="L128" s="54">
        <v>3</v>
      </c>
      <c r="M128" s="54">
        <v>46</v>
      </c>
      <c r="N128" s="54">
        <v>2</v>
      </c>
      <c r="O128" t="s">
        <v>819</v>
      </c>
      <c r="P128" t="s">
        <v>952</v>
      </c>
      <c r="R128" t="s">
        <v>968</v>
      </c>
      <c r="T128" t="s">
        <v>973</v>
      </c>
      <c r="U128" t="s">
        <v>974</v>
      </c>
      <c r="V128">
        <v>1</v>
      </c>
      <c r="W128">
        <f>AVERAGE(H222,H225)</f>
        <v>-4.2780750000000003</v>
      </c>
      <c r="X128">
        <f t="shared" ref="X128:X136" si="17">H228</f>
        <v>-3.6791399999999999</v>
      </c>
      <c r="Y128">
        <v>4</v>
      </c>
      <c r="Z128">
        <v>2</v>
      </c>
      <c r="AA128">
        <f t="shared" si="10"/>
        <v>0.85999894812503275</v>
      </c>
      <c r="AB128">
        <f t="shared" si="9"/>
        <v>-0.15082411284575867</v>
      </c>
      <c r="AC128">
        <f t="shared" si="11"/>
        <v>1.3333333333333333</v>
      </c>
    </row>
    <row r="129" spans="1:29">
      <c r="B129">
        <v>2</v>
      </c>
      <c r="D129">
        <v>3</v>
      </c>
      <c r="E129" t="s">
        <v>32</v>
      </c>
      <c r="F129" t="s">
        <v>959</v>
      </c>
      <c r="G129">
        <v>1</v>
      </c>
      <c r="H129">
        <v>0.37445000000000001</v>
      </c>
      <c r="I129">
        <v>2</v>
      </c>
      <c r="K129" s="47"/>
      <c r="L129" s="54">
        <v>3</v>
      </c>
      <c r="M129" s="54">
        <v>47</v>
      </c>
      <c r="N129" s="54">
        <v>2</v>
      </c>
      <c r="O129" t="s">
        <v>819</v>
      </c>
      <c r="P129" t="s">
        <v>952</v>
      </c>
      <c r="R129" t="s">
        <v>968</v>
      </c>
      <c r="T129" t="s">
        <v>973</v>
      </c>
      <c r="U129" t="s">
        <v>974</v>
      </c>
      <c r="V129">
        <v>2</v>
      </c>
      <c r="W129">
        <f>AVERAGE(H223,H226)</f>
        <v>-3.9358300000000002</v>
      </c>
      <c r="X129">
        <f t="shared" si="17"/>
        <v>-3.8502700000000001</v>
      </c>
      <c r="Y129">
        <v>4</v>
      </c>
      <c r="Z129">
        <v>2</v>
      </c>
      <c r="AA129">
        <f t="shared" si="10"/>
        <v>0.97826125620263071</v>
      </c>
      <c r="AB129">
        <f t="shared" si="9"/>
        <v>-2.1978511489497504E-2</v>
      </c>
      <c r="AC129">
        <f t="shared" si="11"/>
        <v>1.3333333333333333</v>
      </c>
    </row>
    <row r="130" spans="1:29">
      <c r="B130">
        <v>2</v>
      </c>
      <c r="D130">
        <v>3</v>
      </c>
      <c r="E130" t="s">
        <v>32</v>
      </c>
      <c r="F130" t="s">
        <v>959</v>
      </c>
      <c r="G130">
        <v>2</v>
      </c>
      <c r="H130">
        <v>0.44492999999999999</v>
      </c>
      <c r="I130">
        <v>2</v>
      </c>
      <c r="K130" s="47"/>
      <c r="L130" s="54">
        <v>3</v>
      </c>
      <c r="M130" s="54">
        <v>48</v>
      </c>
      <c r="N130" s="54">
        <v>2</v>
      </c>
      <c r="O130" t="s">
        <v>819</v>
      </c>
      <c r="P130" t="s">
        <v>952</v>
      </c>
      <c r="R130" t="s">
        <v>968</v>
      </c>
      <c r="T130" t="s">
        <v>973</v>
      </c>
      <c r="U130" t="s">
        <v>974</v>
      </c>
      <c r="V130">
        <v>3</v>
      </c>
      <c r="W130">
        <f>AVERAGE(H224,H227)</f>
        <v>-3.8502650000000003</v>
      </c>
      <c r="X130">
        <f t="shared" si="17"/>
        <v>-3.6363599999999998</v>
      </c>
      <c r="Y130">
        <v>4</v>
      </c>
      <c r="Z130">
        <v>2</v>
      </c>
      <c r="AA130">
        <f t="shared" si="10"/>
        <v>0.94444408371891275</v>
      </c>
      <c r="AB130">
        <f t="shared" ref="AB130:AB136" si="18">LN(AA130)</f>
        <v>-5.715879578470217E-2</v>
      </c>
      <c r="AC130">
        <f t="shared" si="11"/>
        <v>1.3333333333333333</v>
      </c>
    </row>
    <row r="131" spans="1:29">
      <c r="B131">
        <v>2</v>
      </c>
      <c r="D131">
        <v>3</v>
      </c>
      <c r="E131" t="s">
        <v>32</v>
      </c>
      <c r="F131" t="s">
        <v>959</v>
      </c>
      <c r="G131">
        <v>3</v>
      </c>
      <c r="H131">
        <v>0.48018</v>
      </c>
      <c r="I131">
        <v>2</v>
      </c>
      <c r="K131" s="47"/>
      <c r="L131" s="54">
        <v>3</v>
      </c>
      <c r="M131" s="54">
        <v>49</v>
      </c>
      <c r="N131" s="54">
        <v>2</v>
      </c>
      <c r="O131" t="s">
        <v>819</v>
      </c>
      <c r="P131" t="s">
        <v>952</v>
      </c>
      <c r="R131" t="s">
        <v>968</v>
      </c>
      <c r="T131" t="s">
        <v>973</v>
      </c>
      <c r="U131" t="s">
        <v>975</v>
      </c>
      <c r="V131">
        <v>1</v>
      </c>
      <c r="W131">
        <v>-4.2780750000000003</v>
      </c>
      <c r="X131">
        <f t="shared" si="17"/>
        <v>-4.8342200000000002</v>
      </c>
      <c r="Y131">
        <v>4</v>
      </c>
      <c r="Z131">
        <v>2</v>
      </c>
      <c r="AA131">
        <f t="shared" ref="AA131:AA136" si="19">X131/W131</f>
        <v>1.1299988896875346</v>
      </c>
      <c r="AB131">
        <f t="shared" si="18"/>
        <v>0.12221665014636346</v>
      </c>
      <c r="AC131">
        <f t="shared" ref="AC131:AC136" si="20">(Y131*Z131)/(Z131+Y131)</f>
        <v>1.3333333333333333</v>
      </c>
    </row>
    <row r="132" spans="1:29">
      <c r="B132">
        <v>2</v>
      </c>
      <c r="D132">
        <v>3</v>
      </c>
      <c r="E132" t="s">
        <v>34</v>
      </c>
      <c r="F132" t="s">
        <v>970</v>
      </c>
      <c r="G132">
        <v>1</v>
      </c>
      <c r="H132">
        <v>0.74009000000000003</v>
      </c>
      <c r="I132">
        <v>2</v>
      </c>
      <c r="K132" s="47"/>
      <c r="L132" s="54">
        <v>3</v>
      </c>
      <c r="M132" s="54">
        <v>50</v>
      </c>
      <c r="N132" s="54">
        <v>2</v>
      </c>
      <c r="O132" t="s">
        <v>819</v>
      </c>
      <c r="P132" t="s">
        <v>952</v>
      </c>
      <c r="R132" t="s">
        <v>968</v>
      </c>
      <c r="T132" t="s">
        <v>973</v>
      </c>
      <c r="U132" t="s">
        <v>975</v>
      </c>
      <c r="V132">
        <v>2</v>
      </c>
      <c r="W132">
        <v>-3.9358300000000002</v>
      </c>
      <c r="X132">
        <f t="shared" si="17"/>
        <v>-4.5775399999999999</v>
      </c>
      <c r="Y132">
        <v>4</v>
      </c>
      <c r="Z132">
        <v>2</v>
      </c>
      <c r="AA132">
        <f t="shared" si="19"/>
        <v>1.1630431192404143</v>
      </c>
      <c r="AB132">
        <f t="shared" si="18"/>
        <v>0.15103994872233328</v>
      </c>
      <c r="AC132">
        <f t="shared" si="20"/>
        <v>1.3333333333333333</v>
      </c>
    </row>
    <row r="133" spans="1:29">
      <c r="B133">
        <v>2</v>
      </c>
      <c r="D133">
        <v>3</v>
      </c>
      <c r="E133" t="s">
        <v>34</v>
      </c>
      <c r="F133" t="s">
        <v>970</v>
      </c>
      <c r="G133">
        <v>2</v>
      </c>
      <c r="H133">
        <v>0.67840999999999996</v>
      </c>
      <c r="I133">
        <v>2</v>
      </c>
      <c r="K133" s="47"/>
      <c r="L133" s="54">
        <v>3</v>
      </c>
      <c r="M133" s="54">
        <v>51</v>
      </c>
      <c r="N133" s="54">
        <v>2</v>
      </c>
      <c r="O133" t="s">
        <v>819</v>
      </c>
      <c r="P133" t="s">
        <v>952</v>
      </c>
      <c r="R133" t="s">
        <v>968</v>
      </c>
      <c r="T133" t="s">
        <v>973</v>
      </c>
      <c r="U133" t="s">
        <v>975</v>
      </c>
      <c r="V133">
        <v>3</v>
      </c>
      <c r="W133">
        <v>-3.8502650000000003</v>
      </c>
      <c r="X133">
        <f t="shared" si="17"/>
        <v>-4.1069500000000003</v>
      </c>
      <c r="Y133">
        <v>4</v>
      </c>
      <c r="Z133">
        <v>2</v>
      </c>
      <c r="AA133">
        <f t="shared" si="19"/>
        <v>1.0666668398149219</v>
      </c>
      <c r="AB133">
        <f t="shared" si="18"/>
        <v>6.4538683464047314E-2</v>
      </c>
      <c r="AC133">
        <f t="shared" si="20"/>
        <v>1.3333333333333333</v>
      </c>
    </row>
    <row r="134" spans="1:29">
      <c r="B134">
        <v>2</v>
      </c>
      <c r="D134">
        <v>3</v>
      </c>
      <c r="E134" t="s">
        <v>34</v>
      </c>
      <c r="F134" t="s">
        <v>970</v>
      </c>
      <c r="G134">
        <v>3</v>
      </c>
      <c r="H134">
        <v>0.71365999999999996</v>
      </c>
      <c r="I134">
        <v>2</v>
      </c>
      <c r="K134" s="47"/>
      <c r="L134" s="54">
        <v>3</v>
      </c>
      <c r="M134" s="54">
        <v>52</v>
      </c>
      <c r="N134" s="54">
        <v>2</v>
      </c>
      <c r="O134" t="s">
        <v>819</v>
      </c>
      <c r="P134" t="s">
        <v>952</v>
      </c>
      <c r="R134" t="s">
        <v>968</v>
      </c>
      <c r="T134" t="s">
        <v>973</v>
      </c>
      <c r="U134" t="s">
        <v>976</v>
      </c>
      <c r="V134">
        <v>1</v>
      </c>
      <c r="W134">
        <v>-4.2780750000000003</v>
      </c>
      <c r="X134">
        <f t="shared" si="17"/>
        <v>-7.4438500000000003</v>
      </c>
      <c r="Y134">
        <v>4</v>
      </c>
      <c r="Z134">
        <v>2</v>
      </c>
      <c r="AA134">
        <f t="shared" si="19"/>
        <v>1.7399998831250036</v>
      </c>
      <c r="AB134">
        <f t="shared" si="18"/>
        <v>0.55388504605689726</v>
      </c>
      <c r="AC134">
        <f t="shared" si="20"/>
        <v>1.3333333333333333</v>
      </c>
    </row>
    <row r="135" spans="1:29">
      <c r="B135">
        <v>2</v>
      </c>
      <c r="D135">
        <v>3</v>
      </c>
      <c r="E135" t="s">
        <v>34</v>
      </c>
      <c r="F135" t="s">
        <v>971</v>
      </c>
      <c r="G135">
        <v>1</v>
      </c>
      <c r="H135">
        <v>0.50661</v>
      </c>
      <c r="I135">
        <v>2</v>
      </c>
      <c r="K135" s="47"/>
      <c r="L135" s="54">
        <v>3</v>
      </c>
      <c r="M135" s="54">
        <v>53</v>
      </c>
      <c r="N135" s="54">
        <v>2</v>
      </c>
      <c r="O135" t="s">
        <v>819</v>
      </c>
      <c r="P135" t="s">
        <v>952</v>
      </c>
      <c r="R135" t="s">
        <v>968</v>
      </c>
      <c r="T135" t="s">
        <v>973</v>
      </c>
      <c r="U135" t="s">
        <v>976</v>
      </c>
      <c r="V135">
        <v>2</v>
      </c>
      <c r="W135">
        <v>-3.9358300000000002</v>
      </c>
      <c r="X135">
        <f t="shared" si="17"/>
        <v>-5.8181799999999999</v>
      </c>
      <c r="Y135">
        <v>4</v>
      </c>
      <c r="Z135">
        <v>2</v>
      </c>
      <c r="AA135">
        <f t="shared" si="19"/>
        <v>1.4782599858225582</v>
      </c>
      <c r="AB135">
        <f t="shared" si="18"/>
        <v>0.39086571086091654</v>
      </c>
      <c r="AC135">
        <f t="shared" si="20"/>
        <v>1.3333333333333333</v>
      </c>
    </row>
    <row r="136" spans="1:29">
      <c r="B136">
        <v>2</v>
      </c>
      <c r="D136">
        <v>3</v>
      </c>
      <c r="E136" t="s">
        <v>34</v>
      </c>
      <c r="F136" t="s">
        <v>971</v>
      </c>
      <c r="G136">
        <v>2</v>
      </c>
      <c r="H136">
        <v>0.46256000000000003</v>
      </c>
      <c r="I136">
        <v>2</v>
      </c>
      <c r="K136" s="47"/>
      <c r="L136" s="54">
        <v>3</v>
      </c>
      <c r="M136" s="54">
        <v>54</v>
      </c>
      <c r="N136" s="54">
        <v>2</v>
      </c>
      <c r="O136" t="s">
        <v>819</v>
      </c>
      <c r="P136" t="s">
        <v>952</v>
      </c>
      <c r="R136" t="s">
        <v>968</v>
      </c>
      <c r="T136" t="s">
        <v>973</v>
      </c>
      <c r="U136" t="s">
        <v>976</v>
      </c>
      <c r="V136">
        <v>3</v>
      </c>
      <c r="W136">
        <v>-3.8502650000000003</v>
      </c>
      <c r="X136">
        <f t="shared" si="17"/>
        <v>-4.9197899999999999</v>
      </c>
      <c r="Y136">
        <v>4</v>
      </c>
      <c r="Z136">
        <v>2</v>
      </c>
      <c r="AA136">
        <f t="shared" si="19"/>
        <v>1.2777795814054356</v>
      </c>
      <c r="AB136">
        <f t="shared" si="18"/>
        <v>0.2451238695666775</v>
      </c>
      <c r="AC136">
        <f t="shared" si="20"/>
        <v>1.3333333333333333</v>
      </c>
    </row>
    <row r="137" spans="1:29">
      <c r="B137">
        <v>2</v>
      </c>
      <c r="D137">
        <v>3</v>
      </c>
      <c r="E137" t="s">
        <v>34</v>
      </c>
      <c r="F137" t="s">
        <v>971</v>
      </c>
      <c r="G137">
        <v>3</v>
      </c>
      <c r="H137">
        <v>0.60792999999999997</v>
      </c>
      <c r="I137">
        <v>2</v>
      </c>
      <c r="K137" s="47"/>
    </row>
    <row r="138" spans="1:29">
      <c r="B138">
        <v>2</v>
      </c>
      <c r="D138">
        <v>3</v>
      </c>
      <c r="E138" t="s">
        <v>34</v>
      </c>
      <c r="F138" t="s">
        <v>972</v>
      </c>
      <c r="G138">
        <v>1</v>
      </c>
      <c r="H138">
        <v>0.49339</v>
      </c>
      <c r="I138">
        <v>2</v>
      </c>
      <c r="K138" s="47"/>
    </row>
    <row r="139" spans="1:29">
      <c r="B139">
        <v>2</v>
      </c>
      <c r="D139">
        <v>3</v>
      </c>
      <c r="E139" t="s">
        <v>34</v>
      </c>
      <c r="F139" t="s">
        <v>972</v>
      </c>
      <c r="G139">
        <v>2</v>
      </c>
      <c r="H139">
        <v>0.37445000000000001</v>
      </c>
      <c r="I139">
        <v>2</v>
      </c>
      <c r="K139" s="47"/>
    </row>
    <row r="140" spans="1:29">
      <c r="B140">
        <v>2</v>
      </c>
      <c r="D140">
        <v>3</v>
      </c>
      <c r="E140" t="s">
        <v>34</v>
      </c>
      <c r="F140" t="s">
        <v>972</v>
      </c>
      <c r="G140">
        <v>3</v>
      </c>
      <c r="H140">
        <v>0.53303999999999996</v>
      </c>
      <c r="I140">
        <v>2</v>
      </c>
      <c r="K140" s="47"/>
    </row>
    <row r="141" spans="1:29">
      <c r="K141" s="47"/>
    </row>
    <row r="142" spans="1:29">
      <c r="A142" t="s">
        <v>60</v>
      </c>
      <c r="B142" t="s">
        <v>15</v>
      </c>
      <c r="C142" t="s">
        <v>597</v>
      </c>
      <c r="D142" t="s">
        <v>221</v>
      </c>
      <c r="E142" t="s">
        <v>49</v>
      </c>
      <c r="F142" t="s">
        <v>706</v>
      </c>
      <c r="G142" t="s">
        <v>777</v>
      </c>
      <c r="H142" t="s">
        <v>962</v>
      </c>
      <c r="I142" t="s">
        <v>13</v>
      </c>
      <c r="K142" s="47"/>
    </row>
    <row r="143" spans="1:29">
      <c r="A143" t="s">
        <v>123</v>
      </c>
      <c r="B143">
        <v>2</v>
      </c>
      <c r="D143">
        <v>1</v>
      </c>
      <c r="E143" t="s">
        <v>32</v>
      </c>
      <c r="F143" t="s">
        <v>960</v>
      </c>
      <c r="G143">
        <v>1</v>
      </c>
      <c r="H143">
        <v>0.93391999999999997</v>
      </c>
      <c r="I143">
        <v>2</v>
      </c>
      <c r="K143" s="47"/>
    </row>
    <row r="144" spans="1:29">
      <c r="A144" t="s">
        <v>515</v>
      </c>
      <c r="B144">
        <v>2</v>
      </c>
      <c r="D144">
        <v>1</v>
      </c>
      <c r="E144" t="s">
        <v>32</v>
      </c>
      <c r="F144" t="s">
        <v>960</v>
      </c>
      <c r="G144">
        <v>2</v>
      </c>
      <c r="H144">
        <v>0.89868000000000003</v>
      </c>
      <c r="I144">
        <v>2</v>
      </c>
      <c r="K144" s="47"/>
    </row>
    <row r="145" spans="1:11">
      <c r="A145" t="s">
        <v>819</v>
      </c>
      <c r="B145">
        <v>2</v>
      </c>
      <c r="D145">
        <v>1</v>
      </c>
      <c r="E145" t="s">
        <v>32</v>
      </c>
      <c r="F145" t="s">
        <v>960</v>
      </c>
      <c r="G145">
        <v>3</v>
      </c>
      <c r="H145">
        <v>0.95154000000000005</v>
      </c>
      <c r="I145">
        <v>2</v>
      </c>
      <c r="K145" s="47"/>
    </row>
    <row r="146" spans="1:11">
      <c r="A146" t="s">
        <v>707</v>
      </c>
      <c r="B146">
        <v>2</v>
      </c>
      <c r="D146">
        <v>1</v>
      </c>
      <c r="E146" t="s">
        <v>32</v>
      </c>
      <c r="F146" t="s">
        <v>961</v>
      </c>
      <c r="G146">
        <v>1</v>
      </c>
      <c r="H146">
        <v>0.68281999999999998</v>
      </c>
      <c r="I146">
        <v>2</v>
      </c>
      <c r="K146" s="47"/>
    </row>
    <row r="147" spans="1:11">
      <c r="A147" t="s">
        <v>952</v>
      </c>
      <c r="B147">
        <v>2</v>
      </c>
      <c r="D147">
        <v>1</v>
      </c>
      <c r="E147" t="s">
        <v>32</v>
      </c>
      <c r="F147" t="s">
        <v>961</v>
      </c>
      <c r="G147">
        <v>2</v>
      </c>
      <c r="H147">
        <v>0.35242000000000001</v>
      </c>
      <c r="I147">
        <v>2</v>
      </c>
      <c r="K147" s="47"/>
    </row>
    <row r="148" spans="1:11">
      <c r="B148">
        <v>2</v>
      </c>
      <c r="D148">
        <v>1</v>
      </c>
      <c r="E148" t="s">
        <v>32</v>
      </c>
      <c r="F148" t="s">
        <v>961</v>
      </c>
      <c r="G148">
        <v>3</v>
      </c>
      <c r="H148">
        <v>0.30836999999999998</v>
      </c>
      <c r="I148">
        <v>2</v>
      </c>
      <c r="K148" s="47"/>
    </row>
    <row r="149" spans="1:11">
      <c r="B149">
        <v>2</v>
      </c>
      <c r="D149">
        <v>1</v>
      </c>
      <c r="E149" t="s">
        <v>34</v>
      </c>
      <c r="F149" t="s">
        <v>974</v>
      </c>
      <c r="G149">
        <v>1</v>
      </c>
      <c r="H149">
        <v>0.80617000000000005</v>
      </c>
      <c r="I149">
        <v>2</v>
      </c>
      <c r="K149" s="47"/>
    </row>
    <row r="150" spans="1:11">
      <c r="B150">
        <v>2</v>
      </c>
      <c r="D150">
        <v>1</v>
      </c>
      <c r="E150" t="s">
        <v>34</v>
      </c>
      <c r="F150" t="s">
        <v>974</v>
      </c>
      <c r="G150">
        <v>2</v>
      </c>
      <c r="H150">
        <v>0.60792999999999997</v>
      </c>
      <c r="I150">
        <v>2</v>
      </c>
      <c r="K150" s="47"/>
    </row>
    <row r="151" spans="1:11">
      <c r="B151">
        <v>2</v>
      </c>
      <c r="D151">
        <v>1</v>
      </c>
      <c r="E151" t="s">
        <v>34</v>
      </c>
      <c r="F151" t="s">
        <v>974</v>
      </c>
      <c r="G151">
        <v>3</v>
      </c>
      <c r="H151">
        <v>0.48018</v>
      </c>
      <c r="I151">
        <v>2</v>
      </c>
      <c r="K151" s="47"/>
    </row>
    <row r="152" spans="1:11">
      <c r="B152">
        <v>2</v>
      </c>
      <c r="D152">
        <v>1</v>
      </c>
      <c r="E152" t="s">
        <v>34</v>
      </c>
      <c r="F152" t="s">
        <v>975</v>
      </c>
      <c r="G152">
        <v>1</v>
      </c>
      <c r="H152">
        <v>0.42291000000000001</v>
      </c>
      <c r="I152">
        <v>2</v>
      </c>
      <c r="K152" s="47"/>
    </row>
    <row r="153" spans="1:11">
      <c r="B153">
        <v>2</v>
      </c>
      <c r="D153">
        <v>1</v>
      </c>
      <c r="E153" t="s">
        <v>34</v>
      </c>
      <c r="F153" t="s">
        <v>975</v>
      </c>
      <c r="G153">
        <v>2</v>
      </c>
      <c r="H153">
        <v>0.46256000000000003</v>
      </c>
      <c r="I153">
        <v>2</v>
      </c>
      <c r="K153" s="47"/>
    </row>
    <row r="154" spans="1:11">
      <c r="B154">
        <v>2</v>
      </c>
      <c r="D154">
        <v>1</v>
      </c>
      <c r="E154" t="s">
        <v>34</v>
      </c>
      <c r="F154" t="s">
        <v>975</v>
      </c>
      <c r="G154">
        <v>3</v>
      </c>
      <c r="H154">
        <v>0.41849999999999998</v>
      </c>
      <c r="I154">
        <v>2</v>
      </c>
      <c r="K154" s="47"/>
    </row>
    <row r="155" spans="1:11">
      <c r="B155">
        <v>2</v>
      </c>
      <c r="D155">
        <v>1</v>
      </c>
      <c r="E155" t="s">
        <v>34</v>
      </c>
      <c r="F155" t="s">
        <v>976</v>
      </c>
      <c r="G155">
        <v>1</v>
      </c>
      <c r="H155">
        <v>0.33479999999999999</v>
      </c>
      <c r="I155">
        <v>2</v>
      </c>
      <c r="K155" s="47"/>
    </row>
    <row r="156" spans="1:11">
      <c r="B156">
        <v>2</v>
      </c>
      <c r="D156">
        <v>1</v>
      </c>
      <c r="E156" t="s">
        <v>34</v>
      </c>
      <c r="F156" t="s">
        <v>976</v>
      </c>
      <c r="G156">
        <v>2</v>
      </c>
      <c r="H156">
        <v>0.34802</v>
      </c>
      <c r="I156">
        <v>2</v>
      </c>
      <c r="K156" s="47"/>
    </row>
    <row r="157" spans="1:11">
      <c r="B157">
        <v>2</v>
      </c>
      <c r="D157">
        <v>1</v>
      </c>
      <c r="E157" t="s">
        <v>34</v>
      </c>
      <c r="F157" t="s">
        <v>976</v>
      </c>
      <c r="G157">
        <v>3</v>
      </c>
      <c r="H157">
        <v>0.29075000000000001</v>
      </c>
      <c r="I157">
        <v>2</v>
      </c>
      <c r="K157" s="47"/>
    </row>
    <row r="158" spans="1:11">
      <c r="B158">
        <v>2</v>
      </c>
      <c r="D158">
        <v>2</v>
      </c>
      <c r="E158" t="s">
        <v>32</v>
      </c>
      <c r="F158" t="s">
        <v>960</v>
      </c>
      <c r="G158">
        <v>1</v>
      </c>
      <c r="H158">
        <v>0.25109999999999999</v>
      </c>
      <c r="I158">
        <v>2</v>
      </c>
      <c r="K158" s="47"/>
    </row>
    <row r="159" spans="1:11">
      <c r="B159">
        <v>2</v>
      </c>
      <c r="D159">
        <v>2</v>
      </c>
      <c r="E159" t="s">
        <v>32</v>
      </c>
      <c r="F159" t="s">
        <v>960</v>
      </c>
      <c r="G159">
        <v>2</v>
      </c>
      <c r="H159">
        <v>0.43612000000000001</v>
      </c>
      <c r="I159">
        <v>2</v>
      </c>
      <c r="K159" s="47"/>
    </row>
    <row r="160" spans="1:11">
      <c r="B160">
        <v>2</v>
      </c>
      <c r="D160">
        <v>2</v>
      </c>
      <c r="E160" t="s">
        <v>32</v>
      </c>
      <c r="F160" t="s">
        <v>960</v>
      </c>
      <c r="G160">
        <v>3</v>
      </c>
      <c r="H160">
        <v>0.28633999999999998</v>
      </c>
      <c r="I160">
        <v>2</v>
      </c>
      <c r="K160" s="47"/>
    </row>
    <row r="161" spans="2:12">
      <c r="B161">
        <v>2</v>
      </c>
      <c r="D161">
        <v>2</v>
      </c>
      <c r="E161" t="s">
        <v>32</v>
      </c>
      <c r="F161" t="s">
        <v>961</v>
      </c>
      <c r="G161">
        <v>1</v>
      </c>
      <c r="H161">
        <v>0.11894</v>
      </c>
      <c r="I161">
        <v>2</v>
      </c>
      <c r="K161" s="47"/>
      <c r="L161" s="22"/>
    </row>
    <row r="162" spans="2:12">
      <c r="B162">
        <v>2</v>
      </c>
      <c r="D162">
        <v>2</v>
      </c>
      <c r="E162" t="s">
        <v>32</v>
      </c>
      <c r="F162" t="s">
        <v>961</v>
      </c>
      <c r="G162">
        <v>2</v>
      </c>
      <c r="H162">
        <v>0</v>
      </c>
      <c r="I162">
        <v>2</v>
      </c>
      <c r="K162" s="47"/>
    </row>
    <row r="163" spans="2:12">
      <c r="B163">
        <v>2</v>
      </c>
      <c r="D163">
        <v>2</v>
      </c>
      <c r="E163" t="s">
        <v>32</v>
      </c>
      <c r="F163" t="s">
        <v>961</v>
      </c>
      <c r="G163">
        <v>3</v>
      </c>
      <c r="H163">
        <v>2.2030000000000001E-2</v>
      </c>
      <c r="I163">
        <v>2</v>
      </c>
      <c r="K163" s="47"/>
    </row>
    <row r="164" spans="2:12">
      <c r="B164">
        <v>2</v>
      </c>
      <c r="D164">
        <v>2</v>
      </c>
      <c r="E164" t="s">
        <v>34</v>
      </c>
      <c r="F164" t="s">
        <v>974</v>
      </c>
      <c r="G164">
        <v>1</v>
      </c>
      <c r="H164">
        <v>0.11894</v>
      </c>
      <c r="I164">
        <v>2</v>
      </c>
      <c r="K164" s="47"/>
    </row>
    <row r="165" spans="2:12">
      <c r="B165">
        <v>2</v>
      </c>
      <c r="D165">
        <v>2</v>
      </c>
      <c r="E165" t="s">
        <v>34</v>
      </c>
      <c r="F165" t="s">
        <v>974</v>
      </c>
      <c r="G165">
        <v>2</v>
      </c>
      <c r="H165">
        <v>8.8109999999999994E-2</v>
      </c>
      <c r="I165">
        <v>2</v>
      </c>
      <c r="K165" s="47"/>
    </row>
    <row r="166" spans="2:12">
      <c r="B166">
        <v>2</v>
      </c>
      <c r="D166">
        <v>2</v>
      </c>
      <c r="E166" t="s">
        <v>34</v>
      </c>
      <c r="F166" t="s">
        <v>974</v>
      </c>
      <c r="G166">
        <v>3</v>
      </c>
      <c r="H166">
        <v>6.1670000000000003E-2</v>
      </c>
      <c r="I166">
        <v>2</v>
      </c>
      <c r="K166" s="47"/>
    </row>
    <row r="167" spans="2:12">
      <c r="B167">
        <v>2</v>
      </c>
      <c r="D167">
        <v>2</v>
      </c>
      <c r="E167" t="s">
        <v>34</v>
      </c>
      <c r="F167" t="s">
        <v>975</v>
      </c>
      <c r="G167">
        <v>1</v>
      </c>
      <c r="H167">
        <v>6.608E-2</v>
      </c>
      <c r="I167">
        <v>2</v>
      </c>
      <c r="K167" s="47"/>
    </row>
    <row r="168" spans="2:12">
      <c r="B168">
        <v>2</v>
      </c>
      <c r="D168">
        <v>2</v>
      </c>
      <c r="E168" t="s">
        <v>34</v>
      </c>
      <c r="F168" t="s">
        <v>975</v>
      </c>
      <c r="G168">
        <v>2</v>
      </c>
      <c r="H168">
        <v>0.11894</v>
      </c>
      <c r="I168">
        <v>2</v>
      </c>
      <c r="K168" s="47"/>
    </row>
    <row r="169" spans="2:12">
      <c r="B169">
        <v>2</v>
      </c>
      <c r="D169">
        <v>2</v>
      </c>
      <c r="E169" t="s">
        <v>34</v>
      </c>
      <c r="F169" t="s">
        <v>975</v>
      </c>
      <c r="G169">
        <v>3</v>
      </c>
      <c r="H169">
        <v>0.10131999999999999</v>
      </c>
      <c r="I169">
        <v>2</v>
      </c>
      <c r="K169" s="47"/>
    </row>
    <row r="170" spans="2:12">
      <c r="B170">
        <v>2</v>
      </c>
      <c r="D170">
        <v>2</v>
      </c>
      <c r="E170" t="s">
        <v>34</v>
      </c>
      <c r="F170" t="s">
        <v>976</v>
      </c>
      <c r="G170">
        <v>1</v>
      </c>
      <c r="H170">
        <v>0</v>
      </c>
      <c r="I170">
        <v>2</v>
      </c>
      <c r="K170" s="47"/>
    </row>
    <row r="171" spans="2:12">
      <c r="B171">
        <v>2</v>
      </c>
      <c r="D171">
        <v>2</v>
      </c>
      <c r="E171" t="s">
        <v>34</v>
      </c>
      <c r="F171" t="s">
        <v>976</v>
      </c>
      <c r="G171">
        <v>2</v>
      </c>
      <c r="H171">
        <v>0</v>
      </c>
      <c r="I171">
        <v>2</v>
      </c>
      <c r="K171" s="47"/>
    </row>
    <row r="172" spans="2:12">
      <c r="B172">
        <v>2</v>
      </c>
      <c r="D172">
        <v>2</v>
      </c>
      <c r="E172" t="s">
        <v>34</v>
      </c>
      <c r="F172" t="s">
        <v>976</v>
      </c>
      <c r="G172">
        <v>3</v>
      </c>
      <c r="H172">
        <v>3.524E-2</v>
      </c>
      <c r="I172">
        <v>2</v>
      </c>
      <c r="K172" s="47"/>
    </row>
    <row r="173" spans="2:12">
      <c r="B173">
        <v>2</v>
      </c>
      <c r="D173">
        <v>3</v>
      </c>
      <c r="E173" t="s">
        <v>32</v>
      </c>
      <c r="F173" t="s">
        <v>960</v>
      </c>
      <c r="G173">
        <v>1</v>
      </c>
      <c r="H173">
        <v>1</v>
      </c>
      <c r="I173">
        <v>2</v>
      </c>
      <c r="K173" s="47"/>
    </row>
    <row r="174" spans="2:12">
      <c r="B174">
        <v>2</v>
      </c>
      <c r="D174">
        <v>3</v>
      </c>
      <c r="E174" t="s">
        <v>32</v>
      </c>
      <c r="F174" t="s">
        <v>960</v>
      </c>
      <c r="G174">
        <v>2</v>
      </c>
      <c r="H174">
        <v>0.99558999999999997</v>
      </c>
      <c r="I174">
        <v>2</v>
      </c>
      <c r="K174" s="47"/>
    </row>
    <row r="175" spans="2:12">
      <c r="B175">
        <v>2</v>
      </c>
      <c r="D175">
        <v>3</v>
      </c>
      <c r="E175" t="s">
        <v>32</v>
      </c>
      <c r="F175" t="s">
        <v>960</v>
      </c>
      <c r="G175">
        <v>3</v>
      </c>
      <c r="H175">
        <v>0.91188999999999998</v>
      </c>
      <c r="I175">
        <v>2</v>
      </c>
      <c r="K175" s="47"/>
    </row>
    <row r="176" spans="2:12">
      <c r="B176">
        <v>2</v>
      </c>
      <c r="D176">
        <v>3</v>
      </c>
      <c r="E176" t="s">
        <v>32</v>
      </c>
      <c r="F176" t="s">
        <v>961</v>
      </c>
      <c r="G176">
        <v>1</v>
      </c>
      <c r="H176">
        <v>0.25109999999999999</v>
      </c>
      <c r="I176">
        <v>2</v>
      </c>
      <c r="K176" s="47"/>
    </row>
    <row r="177" spans="1:11">
      <c r="B177">
        <v>2</v>
      </c>
      <c r="D177">
        <v>3</v>
      </c>
      <c r="E177" t="s">
        <v>32</v>
      </c>
      <c r="F177" t="s">
        <v>961</v>
      </c>
      <c r="G177">
        <v>2</v>
      </c>
      <c r="H177">
        <v>0.26432</v>
      </c>
      <c r="I177">
        <v>2</v>
      </c>
      <c r="K177" s="47"/>
    </row>
    <row r="178" spans="1:11">
      <c r="B178">
        <v>2</v>
      </c>
      <c r="D178">
        <v>3</v>
      </c>
      <c r="E178" t="s">
        <v>32</v>
      </c>
      <c r="F178" t="s">
        <v>961</v>
      </c>
      <c r="G178">
        <v>3</v>
      </c>
      <c r="H178">
        <v>0.20263999999999999</v>
      </c>
      <c r="I178">
        <v>2</v>
      </c>
      <c r="K178" s="47"/>
    </row>
    <row r="179" spans="1:11">
      <c r="B179">
        <v>2</v>
      </c>
      <c r="D179">
        <v>3</v>
      </c>
      <c r="E179" t="s">
        <v>34</v>
      </c>
      <c r="F179" t="s">
        <v>974</v>
      </c>
      <c r="G179">
        <v>1</v>
      </c>
      <c r="H179">
        <v>0.92069999999999996</v>
      </c>
      <c r="I179">
        <v>2</v>
      </c>
      <c r="K179" s="47"/>
    </row>
    <row r="180" spans="1:11">
      <c r="B180">
        <v>2</v>
      </c>
      <c r="D180">
        <v>3</v>
      </c>
      <c r="E180" t="s">
        <v>34</v>
      </c>
      <c r="F180" t="s">
        <v>974</v>
      </c>
      <c r="G180">
        <v>2</v>
      </c>
      <c r="H180">
        <v>0.71806000000000003</v>
      </c>
      <c r="I180">
        <v>2</v>
      </c>
      <c r="K180" s="47"/>
    </row>
    <row r="181" spans="1:11">
      <c r="B181">
        <v>2</v>
      </c>
      <c r="D181">
        <v>3</v>
      </c>
      <c r="E181" t="s">
        <v>34</v>
      </c>
      <c r="F181" t="s">
        <v>974</v>
      </c>
      <c r="G181">
        <v>3</v>
      </c>
      <c r="H181">
        <v>0.69603999999999999</v>
      </c>
      <c r="I181">
        <v>2</v>
      </c>
      <c r="K181" s="47"/>
    </row>
    <row r="182" spans="1:11">
      <c r="B182">
        <v>2</v>
      </c>
      <c r="D182">
        <v>3</v>
      </c>
      <c r="E182" t="s">
        <v>34</v>
      </c>
      <c r="F182" t="s">
        <v>975</v>
      </c>
      <c r="G182">
        <v>1</v>
      </c>
      <c r="H182">
        <v>0.37003999999999998</v>
      </c>
      <c r="I182">
        <v>2</v>
      </c>
      <c r="K182" s="47"/>
    </row>
    <row r="183" spans="1:11">
      <c r="B183">
        <v>2</v>
      </c>
      <c r="D183">
        <v>3</v>
      </c>
      <c r="E183" t="s">
        <v>34</v>
      </c>
      <c r="F183" t="s">
        <v>975</v>
      </c>
      <c r="G183">
        <v>2</v>
      </c>
      <c r="H183">
        <v>0.49780000000000002</v>
      </c>
      <c r="I183">
        <v>2</v>
      </c>
      <c r="K183" s="47"/>
    </row>
    <row r="184" spans="1:11">
      <c r="B184">
        <v>2</v>
      </c>
      <c r="D184">
        <v>3</v>
      </c>
      <c r="E184" t="s">
        <v>34</v>
      </c>
      <c r="F184" t="s">
        <v>975</v>
      </c>
      <c r="G184">
        <v>3</v>
      </c>
      <c r="H184">
        <v>0.57708999999999999</v>
      </c>
      <c r="I184">
        <v>2</v>
      </c>
      <c r="K184" s="47"/>
    </row>
    <row r="185" spans="1:11">
      <c r="B185">
        <v>2</v>
      </c>
      <c r="D185">
        <v>3</v>
      </c>
      <c r="E185" t="s">
        <v>34</v>
      </c>
      <c r="F185" t="s">
        <v>976</v>
      </c>
      <c r="G185">
        <v>1</v>
      </c>
      <c r="H185">
        <v>3.0839999999999999E-2</v>
      </c>
      <c r="I185">
        <v>2</v>
      </c>
      <c r="K185" s="47"/>
    </row>
    <row r="186" spans="1:11">
      <c r="B186">
        <v>2</v>
      </c>
      <c r="D186">
        <v>3</v>
      </c>
      <c r="E186" t="s">
        <v>34</v>
      </c>
      <c r="F186" t="s">
        <v>976</v>
      </c>
      <c r="G186">
        <v>2</v>
      </c>
      <c r="H186">
        <v>0.21586</v>
      </c>
      <c r="I186">
        <v>2</v>
      </c>
      <c r="K186" s="47"/>
    </row>
    <row r="187" spans="1:11">
      <c r="B187">
        <v>2</v>
      </c>
      <c r="D187">
        <v>3</v>
      </c>
      <c r="E187" t="s">
        <v>34</v>
      </c>
      <c r="F187" t="s">
        <v>976</v>
      </c>
      <c r="G187">
        <v>3</v>
      </c>
      <c r="H187">
        <v>0.35682999999999998</v>
      </c>
      <c r="K187" s="47"/>
    </row>
    <row r="188" spans="1:11">
      <c r="K188" s="47"/>
    </row>
    <row r="189" spans="1:11">
      <c r="A189" t="s">
        <v>60</v>
      </c>
      <c r="B189" t="s">
        <v>15</v>
      </c>
      <c r="C189" t="s">
        <v>597</v>
      </c>
      <c r="D189" t="s">
        <v>221</v>
      </c>
      <c r="E189" t="s">
        <v>49</v>
      </c>
      <c r="F189" t="s">
        <v>706</v>
      </c>
      <c r="G189" t="s">
        <v>777</v>
      </c>
      <c r="H189" t="s">
        <v>968</v>
      </c>
      <c r="I189" t="s">
        <v>13</v>
      </c>
      <c r="K189" s="47"/>
    </row>
    <row r="190" spans="1:11">
      <c r="A190" t="s">
        <v>134</v>
      </c>
      <c r="B190">
        <v>3</v>
      </c>
      <c r="D190">
        <v>1</v>
      </c>
      <c r="E190" t="s">
        <v>32</v>
      </c>
      <c r="F190" t="s">
        <v>958</v>
      </c>
      <c r="G190">
        <v>1</v>
      </c>
      <c r="H190">
        <v>-4.1497299999999999</v>
      </c>
      <c r="I190">
        <v>2</v>
      </c>
      <c r="K190" s="47"/>
    </row>
    <row r="191" spans="1:11">
      <c r="A191" t="s">
        <v>515</v>
      </c>
      <c r="B191">
        <v>3</v>
      </c>
      <c r="D191">
        <v>1</v>
      </c>
      <c r="E191" t="s">
        <v>32</v>
      </c>
      <c r="F191" t="s">
        <v>958</v>
      </c>
      <c r="G191">
        <v>2</v>
      </c>
      <c r="H191">
        <v>-4.5775399999999999</v>
      </c>
      <c r="I191">
        <v>2</v>
      </c>
      <c r="K191" s="47"/>
    </row>
    <row r="192" spans="1:11">
      <c r="A192" t="s">
        <v>719</v>
      </c>
      <c r="B192">
        <v>3</v>
      </c>
      <c r="D192">
        <v>1</v>
      </c>
      <c r="E192" t="s">
        <v>32</v>
      </c>
      <c r="F192" t="s">
        <v>958</v>
      </c>
      <c r="G192">
        <v>3</v>
      </c>
      <c r="H192">
        <v>-4.2780699999999996</v>
      </c>
      <c r="I192">
        <v>2</v>
      </c>
      <c r="K192" s="47"/>
    </row>
    <row r="193" spans="1:11">
      <c r="A193" t="s">
        <v>707</v>
      </c>
      <c r="B193">
        <v>3</v>
      </c>
      <c r="D193">
        <v>1</v>
      </c>
      <c r="E193" t="s">
        <v>32</v>
      </c>
      <c r="F193" t="s">
        <v>959</v>
      </c>
      <c r="G193">
        <v>1</v>
      </c>
      <c r="H193">
        <v>-6.8021399999999996</v>
      </c>
      <c r="I193">
        <v>2</v>
      </c>
      <c r="K193" s="47"/>
    </row>
    <row r="194" spans="1:11">
      <c r="A194" t="s">
        <v>963</v>
      </c>
      <c r="B194">
        <v>3</v>
      </c>
      <c r="D194">
        <v>1</v>
      </c>
      <c r="E194" t="s">
        <v>32</v>
      </c>
      <c r="F194" t="s">
        <v>959</v>
      </c>
      <c r="G194">
        <v>2</v>
      </c>
      <c r="H194">
        <v>-6.2032100000000003</v>
      </c>
      <c r="I194">
        <v>2</v>
      </c>
      <c r="K194" s="47"/>
    </row>
    <row r="195" spans="1:11">
      <c r="B195">
        <v>3</v>
      </c>
      <c r="D195">
        <v>1</v>
      </c>
      <c r="E195" t="s">
        <v>32</v>
      </c>
      <c r="F195" t="s">
        <v>959</v>
      </c>
      <c r="G195">
        <v>3</v>
      </c>
      <c r="H195">
        <v>-6.7165800000000004</v>
      </c>
      <c r="I195">
        <v>2</v>
      </c>
      <c r="K195" s="47"/>
    </row>
    <row r="196" spans="1:11">
      <c r="B196">
        <v>3</v>
      </c>
      <c r="D196">
        <v>1</v>
      </c>
      <c r="E196" t="s">
        <v>34</v>
      </c>
      <c r="F196" t="s">
        <v>970</v>
      </c>
      <c r="G196">
        <v>1</v>
      </c>
      <c r="H196">
        <v>-6.2459899999999999</v>
      </c>
      <c r="I196">
        <v>2</v>
      </c>
      <c r="K196" s="47"/>
    </row>
    <row r="197" spans="1:11">
      <c r="B197">
        <v>3</v>
      </c>
      <c r="D197">
        <v>1</v>
      </c>
      <c r="E197" t="s">
        <v>34</v>
      </c>
      <c r="F197" t="s">
        <v>970</v>
      </c>
      <c r="G197">
        <v>2</v>
      </c>
      <c r="H197">
        <v>-5.6470599999999997</v>
      </c>
      <c r="I197">
        <v>2</v>
      </c>
      <c r="K197" s="47"/>
    </row>
    <row r="198" spans="1:11">
      <c r="B198">
        <v>3</v>
      </c>
      <c r="D198">
        <v>1</v>
      </c>
      <c r="E198" t="s">
        <v>34</v>
      </c>
      <c r="F198" t="s">
        <v>970</v>
      </c>
      <c r="G198">
        <v>3</v>
      </c>
      <c r="H198">
        <v>-5.5614999999999997</v>
      </c>
      <c r="I198">
        <v>2</v>
      </c>
      <c r="K198" s="47"/>
    </row>
    <row r="199" spans="1:11">
      <c r="B199">
        <v>3</v>
      </c>
      <c r="D199">
        <v>1</v>
      </c>
      <c r="E199" t="s">
        <v>34</v>
      </c>
      <c r="F199" t="s">
        <v>971</v>
      </c>
      <c r="G199">
        <v>1</v>
      </c>
      <c r="H199">
        <v>-5.6470599999999997</v>
      </c>
      <c r="I199">
        <v>2</v>
      </c>
      <c r="K199" s="47"/>
    </row>
    <row r="200" spans="1:11">
      <c r="B200">
        <v>3</v>
      </c>
      <c r="D200">
        <v>1</v>
      </c>
      <c r="E200" t="s">
        <v>34</v>
      </c>
      <c r="F200" t="s">
        <v>971</v>
      </c>
      <c r="G200">
        <v>2</v>
      </c>
      <c r="H200">
        <v>-6.0320900000000002</v>
      </c>
      <c r="I200">
        <v>2</v>
      </c>
      <c r="K200" s="47"/>
    </row>
    <row r="201" spans="1:11">
      <c r="B201">
        <v>3</v>
      </c>
      <c r="D201">
        <v>1</v>
      </c>
      <c r="E201" t="s">
        <v>34</v>
      </c>
      <c r="F201" t="s">
        <v>971</v>
      </c>
      <c r="G201">
        <v>3</v>
      </c>
      <c r="H201">
        <v>-6.0748699999999998</v>
      </c>
      <c r="I201">
        <v>2</v>
      </c>
      <c r="K201" s="47"/>
    </row>
    <row r="202" spans="1:11">
      <c r="B202">
        <v>3</v>
      </c>
      <c r="D202">
        <v>1</v>
      </c>
      <c r="E202" t="s">
        <v>34</v>
      </c>
      <c r="F202" t="s">
        <v>972</v>
      </c>
      <c r="G202">
        <v>1</v>
      </c>
      <c r="H202">
        <v>-7.3155099999999997</v>
      </c>
      <c r="I202">
        <v>2</v>
      </c>
      <c r="K202" s="47"/>
    </row>
    <row r="203" spans="1:11">
      <c r="B203">
        <v>3</v>
      </c>
      <c r="D203">
        <v>1</v>
      </c>
      <c r="E203" t="s">
        <v>34</v>
      </c>
      <c r="F203" t="s">
        <v>972</v>
      </c>
      <c r="G203">
        <v>2</v>
      </c>
      <c r="H203">
        <v>-5.8609600000000004</v>
      </c>
      <c r="I203">
        <v>2</v>
      </c>
      <c r="K203" s="47"/>
    </row>
    <row r="204" spans="1:11">
      <c r="B204">
        <v>3</v>
      </c>
      <c r="D204">
        <v>1</v>
      </c>
      <c r="E204" t="s">
        <v>34</v>
      </c>
      <c r="F204" t="s">
        <v>972</v>
      </c>
      <c r="G204">
        <v>3</v>
      </c>
      <c r="H204">
        <v>-6.7165800000000004</v>
      </c>
      <c r="I204">
        <v>2</v>
      </c>
      <c r="K204" s="47"/>
    </row>
    <row r="205" spans="1:11">
      <c r="B205">
        <v>3</v>
      </c>
      <c r="D205">
        <v>2</v>
      </c>
      <c r="E205" t="s">
        <v>32</v>
      </c>
      <c r="F205" t="s">
        <v>958</v>
      </c>
      <c r="G205">
        <v>1</v>
      </c>
      <c r="H205">
        <v>-3.37968</v>
      </c>
      <c r="I205">
        <v>2</v>
      </c>
      <c r="K205" s="47"/>
    </row>
    <row r="206" spans="1:11">
      <c r="B206">
        <v>3</v>
      </c>
      <c r="D206">
        <v>2</v>
      </c>
      <c r="E206" t="s">
        <v>32</v>
      </c>
      <c r="F206" t="s">
        <v>958</v>
      </c>
      <c r="G206">
        <v>2</v>
      </c>
      <c r="H206">
        <v>-3.80749</v>
      </c>
      <c r="I206">
        <v>2</v>
      </c>
      <c r="K206" s="47"/>
    </row>
    <row r="207" spans="1:11">
      <c r="B207">
        <v>3</v>
      </c>
      <c r="D207">
        <v>2</v>
      </c>
      <c r="E207" t="s">
        <v>32</v>
      </c>
      <c r="F207" t="s">
        <v>958</v>
      </c>
      <c r="G207">
        <v>3</v>
      </c>
      <c r="H207">
        <v>-3.72193</v>
      </c>
      <c r="I207">
        <v>2</v>
      </c>
      <c r="K207" s="47"/>
    </row>
    <row r="208" spans="1:11">
      <c r="B208">
        <v>3</v>
      </c>
      <c r="D208">
        <v>2</v>
      </c>
      <c r="E208" t="s">
        <v>32</v>
      </c>
      <c r="F208" t="s">
        <v>959</v>
      </c>
      <c r="G208">
        <v>1</v>
      </c>
      <c r="H208">
        <v>-5.2192499999999997</v>
      </c>
      <c r="I208">
        <v>2</v>
      </c>
      <c r="K208" s="47"/>
    </row>
    <row r="209" spans="1:12">
      <c r="B209">
        <v>3</v>
      </c>
      <c r="D209">
        <v>2</v>
      </c>
      <c r="E209" t="s">
        <v>32</v>
      </c>
      <c r="F209" t="s">
        <v>959</v>
      </c>
      <c r="G209">
        <v>2</v>
      </c>
      <c r="H209">
        <v>-5.4759399999999996</v>
      </c>
      <c r="I209">
        <v>2</v>
      </c>
      <c r="K209" s="47"/>
    </row>
    <row r="210" spans="1:12">
      <c r="B210">
        <v>3</v>
      </c>
      <c r="D210">
        <v>2</v>
      </c>
      <c r="E210" t="s">
        <v>32</v>
      </c>
      <c r="F210" t="s">
        <v>959</v>
      </c>
      <c r="G210">
        <v>3</v>
      </c>
      <c r="H210">
        <v>-5.5187200000000001</v>
      </c>
      <c r="I210">
        <v>2</v>
      </c>
      <c r="K210" s="47"/>
    </row>
    <row r="211" spans="1:12">
      <c r="B211">
        <v>3</v>
      </c>
      <c r="D211">
        <v>2</v>
      </c>
      <c r="E211" t="s">
        <v>34</v>
      </c>
      <c r="F211" t="s">
        <v>970</v>
      </c>
      <c r="G211">
        <v>1</v>
      </c>
      <c r="H211">
        <v>-4.9197899999999999</v>
      </c>
      <c r="I211">
        <v>2</v>
      </c>
      <c r="K211" s="47"/>
    </row>
    <row r="212" spans="1:12">
      <c r="B212">
        <v>3</v>
      </c>
      <c r="D212">
        <v>2</v>
      </c>
      <c r="E212" t="s">
        <v>34</v>
      </c>
      <c r="F212" t="s">
        <v>970</v>
      </c>
      <c r="G212">
        <v>2</v>
      </c>
      <c r="H212">
        <v>-4.6203200000000004</v>
      </c>
      <c r="I212">
        <v>2</v>
      </c>
      <c r="K212" s="47"/>
    </row>
    <row r="213" spans="1:12">
      <c r="B213">
        <v>3</v>
      </c>
      <c r="D213">
        <v>2</v>
      </c>
      <c r="E213" t="s">
        <v>34</v>
      </c>
      <c r="F213" t="s">
        <v>970</v>
      </c>
      <c r="G213">
        <v>3</v>
      </c>
      <c r="H213">
        <v>-4.6631</v>
      </c>
      <c r="I213">
        <v>2</v>
      </c>
      <c r="K213" s="47"/>
    </row>
    <row r="214" spans="1:12">
      <c r="B214">
        <v>3</v>
      </c>
      <c r="D214">
        <v>2</v>
      </c>
      <c r="E214" t="s">
        <v>34</v>
      </c>
      <c r="F214" t="s">
        <v>971</v>
      </c>
      <c r="G214">
        <v>1</v>
      </c>
      <c r="H214">
        <v>-4.6203200000000004</v>
      </c>
      <c r="I214">
        <v>2</v>
      </c>
      <c r="K214" s="47"/>
    </row>
    <row r="215" spans="1:12">
      <c r="B215">
        <v>3</v>
      </c>
      <c r="D215">
        <v>2</v>
      </c>
      <c r="E215" t="s">
        <v>34</v>
      </c>
      <c r="F215" t="s">
        <v>971</v>
      </c>
      <c r="G215">
        <v>2</v>
      </c>
      <c r="H215">
        <v>-4.8342200000000002</v>
      </c>
      <c r="I215">
        <v>2</v>
      </c>
      <c r="K215" s="47"/>
    </row>
    <row r="216" spans="1:12">
      <c r="B216">
        <v>3</v>
      </c>
      <c r="D216">
        <v>2</v>
      </c>
      <c r="E216" t="s">
        <v>34</v>
      </c>
      <c r="F216" t="s">
        <v>971</v>
      </c>
      <c r="G216">
        <v>3</v>
      </c>
      <c r="H216">
        <v>-4.8770100000000003</v>
      </c>
      <c r="I216">
        <v>2</v>
      </c>
      <c r="K216" s="47"/>
    </row>
    <row r="217" spans="1:12">
      <c r="B217">
        <v>3</v>
      </c>
      <c r="D217">
        <v>2</v>
      </c>
      <c r="E217" t="s">
        <v>34</v>
      </c>
      <c r="F217" t="s">
        <v>972</v>
      </c>
      <c r="G217">
        <v>1</v>
      </c>
      <c r="H217">
        <v>-5.3048099999999998</v>
      </c>
      <c r="I217">
        <v>2</v>
      </c>
      <c r="K217" s="47"/>
      <c r="L217" s="22"/>
    </row>
    <row r="218" spans="1:12">
      <c r="B218">
        <v>3</v>
      </c>
      <c r="D218">
        <v>2</v>
      </c>
      <c r="E218" t="s">
        <v>34</v>
      </c>
      <c r="F218" t="s">
        <v>972</v>
      </c>
      <c r="G218">
        <v>2</v>
      </c>
      <c r="H218">
        <v>-4.7486600000000001</v>
      </c>
      <c r="I218">
        <v>2</v>
      </c>
      <c r="K218" s="47"/>
      <c r="L218" s="22"/>
    </row>
    <row r="219" spans="1:12">
      <c r="B219">
        <v>3</v>
      </c>
      <c r="D219">
        <v>2</v>
      </c>
      <c r="E219" t="s">
        <v>34</v>
      </c>
      <c r="F219" t="s">
        <v>972</v>
      </c>
      <c r="G219">
        <v>3</v>
      </c>
      <c r="H219">
        <v>-4.9197899999999999</v>
      </c>
      <c r="I219">
        <v>2</v>
      </c>
      <c r="K219" s="47"/>
    </row>
    <row r="220" spans="1:12">
      <c r="K220" s="47"/>
    </row>
    <row r="221" spans="1:12">
      <c r="A221" t="s">
        <v>60</v>
      </c>
      <c r="B221" t="s">
        <v>15</v>
      </c>
      <c r="C221" t="s">
        <v>597</v>
      </c>
      <c r="D221" t="s">
        <v>221</v>
      </c>
      <c r="E221" t="s">
        <v>49</v>
      </c>
      <c r="F221" t="s">
        <v>706</v>
      </c>
      <c r="G221" t="s">
        <v>777</v>
      </c>
      <c r="H221" t="s">
        <v>968</v>
      </c>
      <c r="I221" t="s">
        <v>13</v>
      </c>
      <c r="K221" s="47"/>
    </row>
    <row r="222" spans="1:12">
      <c r="A222" t="s">
        <v>136</v>
      </c>
      <c r="B222">
        <v>2</v>
      </c>
      <c r="D222">
        <v>2</v>
      </c>
      <c r="E222" t="s">
        <v>32</v>
      </c>
      <c r="F222" t="s">
        <v>960</v>
      </c>
      <c r="G222">
        <v>1</v>
      </c>
      <c r="H222">
        <v>-2.4384999999999999</v>
      </c>
      <c r="I222">
        <v>2</v>
      </c>
      <c r="K222" s="47"/>
    </row>
    <row r="223" spans="1:12">
      <c r="A223" t="s">
        <v>515</v>
      </c>
      <c r="B223">
        <v>2</v>
      </c>
      <c r="D223">
        <v>2</v>
      </c>
      <c r="E223" t="s">
        <v>32</v>
      </c>
      <c r="F223" t="s">
        <v>960</v>
      </c>
      <c r="G223">
        <v>2</v>
      </c>
      <c r="H223">
        <v>-1.71123</v>
      </c>
      <c r="I223">
        <v>2</v>
      </c>
      <c r="K223" s="47"/>
    </row>
    <row r="224" spans="1:12">
      <c r="A224" t="s">
        <v>819</v>
      </c>
      <c r="B224">
        <v>2</v>
      </c>
      <c r="D224">
        <v>2</v>
      </c>
      <c r="E224" t="s">
        <v>32</v>
      </c>
      <c r="F224" t="s">
        <v>960</v>
      </c>
      <c r="G224">
        <v>3</v>
      </c>
      <c r="H224">
        <v>-1.8395699999999999</v>
      </c>
      <c r="I224">
        <v>2</v>
      </c>
      <c r="K224" s="47"/>
    </row>
    <row r="225" spans="1:11">
      <c r="A225" t="s">
        <v>707</v>
      </c>
      <c r="B225">
        <v>2</v>
      </c>
      <c r="D225">
        <v>2</v>
      </c>
      <c r="E225" t="s">
        <v>32</v>
      </c>
      <c r="F225" t="s">
        <v>961</v>
      </c>
      <c r="G225">
        <v>1</v>
      </c>
      <c r="H225">
        <v>-6.1176500000000003</v>
      </c>
      <c r="I225">
        <v>2</v>
      </c>
      <c r="K225" s="47"/>
    </row>
    <row r="226" spans="1:11">
      <c r="A226" t="s">
        <v>952</v>
      </c>
      <c r="B226">
        <v>2</v>
      </c>
      <c r="D226">
        <v>2</v>
      </c>
      <c r="E226" t="s">
        <v>32</v>
      </c>
      <c r="F226" t="s">
        <v>961</v>
      </c>
      <c r="G226">
        <v>2</v>
      </c>
      <c r="H226">
        <v>-6.1604299999999999</v>
      </c>
      <c r="I226">
        <v>2</v>
      </c>
      <c r="K226" s="47"/>
    </row>
    <row r="227" spans="1:11">
      <c r="B227">
        <v>2</v>
      </c>
      <c r="D227">
        <v>2</v>
      </c>
      <c r="E227" t="s">
        <v>32</v>
      </c>
      <c r="F227" t="s">
        <v>961</v>
      </c>
      <c r="G227">
        <v>3</v>
      </c>
      <c r="H227">
        <v>-5.8609600000000004</v>
      </c>
      <c r="I227">
        <v>2</v>
      </c>
      <c r="K227" s="47"/>
    </row>
    <row r="228" spans="1:11">
      <c r="B228">
        <v>2</v>
      </c>
      <c r="D228">
        <v>2</v>
      </c>
      <c r="E228" t="s">
        <v>34</v>
      </c>
      <c r="F228" t="s">
        <v>974</v>
      </c>
      <c r="G228">
        <v>1</v>
      </c>
      <c r="H228">
        <v>-3.6791399999999999</v>
      </c>
      <c r="I228">
        <v>2</v>
      </c>
      <c r="K228" s="47"/>
    </row>
    <row r="229" spans="1:11">
      <c r="B229">
        <v>2</v>
      </c>
      <c r="D229">
        <v>2</v>
      </c>
      <c r="E229" t="s">
        <v>34</v>
      </c>
      <c r="F229" t="s">
        <v>974</v>
      </c>
      <c r="G229">
        <v>2</v>
      </c>
      <c r="H229">
        <v>-3.8502700000000001</v>
      </c>
      <c r="I229">
        <v>2</v>
      </c>
      <c r="K229" s="47"/>
    </row>
    <row r="230" spans="1:11">
      <c r="B230">
        <v>2</v>
      </c>
      <c r="D230">
        <v>2</v>
      </c>
      <c r="E230" t="s">
        <v>34</v>
      </c>
      <c r="F230" t="s">
        <v>974</v>
      </c>
      <c r="G230">
        <v>3</v>
      </c>
      <c r="H230">
        <v>-3.6363599999999998</v>
      </c>
      <c r="I230">
        <v>2</v>
      </c>
      <c r="K230" s="47"/>
    </row>
    <row r="231" spans="1:11">
      <c r="B231">
        <v>2</v>
      </c>
      <c r="D231">
        <v>2</v>
      </c>
      <c r="E231" t="s">
        <v>34</v>
      </c>
      <c r="F231" t="s">
        <v>975</v>
      </c>
      <c r="G231">
        <v>1</v>
      </c>
      <c r="H231">
        <v>-4.8342200000000002</v>
      </c>
      <c r="I231">
        <v>2</v>
      </c>
      <c r="K231" s="47"/>
    </row>
    <row r="232" spans="1:11">
      <c r="B232">
        <v>2</v>
      </c>
      <c r="D232">
        <v>2</v>
      </c>
      <c r="E232" t="s">
        <v>34</v>
      </c>
      <c r="F232" t="s">
        <v>975</v>
      </c>
      <c r="G232">
        <v>2</v>
      </c>
      <c r="H232">
        <v>-4.5775399999999999</v>
      </c>
      <c r="I232">
        <v>2</v>
      </c>
      <c r="K232" s="47"/>
    </row>
    <row r="233" spans="1:11">
      <c r="B233">
        <v>2</v>
      </c>
      <c r="D233">
        <v>2</v>
      </c>
      <c r="E233" t="s">
        <v>34</v>
      </c>
      <c r="F233" t="s">
        <v>975</v>
      </c>
      <c r="G233">
        <v>3</v>
      </c>
      <c r="H233">
        <v>-4.1069500000000003</v>
      </c>
      <c r="I233">
        <v>2</v>
      </c>
      <c r="K233" s="47"/>
    </row>
    <row r="234" spans="1:11">
      <c r="B234">
        <v>2</v>
      </c>
      <c r="D234">
        <v>2</v>
      </c>
      <c r="E234" t="s">
        <v>34</v>
      </c>
      <c r="F234" t="s">
        <v>976</v>
      </c>
      <c r="G234">
        <v>1</v>
      </c>
      <c r="H234">
        <v>-7.4438500000000003</v>
      </c>
      <c r="I234">
        <v>2</v>
      </c>
      <c r="K234" s="47"/>
    </row>
    <row r="235" spans="1:11">
      <c r="B235">
        <v>2</v>
      </c>
      <c r="D235">
        <v>2</v>
      </c>
      <c r="E235" t="s">
        <v>34</v>
      </c>
      <c r="F235" t="s">
        <v>976</v>
      </c>
      <c r="G235">
        <v>2</v>
      </c>
      <c r="H235">
        <v>-5.8181799999999999</v>
      </c>
      <c r="I235">
        <v>2</v>
      </c>
      <c r="K235" s="47"/>
    </row>
    <row r="236" spans="1:11">
      <c r="B236">
        <v>2</v>
      </c>
      <c r="D236">
        <v>2</v>
      </c>
      <c r="E236" t="s">
        <v>34</v>
      </c>
      <c r="F236" t="s">
        <v>976</v>
      </c>
      <c r="G236">
        <v>3</v>
      </c>
      <c r="H236">
        <v>-4.9197899999999999</v>
      </c>
      <c r="I236">
        <v>2</v>
      </c>
      <c r="K236" s="47"/>
    </row>
    <row r="237" spans="1:11">
      <c r="K237" s="47"/>
    </row>
    <row r="238" spans="1:11">
      <c r="K238" s="47"/>
    </row>
    <row r="239" spans="1:11">
      <c r="K239" s="47"/>
    </row>
    <row r="240" spans="1:11">
      <c r="K240" s="47"/>
    </row>
    <row r="241" spans="11:11">
      <c r="K241" s="47"/>
    </row>
    <row r="242" spans="11:11">
      <c r="K242" s="47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C50"/>
  <sheetViews>
    <sheetView workbookViewId="0">
      <selection activeCell="Q47" sqref="Q47"/>
    </sheetView>
  </sheetViews>
  <sheetFormatPr defaultColWidth="11" defaultRowHeight="15.6"/>
  <cols>
    <col min="11" max="11" width="10.8984375" style="48"/>
  </cols>
  <sheetData>
    <row r="1" spans="1:29">
      <c r="A1" t="s">
        <v>60</v>
      </c>
      <c r="B1" t="s">
        <v>15</v>
      </c>
      <c r="C1" t="s">
        <v>597</v>
      </c>
      <c r="D1" t="s">
        <v>49</v>
      </c>
      <c r="E1" t="s">
        <v>706</v>
      </c>
      <c r="F1" t="s">
        <v>978</v>
      </c>
      <c r="G1" t="s">
        <v>13</v>
      </c>
      <c r="K1" s="47"/>
      <c r="L1" t="s">
        <v>15</v>
      </c>
      <c r="M1" t="s">
        <v>16</v>
      </c>
      <c r="N1" t="s">
        <v>221</v>
      </c>
      <c r="O1" t="s">
        <v>515</v>
      </c>
      <c r="P1" t="s">
        <v>707</v>
      </c>
      <c r="Q1" t="s">
        <v>597</v>
      </c>
      <c r="R1" t="s">
        <v>708</v>
      </c>
      <c r="S1" t="s">
        <v>620</v>
      </c>
      <c r="T1" t="s">
        <v>709</v>
      </c>
      <c r="U1" t="s">
        <v>710</v>
      </c>
      <c r="V1" t="s">
        <v>979</v>
      </c>
      <c r="W1" t="s">
        <v>711</v>
      </c>
      <c r="X1" t="s">
        <v>712</v>
      </c>
      <c r="Y1" t="s">
        <v>713</v>
      </c>
      <c r="Z1" t="s">
        <v>714</v>
      </c>
      <c r="AA1" t="s">
        <v>715</v>
      </c>
      <c r="AB1" t="s">
        <v>716</v>
      </c>
      <c r="AC1" t="s">
        <v>28</v>
      </c>
    </row>
    <row r="2" spans="1:29">
      <c r="A2" t="s">
        <v>74</v>
      </c>
      <c r="B2">
        <v>1</v>
      </c>
      <c r="C2">
        <v>1983</v>
      </c>
      <c r="D2" t="s">
        <v>32</v>
      </c>
      <c r="E2" t="s">
        <v>980</v>
      </c>
      <c r="F2">
        <v>11.624409999999999</v>
      </c>
      <c r="G2">
        <v>8</v>
      </c>
      <c r="K2" s="47"/>
      <c r="L2">
        <v>1</v>
      </c>
      <c r="M2">
        <v>1</v>
      </c>
      <c r="N2">
        <v>1</v>
      </c>
      <c r="O2" t="s">
        <v>719</v>
      </c>
      <c r="P2" t="s">
        <v>963</v>
      </c>
      <c r="Q2">
        <v>1983</v>
      </c>
      <c r="R2" t="s">
        <v>978</v>
      </c>
      <c r="T2" t="s">
        <v>981</v>
      </c>
      <c r="U2" t="s">
        <v>557</v>
      </c>
      <c r="W2">
        <f>AVERAGE(F2:F3)</f>
        <v>7.6337999999999999</v>
      </c>
      <c r="X2">
        <f>F4</f>
        <v>6.38185</v>
      </c>
      <c r="Y2">
        <v>16</v>
      </c>
      <c r="Z2">
        <v>8</v>
      </c>
      <c r="AA2">
        <f>X2/W2</f>
        <v>0.83599910922476361</v>
      </c>
      <c r="AB2">
        <f t="shared" ref="AB2:AB12" si="0">LN(AA2)</f>
        <v>-0.17912773141862079</v>
      </c>
      <c r="AC2">
        <f>(Y2*Z2)/(Z2+Y2)</f>
        <v>5.333333333333333</v>
      </c>
    </row>
    <row r="3" spans="1:29">
      <c r="A3" t="s">
        <v>515</v>
      </c>
      <c r="B3">
        <v>1</v>
      </c>
      <c r="C3">
        <v>1983</v>
      </c>
      <c r="D3" t="s">
        <v>32</v>
      </c>
      <c r="E3" t="s">
        <v>982</v>
      </c>
      <c r="F3">
        <v>3.6431900000000002</v>
      </c>
      <c r="G3">
        <v>8</v>
      </c>
      <c r="K3" s="47"/>
      <c r="L3">
        <v>2</v>
      </c>
      <c r="M3">
        <v>1</v>
      </c>
      <c r="N3">
        <v>1</v>
      </c>
      <c r="O3" t="s">
        <v>719</v>
      </c>
      <c r="P3" t="s">
        <v>963</v>
      </c>
      <c r="Q3">
        <v>1984</v>
      </c>
      <c r="R3" t="s">
        <v>978</v>
      </c>
      <c r="T3" t="s">
        <v>981</v>
      </c>
      <c r="U3" t="s">
        <v>557</v>
      </c>
      <c r="V3" t="s">
        <v>983</v>
      </c>
      <c r="W3">
        <f>AVERAGE(H9,H13)</f>
        <v>1.5188300000000001</v>
      </c>
      <c r="X3">
        <f>H17</f>
        <v>0.97204999999999997</v>
      </c>
      <c r="Y3">
        <v>12</v>
      </c>
      <c r="Z3">
        <v>6</v>
      </c>
      <c r="AA3">
        <f t="shared" ref="AA3:AA12" si="1">X3/W3</f>
        <v>0.63999920991816062</v>
      </c>
      <c r="AB3">
        <f t="shared" si="0"/>
        <v>-0.44628833713205557</v>
      </c>
      <c r="AC3">
        <f t="shared" ref="AC3:AC12" si="2">(Y3*Z3)/(Z3+Y3)</f>
        <v>4</v>
      </c>
    </row>
    <row r="4" spans="1:29">
      <c r="A4" t="s">
        <v>719</v>
      </c>
      <c r="B4">
        <v>1</v>
      </c>
      <c r="C4">
        <v>1983</v>
      </c>
      <c r="D4" t="s">
        <v>34</v>
      </c>
      <c r="E4" t="s">
        <v>984</v>
      </c>
      <c r="F4">
        <v>6.38185</v>
      </c>
      <c r="G4">
        <v>8</v>
      </c>
      <c r="K4" s="47"/>
      <c r="L4">
        <v>2</v>
      </c>
      <c r="M4">
        <v>2</v>
      </c>
      <c r="N4">
        <v>2</v>
      </c>
      <c r="O4" t="s">
        <v>719</v>
      </c>
      <c r="P4" t="s">
        <v>963</v>
      </c>
      <c r="Q4">
        <v>1984</v>
      </c>
      <c r="R4" t="s">
        <v>978</v>
      </c>
      <c r="T4" t="s">
        <v>981</v>
      </c>
      <c r="U4" t="s">
        <v>557</v>
      </c>
      <c r="V4" t="s">
        <v>983</v>
      </c>
      <c r="W4">
        <f>AVERAGE(H10,H14)</f>
        <v>9.4775200000000002</v>
      </c>
      <c r="X4">
        <f>H18</f>
        <v>8.8699899999999996</v>
      </c>
      <c r="Y4">
        <v>12</v>
      </c>
      <c r="Z4">
        <v>6</v>
      </c>
      <c r="AA4">
        <f t="shared" si="1"/>
        <v>0.93589778760688447</v>
      </c>
      <c r="AB4">
        <f t="shared" si="0"/>
        <v>-6.6249009742134393E-2</v>
      </c>
      <c r="AC4">
        <f t="shared" si="2"/>
        <v>4</v>
      </c>
    </row>
    <row r="5" spans="1:29">
      <c r="A5" t="s">
        <v>707</v>
      </c>
      <c r="K5" s="47"/>
      <c r="L5">
        <v>2</v>
      </c>
      <c r="M5">
        <v>3</v>
      </c>
      <c r="N5">
        <v>3</v>
      </c>
      <c r="O5" t="s">
        <v>719</v>
      </c>
      <c r="P5" t="s">
        <v>963</v>
      </c>
      <c r="Q5">
        <v>1984</v>
      </c>
      <c r="R5" t="s">
        <v>978</v>
      </c>
      <c r="T5" t="s">
        <v>981</v>
      </c>
      <c r="U5" t="s">
        <v>557</v>
      </c>
      <c r="V5" t="s">
        <v>983</v>
      </c>
      <c r="W5">
        <f>AVERAGE(H11,H15)</f>
        <v>20.777645</v>
      </c>
      <c r="X5">
        <f>H19</f>
        <v>15.67436</v>
      </c>
      <c r="Y5">
        <v>12</v>
      </c>
      <c r="Z5">
        <v>6</v>
      </c>
      <c r="AA5">
        <f t="shared" si="1"/>
        <v>0.75438578337439111</v>
      </c>
      <c r="AB5">
        <f t="shared" si="0"/>
        <v>-0.28185139278426569</v>
      </c>
      <c r="AC5">
        <f t="shared" si="2"/>
        <v>4</v>
      </c>
    </row>
    <row r="6" spans="1:29">
      <c r="A6" t="s">
        <v>963</v>
      </c>
      <c r="K6" s="47"/>
      <c r="L6">
        <v>2</v>
      </c>
      <c r="M6">
        <v>4</v>
      </c>
      <c r="N6">
        <v>4</v>
      </c>
      <c r="O6" t="s">
        <v>719</v>
      </c>
      <c r="P6" t="s">
        <v>963</v>
      </c>
      <c r="Q6">
        <v>1984</v>
      </c>
      <c r="R6" t="s">
        <v>978</v>
      </c>
      <c r="T6" t="s">
        <v>981</v>
      </c>
      <c r="U6" t="s">
        <v>557</v>
      </c>
      <c r="V6" t="s">
        <v>983</v>
      </c>
      <c r="W6">
        <f>AVERAGE(H12,H16)</f>
        <v>75.334140000000005</v>
      </c>
      <c r="X6">
        <f>H20</f>
        <v>69.987849999999995</v>
      </c>
      <c r="Y6">
        <v>12</v>
      </c>
      <c r="Z6">
        <v>6</v>
      </c>
      <c r="AA6">
        <f t="shared" si="1"/>
        <v>0.92903230859209374</v>
      </c>
      <c r="AB6">
        <f t="shared" si="0"/>
        <v>-7.3611762955924365E-2</v>
      </c>
      <c r="AC6">
        <f t="shared" si="2"/>
        <v>4</v>
      </c>
    </row>
    <row r="7" spans="1:29">
      <c r="K7" s="47"/>
      <c r="L7">
        <v>2</v>
      </c>
      <c r="M7">
        <v>5</v>
      </c>
      <c r="N7">
        <v>1</v>
      </c>
      <c r="O7" t="s">
        <v>719</v>
      </c>
      <c r="P7" t="s">
        <v>963</v>
      </c>
      <c r="Q7">
        <v>1984</v>
      </c>
      <c r="R7" t="s">
        <v>978</v>
      </c>
      <c r="T7" t="s">
        <v>981</v>
      </c>
      <c r="U7" t="s">
        <v>557</v>
      </c>
      <c r="V7" t="s">
        <v>11</v>
      </c>
      <c r="W7">
        <f>AVERAGE(H21,H25)</f>
        <v>4.0076299999999998</v>
      </c>
      <c r="X7">
        <f>H29</f>
        <v>2.1628500000000002</v>
      </c>
      <c r="Y7">
        <v>12</v>
      </c>
      <c r="Z7">
        <v>6</v>
      </c>
      <c r="AA7">
        <f t="shared" si="1"/>
        <v>0.53968305457340127</v>
      </c>
      <c r="AB7">
        <f t="shared" si="0"/>
        <v>-0.61677324771334763</v>
      </c>
      <c r="AC7">
        <f t="shared" si="2"/>
        <v>4</v>
      </c>
    </row>
    <row r="8" spans="1:29">
      <c r="A8" t="s">
        <v>60</v>
      </c>
      <c r="B8" t="s">
        <v>15</v>
      </c>
      <c r="C8" t="s">
        <v>597</v>
      </c>
      <c r="D8" t="s">
        <v>221</v>
      </c>
      <c r="E8" t="s">
        <v>49</v>
      </c>
      <c r="F8" t="s">
        <v>706</v>
      </c>
      <c r="G8" t="s">
        <v>979</v>
      </c>
      <c r="H8" t="s">
        <v>978</v>
      </c>
      <c r="I8" t="s">
        <v>13</v>
      </c>
      <c r="K8" s="47"/>
      <c r="L8">
        <v>2</v>
      </c>
      <c r="M8">
        <v>6</v>
      </c>
      <c r="N8">
        <v>2</v>
      </c>
      <c r="O8" t="s">
        <v>719</v>
      </c>
      <c r="P8" t="s">
        <v>963</v>
      </c>
      <c r="Q8">
        <v>1984</v>
      </c>
      <c r="R8" t="s">
        <v>978</v>
      </c>
      <c r="T8" t="s">
        <v>981</v>
      </c>
      <c r="U8" t="s">
        <v>557</v>
      </c>
      <c r="V8" t="s">
        <v>11</v>
      </c>
      <c r="W8">
        <f>AVERAGE(H22,H26)</f>
        <v>20.928750000000001</v>
      </c>
      <c r="X8">
        <f>H30</f>
        <v>20.101780000000002</v>
      </c>
      <c r="Y8">
        <v>12</v>
      </c>
      <c r="Z8">
        <v>6</v>
      </c>
      <c r="AA8">
        <f t="shared" si="1"/>
        <v>0.96048641223197762</v>
      </c>
      <c r="AB8">
        <f t="shared" si="0"/>
        <v>-4.0315443430614058E-2</v>
      </c>
      <c r="AC8">
        <f t="shared" si="2"/>
        <v>4</v>
      </c>
    </row>
    <row r="9" spans="1:29">
      <c r="A9" t="s">
        <v>985</v>
      </c>
      <c r="B9">
        <v>2</v>
      </c>
      <c r="C9">
        <v>1984</v>
      </c>
      <c r="D9">
        <v>1</v>
      </c>
      <c r="E9" t="s">
        <v>32</v>
      </c>
      <c r="F9" t="s">
        <v>980</v>
      </c>
      <c r="G9" t="s">
        <v>983</v>
      </c>
      <c r="H9">
        <v>2.4301300000000001</v>
      </c>
      <c r="I9">
        <v>6</v>
      </c>
      <c r="K9" s="47"/>
      <c r="L9">
        <v>2</v>
      </c>
      <c r="M9">
        <v>7</v>
      </c>
      <c r="N9">
        <v>3</v>
      </c>
      <c r="O9" t="s">
        <v>719</v>
      </c>
      <c r="P9" t="s">
        <v>963</v>
      </c>
      <c r="Q9">
        <v>1984</v>
      </c>
      <c r="R9" t="s">
        <v>978</v>
      </c>
      <c r="T9" t="s">
        <v>981</v>
      </c>
      <c r="U9" t="s">
        <v>557</v>
      </c>
      <c r="V9" t="s">
        <v>11</v>
      </c>
      <c r="W9">
        <f>AVERAGE(H23,H27)</f>
        <v>44.083970000000001</v>
      </c>
      <c r="X9">
        <f>H31</f>
        <v>38.167940000000002</v>
      </c>
      <c r="Y9">
        <v>12</v>
      </c>
      <c r="Z9">
        <v>6</v>
      </c>
      <c r="AA9">
        <f t="shared" si="1"/>
        <v>0.86580087954873397</v>
      </c>
      <c r="AB9">
        <f t="shared" si="0"/>
        <v>-0.14410032809496925</v>
      </c>
      <c r="AC9">
        <f t="shared" si="2"/>
        <v>4</v>
      </c>
    </row>
    <row r="10" spans="1:29">
      <c r="A10" t="s">
        <v>515</v>
      </c>
      <c r="B10">
        <v>2</v>
      </c>
      <c r="C10">
        <v>1984</v>
      </c>
      <c r="D10">
        <v>2</v>
      </c>
      <c r="E10" t="s">
        <v>32</v>
      </c>
      <c r="F10" t="s">
        <v>980</v>
      </c>
      <c r="G10" t="s">
        <v>983</v>
      </c>
      <c r="H10">
        <v>13.122719999999999</v>
      </c>
      <c r="I10">
        <v>6</v>
      </c>
      <c r="K10" s="47"/>
      <c r="L10">
        <v>2</v>
      </c>
      <c r="M10">
        <v>8</v>
      </c>
      <c r="N10">
        <v>4</v>
      </c>
      <c r="O10" t="s">
        <v>719</v>
      </c>
      <c r="P10" t="s">
        <v>963</v>
      </c>
      <c r="Q10">
        <v>1984</v>
      </c>
      <c r="R10" t="s">
        <v>978</v>
      </c>
      <c r="T10" t="s">
        <v>981</v>
      </c>
      <c r="U10" t="s">
        <v>557</v>
      </c>
      <c r="V10" t="s">
        <v>11</v>
      </c>
      <c r="W10">
        <f>AVERAGE(H24,H28)</f>
        <v>87.659035000000003</v>
      </c>
      <c r="X10">
        <f>H32</f>
        <v>85.114500000000007</v>
      </c>
      <c r="Y10">
        <v>12</v>
      </c>
      <c r="Z10">
        <v>6</v>
      </c>
      <c r="AA10">
        <f t="shared" si="1"/>
        <v>0.97097235898159273</v>
      </c>
      <c r="AB10">
        <f t="shared" si="0"/>
        <v>-2.9457277644300225E-2</v>
      </c>
      <c r="AC10">
        <f t="shared" si="2"/>
        <v>4</v>
      </c>
    </row>
    <row r="11" spans="1:29">
      <c r="A11" t="s">
        <v>719</v>
      </c>
      <c r="B11">
        <v>2</v>
      </c>
      <c r="C11">
        <v>1984</v>
      </c>
      <c r="D11">
        <v>3</v>
      </c>
      <c r="E11" t="s">
        <v>32</v>
      </c>
      <c r="F11" t="s">
        <v>980</v>
      </c>
      <c r="G11" t="s">
        <v>983</v>
      </c>
      <c r="H11">
        <v>29.404620000000001</v>
      </c>
      <c r="I11">
        <v>6</v>
      </c>
      <c r="K11" s="47"/>
      <c r="L11">
        <v>2</v>
      </c>
      <c r="M11">
        <v>1</v>
      </c>
      <c r="N11">
        <v>1</v>
      </c>
      <c r="O11" t="s">
        <v>719</v>
      </c>
      <c r="P11" t="s">
        <v>963</v>
      </c>
      <c r="Q11">
        <v>1984</v>
      </c>
      <c r="R11" t="s">
        <v>978</v>
      </c>
      <c r="T11" t="s">
        <v>981</v>
      </c>
      <c r="U11" t="s">
        <v>557</v>
      </c>
      <c r="V11" t="s">
        <v>11</v>
      </c>
      <c r="W11">
        <f>AVERAGE(G35:G36)</f>
        <v>33.90052</v>
      </c>
      <c r="X11" s="22">
        <f>G37</f>
        <v>28.795809999999999</v>
      </c>
      <c r="Y11">
        <v>12</v>
      </c>
      <c r="Z11">
        <v>6</v>
      </c>
      <c r="AA11">
        <f t="shared" si="1"/>
        <v>0.8494208938387966</v>
      </c>
      <c r="AB11">
        <f t="shared" si="0"/>
        <v>-0.16320046305513977</v>
      </c>
      <c r="AC11">
        <f t="shared" si="2"/>
        <v>4</v>
      </c>
    </row>
    <row r="12" spans="1:29">
      <c r="A12" t="s">
        <v>707</v>
      </c>
      <c r="B12">
        <v>2</v>
      </c>
      <c r="C12">
        <v>1984</v>
      </c>
      <c r="D12">
        <v>4</v>
      </c>
      <c r="E12" t="s">
        <v>32</v>
      </c>
      <c r="F12" t="s">
        <v>980</v>
      </c>
      <c r="G12" t="s">
        <v>983</v>
      </c>
      <c r="H12">
        <v>89.307410000000004</v>
      </c>
      <c r="I12">
        <v>6</v>
      </c>
      <c r="K12" s="47"/>
      <c r="L12">
        <v>4</v>
      </c>
      <c r="M12">
        <v>1</v>
      </c>
      <c r="N12">
        <v>1</v>
      </c>
      <c r="O12" t="s">
        <v>719</v>
      </c>
      <c r="P12" t="s">
        <v>963</v>
      </c>
      <c r="Q12">
        <v>1983</v>
      </c>
      <c r="R12" t="s">
        <v>978</v>
      </c>
      <c r="T12" t="s">
        <v>981</v>
      </c>
      <c r="U12" t="s">
        <v>557</v>
      </c>
      <c r="V12" t="s">
        <v>11</v>
      </c>
      <c r="W12">
        <f>AVERAGE(G42:G43)</f>
        <v>11.940875</v>
      </c>
      <c r="X12" s="22">
        <f>G44</f>
        <v>11.491</v>
      </c>
      <c r="Y12">
        <v>16</v>
      </c>
      <c r="Z12">
        <v>8</v>
      </c>
      <c r="AA12">
        <f t="shared" si="1"/>
        <v>0.96232478775634112</v>
      </c>
      <c r="AB12">
        <f t="shared" si="0"/>
        <v>-3.8403268085962561E-2</v>
      </c>
      <c r="AC12">
        <f t="shared" si="2"/>
        <v>5.333333333333333</v>
      </c>
    </row>
    <row r="13" spans="1:29">
      <c r="A13" t="s">
        <v>963</v>
      </c>
      <c r="B13">
        <v>2</v>
      </c>
      <c r="C13">
        <v>1984</v>
      </c>
      <c r="D13">
        <v>1</v>
      </c>
      <c r="E13" t="s">
        <v>32</v>
      </c>
      <c r="F13" t="s">
        <v>982</v>
      </c>
      <c r="G13" t="s">
        <v>983</v>
      </c>
      <c r="H13">
        <v>0.60753000000000001</v>
      </c>
      <c r="I13">
        <v>6</v>
      </c>
      <c r="K13" s="47"/>
    </row>
    <row r="14" spans="1:29">
      <c r="B14">
        <v>2</v>
      </c>
      <c r="C14">
        <v>1984</v>
      </c>
      <c r="D14">
        <v>2</v>
      </c>
      <c r="E14" t="s">
        <v>32</v>
      </c>
      <c r="F14" t="s">
        <v>982</v>
      </c>
      <c r="G14" t="s">
        <v>983</v>
      </c>
      <c r="H14">
        <v>5.8323200000000002</v>
      </c>
      <c r="I14">
        <v>6</v>
      </c>
      <c r="K14" s="47"/>
    </row>
    <row r="15" spans="1:29">
      <c r="B15">
        <v>2</v>
      </c>
      <c r="C15">
        <v>1984</v>
      </c>
      <c r="D15">
        <v>3</v>
      </c>
      <c r="E15" t="s">
        <v>32</v>
      </c>
      <c r="F15" t="s">
        <v>982</v>
      </c>
      <c r="G15" t="s">
        <v>983</v>
      </c>
      <c r="H15">
        <v>12.15067</v>
      </c>
      <c r="I15">
        <v>6</v>
      </c>
      <c r="K15" s="47"/>
    </row>
    <row r="16" spans="1:29">
      <c r="B16">
        <v>2</v>
      </c>
      <c r="C16">
        <v>1984</v>
      </c>
      <c r="D16">
        <v>4</v>
      </c>
      <c r="E16" t="s">
        <v>32</v>
      </c>
      <c r="F16" t="s">
        <v>982</v>
      </c>
      <c r="G16" t="s">
        <v>983</v>
      </c>
      <c r="H16">
        <v>61.360869999999998</v>
      </c>
      <c r="I16">
        <v>6</v>
      </c>
      <c r="K16" s="47"/>
    </row>
    <row r="17" spans="2:11">
      <c r="B17">
        <v>2</v>
      </c>
      <c r="C17">
        <v>1984</v>
      </c>
      <c r="D17">
        <v>1</v>
      </c>
      <c r="E17" t="s">
        <v>34</v>
      </c>
      <c r="F17" t="s">
        <v>984</v>
      </c>
      <c r="G17" t="s">
        <v>983</v>
      </c>
      <c r="H17">
        <v>0.97204999999999997</v>
      </c>
      <c r="I17">
        <v>6</v>
      </c>
      <c r="K17" s="47"/>
    </row>
    <row r="18" spans="2:11">
      <c r="B18">
        <v>2</v>
      </c>
      <c r="C18">
        <v>1984</v>
      </c>
      <c r="D18">
        <v>2</v>
      </c>
      <c r="E18" t="s">
        <v>34</v>
      </c>
      <c r="F18" t="s">
        <v>984</v>
      </c>
      <c r="G18" t="s">
        <v>983</v>
      </c>
      <c r="H18">
        <v>8.8699899999999996</v>
      </c>
      <c r="I18">
        <v>6</v>
      </c>
      <c r="K18" s="47"/>
    </row>
    <row r="19" spans="2:11">
      <c r="B19">
        <v>2</v>
      </c>
      <c r="C19">
        <v>1984</v>
      </c>
      <c r="D19">
        <v>3</v>
      </c>
      <c r="E19" t="s">
        <v>34</v>
      </c>
      <c r="F19" t="s">
        <v>984</v>
      </c>
      <c r="G19" t="s">
        <v>983</v>
      </c>
      <c r="H19">
        <v>15.67436</v>
      </c>
      <c r="I19">
        <v>6</v>
      </c>
      <c r="K19" s="47"/>
    </row>
    <row r="20" spans="2:11">
      <c r="B20">
        <v>2</v>
      </c>
      <c r="C20">
        <v>1984</v>
      </c>
      <c r="D20">
        <v>4</v>
      </c>
      <c r="E20" t="s">
        <v>34</v>
      </c>
      <c r="F20" t="s">
        <v>984</v>
      </c>
      <c r="G20" t="s">
        <v>983</v>
      </c>
      <c r="H20">
        <v>69.987849999999995</v>
      </c>
      <c r="I20">
        <v>6</v>
      </c>
      <c r="K20" s="47"/>
    </row>
    <row r="21" spans="2:11">
      <c r="B21">
        <v>2</v>
      </c>
      <c r="C21">
        <v>1984</v>
      </c>
      <c r="D21">
        <v>1</v>
      </c>
      <c r="E21" t="s">
        <v>32</v>
      </c>
      <c r="F21" t="s">
        <v>980</v>
      </c>
      <c r="G21" t="s">
        <v>11</v>
      </c>
      <c r="H21">
        <v>7.37913</v>
      </c>
      <c r="I21">
        <v>6</v>
      </c>
      <c r="K21" s="47"/>
    </row>
    <row r="22" spans="2:11">
      <c r="B22">
        <v>2</v>
      </c>
      <c r="C22">
        <v>1984</v>
      </c>
      <c r="D22">
        <v>2</v>
      </c>
      <c r="E22" t="s">
        <v>32</v>
      </c>
      <c r="F22" t="s">
        <v>980</v>
      </c>
      <c r="G22" t="s">
        <v>11</v>
      </c>
      <c r="H22">
        <v>28.24427</v>
      </c>
      <c r="I22">
        <v>6</v>
      </c>
      <c r="K22" s="47"/>
    </row>
    <row r="23" spans="2:11">
      <c r="B23">
        <v>2</v>
      </c>
      <c r="C23">
        <v>1984</v>
      </c>
      <c r="D23">
        <v>3</v>
      </c>
      <c r="E23" t="s">
        <v>32</v>
      </c>
      <c r="F23" t="s">
        <v>980</v>
      </c>
      <c r="G23" t="s">
        <v>11</v>
      </c>
      <c r="H23">
        <v>53.30789</v>
      </c>
      <c r="I23">
        <v>6</v>
      </c>
      <c r="K23" s="47"/>
    </row>
    <row r="24" spans="2:11">
      <c r="B24">
        <v>2</v>
      </c>
      <c r="C24">
        <v>1984</v>
      </c>
      <c r="D24">
        <v>4</v>
      </c>
      <c r="E24" t="s">
        <v>32</v>
      </c>
      <c r="F24" t="s">
        <v>980</v>
      </c>
      <c r="G24" t="s">
        <v>11</v>
      </c>
      <c r="H24">
        <v>95.292619999999999</v>
      </c>
      <c r="I24">
        <v>6</v>
      </c>
      <c r="K24" s="47"/>
    </row>
    <row r="25" spans="2:11">
      <c r="B25">
        <v>2</v>
      </c>
      <c r="C25">
        <v>1984</v>
      </c>
      <c r="D25">
        <v>1</v>
      </c>
      <c r="E25" t="s">
        <v>32</v>
      </c>
      <c r="F25" t="s">
        <v>982</v>
      </c>
      <c r="G25" t="s">
        <v>11</v>
      </c>
      <c r="H25">
        <v>0.63612999999999997</v>
      </c>
      <c r="I25">
        <v>6</v>
      </c>
      <c r="K25" s="47"/>
    </row>
    <row r="26" spans="2:11">
      <c r="B26">
        <v>2</v>
      </c>
      <c r="C26">
        <v>1984</v>
      </c>
      <c r="D26">
        <v>2</v>
      </c>
      <c r="E26" t="s">
        <v>32</v>
      </c>
      <c r="F26" t="s">
        <v>982</v>
      </c>
      <c r="G26" t="s">
        <v>11</v>
      </c>
      <c r="H26">
        <v>13.61323</v>
      </c>
      <c r="I26">
        <v>6</v>
      </c>
      <c r="K26" s="47"/>
    </row>
    <row r="27" spans="2:11">
      <c r="B27">
        <v>2</v>
      </c>
      <c r="C27">
        <v>1984</v>
      </c>
      <c r="D27">
        <v>3</v>
      </c>
      <c r="E27" t="s">
        <v>32</v>
      </c>
      <c r="F27" t="s">
        <v>982</v>
      </c>
      <c r="G27" t="s">
        <v>11</v>
      </c>
      <c r="H27">
        <v>34.860050000000001</v>
      </c>
      <c r="I27">
        <v>6</v>
      </c>
      <c r="K27" s="47"/>
    </row>
    <row r="28" spans="2:11">
      <c r="B28">
        <v>2</v>
      </c>
      <c r="C28">
        <v>1984</v>
      </c>
      <c r="D28">
        <v>4</v>
      </c>
      <c r="E28" t="s">
        <v>32</v>
      </c>
      <c r="F28" t="s">
        <v>982</v>
      </c>
      <c r="G28" t="s">
        <v>11</v>
      </c>
      <c r="H28">
        <v>80.025450000000006</v>
      </c>
      <c r="I28">
        <v>6</v>
      </c>
      <c r="K28" s="47"/>
    </row>
    <row r="29" spans="2:11">
      <c r="B29">
        <v>2</v>
      </c>
      <c r="C29">
        <v>1984</v>
      </c>
      <c r="D29">
        <v>1</v>
      </c>
      <c r="E29" t="s">
        <v>34</v>
      </c>
      <c r="F29" t="s">
        <v>984</v>
      </c>
      <c r="G29" t="s">
        <v>11</v>
      </c>
      <c r="H29">
        <v>2.1628500000000002</v>
      </c>
      <c r="I29">
        <v>6</v>
      </c>
      <c r="K29" s="47"/>
    </row>
    <row r="30" spans="2:11">
      <c r="B30">
        <v>2</v>
      </c>
      <c r="C30">
        <v>1984</v>
      </c>
      <c r="D30">
        <v>2</v>
      </c>
      <c r="E30" t="s">
        <v>34</v>
      </c>
      <c r="F30" t="s">
        <v>984</v>
      </c>
      <c r="G30" t="s">
        <v>11</v>
      </c>
      <c r="H30">
        <v>20.101780000000002</v>
      </c>
      <c r="I30">
        <v>6</v>
      </c>
      <c r="K30" s="47"/>
    </row>
    <row r="31" spans="2:11">
      <c r="B31">
        <v>2</v>
      </c>
      <c r="C31">
        <v>1984</v>
      </c>
      <c r="D31">
        <v>3</v>
      </c>
      <c r="E31" t="s">
        <v>34</v>
      </c>
      <c r="F31" t="s">
        <v>984</v>
      </c>
      <c r="G31" t="s">
        <v>11</v>
      </c>
      <c r="H31">
        <v>38.167940000000002</v>
      </c>
      <c r="I31">
        <v>6</v>
      </c>
      <c r="K31" s="47"/>
    </row>
    <row r="32" spans="2:11">
      <c r="B32">
        <v>2</v>
      </c>
      <c r="C32">
        <v>1984</v>
      </c>
      <c r="D32">
        <v>4</v>
      </c>
      <c r="E32" t="s">
        <v>34</v>
      </c>
      <c r="F32" t="s">
        <v>984</v>
      </c>
      <c r="G32" t="s">
        <v>11</v>
      </c>
      <c r="H32">
        <v>85.114500000000007</v>
      </c>
      <c r="I32">
        <v>6</v>
      </c>
      <c r="K32" s="47"/>
    </row>
    <row r="33" spans="1:11">
      <c r="K33" s="47"/>
    </row>
    <row r="34" spans="1:11">
      <c r="A34" t="s">
        <v>60</v>
      </c>
      <c r="B34" t="s">
        <v>15</v>
      </c>
      <c r="C34" t="s">
        <v>597</v>
      </c>
      <c r="D34" t="s">
        <v>49</v>
      </c>
      <c r="E34" t="s">
        <v>706</v>
      </c>
      <c r="F34" t="s">
        <v>979</v>
      </c>
      <c r="G34" t="s">
        <v>978</v>
      </c>
      <c r="H34" t="s">
        <v>13</v>
      </c>
      <c r="K34" s="47"/>
    </row>
    <row r="35" spans="1:11">
      <c r="A35" t="s">
        <v>173</v>
      </c>
      <c r="B35">
        <v>3</v>
      </c>
      <c r="C35">
        <v>1984</v>
      </c>
      <c r="D35" t="s">
        <v>32</v>
      </c>
      <c r="E35" t="s">
        <v>980</v>
      </c>
      <c r="F35" t="s">
        <v>11</v>
      </c>
      <c r="G35" s="22">
        <v>42.866489999999999</v>
      </c>
      <c r="H35">
        <v>6</v>
      </c>
      <c r="K35" s="47"/>
    </row>
    <row r="36" spans="1:11">
      <c r="A36" t="s">
        <v>515</v>
      </c>
      <c r="B36">
        <v>3</v>
      </c>
      <c r="C36">
        <v>1984</v>
      </c>
      <c r="D36" t="s">
        <v>32</v>
      </c>
      <c r="E36" t="s">
        <v>982</v>
      </c>
      <c r="F36" t="s">
        <v>11</v>
      </c>
      <c r="G36" s="22">
        <v>24.934550000000002</v>
      </c>
      <c r="H36">
        <v>6</v>
      </c>
      <c r="K36" s="47"/>
    </row>
    <row r="37" spans="1:11">
      <c r="A37" t="s">
        <v>719</v>
      </c>
      <c r="B37">
        <v>3</v>
      </c>
      <c r="C37">
        <v>1984</v>
      </c>
      <c r="D37" t="s">
        <v>34</v>
      </c>
      <c r="E37" t="s">
        <v>984</v>
      </c>
      <c r="F37" t="s">
        <v>11</v>
      </c>
      <c r="G37" s="22">
        <v>28.795809999999999</v>
      </c>
      <c r="H37">
        <v>6</v>
      </c>
      <c r="K37" s="47"/>
    </row>
    <row r="38" spans="1:11">
      <c r="A38" t="s">
        <v>707</v>
      </c>
      <c r="G38" s="22"/>
      <c r="K38" s="47"/>
    </row>
    <row r="39" spans="1:11">
      <c r="A39" t="s">
        <v>963</v>
      </c>
      <c r="K39" s="47"/>
    </row>
    <row r="40" spans="1:11">
      <c r="K40" s="47"/>
    </row>
    <row r="41" spans="1:11">
      <c r="A41" t="s">
        <v>60</v>
      </c>
      <c r="B41" t="s">
        <v>15</v>
      </c>
      <c r="C41" t="s">
        <v>597</v>
      </c>
      <c r="D41" t="s">
        <v>49</v>
      </c>
      <c r="E41" t="s">
        <v>706</v>
      </c>
      <c r="F41" t="s">
        <v>979</v>
      </c>
      <c r="G41" t="s">
        <v>978</v>
      </c>
      <c r="H41" t="s">
        <v>13</v>
      </c>
      <c r="K41" s="47"/>
    </row>
    <row r="42" spans="1:11">
      <c r="A42" t="s">
        <v>977</v>
      </c>
      <c r="B42">
        <v>4</v>
      </c>
      <c r="C42">
        <v>1985</v>
      </c>
      <c r="D42" t="s">
        <v>32</v>
      </c>
      <c r="E42" t="s">
        <v>980</v>
      </c>
      <c r="F42" t="s">
        <v>11</v>
      </c>
      <c r="G42" s="22">
        <v>17.095120000000001</v>
      </c>
      <c r="H42">
        <v>8</v>
      </c>
      <c r="K42" s="47"/>
    </row>
    <row r="43" spans="1:11">
      <c r="A43" t="s">
        <v>515</v>
      </c>
      <c r="B43">
        <v>4</v>
      </c>
      <c r="C43">
        <v>1985</v>
      </c>
      <c r="D43" t="s">
        <v>32</v>
      </c>
      <c r="E43" t="s">
        <v>982</v>
      </c>
      <c r="F43" t="s">
        <v>11</v>
      </c>
      <c r="G43" s="22">
        <v>6.7866299999999997</v>
      </c>
      <c r="H43">
        <v>8</v>
      </c>
      <c r="K43" s="47"/>
    </row>
    <row r="44" spans="1:11">
      <c r="A44" t="s">
        <v>719</v>
      </c>
      <c r="B44">
        <v>4</v>
      </c>
      <c r="C44">
        <v>1985</v>
      </c>
      <c r="D44" t="s">
        <v>34</v>
      </c>
      <c r="E44" t="s">
        <v>984</v>
      </c>
      <c r="F44" t="s">
        <v>11</v>
      </c>
      <c r="G44" s="22">
        <v>11.491</v>
      </c>
      <c r="H44">
        <v>8</v>
      </c>
      <c r="K44" s="47"/>
    </row>
    <row r="45" spans="1:11">
      <c r="A45" t="s">
        <v>707</v>
      </c>
      <c r="G45" s="22"/>
      <c r="K45" s="47"/>
    </row>
    <row r="46" spans="1:11">
      <c r="A46" t="s">
        <v>963</v>
      </c>
      <c r="K46" s="47"/>
    </row>
    <row r="47" spans="1:11">
      <c r="K47" s="47"/>
    </row>
    <row r="48" spans="1:11">
      <c r="K48" s="47"/>
    </row>
    <row r="49" spans="11:11">
      <c r="K49" s="47"/>
    </row>
    <row r="50" spans="11:11">
      <c r="K50" s="47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C141"/>
  <sheetViews>
    <sheetView workbookViewId="0">
      <selection activeCell="Q44" sqref="Q44"/>
    </sheetView>
  </sheetViews>
  <sheetFormatPr defaultColWidth="11" defaultRowHeight="15.6"/>
  <cols>
    <col min="11" max="11" width="10.8984375" style="48"/>
  </cols>
  <sheetData>
    <row r="1" spans="1:29">
      <c r="A1" t="s">
        <v>60</v>
      </c>
      <c r="B1" t="s">
        <v>15</v>
      </c>
      <c r="C1" t="s">
        <v>597</v>
      </c>
      <c r="D1" t="s">
        <v>221</v>
      </c>
      <c r="E1" t="s">
        <v>49</v>
      </c>
      <c r="F1" t="s">
        <v>706</v>
      </c>
      <c r="G1" t="s">
        <v>986</v>
      </c>
      <c r="H1" t="s">
        <v>13</v>
      </c>
      <c r="K1" s="47"/>
      <c r="L1" t="s">
        <v>15</v>
      </c>
      <c r="M1" t="s">
        <v>16</v>
      </c>
      <c r="N1" t="s">
        <v>221</v>
      </c>
      <c r="O1" t="s">
        <v>515</v>
      </c>
      <c r="P1" t="s">
        <v>707</v>
      </c>
      <c r="Q1" t="s">
        <v>597</v>
      </c>
      <c r="R1" t="s">
        <v>708</v>
      </c>
      <c r="S1" t="s">
        <v>620</v>
      </c>
      <c r="T1" t="s">
        <v>709</v>
      </c>
      <c r="U1" t="s">
        <v>710</v>
      </c>
      <c r="V1" t="s">
        <v>979</v>
      </c>
      <c r="W1" t="s">
        <v>711</v>
      </c>
      <c r="X1" t="s">
        <v>712</v>
      </c>
      <c r="Y1" t="s">
        <v>713</v>
      </c>
      <c r="Z1" t="s">
        <v>714</v>
      </c>
      <c r="AA1" t="s">
        <v>715</v>
      </c>
      <c r="AB1" t="s">
        <v>716</v>
      </c>
      <c r="AC1" t="s">
        <v>28</v>
      </c>
    </row>
    <row r="2" spans="1:29">
      <c r="A2" t="s">
        <v>74</v>
      </c>
      <c r="B2">
        <v>1</v>
      </c>
      <c r="C2">
        <v>1986</v>
      </c>
      <c r="D2">
        <v>1</v>
      </c>
      <c r="E2" t="s">
        <v>32</v>
      </c>
      <c r="F2" t="s">
        <v>987</v>
      </c>
      <c r="G2">
        <v>13.03116</v>
      </c>
      <c r="H2">
        <v>4</v>
      </c>
      <c r="K2" s="47"/>
      <c r="L2">
        <v>1</v>
      </c>
      <c r="M2">
        <v>1</v>
      </c>
      <c r="N2">
        <v>1</v>
      </c>
      <c r="O2" t="s">
        <v>988</v>
      </c>
      <c r="P2" t="s">
        <v>989</v>
      </c>
      <c r="Q2">
        <v>1986</v>
      </c>
      <c r="R2" t="s">
        <v>986</v>
      </c>
      <c r="T2" t="s">
        <v>990</v>
      </c>
      <c r="U2" t="s">
        <v>557</v>
      </c>
      <c r="W2">
        <f>AVERAGE(G2,G6)</f>
        <v>8.9943349999999995</v>
      </c>
      <c r="X2">
        <f>G10</f>
        <v>3.1161500000000002</v>
      </c>
      <c r="Y2">
        <v>8</v>
      </c>
      <c r="Z2">
        <v>4</v>
      </c>
      <c r="AA2">
        <f>X2/W2</f>
        <v>0.34645696430030687</v>
      </c>
      <c r="AB2">
        <f t="shared" ref="AB2:AB37" si="0">LN(AA2)</f>
        <v>-1.0599966692192966</v>
      </c>
      <c r="AC2">
        <f>(Y2*Z2)/(Z2+Y2)</f>
        <v>2.6666666666666665</v>
      </c>
    </row>
    <row r="3" spans="1:29">
      <c r="A3" t="s">
        <v>515</v>
      </c>
      <c r="B3">
        <v>1</v>
      </c>
      <c r="C3">
        <v>1986</v>
      </c>
      <c r="D3">
        <v>2</v>
      </c>
      <c r="E3" t="s">
        <v>32</v>
      </c>
      <c r="F3" t="s">
        <v>987</v>
      </c>
      <c r="G3">
        <v>25.63739</v>
      </c>
      <c r="H3">
        <v>4</v>
      </c>
      <c r="K3" s="47"/>
      <c r="L3">
        <v>1</v>
      </c>
      <c r="M3">
        <v>2</v>
      </c>
      <c r="N3">
        <v>2</v>
      </c>
      <c r="O3" t="s">
        <v>988</v>
      </c>
      <c r="P3" t="s">
        <v>989</v>
      </c>
      <c r="Q3">
        <v>1986</v>
      </c>
      <c r="R3" t="s">
        <v>986</v>
      </c>
      <c r="T3" t="s">
        <v>990</v>
      </c>
      <c r="U3" t="s">
        <v>557</v>
      </c>
      <c r="W3">
        <f>AVERAGE(G3,G7)</f>
        <v>15.509914999999999</v>
      </c>
      <c r="X3">
        <f>G11</f>
        <v>19.54674</v>
      </c>
      <c r="Y3">
        <v>8</v>
      </c>
      <c r="Z3">
        <v>4</v>
      </c>
      <c r="AA3">
        <f t="shared" ref="AA3:AA37" si="1">X3/W3</f>
        <v>1.2602738312879214</v>
      </c>
      <c r="AB3">
        <f t="shared" si="0"/>
        <v>0.23132902377040659</v>
      </c>
      <c r="AC3">
        <f t="shared" ref="AC3:AC40" si="2">(Y3*Z3)/(Z3+Y3)</f>
        <v>2.6666666666666665</v>
      </c>
    </row>
    <row r="4" spans="1:29">
      <c r="A4" t="s">
        <v>988</v>
      </c>
      <c r="B4">
        <v>1</v>
      </c>
      <c r="C4">
        <v>1986</v>
      </c>
      <c r="D4">
        <v>3</v>
      </c>
      <c r="E4" t="s">
        <v>32</v>
      </c>
      <c r="F4" t="s">
        <v>987</v>
      </c>
      <c r="G4">
        <v>81.728049999999996</v>
      </c>
      <c r="H4">
        <v>4</v>
      </c>
      <c r="K4" s="47"/>
      <c r="L4">
        <v>1</v>
      </c>
      <c r="M4">
        <v>3</v>
      </c>
      <c r="N4">
        <v>3</v>
      </c>
      <c r="O4" t="s">
        <v>988</v>
      </c>
      <c r="P4" t="s">
        <v>989</v>
      </c>
      <c r="Q4">
        <v>1986</v>
      </c>
      <c r="R4" t="s">
        <v>986</v>
      </c>
      <c r="T4" t="s">
        <v>990</v>
      </c>
      <c r="U4" t="s">
        <v>557</v>
      </c>
      <c r="W4">
        <f>AVERAGE(G4,G8)</f>
        <v>55.807369999999999</v>
      </c>
      <c r="X4">
        <f>G12</f>
        <v>58.640230000000003</v>
      </c>
      <c r="Y4">
        <v>8</v>
      </c>
      <c r="Z4">
        <v>4</v>
      </c>
      <c r="AA4">
        <f t="shared" si="1"/>
        <v>1.0507613958514799</v>
      </c>
      <c r="AB4">
        <f t="shared" si="0"/>
        <v>4.9515040289416674E-2</v>
      </c>
      <c r="AC4">
        <f t="shared" si="2"/>
        <v>2.6666666666666665</v>
      </c>
    </row>
    <row r="5" spans="1:29">
      <c r="A5" t="s">
        <v>707</v>
      </c>
      <c r="B5">
        <v>1</v>
      </c>
      <c r="C5">
        <v>1986</v>
      </c>
      <c r="D5">
        <v>4</v>
      </c>
      <c r="E5" t="s">
        <v>32</v>
      </c>
      <c r="F5" t="s">
        <v>987</v>
      </c>
      <c r="G5">
        <v>89.801699999999997</v>
      </c>
      <c r="H5">
        <v>4</v>
      </c>
      <c r="K5" s="47"/>
      <c r="L5">
        <v>1</v>
      </c>
      <c r="M5">
        <v>4</v>
      </c>
      <c r="N5">
        <v>4</v>
      </c>
      <c r="O5" t="s">
        <v>988</v>
      </c>
      <c r="P5" t="s">
        <v>989</v>
      </c>
      <c r="Q5">
        <v>1986</v>
      </c>
      <c r="R5" t="s">
        <v>986</v>
      </c>
      <c r="T5" t="s">
        <v>990</v>
      </c>
      <c r="U5" t="s">
        <v>557</v>
      </c>
      <c r="W5">
        <f>AVERAGE(G5,G9)</f>
        <v>67.917845</v>
      </c>
      <c r="X5">
        <f>G13</f>
        <v>69.405100000000004</v>
      </c>
      <c r="Y5">
        <v>8</v>
      </c>
      <c r="Z5">
        <v>4</v>
      </c>
      <c r="AA5">
        <f t="shared" si="1"/>
        <v>1.0218978532077985</v>
      </c>
      <c r="AB5">
        <f t="shared" si="0"/>
        <v>2.1661538848809857E-2</v>
      </c>
      <c r="AC5">
        <f t="shared" si="2"/>
        <v>2.6666666666666665</v>
      </c>
    </row>
    <row r="6" spans="1:29">
      <c r="A6" t="s">
        <v>989</v>
      </c>
      <c r="B6">
        <v>1</v>
      </c>
      <c r="C6">
        <v>1986</v>
      </c>
      <c r="D6">
        <v>1</v>
      </c>
      <c r="E6" t="s">
        <v>32</v>
      </c>
      <c r="F6" t="s">
        <v>991</v>
      </c>
      <c r="G6">
        <v>4.9575100000000001</v>
      </c>
      <c r="H6">
        <v>4</v>
      </c>
      <c r="K6" s="47"/>
      <c r="L6">
        <v>1</v>
      </c>
      <c r="M6">
        <v>1</v>
      </c>
      <c r="N6">
        <v>1</v>
      </c>
      <c r="O6" t="s">
        <v>988</v>
      </c>
      <c r="P6" t="s">
        <v>989</v>
      </c>
      <c r="Q6">
        <v>1986</v>
      </c>
      <c r="R6" t="s">
        <v>986</v>
      </c>
      <c r="T6" t="s">
        <v>992</v>
      </c>
      <c r="U6" t="s">
        <v>557</v>
      </c>
      <c r="W6">
        <f>AVERAGE(G16,G20)</f>
        <v>6.5989850000000008</v>
      </c>
      <c r="X6">
        <f>G24</f>
        <v>13.83249</v>
      </c>
      <c r="Y6">
        <v>8</v>
      </c>
      <c r="Z6">
        <v>4</v>
      </c>
      <c r="AA6">
        <f t="shared" si="1"/>
        <v>2.0961541812869702</v>
      </c>
      <c r="AB6">
        <f t="shared" si="0"/>
        <v>0.74010432352772604</v>
      </c>
      <c r="AC6">
        <f t="shared" si="2"/>
        <v>2.6666666666666665</v>
      </c>
    </row>
    <row r="7" spans="1:29">
      <c r="B7">
        <v>1</v>
      </c>
      <c r="C7">
        <v>1986</v>
      </c>
      <c r="D7">
        <v>2</v>
      </c>
      <c r="E7" t="s">
        <v>32</v>
      </c>
      <c r="F7" t="s">
        <v>991</v>
      </c>
      <c r="G7">
        <v>5.3824399999999999</v>
      </c>
      <c r="H7">
        <v>4</v>
      </c>
      <c r="K7" s="47"/>
      <c r="L7">
        <v>1</v>
      </c>
      <c r="M7">
        <v>2</v>
      </c>
      <c r="N7">
        <v>2</v>
      </c>
      <c r="O7" t="s">
        <v>988</v>
      </c>
      <c r="P7" t="s">
        <v>989</v>
      </c>
      <c r="Q7">
        <v>1986</v>
      </c>
      <c r="R7" t="s">
        <v>986</v>
      </c>
      <c r="T7" t="s">
        <v>992</v>
      </c>
      <c r="U7" t="s">
        <v>557</v>
      </c>
      <c r="W7">
        <f>AVERAGE(G17,G21)</f>
        <v>15.482234999999999</v>
      </c>
      <c r="X7">
        <f>G25</f>
        <v>22.33503</v>
      </c>
      <c r="Y7">
        <v>8</v>
      </c>
      <c r="Z7">
        <v>4</v>
      </c>
      <c r="AA7">
        <f t="shared" si="1"/>
        <v>1.4426231096479287</v>
      </c>
      <c r="AB7">
        <f t="shared" si="0"/>
        <v>0.36646306040174886</v>
      </c>
      <c r="AC7">
        <f t="shared" si="2"/>
        <v>2.6666666666666665</v>
      </c>
    </row>
    <row r="8" spans="1:29">
      <c r="B8">
        <v>1</v>
      </c>
      <c r="C8">
        <v>1986</v>
      </c>
      <c r="D8">
        <v>3</v>
      </c>
      <c r="E8" t="s">
        <v>32</v>
      </c>
      <c r="F8" t="s">
        <v>991</v>
      </c>
      <c r="G8">
        <v>29.886690000000002</v>
      </c>
      <c r="H8">
        <v>4</v>
      </c>
      <c r="K8" s="47"/>
      <c r="L8">
        <v>1</v>
      </c>
      <c r="M8">
        <v>3</v>
      </c>
      <c r="N8">
        <v>3</v>
      </c>
      <c r="O8" t="s">
        <v>988</v>
      </c>
      <c r="P8" t="s">
        <v>989</v>
      </c>
      <c r="Q8">
        <v>1986</v>
      </c>
      <c r="R8" t="s">
        <v>986</v>
      </c>
      <c r="T8" t="s">
        <v>992</v>
      </c>
      <c r="U8" t="s">
        <v>557</v>
      </c>
      <c r="W8">
        <f>AVERAGE(G18,G22)</f>
        <v>66.878174999999999</v>
      </c>
      <c r="X8">
        <f>G26</f>
        <v>70.812179999999998</v>
      </c>
      <c r="Y8">
        <v>8</v>
      </c>
      <c r="Z8">
        <v>4</v>
      </c>
      <c r="AA8">
        <f t="shared" si="1"/>
        <v>1.0588234502511469</v>
      </c>
      <c r="AB8">
        <f t="shared" si="0"/>
        <v>5.7158339077140095E-2</v>
      </c>
      <c r="AC8">
        <f t="shared" si="2"/>
        <v>2.6666666666666665</v>
      </c>
    </row>
    <row r="9" spans="1:29">
      <c r="B9">
        <v>1</v>
      </c>
      <c r="C9">
        <v>1986</v>
      </c>
      <c r="D9">
        <v>4</v>
      </c>
      <c r="E9" t="s">
        <v>32</v>
      </c>
      <c r="F9" t="s">
        <v>991</v>
      </c>
      <c r="G9">
        <v>46.033990000000003</v>
      </c>
      <c r="H9">
        <v>4</v>
      </c>
      <c r="K9" s="47"/>
      <c r="L9">
        <v>1</v>
      </c>
      <c r="M9">
        <v>4</v>
      </c>
      <c r="N9">
        <v>4</v>
      </c>
      <c r="O9" t="s">
        <v>988</v>
      </c>
      <c r="P9" t="s">
        <v>989</v>
      </c>
      <c r="Q9">
        <v>1986</v>
      </c>
      <c r="R9" t="s">
        <v>986</v>
      </c>
      <c r="T9" t="s">
        <v>992</v>
      </c>
      <c r="U9" t="s">
        <v>557</v>
      </c>
      <c r="W9">
        <f>AVERAGE(G19,G23)</f>
        <v>74.302030000000002</v>
      </c>
      <c r="X9">
        <f>G27</f>
        <v>77.664969999999997</v>
      </c>
      <c r="Y9">
        <v>8</v>
      </c>
      <c r="Z9">
        <v>4</v>
      </c>
      <c r="AA9">
        <f t="shared" si="1"/>
        <v>1.0452604054021135</v>
      </c>
      <c r="AB9">
        <f t="shared" si="0"/>
        <v>4.4266046146019068E-2</v>
      </c>
      <c r="AC9">
        <f t="shared" si="2"/>
        <v>2.6666666666666665</v>
      </c>
    </row>
    <row r="10" spans="1:29">
      <c r="B10">
        <v>1</v>
      </c>
      <c r="C10">
        <v>1986</v>
      </c>
      <c r="D10">
        <v>1</v>
      </c>
      <c r="E10" t="s">
        <v>34</v>
      </c>
      <c r="F10" t="s">
        <v>984</v>
      </c>
      <c r="G10">
        <v>3.1161500000000002</v>
      </c>
      <c r="H10">
        <v>4</v>
      </c>
      <c r="K10" s="47"/>
      <c r="L10">
        <v>1</v>
      </c>
      <c r="M10">
        <v>1</v>
      </c>
      <c r="N10">
        <v>1</v>
      </c>
      <c r="O10" t="s">
        <v>988</v>
      </c>
      <c r="P10" t="s">
        <v>989</v>
      </c>
      <c r="Q10">
        <v>1986</v>
      </c>
      <c r="R10" t="s">
        <v>986</v>
      </c>
      <c r="T10" t="s">
        <v>993</v>
      </c>
      <c r="U10" t="s">
        <v>557</v>
      </c>
      <c r="W10">
        <f>AVERAGE(G30,G34)</f>
        <v>2.644835</v>
      </c>
      <c r="X10" s="22">
        <f>G38</f>
        <v>2.14106</v>
      </c>
      <c r="Y10">
        <v>8</v>
      </c>
      <c r="Z10">
        <v>4</v>
      </c>
      <c r="AA10">
        <f t="shared" si="1"/>
        <v>0.80952497981915694</v>
      </c>
      <c r="AB10">
        <f t="shared" si="0"/>
        <v>-0.2113076480092933</v>
      </c>
      <c r="AC10">
        <f t="shared" si="2"/>
        <v>2.6666666666666665</v>
      </c>
    </row>
    <row r="11" spans="1:29">
      <c r="B11">
        <v>1</v>
      </c>
      <c r="C11">
        <v>1986</v>
      </c>
      <c r="D11">
        <v>2</v>
      </c>
      <c r="E11" t="s">
        <v>34</v>
      </c>
      <c r="F11" t="s">
        <v>984</v>
      </c>
      <c r="G11">
        <v>19.54674</v>
      </c>
      <c r="H11">
        <v>4</v>
      </c>
      <c r="K11" s="47"/>
      <c r="L11">
        <v>1</v>
      </c>
      <c r="M11">
        <v>2</v>
      </c>
      <c r="N11">
        <v>2</v>
      </c>
      <c r="O11" t="s">
        <v>988</v>
      </c>
      <c r="P11" t="s">
        <v>989</v>
      </c>
      <c r="Q11">
        <v>1986</v>
      </c>
      <c r="R11" t="s">
        <v>986</v>
      </c>
      <c r="T11" t="s">
        <v>993</v>
      </c>
      <c r="U11" t="s">
        <v>557</v>
      </c>
      <c r="W11">
        <f>AVERAGE(G31,G35)</f>
        <v>5.3526450000000008</v>
      </c>
      <c r="X11" s="22">
        <f>G39</f>
        <v>8.5642300000000002</v>
      </c>
      <c r="Y11">
        <v>8</v>
      </c>
      <c r="Z11">
        <v>4</v>
      </c>
      <c r="AA11">
        <f t="shared" si="1"/>
        <v>1.5999996263529523</v>
      </c>
      <c r="AB11">
        <f t="shared" si="0"/>
        <v>0.47000339571630351</v>
      </c>
      <c r="AC11">
        <f t="shared" si="2"/>
        <v>2.6666666666666665</v>
      </c>
    </row>
    <row r="12" spans="1:29">
      <c r="B12">
        <v>1</v>
      </c>
      <c r="C12">
        <v>1986</v>
      </c>
      <c r="D12">
        <v>3</v>
      </c>
      <c r="E12" t="s">
        <v>34</v>
      </c>
      <c r="F12" t="s">
        <v>984</v>
      </c>
      <c r="G12">
        <v>58.640230000000003</v>
      </c>
      <c r="H12">
        <v>4</v>
      </c>
      <c r="K12" s="47"/>
      <c r="L12">
        <v>1</v>
      </c>
      <c r="M12">
        <v>3</v>
      </c>
      <c r="N12">
        <v>3</v>
      </c>
      <c r="O12" t="s">
        <v>988</v>
      </c>
      <c r="P12" t="s">
        <v>989</v>
      </c>
      <c r="Q12">
        <v>1986</v>
      </c>
      <c r="R12" t="s">
        <v>986</v>
      </c>
      <c r="T12" t="s">
        <v>993</v>
      </c>
      <c r="U12" t="s">
        <v>557</v>
      </c>
      <c r="W12">
        <f>AVERAGE(G32,G36)</f>
        <v>40.806044999999997</v>
      </c>
      <c r="X12" s="22">
        <f>G40</f>
        <v>39.420650000000002</v>
      </c>
      <c r="Y12">
        <v>8</v>
      </c>
      <c r="Z12">
        <v>4</v>
      </c>
      <c r="AA12">
        <f t="shared" si="1"/>
        <v>0.96604927039608968</v>
      </c>
      <c r="AB12">
        <f t="shared" si="0"/>
        <v>-3.4540441519489457E-2</v>
      </c>
      <c r="AC12">
        <f t="shared" si="2"/>
        <v>2.6666666666666665</v>
      </c>
    </row>
    <row r="13" spans="1:29">
      <c r="B13">
        <v>1</v>
      </c>
      <c r="C13">
        <v>1986</v>
      </c>
      <c r="D13">
        <v>4</v>
      </c>
      <c r="E13" t="s">
        <v>34</v>
      </c>
      <c r="F13" t="s">
        <v>984</v>
      </c>
      <c r="G13">
        <v>69.405100000000004</v>
      </c>
      <c r="H13">
        <v>4</v>
      </c>
      <c r="K13" s="47"/>
      <c r="L13">
        <v>1</v>
      </c>
      <c r="M13">
        <v>4</v>
      </c>
      <c r="N13">
        <v>4</v>
      </c>
      <c r="O13" t="s">
        <v>988</v>
      </c>
      <c r="P13" t="s">
        <v>989</v>
      </c>
      <c r="Q13">
        <v>1986</v>
      </c>
      <c r="R13" t="s">
        <v>986</v>
      </c>
      <c r="T13" t="s">
        <v>993</v>
      </c>
      <c r="U13" t="s">
        <v>557</v>
      </c>
      <c r="W13">
        <f>AVERAGE(G33,G37)</f>
        <v>51.637280000000004</v>
      </c>
      <c r="X13" s="22">
        <f>G41</f>
        <v>49.370280000000001</v>
      </c>
      <c r="Y13">
        <v>8</v>
      </c>
      <c r="Z13">
        <v>4</v>
      </c>
      <c r="AA13">
        <f t="shared" si="1"/>
        <v>0.95609761009875027</v>
      </c>
      <c r="AB13">
        <f t="shared" si="0"/>
        <v>-4.4895268529097344E-2</v>
      </c>
      <c r="AC13">
        <f t="shared" si="2"/>
        <v>2.6666666666666665</v>
      </c>
    </row>
    <row r="14" spans="1:29">
      <c r="K14" s="47"/>
      <c r="L14">
        <v>1</v>
      </c>
      <c r="M14">
        <v>1</v>
      </c>
      <c r="N14">
        <v>1</v>
      </c>
      <c r="O14" t="s">
        <v>988</v>
      </c>
      <c r="P14" t="s">
        <v>989</v>
      </c>
      <c r="Q14">
        <v>1986</v>
      </c>
      <c r="R14" t="s">
        <v>986</v>
      </c>
      <c r="T14" t="s">
        <v>994</v>
      </c>
      <c r="U14" t="s">
        <v>557</v>
      </c>
      <c r="W14">
        <f>AVERAGE(G44,G48,G52)</f>
        <v>7.3662566666666658</v>
      </c>
      <c r="X14" s="22">
        <f>G56</f>
        <v>15.55556</v>
      </c>
      <c r="Y14">
        <v>12</v>
      </c>
      <c r="Z14">
        <v>4</v>
      </c>
      <c r="AA14">
        <f t="shared" si="1"/>
        <v>2.11173201042411</v>
      </c>
      <c r="AB14">
        <f t="shared" si="0"/>
        <v>0.74750846878918853</v>
      </c>
      <c r="AC14">
        <f t="shared" si="2"/>
        <v>3</v>
      </c>
    </row>
    <row r="15" spans="1:29">
      <c r="A15" t="s">
        <v>60</v>
      </c>
      <c r="B15" t="s">
        <v>15</v>
      </c>
      <c r="C15" t="s">
        <v>597</v>
      </c>
      <c r="D15" t="s">
        <v>221</v>
      </c>
      <c r="E15" t="s">
        <v>49</v>
      </c>
      <c r="F15" t="s">
        <v>706</v>
      </c>
      <c r="G15" t="s">
        <v>986</v>
      </c>
      <c r="H15" t="s">
        <v>13</v>
      </c>
      <c r="K15" s="47"/>
      <c r="L15">
        <v>1</v>
      </c>
      <c r="M15">
        <v>2</v>
      </c>
      <c r="N15">
        <v>2</v>
      </c>
      <c r="O15" t="s">
        <v>988</v>
      </c>
      <c r="P15" t="s">
        <v>989</v>
      </c>
      <c r="Q15">
        <v>1986</v>
      </c>
      <c r="R15" t="s">
        <v>986</v>
      </c>
      <c r="T15" t="s">
        <v>994</v>
      </c>
      <c r="U15" t="s">
        <v>557</v>
      </c>
      <c r="W15">
        <f>AVERAGE(G45,G49,G53)</f>
        <v>13.456786666666666</v>
      </c>
      <c r="X15" s="22">
        <f>G57</f>
        <v>21.97531</v>
      </c>
      <c r="Y15">
        <v>12</v>
      </c>
      <c r="Z15">
        <v>4</v>
      </c>
      <c r="AA15">
        <f t="shared" si="1"/>
        <v>1.6330280433466535</v>
      </c>
      <c r="AB15">
        <f t="shared" si="0"/>
        <v>0.49043598674145938</v>
      </c>
      <c r="AC15">
        <f t="shared" si="2"/>
        <v>3</v>
      </c>
    </row>
    <row r="16" spans="1:29">
      <c r="A16" t="s">
        <v>7</v>
      </c>
      <c r="B16">
        <v>2</v>
      </c>
      <c r="C16">
        <v>1986</v>
      </c>
      <c r="D16">
        <v>1</v>
      </c>
      <c r="E16" t="s">
        <v>32</v>
      </c>
      <c r="F16" t="s">
        <v>987</v>
      </c>
      <c r="G16">
        <v>12.182740000000001</v>
      </c>
      <c r="H16">
        <v>4</v>
      </c>
      <c r="K16" s="47"/>
      <c r="L16">
        <v>1</v>
      </c>
      <c r="M16">
        <v>3</v>
      </c>
      <c r="N16">
        <v>3</v>
      </c>
      <c r="O16" t="s">
        <v>988</v>
      </c>
      <c r="P16" t="s">
        <v>989</v>
      </c>
      <c r="Q16">
        <v>1986</v>
      </c>
      <c r="R16" t="s">
        <v>986</v>
      </c>
      <c r="T16" t="s">
        <v>994</v>
      </c>
      <c r="U16" t="s">
        <v>557</v>
      </c>
      <c r="W16">
        <f>AVERAGE(G46,G50,G54)</f>
        <v>55.47325</v>
      </c>
      <c r="X16" s="22">
        <f>G58</f>
        <v>60.740740000000002</v>
      </c>
      <c r="Y16">
        <v>12</v>
      </c>
      <c r="Z16">
        <v>4</v>
      </c>
      <c r="AA16">
        <f t="shared" si="1"/>
        <v>1.0949554965681658</v>
      </c>
      <c r="AB16">
        <f t="shared" si="0"/>
        <v>9.0713720039037743E-2</v>
      </c>
      <c r="AC16">
        <f t="shared" si="2"/>
        <v>3</v>
      </c>
    </row>
    <row r="17" spans="1:29">
      <c r="A17" t="s">
        <v>515</v>
      </c>
      <c r="B17">
        <v>2</v>
      </c>
      <c r="C17">
        <v>1986</v>
      </c>
      <c r="D17">
        <v>2</v>
      </c>
      <c r="E17" t="s">
        <v>32</v>
      </c>
      <c r="F17" t="s">
        <v>987</v>
      </c>
      <c r="G17">
        <v>25</v>
      </c>
      <c r="H17">
        <v>4</v>
      </c>
      <c r="K17" s="47"/>
      <c r="L17">
        <v>1</v>
      </c>
      <c r="M17">
        <v>4</v>
      </c>
      <c r="N17">
        <v>4</v>
      </c>
      <c r="O17" t="s">
        <v>988</v>
      </c>
      <c r="P17" t="s">
        <v>989</v>
      </c>
      <c r="Q17">
        <v>1986</v>
      </c>
      <c r="R17" t="s">
        <v>986</v>
      </c>
      <c r="T17" t="s">
        <v>994</v>
      </c>
      <c r="U17" t="s">
        <v>557</v>
      </c>
      <c r="W17">
        <f>AVERAGE(G47,G51,G55)</f>
        <v>65.761313333333334</v>
      </c>
      <c r="X17" s="22">
        <f>G59</f>
        <v>67.283950000000004</v>
      </c>
      <c r="Y17">
        <v>12</v>
      </c>
      <c r="Z17">
        <v>4</v>
      </c>
      <c r="AA17">
        <f t="shared" si="1"/>
        <v>1.0231539881046579</v>
      </c>
      <c r="AB17">
        <f t="shared" si="0"/>
        <v>2.2890001648095026E-2</v>
      </c>
      <c r="AC17">
        <f t="shared" si="2"/>
        <v>3</v>
      </c>
    </row>
    <row r="18" spans="1:29">
      <c r="A18" t="s">
        <v>988</v>
      </c>
      <c r="B18">
        <v>2</v>
      </c>
      <c r="C18">
        <v>1986</v>
      </c>
      <c r="D18">
        <v>3</v>
      </c>
      <c r="E18" t="s">
        <v>32</v>
      </c>
      <c r="F18" t="s">
        <v>987</v>
      </c>
      <c r="G18">
        <v>81.345179999999999</v>
      </c>
      <c r="H18">
        <v>4</v>
      </c>
      <c r="K18" s="47"/>
      <c r="L18">
        <v>1</v>
      </c>
      <c r="M18">
        <v>1</v>
      </c>
      <c r="N18">
        <v>1</v>
      </c>
      <c r="O18" t="s">
        <v>988</v>
      </c>
      <c r="P18" t="s">
        <v>989</v>
      </c>
      <c r="Q18">
        <v>1986</v>
      </c>
      <c r="R18" t="s">
        <v>995</v>
      </c>
      <c r="T18" t="s">
        <v>990</v>
      </c>
      <c r="U18" t="s">
        <v>557</v>
      </c>
      <c r="V18" t="s">
        <v>996</v>
      </c>
      <c r="W18">
        <f>AVERAGE(H62,H67)</f>
        <v>0</v>
      </c>
      <c r="X18" s="22">
        <f>H72</f>
        <v>0</v>
      </c>
      <c r="Y18">
        <v>8</v>
      </c>
      <c r="Z18">
        <v>4</v>
      </c>
      <c r="AA18" t="e">
        <f t="shared" si="1"/>
        <v>#DIV/0!</v>
      </c>
      <c r="AB18" t="e">
        <f t="shared" si="0"/>
        <v>#DIV/0!</v>
      </c>
      <c r="AC18">
        <f t="shared" si="2"/>
        <v>2.6666666666666665</v>
      </c>
    </row>
    <row r="19" spans="1:29">
      <c r="A19" t="s">
        <v>707</v>
      </c>
      <c r="B19">
        <v>2</v>
      </c>
      <c r="C19">
        <v>1986</v>
      </c>
      <c r="D19">
        <v>4</v>
      </c>
      <c r="E19" t="s">
        <v>32</v>
      </c>
      <c r="F19" t="s">
        <v>987</v>
      </c>
      <c r="G19">
        <v>89.593909999999994</v>
      </c>
      <c r="H19">
        <v>4</v>
      </c>
      <c r="K19" s="47"/>
      <c r="L19">
        <v>1</v>
      </c>
      <c r="M19">
        <v>2</v>
      </c>
      <c r="N19">
        <v>2</v>
      </c>
      <c r="O19" t="s">
        <v>988</v>
      </c>
      <c r="P19" t="s">
        <v>989</v>
      </c>
      <c r="Q19">
        <v>1986</v>
      </c>
      <c r="R19" t="s">
        <v>995</v>
      </c>
      <c r="T19" t="s">
        <v>990</v>
      </c>
      <c r="U19" t="s">
        <v>557</v>
      </c>
      <c r="V19" t="s">
        <v>996</v>
      </c>
      <c r="W19">
        <v>0</v>
      </c>
      <c r="X19" s="22">
        <f>H73</f>
        <v>0</v>
      </c>
      <c r="Y19">
        <v>8</v>
      </c>
      <c r="Z19">
        <v>4</v>
      </c>
      <c r="AA19" t="e">
        <f t="shared" si="1"/>
        <v>#DIV/0!</v>
      </c>
      <c r="AB19" t="e">
        <f t="shared" si="0"/>
        <v>#DIV/0!</v>
      </c>
      <c r="AC19">
        <f t="shared" si="2"/>
        <v>2.6666666666666665</v>
      </c>
    </row>
    <row r="20" spans="1:29">
      <c r="A20" t="s">
        <v>989</v>
      </c>
      <c r="B20">
        <v>2</v>
      </c>
      <c r="C20">
        <v>1986</v>
      </c>
      <c r="D20">
        <v>1</v>
      </c>
      <c r="E20" t="s">
        <v>32</v>
      </c>
      <c r="F20" t="s">
        <v>997</v>
      </c>
      <c r="G20">
        <v>1.0152300000000001</v>
      </c>
      <c r="H20">
        <v>4</v>
      </c>
      <c r="K20" s="47"/>
      <c r="L20">
        <v>1</v>
      </c>
      <c r="M20">
        <v>3</v>
      </c>
      <c r="N20">
        <v>3</v>
      </c>
      <c r="O20" t="s">
        <v>988</v>
      </c>
      <c r="P20" t="s">
        <v>989</v>
      </c>
      <c r="Q20">
        <v>1986</v>
      </c>
      <c r="R20" t="s">
        <v>995</v>
      </c>
      <c r="T20" t="s">
        <v>990</v>
      </c>
      <c r="U20" t="s">
        <v>557</v>
      </c>
      <c r="V20" t="s">
        <v>996</v>
      </c>
      <c r="W20">
        <f>AVERAGE(H64,H69)</f>
        <v>1.25</v>
      </c>
      <c r="X20" s="22">
        <f>H74</f>
        <v>0.89285999999999999</v>
      </c>
      <c r="Y20">
        <v>8</v>
      </c>
      <c r="Z20">
        <v>4</v>
      </c>
      <c r="AA20">
        <f t="shared" si="1"/>
        <v>0.71428800000000003</v>
      </c>
      <c r="AB20">
        <f t="shared" si="0"/>
        <v>-0.33646903662633287</v>
      </c>
      <c r="AC20">
        <f t="shared" si="2"/>
        <v>2.6666666666666665</v>
      </c>
    </row>
    <row r="21" spans="1:29">
      <c r="B21">
        <v>2</v>
      </c>
      <c r="C21">
        <v>1986</v>
      </c>
      <c r="D21">
        <v>2</v>
      </c>
      <c r="E21" t="s">
        <v>32</v>
      </c>
      <c r="F21" t="s">
        <v>997</v>
      </c>
      <c r="G21">
        <v>5.9644700000000004</v>
      </c>
      <c r="H21">
        <v>4</v>
      </c>
      <c r="K21" s="47"/>
      <c r="L21">
        <v>1</v>
      </c>
      <c r="M21">
        <v>4</v>
      </c>
      <c r="N21">
        <v>4</v>
      </c>
      <c r="O21" t="s">
        <v>988</v>
      </c>
      <c r="P21" t="s">
        <v>989</v>
      </c>
      <c r="Q21">
        <v>1986</v>
      </c>
      <c r="R21" t="s">
        <v>995</v>
      </c>
      <c r="T21" t="s">
        <v>990</v>
      </c>
      <c r="U21" t="s">
        <v>557</v>
      </c>
      <c r="V21" t="s">
        <v>996</v>
      </c>
      <c r="W21">
        <f>AVERAGE(H65,H70)</f>
        <v>4.8214249999999996</v>
      </c>
      <c r="X21" s="22">
        <f>H75</f>
        <v>3.2142900000000001</v>
      </c>
      <c r="Y21">
        <v>8</v>
      </c>
      <c r="Z21">
        <v>4</v>
      </c>
      <c r="AA21">
        <f t="shared" si="1"/>
        <v>0.66666804938374036</v>
      </c>
      <c r="AB21">
        <f t="shared" si="0"/>
        <v>-0.40546303403470474</v>
      </c>
      <c r="AC21">
        <f t="shared" si="2"/>
        <v>2.6666666666666665</v>
      </c>
    </row>
    <row r="22" spans="1:29">
      <c r="B22">
        <v>2</v>
      </c>
      <c r="C22">
        <v>1986</v>
      </c>
      <c r="D22">
        <v>3</v>
      </c>
      <c r="E22" t="s">
        <v>32</v>
      </c>
      <c r="F22" t="s">
        <v>997</v>
      </c>
      <c r="G22">
        <v>52.411169999999998</v>
      </c>
      <c r="H22">
        <v>4</v>
      </c>
      <c r="K22" s="47"/>
      <c r="L22">
        <v>1</v>
      </c>
      <c r="M22">
        <v>5</v>
      </c>
      <c r="N22">
        <v>5</v>
      </c>
      <c r="O22" t="s">
        <v>988</v>
      </c>
      <c r="P22" t="s">
        <v>989</v>
      </c>
      <c r="Q22">
        <v>1986</v>
      </c>
      <c r="R22" t="s">
        <v>995</v>
      </c>
      <c r="T22" t="s">
        <v>990</v>
      </c>
      <c r="U22" t="s">
        <v>557</v>
      </c>
      <c r="V22" t="s">
        <v>996</v>
      </c>
      <c r="W22">
        <f>AVERAGE(H66,H71)</f>
        <v>69.91071500000001</v>
      </c>
      <c r="X22" s="22">
        <f>H76</f>
        <v>78.392859999999999</v>
      </c>
      <c r="Y22">
        <v>8</v>
      </c>
      <c r="Z22">
        <v>4</v>
      </c>
      <c r="AA22">
        <f t="shared" si="1"/>
        <v>1.1213282541882168</v>
      </c>
      <c r="AB22">
        <f t="shared" si="0"/>
        <v>0.11451392387366829</v>
      </c>
      <c r="AC22">
        <f t="shared" si="2"/>
        <v>2.6666666666666665</v>
      </c>
    </row>
    <row r="23" spans="1:29">
      <c r="B23">
        <v>2</v>
      </c>
      <c r="C23">
        <v>1986</v>
      </c>
      <c r="D23">
        <v>4</v>
      </c>
      <c r="E23" t="s">
        <v>32</v>
      </c>
      <c r="F23" t="s">
        <v>997</v>
      </c>
      <c r="G23">
        <v>59.010150000000003</v>
      </c>
      <c r="H23">
        <v>4</v>
      </c>
      <c r="K23" s="47"/>
      <c r="L23">
        <v>1</v>
      </c>
      <c r="M23">
        <v>6</v>
      </c>
      <c r="N23">
        <v>1</v>
      </c>
      <c r="O23" t="s">
        <v>988</v>
      </c>
      <c r="P23" t="s">
        <v>989</v>
      </c>
      <c r="Q23">
        <v>1986</v>
      </c>
      <c r="R23" t="s">
        <v>995</v>
      </c>
      <c r="T23" t="s">
        <v>990</v>
      </c>
      <c r="U23" t="s">
        <v>557</v>
      </c>
      <c r="V23" t="s">
        <v>998</v>
      </c>
      <c r="W23">
        <f>AVERAGE(H77,H82)</f>
        <v>0</v>
      </c>
      <c r="X23" s="22">
        <f>H87</f>
        <v>0</v>
      </c>
      <c r="Y23">
        <v>8</v>
      </c>
      <c r="Z23">
        <v>4</v>
      </c>
      <c r="AA23" t="e">
        <f t="shared" si="1"/>
        <v>#DIV/0!</v>
      </c>
      <c r="AB23" t="e">
        <f t="shared" si="0"/>
        <v>#DIV/0!</v>
      </c>
      <c r="AC23">
        <f t="shared" si="2"/>
        <v>2.6666666666666665</v>
      </c>
    </row>
    <row r="24" spans="1:29">
      <c r="B24">
        <v>2</v>
      </c>
      <c r="C24">
        <v>1986</v>
      </c>
      <c r="D24">
        <v>1</v>
      </c>
      <c r="E24" t="s">
        <v>34</v>
      </c>
      <c r="F24" t="s">
        <v>984</v>
      </c>
      <c r="G24">
        <v>13.83249</v>
      </c>
      <c r="H24">
        <v>4</v>
      </c>
      <c r="K24" s="47"/>
      <c r="L24">
        <v>1</v>
      </c>
      <c r="M24">
        <v>7</v>
      </c>
      <c r="N24">
        <v>2</v>
      </c>
      <c r="O24" t="s">
        <v>988</v>
      </c>
      <c r="P24" t="s">
        <v>989</v>
      </c>
      <c r="Q24">
        <v>1986</v>
      </c>
      <c r="R24" t="s">
        <v>995</v>
      </c>
      <c r="T24" t="s">
        <v>990</v>
      </c>
      <c r="U24" t="s">
        <v>557</v>
      </c>
      <c r="V24" t="s">
        <v>998</v>
      </c>
      <c r="W24">
        <f>AVERAGE(H78,H83)</f>
        <v>0.71428499999999995</v>
      </c>
      <c r="X24" s="22">
        <f>H88</f>
        <v>0</v>
      </c>
      <c r="Y24">
        <v>8</v>
      </c>
      <c r="Z24">
        <v>4</v>
      </c>
      <c r="AA24">
        <f t="shared" si="1"/>
        <v>0</v>
      </c>
      <c r="AB24" t="e">
        <f t="shared" si="0"/>
        <v>#NUM!</v>
      </c>
      <c r="AC24">
        <f t="shared" si="2"/>
        <v>2.6666666666666665</v>
      </c>
    </row>
    <row r="25" spans="1:29">
      <c r="B25">
        <v>2</v>
      </c>
      <c r="C25">
        <v>1986</v>
      </c>
      <c r="D25">
        <v>2</v>
      </c>
      <c r="E25" t="s">
        <v>34</v>
      </c>
      <c r="F25" t="s">
        <v>984</v>
      </c>
      <c r="G25">
        <v>22.33503</v>
      </c>
      <c r="H25">
        <v>4</v>
      </c>
      <c r="K25" s="47"/>
      <c r="L25">
        <v>1</v>
      </c>
      <c r="M25">
        <v>8</v>
      </c>
      <c r="N25">
        <v>3</v>
      </c>
      <c r="O25" t="s">
        <v>988</v>
      </c>
      <c r="P25" t="s">
        <v>989</v>
      </c>
      <c r="Q25">
        <v>1986</v>
      </c>
      <c r="R25" t="s">
        <v>995</v>
      </c>
      <c r="T25" t="s">
        <v>990</v>
      </c>
      <c r="U25" t="s">
        <v>557</v>
      </c>
      <c r="V25" t="s">
        <v>998</v>
      </c>
      <c r="W25">
        <f>AVERAGE(H79,H84)</f>
        <v>2.4107150000000002</v>
      </c>
      <c r="X25" s="22">
        <f>H89</f>
        <v>1.4285699999999999</v>
      </c>
      <c r="Y25">
        <v>8</v>
      </c>
      <c r="Z25">
        <v>4</v>
      </c>
      <c r="AA25">
        <f t="shared" si="1"/>
        <v>0.59259182441723712</v>
      </c>
      <c r="AB25">
        <f t="shared" si="0"/>
        <v>-0.52324944006130036</v>
      </c>
      <c r="AC25">
        <f t="shared" si="2"/>
        <v>2.6666666666666665</v>
      </c>
    </row>
    <row r="26" spans="1:29">
      <c r="B26">
        <v>2</v>
      </c>
      <c r="C26">
        <v>1986</v>
      </c>
      <c r="D26">
        <v>3</v>
      </c>
      <c r="E26" t="s">
        <v>34</v>
      </c>
      <c r="F26" t="s">
        <v>984</v>
      </c>
      <c r="G26">
        <v>70.812179999999998</v>
      </c>
      <c r="H26">
        <v>4</v>
      </c>
      <c r="K26" s="47"/>
      <c r="L26">
        <v>1</v>
      </c>
      <c r="M26">
        <v>9</v>
      </c>
      <c r="N26">
        <v>4</v>
      </c>
      <c r="O26" t="s">
        <v>988</v>
      </c>
      <c r="P26" t="s">
        <v>989</v>
      </c>
      <c r="Q26">
        <v>1986</v>
      </c>
      <c r="R26" t="s">
        <v>995</v>
      </c>
      <c r="T26" t="s">
        <v>990</v>
      </c>
      <c r="U26" t="s">
        <v>557</v>
      </c>
      <c r="V26" t="s">
        <v>998</v>
      </c>
      <c r="W26">
        <f>AVERAGE(H80,H85)</f>
        <v>9.9107149999999997</v>
      </c>
      <c r="X26" s="22">
        <f>H90</f>
        <v>8.0357099999999999</v>
      </c>
      <c r="Y26">
        <v>8</v>
      </c>
      <c r="Z26">
        <v>4</v>
      </c>
      <c r="AA26">
        <f t="shared" si="1"/>
        <v>0.81081031994159858</v>
      </c>
      <c r="AB26">
        <f t="shared" si="0"/>
        <v>-0.20972113638761408</v>
      </c>
      <c r="AC26">
        <f t="shared" si="2"/>
        <v>2.6666666666666665</v>
      </c>
    </row>
    <row r="27" spans="1:29">
      <c r="B27">
        <v>2</v>
      </c>
      <c r="C27">
        <v>1986</v>
      </c>
      <c r="D27">
        <v>4</v>
      </c>
      <c r="E27" t="s">
        <v>34</v>
      </c>
      <c r="F27" t="s">
        <v>984</v>
      </c>
      <c r="G27">
        <v>77.664969999999997</v>
      </c>
      <c r="H27">
        <v>4</v>
      </c>
      <c r="K27" s="47"/>
      <c r="L27">
        <v>1</v>
      </c>
      <c r="M27">
        <v>10</v>
      </c>
      <c r="N27">
        <v>5</v>
      </c>
      <c r="O27" t="s">
        <v>988</v>
      </c>
      <c r="P27" t="s">
        <v>989</v>
      </c>
      <c r="Q27">
        <v>1986</v>
      </c>
      <c r="R27" t="s">
        <v>995</v>
      </c>
      <c r="T27" t="s">
        <v>990</v>
      </c>
      <c r="U27" t="s">
        <v>557</v>
      </c>
      <c r="V27" t="s">
        <v>998</v>
      </c>
      <c r="W27">
        <f>AVERAGE(H81,H86)</f>
        <v>78.125</v>
      </c>
      <c r="X27" s="22">
        <f>H91</f>
        <v>82.678569999999993</v>
      </c>
      <c r="Y27">
        <v>8</v>
      </c>
      <c r="Z27">
        <v>4</v>
      </c>
      <c r="AA27">
        <f t="shared" si="1"/>
        <v>1.058285696</v>
      </c>
      <c r="AB27">
        <f t="shared" si="0"/>
        <v>5.665033100994709E-2</v>
      </c>
      <c r="AC27">
        <f t="shared" si="2"/>
        <v>2.6666666666666665</v>
      </c>
    </row>
    <row r="28" spans="1:29">
      <c r="K28" s="47"/>
      <c r="L28">
        <v>1</v>
      </c>
      <c r="M28">
        <v>1</v>
      </c>
      <c r="N28">
        <v>1</v>
      </c>
      <c r="O28" t="s">
        <v>988</v>
      </c>
      <c r="P28" t="s">
        <v>989</v>
      </c>
      <c r="Q28">
        <v>1986</v>
      </c>
      <c r="R28" t="s">
        <v>995</v>
      </c>
      <c r="T28" t="s">
        <v>992</v>
      </c>
      <c r="U28" t="s">
        <v>557</v>
      </c>
      <c r="V28" t="s">
        <v>996</v>
      </c>
      <c r="W28">
        <f>AVERAGE(H94,H99)</f>
        <v>0</v>
      </c>
      <c r="X28" s="22">
        <f>H104</f>
        <v>0</v>
      </c>
      <c r="Y28">
        <v>8</v>
      </c>
      <c r="Z28">
        <v>4</v>
      </c>
      <c r="AA28" t="e">
        <f t="shared" si="1"/>
        <v>#DIV/0!</v>
      </c>
      <c r="AB28" t="e">
        <f t="shared" si="0"/>
        <v>#DIV/0!</v>
      </c>
      <c r="AC28">
        <f t="shared" si="2"/>
        <v>2.6666666666666665</v>
      </c>
    </row>
    <row r="29" spans="1:29">
      <c r="A29" t="s">
        <v>60</v>
      </c>
      <c r="B29" t="s">
        <v>15</v>
      </c>
      <c r="C29" t="s">
        <v>597</v>
      </c>
      <c r="D29" t="s">
        <v>221</v>
      </c>
      <c r="E29" t="s">
        <v>49</v>
      </c>
      <c r="F29" t="s">
        <v>706</v>
      </c>
      <c r="G29" t="s">
        <v>986</v>
      </c>
      <c r="H29" t="s">
        <v>13</v>
      </c>
      <c r="K29" s="47"/>
      <c r="L29">
        <v>1</v>
      </c>
      <c r="M29">
        <v>2</v>
      </c>
      <c r="N29">
        <v>2</v>
      </c>
      <c r="O29" t="s">
        <v>988</v>
      </c>
      <c r="P29" t="s">
        <v>989</v>
      </c>
      <c r="Q29">
        <v>1986</v>
      </c>
      <c r="R29" t="s">
        <v>995</v>
      </c>
      <c r="T29" t="s">
        <v>992</v>
      </c>
      <c r="U29" t="s">
        <v>557</v>
      </c>
      <c r="V29" t="s">
        <v>996</v>
      </c>
      <c r="W29">
        <v>0</v>
      </c>
      <c r="X29" s="22">
        <f>H105</f>
        <v>0</v>
      </c>
      <c r="Y29">
        <v>8</v>
      </c>
      <c r="Z29">
        <v>4</v>
      </c>
      <c r="AA29" t="e">
        <f t="shared" si="1"/>
        <v>#DIV/0!</v>
      </c>
      <c r="AB29" t="e">
        <f t="shared" si="0"/>
        <v>#DIV/0!</v>
      </c>
      <c r="AC29">
        <f t="shared" si="2"/>
        <v>2.6666666666666665</v>
      </c>
    </row>
    <row r="30" spans="1:29">
      <c r="A30" t="s">
        <v>40</v>
      </c>
      <c r="B30">
        <v>3</v>
      </c>
      <c r="C30">
        <v>1986</v>
      </c>
      <c r="D30">
        <v>1</v>
      </c>
      <c r="E30" t="s">
        <v>32</v>
      </c>
      <c r="F30" t="s">
        <v>997</v>
      </c>
      <c r="G30" s="22">
        <v>1.1335</v>
      </c>
      <c r="H30">
        <v>4</v>
      </c>
      <c r="K30" s="47"/>
      <c r="L30">
        <v>1</v>
      </c>
      <c r="M30">
        <v>3</v>
      </c>
      <c r="N30">
        <v>3</v>
      </c>
      <c r="O30" t="s">
        <v>988</v>
      </c>
      <c r="P30" t="s">
        <v>989</v>
      </c>
      <c r="Q30">
        <v>1986</v>
      </c>
      <c r="R30" t="s">
        <v>995</v>
      </c>
      <c r="T30" t="s">
        <v>992</v>
      </c>
      <c r="U30" t="s">
        <v>557</v>
      </c>
      <c r="V30" t="s">
        <v>996</v>
      </c>
      <c r="W30">
        <f>AVERAGE(H96,H101)</f>
        <v>3.4482749999999998</v>
      </c>
      <c r="X30" s="22">
        <f>H106</f>
        <v>3.44828</v>
      </c>
      <c r="Y30">
        <v>8</v>
      </c>
      <c r="Z30">
        <v>4</v>
      </c>
      <c r="AA30">
        <f t="shared" si="1"/>
        <v>1.0000014500003627</v>
      </c>
      <c r="AB30">
        <f t="shared" si="0"/>
        <v>1.4499993114187814E-6</v>
      </c>
      <c r="AC30">
        <f t="shared" si="2"/>
        <v>2.6666666666666665</v>
      </c>
    </row>
    <row r="31" spans="1:29">
      <c r="A31" t="s">
        <v>515</v>
      </c>
      <c r="B31">
        <v>3</v>
      </c>
      <c r="C31">
        <v>1986</v>
      </c>
      <c r="D31">
        <v>2</v>
      </c>
      <c r="E31" t="s">
        <v>32</v>
      </c>
      <c r="F31" t="s">
        <v>997</v>
      </c>
      <c r="G31" s="22">
        <v>6.5491200000000003</v>
      </c>
      <c r="H31">
        <v>4</v>
      </c>
      <c r="K31" s="47"/>
      <c r="L31">
        <v>1</v>
      </c>
      <c r="M31">
        <v>4</v>
      </c>
      <c r="N31">
        <v>4</v>
      </c>
      <c r="O31" t="s">
        <v>988</v>
      </c>
      <c r="P31" t="s">
        <v>989</v>
      </c>
      <c r="Q31">
        <v>1986</v>
      </c>
      <c r="R31" t="s">
        <v>995</v>
      </c>
      <c r="T31" t="s">
        <v>992</v>
      </c>
      <c r="U31" t="s">
        <v>557</v>
      </c>
      <c r="V31" t="s">
        <v>996</v>
      </c>
      <c r="W31">
        <f>AVERAGE(H97,H102)</f>
        <v>6.8103449999999999</v>
      </c>
      <c r="X31" s="22">
        <f>H107</f>
        <v>7.5862100000000003</v>
      </c>
      <c r="Y31">
        <v>8</v>
      </c>
      <c r="Z31">
        <v>4</v>
      </c>
      <c r="AA31">
        <f t="shared" si="1"/>
        <v>1.1139244781284943</v>
      </c>
      <c r="AB31">
        <f t="shared" si="0"/>
        <v>0.10788934578555505</v>
      </c>
      <c r="AC31">
        <f t="shared" si="2"/>
        <v>2.6666666666666665</v>
      </c>
    </row>
    <row r="32" spans="1:29">
      <c r="A32" t="s">
        <v>988</v>
      </c>
      <c r="B32">
        <v>3</v>
      </c>
      <c r="C32">
        <v>1986</v>
      </c>
      <c r="D32">
        <v>3</v>
      </c>
      <c r="E32" t="s">
        <v>32</v>
      </c>
      <c r="F32" t="s">
        <v>997</v>
      </c>
      <c r="G32" s="22">
        <v>52.01511</v>
      </c>
      <c r="H32">
        <v>4</v>
      </c>
      <c r="K32" s="47"/>
      <c r="L32">
        <v>1</v>
      </c>
      <c r="M32">
        <v>5</v>
      </c>
      <c r="N32">
        <v>5</v>
      </c>
      <c r="O32" t="s">
        <v>988</v>
      </c>
      <c r="P32" t="s">
        <v>989</v>
      </c>
      <c r="Q32">
        <v>1986</v>
      </c>
      <c r="R32" t="s">
        <v>995</v>
      </c>
      <c r="T32" t="s">
        <v>992</v>
      </c>
      <c r="U32" t="s">
        <v>557</v>
      </c>
      <c r="V32" t="s">
        <v>996</v>
      </c>
      <c r="W32">
        <f>AVERAGE(H98,H103)</f>
        <v>65.517240000000001</v>
      </c>
      <c r="X32" s="22">
        <f>H108</f>
        <v>66.034480000000002</v>
      </c>
      <c r="Y32">
        <v>8</v>
      </c>
      <c r="Z32">
        <v>4</v>
      </c>
      <c r="AA32">
        <f t="shared" si="1"/>
        <v>1.0078947159556781</v>
      </c>
      <c r="AB32">
        <f t="shared" si="0"/>
        <v>7.8637157373884596E-3</v>
      </c>
      <c r="AC32">
        <f t="shared" si="2"/>
        <v>2.6666666666666665</v>
      </c>
    </row>
    <row r="33" spans="1:29">
      <c r="A33" t="s">
        <v>707</v>
      </c>
      <c r="B33">
        <v>3</v>
      </c>
      <c r="C33">
        <v>1986</v>
      </c>
      <c r="D33">
        <v>4</v>
      </c>
      <c r="E33" t="s">
        <v>32</v>
      </c>
      <c r="F33" t="s">
        <v>997</v>
      </c>
      <c r="G33" s="22">
        <v>58.060450000000003</v>
      </c>
      <c r="H33">
        <v>4</v>
      </c>
      <c r="K33" s="47"/>
      <c r="L33">
        <v>1</v>
      </c>
      <c r="M33">
        <v>6</v>
      </c>
      <c r="N33">
        <v>1</v>
      </c>
      <c r="O33" t="s">
        <v>988</v>
      </c>
      <c r="P33" t="s">
        <v>989</v>
      </c>
      <c r="Q33">
        <v>1986</v>
      </c>
      <c r="R33" t="s">
        <v>995</v>
      </c>
      <c r="T33" t="s">
        <v>992</v>
      </c>
      <c r="U33" t="s">
        <v>557</v>
      </c>
      <c r="V33" t="s">
        <v>998</v>
      </c>
      <c r="W33">
        <v>0</v>
      </c>
      <c r="X33" s="22">
        <f>H119</f>
        <v>0</v>
      </c>
      <c r="Y33">
        <v>8</v>
      </c>
      <c r="Z33">
        <v>4</v>
      </c>
      <c r="AA33" t="e">
        <f t="shared" si="1"/>
        <v>#DIV/0!</v>
      </c>
      <c r="AB33" t="e">
        <f t="shared" si="0"/>
        <v>#DIV/0!</v>
      </c>
      <c r="AC33">
        <f t="shared" si="2"/>
        <v>2.6666666666666665</v>
      </c>
    </row>
    <row r="34" spans="1:29">
      <c r="A34" t="s">
        <v>989</v>
      </c>
      <c r="B34">
        <v>3</v>
      </c>
      <c r="C34">
        <v>1986</v>
      </c>
      <c r="D34">
        <v>1</v>
      </c>
      <c r="E34" t="s">
        <v>32</v>
      </c>
      <c r="F34" t="s">
        <v>991</v>
      </c>
      <c r="G34" s="22">
        <v>4.1561700000000004</v>
      </c>
      <c r="H34">
        <v>4</v>
      </c>
      <c r="K34" s="47"/>
      <c r="L34">
        <v>1</v>
      </c>
      <c r="M34">
        <v>7</v>
      </c>
      <c r="N34">
        <v>2</v>
      </c>
      <c r="O34" t="s">
        <v>988</v>
      </c>
      <c r="P34" t="s">
        <v>989</v>
      </c>
      <c r="Q34">
        <v>1986</v>
      </c>
      <c r="R34" t="s">
        <v>995</v>
      </c>
      <c r="T34" t="s">
        <v>992</v>
      </c>
      <c r="U34" t="s">
        <v>557</v>
      </c>
      <c r="V34" t="s">
        <v>998</v>
      </c>
      <c r="W34">
        <v>0</v>
      </c>
      <c r="X34" s="22">
        <f>H120</f>
        <v>0</v>
      </c>
      <c r="Y34">
        <v>8</v>
      </c>
      <c r="Z34">
        <v>4</v>
      </c>
      <c r="AA34" t="e">
        <f t="shared" si="1"/>
        <v>#DIV/0!</v>
      </c>
      <c r="AB34" t="e">
        <f t="shared" si="0"/>
        <v>#DIV/0!</v>
      </c>
      <c r="AC34">
        <f t="shared" si="2"/>
        <v>2.6666666666666665</v>
      </c>
    </row>
    <row r="35" spans="1:29">
      <c r="B35">
        <v>3</v>
      </c>
      <c r="C35">
        <v>1986</v>
      </c>
      <c r="D35">
        <v>2</v>
      </c>
      <c r="E35" t="s">
        <v>32</v>
      </c>
      <c r="F35" t="s">
        <v>991</v>
      </c>
      <c r="G35" s="22">
        <v>4.1561700000000004</v>
      </c>
      <c r="H35">
        <v>4</v>
      </c>
      <c r="K35" s="47"/>
      <c r="L35">
        <v>1</v>
      </c>
      <c r="M35">
        <v>8</v>
      </c>
      <c r="N35">
        <v>3</v>
      </c>
      <c r="O35" t="s">
        <v>988</v>
      </c>
      <c r="P35" t="s">
        <v>989</v>
      </c>
      <c r="Q35">
        <v>1986</v>
      </c>
      <c r="R35" t="s">
        <v>995</v>
      </c>
      <c r="T35" t="s">
        <v>992</v>
      </c>
      <c r="U35" t="s">
        <v>557</v>
      </c>
      <c r="V35" t="s">
        <v>998</v>
      </c>
      <c r="W35">
        <f>AVERAGE(H111,H116)</f>
        <v>2.6363599999999998</v>
      </c>
      <c r="X35" s="22">
        <f>H121</f>
        <v>2</v>
      </c>
      <c r="Y35">
        <v>8</v>
      </c>
      <c r="Z35">
        <v>4</v>
      </c>
      <c r="AA35">
        <f t="shared" si="1"/>
        <v>0.75862173602998073</v>
      </c>
      <c r="AB35">
        <f t="shared" si="0"/>
        <v>-0.27625199731686212</v>
      </c>
      <c r="AC35">
        <f t="shared" si="2"/>
        <v>2.6666666666666665</v>
      </c>
    </row>
    <row r="36" spans="1:29">
      <c r="B36">
        <v>3</v>
      </c>
      <c r="C36">
        <v>1986</v>
      </c>
      <c r="D36">
        <v>3</v>
      </c>
      <c r="E36" t="s">
        <v>32</v>
      </c>
      <c r="F36" t="s">
        <v>991</v>
      </c>
      <c r="G36" s="22">
        <v>29.596979999999999</v>
      </c>
      <c r="H36">
        <v>4</v>
      </c>
      <c r="K36" s="47"/>
      <c r="L36">
        <v>1</v>
      </c>
      <c r="M36">
        <v>9</v>
      </c>
      <c r="N36">
        <v>4</v>
      </c>
      <c r="O36" t="s">
        <v>988</v>
      </c>
      <c r="P36" t="s">
        <v>989</v>
      </c>
      <c r="Q36">
        <v>1986</v>
      </c>
      <c r="R36" t="s">
        <v>995</v>
      </c>
      <c r="T36" t="s">
        <v>992</v>
      </c>
      <c r="U36" t="s">
        <v>557</v>
      </c>
      <c r="V36" t="s">
        <v>998</v>
      </c>
      <c r="W36">
        <f>AVERAGE(H112,H117)</f>
        <v>7.6363650000000005</v>
      </c>
      <c r="X36" s="22">
        <f>H122</f>
        <v>6.3636400000000002</v>
      </c>
      <c r="Y36">
        <v>8</v>
      </c>
      <c r="Z36">
        <v>4</v>
      </c>
      <c r="AA36">
        <f t="shared" si="1"/>
        <v>0.83333366071422721</v>
      </c>
      <c r="AB36">
        <f t="shared" si="0"/>
        <v>-0.18232116393695916</v>
      </c>
      <c r="AC36">
        <f t="shared" si="2"/>
        <v>2.6666666666666665</v>
      </c>
    </row>
    <row r="37" spans="1:29">
      <c r="B37">
        <v>3</v>
      </c>
      <c r="C37">
        <v>1986</v>
      </c>
      <c r="D37">
        <v>4</v>
      </c>
      <c r="E37" t="s">
        <v>32</v>
      </c>
      <c r="F37" t="s">
        <v>991</v>
      </c>
      <c r="G37" s="22">
        <v>45.214109999999998</v>
      </c>
      <c r="H37">
        <v>4</v>
      </c>
      <c r="K37" s="47"/>
      <c r="L37">
        <v>1</v>
      </c>
      <c r="M37">
        <v>10</v>
      </c>
      <c r="N37">
        <v>5</v>
      </c>
      <c r="O37" t="s">
        <v>988</v>
      </c>
      <c r="P37" t="s">
        <v>989</v>
      </c>
      <c r="Q37">
        <v>1986</v>
      </c>
      <c r="R37" t="s">
        <v>995</v>
      </c>
      <c r="T37" t="s">
        <v>992</v>
      </c>
      <c r="U37" t="s">
        <v>557</v>
      </c>
      <c r="V37" t="s">
        <v>998</v>
      </c>
      <c r="W37">
        <f>AVERAGE(H113,H118)</f>
        <v>78.909089999999992</v>
      </c>
      <c r="X37" s="22">
        <f>H123</f>
        <v>73.818179999999998</v>
      </c>
      <c r="Y37">
        <v>8</v>
      </c>
      <c r="Z37">
        <v>4</v>
      </c>
      <c r="AA37">
        <f t="shared" si="1"/>
        <v>0.93548385870373119</v>
      </c>
      <c r="AB37">
        <f t="shared" si="0"/>
        <v>-6.6691387608476899E-2</v>
      </c>
      <c r="AC37">
        <f t="shared" si="2"/>
        <v>2.6666666666666665</v>
      </c>
    </row>
    <row r="38" spans="1:29">
      <c r="B38">
        <v>3</v>
      </c>
      <c r="C38">
        <v>1986</v>
      </c>
      <c r="D38">
        <v>1</v>
      </c>
      <c r="E38" t="s">
        <v>34</v>
      </c>
      <c r="F38" t="s">
        <v>984</v>
      </c>
      <c r="G38" s="22">
        <v>2.14106</v>
      </c>
      <c r="H38">
        <v>4</v>
      </c>
      <c r="K38" s="47"/>
      <c r="L38">
        <v>2</v>
      </c>
      <c r="M38">
        <v>1</v>
      </c>
      <c r="N38">
        <v>1</v>
      </c>
      <c r="O38" t="s">
        <v>988</v>
      </c>
      <c r="P38" t="s">
        <v>989</v>
      </c>
      <c r="Q38">
        <v>1988</v>
      </c>
      <c r="R38" t="s">
        <v>986</v>
      </c>
      <c r="T38" t="s">
        <v>990</v>
      </c>
      <c r="U38" t="s">
        <v>557</v>
      </c>
      <c r="W38">
        <f>AVERAGE(G126,G129)</f>
        <v>37.042455000000004</v>
      </c>
      <c r="X38">
        <v>36.60322</v>
      </c>
      <c r="Y38">
        <v>8</v>
      </c>
      <c r="Z38">
        <v>4</v>
      </c>
      <c r="AA38">
        <f>X38/W38</f>
        <v>0.98814238959053868</v>
      </c>
      <c r="AB38">
        <f>LN(AA38)</f>
        <v>-1.1928472599653482E-2</v>
      </c>
      <c r="AC38">
        <f t="shared" si="2"/>
        <v>2.6666666666666665</v>
      </c>
    </row>
    <row r="39" spans="1:29">
      <c r="B39">
        <v>3</v>
      </c>
      <c r="C39">
        <v>1986</v>
      </c>
      <c r="D39">
        <v>2</v>
      </c>
      <c r="E39" t="s">
        <v>34</v>
      </c>
      <c r="F39" t="s">
        <v>984</v>
      </c>
      <c r="G39" s="22">
        <v>8.5642300000000002</v>
      </c>
      <c r="H39">
        <v>4</v>
      </c>
      <c r="K39" s="47"/>
      <c r="L39">
        <v>2</v>
      </c>
      <c r="M39">
        <v>1</v>
      </c>
      <c r="N39">
        <v>2</v>
      </c>
      <c r="O39" t="s">
        <v>988</v>
      </c>
      <c r="P39" t="s">
        <v>989</v>
      </c>
      <c r="Q39">
        <v>1988</v>
      </c>
      <c r="R39" t="s">
        <v>986</v>
      </c>
      <c r="T39" t="s">
        <v>999</v>
      </c>
      <c r="U39" t="s">
        <v>557</v>
      </c>
      <c r="W39">
        <f>AVERAGE(G127,G130)</f>
        <v>67.642750000000007</v>
      </c>
      <c r="X39">
        <v>69.399709999999999</v>
      </c>
      <c r="Y39">
        <v>8</v>
      </c>
      <c r="Z39">
        <v>4</v>
      </c>
      <c r="AA39">
        <f t="shared" ref="AA39:AA40" si="3">X39/W39</f>
        <v>1.0259741066115733</v>
      </c>
      <c r="AB39">
        <f t="shared" ref="AB39:AB40" si="4">LN(AA39)</f>
        <v>2.5642509209424978E-2</v>
      </c>
      <c r="AC39">
        <f t="shared" si="2"/>
        <v>2.6666666666666665</v>
      </c>
    </row>
    <row r="40" spans="1:29">
      <c r="B40">
        <v>3</v>
      </c>
      <c r="C40">
        <v>1986</v>
      </c>
      <c r="D40">
        <v>3</v>
      </c>
      <c r="E40" t="s">
        <v>34</v>
      </c>
      <c r="F40" t="s">
        <v>984</v>
      </c>
      <c r="G40" s="22">
        <v>39.420650000000002</v>
      </c>
      <c r="H40">
        <v>4</v>
      </c>
      <c r="K40" s="47"/>
      <c r="L40">
        <v>2</v>
      </c>
      <c r="M40">
        <v>1</v>
      </c>
      <c r="N40">
        <v>3</v>
      </c>
      <c r="O40" t="s">
        <v>988</v>
      </c>
      <c r="P40" t="s">
        <v>989</v>
      </c>
      <c r="Q40">
        <v>1988</v>
      </c>
      <c r="R40" t="s">
        <v>986</v>
      </c>
      <c r="T40" t="s">
        <v>1000</v>
      </c>
      <c r="U40" t="s">
        <v>557</v>
      </c>
      <c r="W40">
        <f>AVERAGE(G128,G131)</f>
        <v>97.584185000000005</v>
      </c>
      <c r="X40">
        <v>99.560760000000002</v>
      </c>
      <c r="Y40">
        <v>8</v>
      </c>
      <c r="Z40">
        <v>4</v>
      </c>
      <c r="AA40">
        <f t="shared" si="3"/>
        <v>1.0202550751435799</v>
      </c>
      <c r="AB40">
        <f t="shared" si="4"/>
        <v>2.0052669703147827E-2</v>
      </c>
      <c r="AC40">
        <f t="shared" si="2"/>
        <v>2.6666666666666665</v>
      </c>
    </row>
    <row r="41" spans="1:29">
      <c r="B41">
        <v>3</v>
      </c>
      <c r="C41">
        <v>1986</v>
      </c>
      <c r="D41">
        <v>4</v>
      </c>
      <c r="E41" t="s">
        <v>34</v>
      </c>
      <c r="F41" t="s">
        <v>984</v>
      </c>
      <c r="G41" s="22">
        <v>49.370280000000001</v>
      </c>
      <c r="H41">
        <v>4</v>
      </c>
      <c r="K41" s="47"/>
    </row>
    <row r="42" spans="1:29">
      <c r="K42" s="47"/>
    </row>
    <row r="43" spans="1:29">
      <c r="A43" t="s">
        <v>60</v>
      </c>
      <c r="B43" t="s">
        <v>15</v>
      </c>
      <c r="C43" t="s">
        <v>597</v>
      </c>
      <c r="D43" t="s">
        <v>221</v>
      </c>
      <c r="E43" t="s">
        <v>49</v>
      </c>
      <c r="F43" t="s">
        <v>706</v>
      </c>
      <c r="G43" t="s">
        <v>986</v>
      </c>
      <c r="H43" t="s">
        <v>13</v>
      </c>
      <c r="K43" s="47"/>
    </row>
    <row r="44" spans="1:29">
      <c r="A44" t="s">
        <v>173</v>
      </c>
      <c r="B44">
        <v>4</v>
      </c>
      <c r="C44">
        <v>1986</v>
      </c>
      <c r="D44">
        <v>1</v>
      </c>
      <c r="E44" t="s">
        <v>32</v>
      </c>
      <c r="F44" t="s">
        <v>987</v>
      </c>
      <c r="G44" s="22">
        <v>13.827159999999999</v>
      </c>
      <c r="H44">
        <v>4</v>
      </c>
      <c r="K44" s="47"/>
    </row>
    <row r="45" spans="1:29">
      <c r="A45" t="s">
        <v>515</v>
      </c>
      <c r="B45">
        <v>4</v>
      </c>
      <c r="C45">
        <v>1986</v>
      </c>
      <c r="D45">
        <v>2</v>
      </c>
      <c r="E45" t="s">
        <v>32</v>
      </c>
      <c r="F45" t="s">
        <v>987</v>
      </c>
      <c r="G45" s="22">
        <v>26.419750000000001</v>
      </c>
      <c r="H45">
        <v>4</v>
      </c>
      <c r="K45" s="47"/>
    </row>
    <row r="46" spans="1:29">
      <c r="A46" t="s">
        <v>988</v>
      </c>
      <c r="B46">
        <v>4</v>
      </c>
      <c r="C46">
        <v>1986</v>
      </c>
      <c r="D46">
        <v>3</v>
      </c>
      <c r="E46" t="s">
        <v>32</v>
      </c>
      <c r="F46" t="s">
        <v>987</v>
      </c>
      <c r="G46" s="22">
        <v>82.222219999999993</v>
      </c>
      <c r="H46">
        <v>4</v>
      </c>
      <c r="K46" s="47"/>
    </row>
    <row r="47" spans="1:29">
      <c r="A47" t="s">
        <v>707</v>
      </c>
      <c r="B47">
        <v>4</v>
      </c>
      <c r="C47">
        <v>1986</v>
      </c>
      <c r="D47">
        <v>4</v>
      </c>
      <c r="E47" t="s">
        <v>32</v>
      </c>
      <c r="F47" t="s">
        <v>987</v>
      </c>
      <c r="G47" s="22">
        <v>90.24691</v>
      </c>
      <c r="H47">
        <v>4</v>
      </c>
      <c r="K47" s="47"/>
    </row>
    <row r="48" spans="1:29">
      <c r="A48" t="s">
        <v>989</v>
      </c>
      <c r="B48">
        <v>4</v>
      </c>
      <c r="C48">
        <v>1986</v>
      </c>
      <c r="D48">
        <v>1</v>
      </c>
      <c r="E48" t="s">
        <v>32</v>
      </c>
      <c r="F48" t="s">
        <v>997</v>
      </c>
      <c r="G48" s="22">
        <v>2.7160500000000001</v>
      </c>
      <c r="H48">
        <v>4</v>
      </c>
      <c r="K48" s="47"/>
    </row>
    <row r="49" spans="1:11">
      <c r="B49">
        <v>4</v>
      </c>
      <c r="C49">
        <v>1986</v>
      </c>
      <c r="D49">
        <v>2</v>
      </c>
      <c r="E49" t="s">
        <v>32</v>
      </c>
      <c r="F49" t="s">
        <v>997</v>
      </c>
      <c r="G49" s="22">
        <v>7.90123</v>
      </c>
      <c r="H49">
        <v>4</v>
      </c>
      <c r="K49" s="47"/>
    </row>
    <row r="50" spans="1:11">
      <c r="B50">
        <v>4</v>
      </c>
      <c r="C50">
        <v>1986</v>
      </c>
      <c r="D50">
        <v>3</v>
      </c>
      <c r="E50" t="s">
        <v>32</v>
      </c>
      <c r="F50" t="s">
        <v>997</v>
      </c>
      <c r="G50" s="22">
        <v>53.209879999999998</v>
      </c>
      <c r="H50">
        <v>4</v>
      </c>
      <c r="K50" s="47"/>
    </row>
    <row r="51" spans="1:11">
      <c r="B51">
        <v>4</v>
      </c>
      <c r="C51">
        <v>1986</v>
      </c>
      <c r="D51">
        <v>4</v>
      </c>
      <c r="E51" t="s">
        <v>32</v>
      </c>
      <c r="F51" t="s">
        <v>997</v>
      </c>
      <c r="G51" s="22">
        <v>59.506169999999997</v>
      </c>
      <c r="H51">
        <v>4</v>
      </c>
      <c r="K51" s="47"/>
    </row>
    <row r="52" spans="1:11">
      <c r="B52">
        <v>4</v>
      </c>
      <c r="C52">
        <v>1986</v>
      </c>
      <c r="D52">
        <v>1</v>
      </c>
      <c r="E52" t="s">
        <v>32</v>
      </c>
      <c r="F52" t="s">
        <v>991</v>
      </c>
      <c r="G52" s="22">
        <v>5.5555599999999998</v>
      </c>
      <c r="H52">
        <v>4</v>
      </c>
      <c r="K52" s="47"/>
    </row>
    <row r="53" spans="1:11">
      <c r="B53">
        <v>4</v>
      </c>
      <c r="C53">
        <v>1986</v>
      </c>
      <c r="D53">
        <v>2</v>
      </c>
      <c r="E53" t="s">
        <v>32</v>
      </c>
      <c r="F53" t="s">
        <v>991</v>
      </c>
      <c r="G53" s="22">
        <v>6.0493800000000002</v>
      </c>
      <c r="H53">
        <v>4</v>
      </c>
      <c r="K53" s="47"/>
    </row>
    <row r="54" spans="1:11">
      <c r="B54">
        <v>4</v>
      </c>
      <c r="C54">
        <v>1986</v>
      </c>
      <c r="D54">
        <v>3</v>
      </c>
      <c r="E54" t="s">
        <v>32</v>
      </c>
      <c r="F54" t="s">
        <v>991</v>
      </c>
      <c r="G54" s="22">
        <v>30.987649999999999</v>
      </c>
      <c r="H54">
        <v>4</v>
      </c>
      <c r="K54" s="47"/>
    </row>
    <row r="55" spans="1:11">
      <c r="B55">
        <v>4</v>
      </c>
      <c r="C55">
        <v>1986</v>
      </c>
      <c r="D55">
        <v>4</v>
      </c>
      <c r="E55" t="s">
        <v>32</v>
      </c>
      <c r="F55" t="s">
        <v>991</v>
      </c>
      <c r="G55" s="22">
        <v>47.530859999999997</v>
      </c>
      <c r="H55">
        <v>4</v>
      </c>
      <c r="K55" s="47"/>
    </row>
    <row r="56" spans="1:11">
      <c r="B56">
        <v>4</v>
      </c>
      <c r="C56">
        <v>1986</v>
      </c>
      <c r="D56">
        <v>1</v>
      </c>
      <c r="E56" t="s">
        <v>34</v>
      </c>
      <c r="F56" t="s">
        <v>1001</v>
      </c>
      <c r="G56" s="22">
        <v>15.55556</v>
      </c>
      <c r="H56">
        <v>4</v>
      </c>
      <c r="K56" s="47"/>
    </row>
    <row r="57" spans="1:11">
      <c r="B57">
        <v>4</v>
      </c>
      <c r="C57">
        <v>1986</v>
      </c>
      <c r="D57">
        <v>2</v>
      </c>
      <c r="E57" t="s">
        <v>34</v>
      </c>
      <c r="F57" t="s">
        <v>1001</v>
      </c>
      <c r="G57" s="22">
        <v>21.97531</v>
      </c>
      <c r="H57">
        <v>4</v>
      </c>
      <c r="K57" s="47"/>
    </row>
    <row r="58" spans="1:11">
      <c r="B58">
        <v>4</v>
      </c>
      <c r="C58">
        <v>1986</v>
      </c>
      <c r="D58">
        <v>3</v>
      </c>
      <c r="E58" t="s">
        <v>34</v>
      </c>
      <c r="F58" t="s">
        <v>1001</v>
      </c>
      <c r="G58" s="22">
        <v>60.740740000000002</v>
      </c>
      <c r="H58">
        <v>4</v>
      </c>
      <c r="K58" s="47"/>
    </row>
    <row r="59" spans="1:11">
      <c r="B59">
        <v>4</v>
      </c>
      <c r="C59">
        <v>1986</v>
      </c>
      <c r="D59">
        <v>4</v>
      </c>
      <c r="E59" t="s">
        <v>34</v>
      </c>
      <c r="F59" t="s">
        <v>1001</v>
      </c>
      <c r="G59" s="22">
        <v>67.283950000000004</v>
      </c>
      <c r="H59">
        <v>4</v>
      </c>
      <c r="K59" s="47"/>
    </row>
    <row r="60" spans="1:11">
      <c r="K60" s="47"/>
    </row>
    <row r="61" spans="1:11">
      <c r="A61" t="s">
        <v>60</v>
      </c>
      <c r="B61" t="s">
        <v>15</v>
      </c>
      <c r="C61" t="s">
        <v>597</v>
      </c>
      <c r="D61" t="s">
        <v>221</v>
      </c>
      <c r="E61" t="s">
        <v>49</v>
      </c>
      <c r="F61" t="s">
        <v>706</v>
      </c>
      <c r="G61" t="s">
        <v>979</v>
      </c>
      <c r="H61" t="s">
        <v>995</v>
      </c>
      <c r="I61" t="s">
        <v>13</v>
      </c>
      <c r="K61" s="47"/>
    </row>
    <row r="62" spans="1:11">
      <c r="A62" t="s">
        <v>123</v>
      </c>
      <c r="B62">
        <v>5</v>
      </c>
      <c r="C62">
        <v>1986</v>
      </c>
      <c r="D62">
        <v>1</v>
      </c>
      <c r="E62" t="s">
        <v>32</v>
      </c>
      <c r="F62" t="s">
        <v>987</v>
      </c>
      <c r="G62" t="s">
        <v>983</v>
      </c>
      <c r="H62" s="22">
        <v>0</v>
      </c>
      <c r="I62">
        <v>4</v>
      </c>
      <c r="K62" s="47"/>
    </row>
    <row r="63" spans="1:11">
      <c r="A63" t="s">
        <v>515</v>
      </c>
      <c r="B63">
        <v>5</v>
      </c>
      <c r="C63">
        <v>1986</v>
      </c>
      <c r="D63">
        <v>2</v>
      </c>
      <c r="E63" t="s">
        <v>32</v>
      </c>
      <c r="F63" t="s">
        <v>987</v>
      </c>
      <c r="G63" t="s">
        <v>983</v>
      </c>
      <c r="H63" s="22">
        <v>0</v>
      </c>
      <c r="I63">
        <v>4</v>
      </c>
      <c r="K63" s="47"/>
    </row>
    <row r="64" spans="1:11">
      <c r="A64" t="s">
        <v>988</v>
      </c>
      <c r="B64">
        <v>5</v>
      </c>
      <c r="C64">
        <v>1986</v>
      </c>
      <c r="D64">
        <v>3</v>
      </c>
      <c r="E64" t="s">
        <v>32</v>
      </c>
      <c r="F64" t="s">
        <v>987</v>
      </c>
      <c r="G64" t="s">
        <v>983</v>
      </c>
      <c r="H64" s="22">
        <v>2.5</v>
      </c>
      <c r="I64">
        <v>4</v>
      </c>
      <c r="K64" s="47"/>
    </row>
    <row r="65" spans="1:11">
      <c r="A65" t="s">
        <v>707</v>
      </c>
      <c r="B65">
        <v>5</v>
      </c>
      <c r="C65">
        <v>1986</v>
      </c>
      <c r="D65">
        <v>4</v>
      </c>
      <c r="E65" t="s">
        <v>32</v>
      </c>
      <c r="F65" t="s">
        <v>987</v>
      </c>
      <c r="G65" t="s">
        <v>983</v>
      </c>
      <c r="H65" s="22">
        <v>7.8571400000000002</v>
      </c>
      <c r="I65">
        <v>4</v>
      </c>
      <c r="K65" s="47"/>
    </row>
    <row r="66" spans="1:11">
      <c r="A66" t="s">
        <v>989</v>
      </c>
      <c r="B66">
        <v>5</v>
      </c>
      <c r="C66">
        <v>1986</v>
      </c>
      <c r="D66">
        <v>5</v>
      </c>
      <c r="E66" t="s">
        <v>32</v>
      </c>
      <c r="F66" t="s">
        <v>987</v>
      </c>
      <c r="G66" t="s">
        <v>983</v>
      </c>
      <c r="H66" s="22">
        <v>98.214290000000005</v>
      </c>
      <c r="I66">
        <v>4</v>
      </c>
      <c r="K66" s="47"/>
    </row>
    <row r="67" spans="1:11">
      <c r="B67">
        <v>5</v>
      </c>
      <c r="C67">
        <v>1986</v>
      </c>
      <c r="D67">
        <v>1</v>
      </c>
      <c r="E67" t="s">
        <v>32</v>
      </c>
      <c r="F67" t="s">
        <v>991</v>
      </c>
      <c r="G67" t="s">
        <v>983</v>
      </c>
      <c r="H67" s="22">
        <v>0</v>
      </c>
      <c r="I67">
        <v>4</v>
      </c>
      <c r="K67" s="47"/>
    </row>
    <row r="68" spans="1:11">
      <c r="B68">
        <v>5</v>
      </c>
      <c r="C68">
        <v>1986</v>
      </c>
      <c r="D68">
        <v>2</v>
      </c>
      <c r="E68" t="s">
        <v>32</v>
      </c>
      <c r="F68" t="s">
        <v>991</v>
      </c>
      <c r="G68" t="s">
        <v>983</v>
      </c>
      <c r="H68" s="22">
        <v>0</v>
      </c>
      <c r="I68">
        <v>4</v>
      </c>
      <c r="K68" s="47"/>
    </row>
    <row r="69" spans="1:11">
      <c r="B69">
        <v>5</v>
      </c>
      <c r="C69">
        <v>1986</v>
      </c>
      <c r="D69">
        <v>3</v>
      </c>
      <c r="E69" t="s">
        <v>32</v>
      </c>
      <c r="F69" t="s">
        <v>991</v>
      </c>
      <c r="G69" t="s">
        <v>983</v>
      </c>
      <c r="H69" s="22">
        <v>0</v>
      </c>
      <c r="I69">
        <v>4</v>
      </c>
      <c r="K69" s="47"/>
    </row>
    <row r="70" spans="1:11">
      <c r="B70">
        <v>5</v>
      </c>
      <c r="C70">
        <v>1986</v>
      </c>
      <c r="D70">
        <v>4</v>
      </c>
      <c r="E70" t="s">
        <v>32</v>
      </c>
      <c r="F70" t="s">
        <v>991</v>
      </c>
      <c r="G70" t="s">
        <v>983</v>
      </c>
      <c r="H70" s="22">
        <v>1.7857099999999999</v>
      </c>
      <c r="I70">
        <v>4</v>
      </c>
      <c r="K70" s="47"/>
    </row>
    <row r="71" spans="1:11">
      <c r="B71">
        <v>5</v>
      </c>
      <c r="C71">
        <v>1986</v>
      </c>
      <c r="D71">
        <v>5</v>
      </c>
      <c r="E71" t="s">
        <v>32</v>
      </c>
      <c r="F71" t="s">
        <v>991</v>
      </c>
      <c r="G71" t="s">
        <v>983</v>
      </c>
      <c r="H71" s="22">
        <v>41.607140000000001</v>
      </c>
      <c r="I71">
        <v>4</v>
      </c>
      <c r="K71" s="47"/>
    </row>
    <row r="72" spans="1:11">
      <c r="B72">
        <v>5</v>
      </c>
      <c r="C72">
        <v>1986</v>
      </c>
      <c r="D72">
        <v>1</v>
      </c>
      <c r="E72" t="s">
        <v>34</v>
      </c>
      <c r="F72" t="s">
        <v>984</v>
      </c>
      <c r="G72" t="s">
        <v>983</v>
      </c>
      <c r="H72" s="22">
        <v>0</v>
      </c>
      <c r="I72">
        <v>4</v>
      </c>
      <c r="K72" s="47"/>
    </row>
    <row r="73" spans="1:11">
      <c r="B73">
        <v>5</v>
      </c>
      <c r="C73">
        <v>1986</v>
      </c>
      <c r="D73">
        <v>2</v>
      </c>
      <c r="E73" t="s">
        <v>34</v>
      </c>
      <c r="F73" t="s">
        <v>984</v>
      </c>
      <c r="G73" t="s">
        <v>983</v>
      </c>
      <c r="H73" s="22">
        <v>0</v>
      </c>
      <c r="I73">
        <v>4</v>
      </c>
      <c r="K73" s="47"/>
    </row>
    <row r="74" spans="1:11">
      <c r="B74">
        <v>5</v>
      </c>
      <c r="C74">
        <v>1986</v>
      </c>
      <c r="D74">
        <v>3</v>
      </c>
      <c r="E74" t="s">
        <v>34</v>
      </c>
      <c r="F74" t="s">
        <v>984</v>
      </c>
      <c r="G74" t="s">
        <v>983</v>
      </c>
      <c r="H74" s="22">
        <v>0.89285999999999999</v>
      </c>
      <c r="I74">
        <v>4</v>
      </c>
      <c r="K74" s="47"/>
    </row>
    <row r="75" spans="1:11">
      <c r="B75">
        <v>5</v>
      </c>
      <c r="C75">
        <v>1986</v>
      </c>
      <c r="D75">
        <v>4</v>
      </c>
      <c r="E75" t="s">
        <v>34</v>
      </c>
      <c r="F75" t="s">
        <v>984</v>
      </c>
      <c r="G75" t="s">
        <v>983</v>
      </c>
      <c r="H75" s="22">
        <v>3.2142900000000001</v>
      </c>
      <c r="I75">
        <v>4</v>
      </c>
      <c r="K75" s="47"/>
    </row>
    <row r="76" spans="1:11">
      <c r="B76">
        <v>5</v>
      </c>
      <c r="C76">
        <v>1986</v>
      </c>
      <c r="D76">
        <v>5</v>
      </c>
      <c r="E76" t="s">
        <v>34</v>
      </c>
      <c r="F76" t="s">
        <v>984</v>
      </c>
      <c r="G76" t="s">
        <v>983</v>
      </c>
      <c r="H76" s="22">
        <v>78.392859999999999</v>
      </c>
      <c r="I76">
        <v>4</v>
      </c>
      <c r="K76" s="47"/>
    </row>
    <row r="77" spans="1:11">
      <c r="B77">
        <v>5</v>
      </c>
      <c r="C77">
        <v>1986</v>
      </c>
      <c r="D77">
        <v>1</v>
      </c>
      <c r="E77" t="s">
        <v>32</v>
      </c>
      <c r="F77" t="s">
        <v>987</v>
      </c>
      <c r="G77" t="s">
        <v>998</v>
      </c>
      <c r="H77" s="22">
        <v>0</v>
      </c>
      <c r="I77">
        <v>4</v>
      </c>
      <c r="K77" s="47"/>
    </row>
    <row r="78" spans="1:11">
      <c r="B78">
        <v>5</v>
      </c>
      <c r="C78">
        <v>1986</v>
      </c>
      <c r="D78">
        <v>2</v>
      </c>
      <c r="E78" t="s">
        <v>32</v>
      </c>
      <c r="F78" t="s">
        <v>987</v>
      </c>
      <c r="G78" t="s">
        <v>998</v>
      </c>
      <c r="H78" s="22">
        <v>1.4285699999999999</v>
      </c>
      <c r="I78">
        <v>4</v>
      </c>
      <c r="K78" s="47"/>
    </row>
    <row r="79" spans="1:11">
      <c r="B79">
        <v>5</v>
      </c>
      <c r="C79">
        <v>1986</v>
      </c>
      <c r="D79">
        <v>3</v>
      </c>
      <c r="E79" t="s">
        <v>32</v>
      </c>
      <c r="F79" t="s">
        <v>987</v>
      </c>
      <c r="G79" t="s">
        <v>998</v>
      </c>
      <c r="H79" s="22">
        <v>4.8214300000000003</v>
      </c>
      <c r="I79">
        <v>4</v>
      </c>
      <c r="K79" s="47"/>
    </row>
    <row r="80" spans="1:11">
      <c r="B80">
        <v>5</v>
      </c>
      <c r="C80">
        <v>1986</v>
      </c>
      <c r="D80">
        <v>4</v>
      </c>
      <c r="E80" t="s">
        <v>32</v>
      </c>
      <c r="F80" t="s">
        <v>987</v>
      </c>
      <c r="G80" t="s">
        <v>998</v>
      </c>
      <c r="H80" s="22">
        <v>14.107139999999999</v>
      </c>
      <c r="I80">
        <v>4</v>
      </c>
      <c r="K80" s="47"/>
    </row>
    <row r="81" spans="1:11">
      <c r="B81">
        <v>5</v>
      </c>
      <c r="C81">
        <v>1986</v>
      </c>
      <c r="D81">
        <v>5</v>
      </c>
      <c r="E81" t="s">
        <v>32</v>
      </c>
      <c r="F81" t="s">
        <v>987</v>
      </c>
      <c r="G81" t="s">
        <v>998</v>
      </c>
      <c r="H81" s="22">
        <v>99.285709999999995</v>
      </c>
      <c r="I81">
        <v>4</v>
      </c>
      <c r="K81" s="47"/>
    </row>
    <row r="82" spans="1:11">
      <c r="B82">
        <v>5</v>
      </c>
      <c r="C82">
        <v>1986</v>
      </c>
      <c r="D82">
        <v>1</v>
      </c>
      <c r="E82" t="s">
        <v>32</v>
      </c>
      <c r="F82" t="s">
        <v>991</v>
      </c>
      <c r="G82" t="s">
        <v>998</v>
      </c>
      <c r="H82" s="22">
        <v>0</v>
      </c>
      <c r="I82">
        <v>4</v>
      </c>
      <c r="K82" s="47"/>
    </row>
    <row r="83" spans="1:11">
      <c r="B83">
        <v>5</v>
      </c>
      <c r="C83">
        <v>1986</v>
      </c>
      <c r="D83">
        <v>2</v>
      </c>
      <c r="E83" t="s">
        <v>32</v>
      </c>
      <c r="F83" t="s">
        <v>991</v>
      </c>
      <c r="G83" t="s">
        <v>998</v>
      </c>
      <c r="H83" s="22">
        <v>0</v>
      </c>
      <c r="I83">
        <v>4</v>
      </c>
      <c r="K83" s="47"/>
    </row>
    <row r="84" spans="1:11">
      <c r="B84">
        <v>5</v>
      </c>
      <c r="C84">
        <v>1986</v>
      </c>
      <c r="D84">
        <v>3</v>
      </c>
      <c r="E84" t="s">
        <v>32</v>
      </c>
      <c r="F84" t="s">
        <v>991</v>
      </c>
      <c r="G84" t="s">
        <v>998</v>
      </c>
      <c r="H84" s="22">
        <v>0</v>
      </c>
      <c r="I84">
        <v>4</v>
      </c>
      <c r="K84" s="47"/>
    </row>
    <row r="85" spans="1:11">
      <c r="B85">
        <v>5</v>
      </c>
      <c r="C85">
        <v>1986</v>
      </c>
      <c r="D85">
        <v>4</v>
      </c>
      <c r="E85" t="s">
        <v>32</v>
      </c>
      <c r="F85" t="s">
        <v>991</v>
      </c>
      <c r="G85" t="s">
        <v>998</v>
      </c>
      <c r="H85" s="22">
        <v>5.7142900000000001</v>
      </c>
      <c r="I85">
        <v>4</v>
      </c>
      <c r="K85" s="47"/>
    </row>
    <row r="86" spans="1:11">
      <c r="B86">
        <v>5</v>
      </c>
      <c r="C86">
        <v>1986</v>
      </c>
      <c r="D86">
        <v>5</v>
      </c>
      <c r="E86" t="s">
        <v>32</v>
      </c>
      <c r="F86" t="s">
        <v>991</v>
      </c>
      <c r="G86" t="s">
        <v>998</v>
      </c>
      <c r="H86" s="22">
        <v>56.964289999999998</v>
      </c>
      <c r="I86">
        <v>4</v>
      </c>
      <c r="K86" s="47"/>
    </row>
    <row r="87" spans="1:11">
      <c r="B87">
        <v>5</v>
      </c>
      <c r="C87">
        <v>1986</v>
      </c>
      <c r="D87">
        <v>1</v>
      </c>
      <c r="E87" t="s">
        <v>34</v>
      </c>
      <c r="F87" t="s">
        <v>984</v>
      </c>
      <c r="G87" t="s">
        <v>998</v>
      </c>
      <c r="H87" s="22">
        <v>0</v>
      </c>
      <c r="I87">
        <v>4</v>
      </c>
      <c r="K87" s="47"/>
    </row>
    <row r="88" spans="1:11">
      <c r="B88">
        <v>5</v>
      </c>
      <c r="C88">
        <v>1986</v>
      </c>
      <c r="D88">
        <v>2</v>
      </c>
      <c r="E88" t="s">
        <v>34</v>
      </c>
      <c r="F88" t="s">
        <v>984</v>
      </c>
      <c r="G88" t="s">
        <v>998</v>
      </c>
      <c r="H88" s="22">
        <v>0</v>
      </c>
      <c r="I88">
        <v>4</v>
      </c>
      <c r="K88" s="47"/>
    </row>
    <row r="89" spans="1:11">
      <c r="B89">
        <v>5</v>
      </c>
      <c r="C89">
        <v>1986</v>
      </c>
      <c r="D89">
        <v>3</v>
      </c>
      <c r="E89" t="s">
        <v>34</v>
      </c>
      <c r="F89" t="s">
        <v>984</v>
      </c>
      <c r="G89" t="s">
        <v>998</v>
      </c>
      <c r="H89" s="22">
        <v>1.4285699999999999</v>
      </c>
      <c r="I89">
        <v>4</v>
      </c>
      <c r="K89" s="47"/>
    </row>
    <row r="90" spans="1:11">
      <c r="B90">
        <v>5</v>
      </c>
      <c r="C90">
        <v>1986</v>
      </c>
      <c r="D90">
        <v>4</v>
      </c>
      <c r="E90" t="s">
        <v>34</v>
      </c>
      <c r="F90" t="s">
        <v>984</v>
      </c>
      <c r="G90" t="s">
        <v>998</v>
      </c>
      <c r="H90" s="22">
        <v>8.0357099999999999</v>
      </c>
      <c r="I90">
        <v>4</v>
      </c>
      <c r="K90" s="47"/>
    </row>
    <row r="91" spans="1:11">
      <c r="B91">
        <v>5</v>
      </c>
      <c r="C91">
        <v>1986</v>
      </c>
      <c r="D91">
        <v>5</v>
      </c>
      <c r="E91" t="s">
        <v>34</v>
      </c>
      <c r="F91" t="s">
        <v>984</v>
      </c>
      <c r="G91" t="s">
        <v>998</v>
      </c>
      <c r="H91" s="22">
        <v>82.678569999999993</v>
      </c>
      <c r="I91">
        <v>4</v>
      </c>
      <c r="K91" s="47"/>
    </row>
    <row r="92" spans="1:11">
      <c r="K92" s="47"/>
    </row>
    <row r="93" spans="1:11">
      <c r="A93" t="s">
        <v>60</v>
      </c>
      <c r="B93" t="s">
        <v>15</v>
      </c>
      <c r="C93" t="s">
        <v>597</v>
      </c>
      <c r="D93" t="s">
        <v>221</v>
      </c>
      <c r="E93" t="s">
        <v>49</v>
      </c>
      <c r="F93" t="s">
        <v>706</v>
      </c>
      <c r="G93" t="s">
        <v>979</v>
      </c>
      <c r="H93" t="s">
        <v>995</v>
      </c>
      <c r="I93" t="s">
        <v>13</v>
      </c>
      <c r="K93" s="47"/>
    </row>
    <row r="94" spans="1:11">
      <c r="A94" t="s">
        <v>134</v>
      </c>
      <c r="B94">
        <v>6</v>
      </c>
      <c r="C94">
        <v>1986</v>
      </c>
      <c r="D94">
        <v>1</v>
      </c>
      <c r="E94" t="s">
        <v>32</v>
      </c>
      <c r="F94" t="s">
        <v>987</v>
      </c>
      <c r="G94" t="s">
        <v>983</v>
      </c>
      <c r="H94" s="22">
        <v>0</v>
      </c>
      <c r="I94">
        <v>4</v>
      </c>
      <c r="K94" s="47"/>
    </row>
    <row r="95" spans="1:11">
      <c r="A95" t="s">
        <v>515</v>
      </c>
      <c r="B95">
        <v>6</v>
      </c>
      <c r="C95">
        <v>1986</v>
      </c>
      <c r="D95">
        <v>2</v>
      </c>
      <c r="E95" t="s">
        <v>32</v>
      </c>
      <c r="F95" t="s">
        <v>987</v>
      </c>
      <c r="G95" t="s">
        <v>983</v>
      </c>
      <c r="H95" s="22">
        <v>0</v>
      </c>
      <c r="I95">
        <v>4</v>
      </c>
      <c r="K95" s="47"/>
    </row>
    <row r="96" spans="1:11">
      <c r="A96" t="s">
        <v>988</v>
      </c>
      <c r="B96">
        <v>6</v>
      </c>
      <c r="C96">
        <v>1986</v>
      </c>
      <c r="D96">
        <v>3</v>
      </c>
      <c r="E96" t="s">
        <v>32</v>
      </c>
      <c r="F96" t="s">
        <v>987</v>
      </c>
      <c r="G96" t="s">
        <v>983</v>
      </c>
      <c r="H96" s="22">
        <v>4.4827599999999999</v>
      </c>
      <c r="I96">
        <v>4</v>
      </c>
      <c r="K96" s="47"/>
    </row>
    <row r="97" spans="1:11">
      <c r="A97" t="s">
        <v>707</v>
      </c>
      <c r="B97">
        <v>6</v>
      </c>
      <c r="C97">
        <v>1986</v>
      </c>
      <c r="D97">
        <v>4</v>
      </c>
      <c r="E97" t="s">
        <v>32</v>
      </c>
      <c r="F97" t="s">
        <v>987</v>
      </c>
      <c r="G97" t="s">
        <v>983</v>
      </c>
      <c r="H97" s="22">
        <v>9.4827600000000007</v>
      </c>
      <c r="I97">
        <v>4</v>
      </c>
      <c r="K97" s="47"/>
    </row>
    <row r="98" spans="1:11">
      <c r="A98" t="s">
        <v>989</v>
      </c>
      <c r="B98">
        <v>6</v>
      </c>
      <c r="C98">
        <v>1986</v>
      </c>
      <c r="D98">
        <v>5</v>
      </c>
      <c r="E98" t="s">
        <v>32</v>
      </c>
      <c r="F98" t="s">
        <v>987</v>
      </c>
      <c r="G98" t="s">
        <v>983</v>
      </c>
      <c r="H98" s="22">
        <v>96.896550000000005</v>
      </c>
      <c r="I98">
        <v>4</v>
      </c>
      <c r="K98" s="47"/>
    </row>
    <row r="99" spans="1:11">
      <c r="B99">
        <v>6</v>
      </c>
      <c r="C99">
        <v>1986</v>
      </c>
      <c r="D99">
        <v>1</v>
      </c>
      <c r="E99" t="s">
        <v>32</v>
      </c>
      <c r="F99" t="s">
        <v>997</v>
      </c>
      <c r="G99" t="s">
        <v>983</v>
      </c>
      <c r="H99" s="22">
        <v>0</v>
      </c>
      <c r="I99">
        <v>4</v>
      </c>
      <c r="K99" s="47"/>
    </row>
    <row r="100" spans="1:11">
      <c r="B100">
        <v>6</v>
      </c>
      <c r="C100">
        <v>1986</v>
      </c>
      <c r="D100">
        <v>2</v>
      </c>
      <c r="E100" t="s">
        <v>32</v>
      </c>
      <c r="F100" t="s">
        <v>997</v>
      </c>
      <c r="G100" t="s">
        <v>983</v>
      </c>
      <c r="H100" s="22">
        <v>0</v>
      </c>
      <c r="I100">
        <v>4</v>
      </c>
      <c r="K100" s="47"/>
    </row>
    <row r="101" spans="1:11">
      <c r="B101">
        <v>6</v>
      </c>
      <c r="C101">
        <v>1986</v>
      </c>
      <c r="D101">
        <v>3</v>
      </c>
      <c r="E101" t="s">
        <v>32</v>
      </c>
      <c r="F101" t="s">
        <v>997</v>
      </c>
      <c r="G101" t="s">
        <v>983</v>
      </c>
      <c r="H101" s="22">
        <v>2.4137900000000001</v>
      </c>
      <c r="I101">
        <v>4</v>
      </c>
      <c r="K101" s="47"/>
    </row>
    <row r="102" spans="1:11">
      <c r="B102">
        <v>6</v>
      </c>
      <c r="C102">
        <v>1986</v>
      </c>
      <c r="D102">
        <v>4</v>
      </c>
      <c r="E102" t="s">
        <v>32</v>
      </c>
      <c r="F102" t="s">
        <v>997</v>
      </c>
      <c r="G102" t="s">
        <v>983</v>
      </c>
      <c r="H102" s="22">
        <v>4.1379299999999999</v>
      </c>
      <c r="I102">
        <v>4</v>
      </c>
      <c r="K102" s="47"/>
    </row>
    <row r="103" spans="1:11">
      <c r="B103">
        <v>6</v>
      </c>
      <c r="C103">
        <v>1986</v>
      </c>
      <c r="D103">
        <v>5</v>
      </c>
      <c r="E103" t="s">
        <v>32</v>
      </c>
      <c r="F103" t="s">
        <v>997</v>
      </c>
      <c r="G103" t="s">
        <v>983</v>
      </c>
      <c r="H103" s="22">
        <v>34.137929999999997</v>
      </c>
      <c r="I103">
        <v>4</v>
      </c>
      <c r="K103" s="47"/>
    </row>
    <row r="104" spans="1:11">
      <c r="B104">
        <v>6</v>
      </c>
      <c r="C104">
        <v>1986</v>
      </c>
      <c r="D104">
        <v>1</v>
      </c>
      <c r="E104" t="s">
        <v>34</v>
      </c>
      <c r="F104" t="s">
        <v>984</v>
      </c>
      <c r="G104" t="s">
        <v>983</v>
      </c>
      <c r="H104" s="22">
        <v>0</v>
      </c>
      <c r="I104">
        <v>4</v>
      </c>
      <c r="K104" s="47"/>
    </row>
    <row r="105" spans="1:11">
      <c r="B105">
        <v>6</v>
      </c>
      <c r="C105">
        <v>1986</v>
      </c>
      <c r="D105">
        <v>2</v>
      </c>
      <c r="E105" t="s">
        <v>34</v>
      </c>
      <c r="F105" t="s">
        <v>984</v>
      </c>
      <c r="G105" t="s">
        <v>983</v>
      </c>
      <c r="H105" s="22">
        <v>0</v>
      </c>
      <c r="I105">
        <v>4</v>
      </c>
      <c r="K105" s="47"/>
    </row>
    <row r="106" spans="1:11">
      <c r="B106">
        <v>6</v>
      </c>
      <c r="C106">
        <v>1986</v>
      </c>
      <c r="D106">
        <v>3</v>
      </c>
      <c r="E106" t="s">
        <v>34</v>
      </c>
      <c r="F106" t="s">
        <v>984</v>
      </c>
      <c r="G106" t="s">
        <v>983</v>
      </c>
      <c r="H106" s="22">
        <v>3.44828</v>
      </c>
      <c r="I106">
        <v>4</v>
      </c>
      <c r="K106" s="47"/>
    </row>
    <row r="107" spans="1:11">
      <c r="B107">
        <v>6</v>
      </c>
      <c r="C107">
        <v>1986</v>
      </c>
      <c r="D107">
        <v>4</v>
      </c>
      <c r="E107" t="s">
        <v>34</v>
      </c>
      <c r="F107" t="s">
        <v>984</v>
      </c>
      <c r="G107" t="s">
        <v>983</v>
      </c>
      <c r="H107" s="22">
        <v>7.5862100000000003</v>
      </c>
      <c r="I107">
        <v>4</v>
      </c>
      <c r="K107" s="47"/>
    </row>
    <row r="108" spans="1:11">
      <c r="B108">
        <v>6</v>
      </c>
      <c r="C108">
        <v>1986</v>
      </c>
      <c r="D108">
        <v>5</v>
      </c>
      <c r="E108" t="s">
        <v>34</v>
      </c>
      <c r="F108" t="s">
        <v>984</v>
      </c>
      <c r="G108" t="s">
        <v>983</v>
      </c>
      <c r="H108" s="22">
        <v>66.034480000000002</v>
      </c>
      <c r="I108">
        <v>4</v>
      </c>
      <c r="K108" s="47"/>
    </row>
    <row r="109" spans="1:11">
      <c r="B109">
        <v>6</v>
      </c>
      <c r="C109">
        <v>1986</v>
      </c>
      <c r="D109">
        <v>1</v>
      </c>
      <c r="E109" t="s">
        <v>32</v>
      </c>
      <c r="F109" t="s">
        <v>987</v>
      </c>
      <c r="G109" t="s">
        <v>998</v>
      </c>
      <c r="H109" s="22">
        <v>0</v>
      </c>
      <c r="I109">
        <v>4</v>
      </c>
      <c r="K109" s="47"/>
    </row>
    <row r="110" spans="1:11">
      <c r="B110">
        <v>6</v>
      </c>
      <c r="C110">
        <v>1986</v>
      </c>
      <c r="D110">
        <v>2</v>
      </c>
      <c r="E110" t="s">
        <v>32</v>
      </c>
      <c r="F110" t="s">
        <v>987</v>
      </c>
      <c r="G110" t="s">
        <v>998</v>
      </c>
      <c r="H110" s="22">
        <v>0</v>
      </c>
      <c r="I110">
        <v>4</v>
      </c>
      <c r="K110" s="47"/>
    </row>
    <row r="111" spans="1:11">
      <c r="B111">
        <v>6</v>
      </c>
      <c r="C111">
        <v>1986</v>
      </c>
      <c r="D111">
        <v>3</v>
      </c>
      <c r="E111" t="s">
        <v>32</v>
      </c>
      <c r="F111" t="s">
        <v>987</v>
      </c>
      <c r="G111" t="s">
        <v>998</v>
      </c>
      <c r="H111" s="22">
        <v>4.7272699999999999</v>
      </c>
      <c r="I111">
        <v>4</v>
      </c>
      <c r="K111" s="47"/>
    </row>
    <row r="112" spans="1:11">
      <c r="B112">
        <v>6</v>
      </c>
      <c r="C112">
        <v>1986</v>
      </c>
      <c r="D112">
        <v>4</v>
      </c>
      <c r="E112" t="s">
        <v>32</v>
      </c>
      <c r="F112" t="s">
        <v>987</v>
      </c>
      <c r="G112" t="s">
        <v>998</v>
      </c>
      <c r="H112" s="22">
        <v>12.909090000000001</v>
      </c>
      <c r="I112">
        <v>4</v>
      </c>
      <c r="K112" s="47"/>
    </row>
    <row r="113" spans="1:11">
      <c r="B113">
        <v>6</v>
      </c>
      <c r="C113">
        <v>1986</v>
      </c>
      <c r="D113">
        <v>5</v>
      </c>
      <c r="E113" t="s">
        <v>32</v>
      </c>
      <c r="F113" t="s">
        <v>987</v>
      </c>
      <c r="G113" t="s">
        <v>998</v>
      </c>
      <c r="H113" s="22">
        <v>97.272729999999996</v>
      </c>
      <c r="I113">
        <v>4</v>
      </c>
      <c r="K113" s="47"/>
    </row>
    <row r="114" spans="1:11">
      <c r="B114">
        <v>6</v>
      </c>
      <c r="C114">
        <v>1986</v>
      </c>
      <c r="D114">
        <v>1</v>
      </c>
      <c r="E114" t="s">
        <v>32</v>
      </c>
      <c r="F114" t="s">
        <v>997</v>
      </c>
      <c r="G114" t="s">
        <v>998</v>
      </c>
      <c r="H114" s="22">
        <v>0</v>
      </c>
      <c r="I114">
        <v>4</v>
      </c>
      <c r="K114" s="47"/>
    </row>
    <row r="115" spans="1:11">
      <c r="B115">
        <v>6</v>
      </c>
      <c r="C115">
        <v>1986</v>
      </c>
      <c r="D115">
        <v>2</v>
      </c>
      <c r="E115" t="s">
        <v>32</v>
      </c>
      <c r="F115" t="s">
        <v>997</v>
      </c>
      <c r="G115" t="s">
        <v>998</v>
      </c>
      <c r="H115" s="22">
        <v>0</v>
      </c>
      <c r="I115">
        <v>4</v>
      </c>
      <c r="K115" s="47"/>
    </row>
    <row r="116" spans="1:11">
      <c r="B116">
        <v>6</v>
      </c>
      <c r="C116">
        <v>1986</v>
      </c>
      <c r="D116">
        <v>3</v>
      </c>
      <c r="E116" t="s">
        <v>32</v>
      </c>
      <c r="F116" t="s">
        <v>997</v>
      </c>
      <c r="G116" t="s">
        <v>998</v>
      </c>
      <c r="H116" s="22">
        <v>0.54544999999999999</v>
      </c>
      <c r="I116">
        <v>4</v>
      </c>
      <c r="K116" s="47"/>
    </row>
    <row r="117" spans="1:11">
      <c r="B117">
        <v>6</v>
      </c>
      <c r="C117">
        <v>1986</v>
      </c>
      <c r="D117">
        <v>4</v>
      </c>
      <c r="E117" t="s">
        <v>32</v>
      </c>
      <c r="F117" t="s">
        <v>997</v>
      </c>
      <c r="G117" t="s">
        <v>998</v>
      </c>
      <c r="H117" s="22">
        <v>2.3636400000000002</v>
      </c>
      <c r="I117">
        <v>4</v>
      </c>
      <c r="K117" s="47"/>
    </row>
    <row r="118" spans="1:11">
      <c r="B118">
        <v>6</v>
      </c>
      <c r="C118">
        <v>1986</v>
      </c>
      <c r="D118">
        <v>5</v>
      </c>
      <c r="E118" t="s">
        <v>32</v>
      </c>
      <c r="F118" t="s">
        <v>997</v>
      </c>
      <c r="G118" t="s">
        <v>998</v>
      </c>
      <c r="H118" s="22">
        <v>60.545450000000002</v>
      </c>
      <c r="I118">
        <v>4</v>
      </c>
      <c r="K118" s="47"/>
    </row>
    <row r="119" spans="1:11">
      <c r="B119">
        <v>6</v>
      </c>
      <c r="C119">
        <v>1986</v>
      </c>
      <c r="D119">
        <v>1</v>
      </c>
      <c r="E119" t="s">
        <v>34</v>
      </c>
      <c r="F119" t="s">
        <v>984</v>
      </c>
      <c r="G119" t="s">
        <v>998</v>
      </c>
      <c r="H119" s="22">
        <v>0</v>
      </c>
      <c r="I119">
        <v>4</v>
      </c>
      <c r="K119" s="47"/>
    </row>
    <row r="120" spans="1:11">
      <c r="B120">
        <v>6</v>
      </c>
      <c r="C120">
        <v>1986</v>
      </c>
      <c r="D120">
        <v>2</v>
      </c>
      <c r="E120" t="s">
        <v>34</v>
      </c>
      <c r="F120" t="s">
        <v>984</v>
      </c>
      <c r="G120" t="s">
        <v>998</v>
      </c>
      <c r="H120" s="22">
        <v>0</v>
      </c>
      <c r="I120">
        <v>4</v>
      </c>
      <c r="K120" s="47"/>
    </row>
    <row r="121" spans="1:11">
      <c r="B121">
        <v>6</v>
      </c>
      <c r="C121">
        <v>1986</v>
      </c>
      <c r="D121">
        <v>3</v>
      </c>
      <c r="E121" t="s">
        <v>34</v>
      </c>
      <c r="F121" t="s">
        <v>984</v>
      </c>
      <c r="G121" t="s">
        <v>998</v>
      </c>
      <c r="H121" s="22">
        <v>2</v>
      </c>
      <c r="I121">
        <v>4</v>
      </c>
      <c r="K121" s="47"/>
    </row>
    <row r="122" spans="1:11">
      <c r="B122">
        <v>6</v>
      </c>
      <c r="C122">
        <v>1986</v>
      </c>
      <c r="D122">
        <v>4</v>
      </c>
      <c r="E122" t="s">
        <v>34</v>
      </c>
      <c r="F122" t="s">
        <v>984</v>
      </c>
      <c r="G122" t="s">
        <v>998</v>
      </c>
      <c r="H122" s="22">
        <v>6.3636400000000002</v>
      </c>
      <c r="I122">
        <v>4</v>
      </c>
      <c r="K122" s="47"/>
    </row>
    <row r="123" spans="1:11">
      <c r="B123">
        <v>6</v>
      </c>
      <c r="C123">
        <v>1986</v>
      </c>
      <c r="D123">
        <v>5</v>
      </c>
      <c r="E123" t="s">
        <v>34</v>
      </c>
      <c r="F123" t="s">
        <v>984</v>
      </c>
      <c r="G123" t="s">
        <v>998</v>
      </c>
      <c r="H123" s="22">
        <v>73.818179999999998</v>
      </c>
      <c r="I123">
        <v>4</v>
      </c>
      <c r="K123" s="47"/>
    </row>
    <row r="124" spans="1:11">
      <c r="K124" s="47"/>
    </row>
    <row r="125" spans="1:11">
      <c r="A125" t="s">
        <v>60</v>
      </c>
      <c r="B125" t="s">
        <v>15</v>
      </c>
      <c r="C125" t="s">
        <v>597</v>
      </c>
      <c r="D125" t="s">
        <v>221</v>
      </c>
      <c r="E125" t="s">
        <v>49</v>
      </c>
      <c r="F125" t="s">
        <v>706</v>
      </c>
      <c r="G125" t="s">
        <v>986</v>
      </c>
      <c r="H125" t="s">
        <v>13</v>
      </c>
    </row>
    <row r="126" spans="1:11">
      <c r="A126" t="s">
        <v>977</v>
      </c>
      <c r="B126">
        <v>7</v>
      </c>
      <c r="C126">
        <v>1988</v>
      </c>
      <c r="D126">
        <v>1</v>
      </c>
      <c r="E126" t="s">
        <v>32</v>
      </c>
      <c r="F126" t="s">
        <v>987</v>
      </c>
      <c r="G126">
        <v>40.84919</v>
      </c>
      <c r="H126">
        <v>4</v>
      </c>
    </row>
    <row r="127" spans="1:11">
      <c r="A127" t="s">
        <v>515</v>
      </c>
      <c r="B127">
        <v>7</v>
      </c>
      <c r="C127">
        <v>1988</v>
      </c>
      <c r="D127">
        <v>2</v>
      </c>
      <c r="E127" t="s">
        <v>32</v>
      </c>
      <c r="F127" t="s">
        <v>987</v>
      </c>
      <c r="G127">
        <v>72.767200000000003</v>
      </c>
      <c r="H127">
        <v>4</v>
      </c>
    </row>
    <row r="128" spans="1:11">
      <c r="A128" t="s">
        <v>988</v>
      </c>
      <c r="B128">
        <v>7</v>
      </c>
      <c r="C128">
        <v>1988</v>
      </c>
      <c r="D128">
        <v>3</v>
      </c>
      <c r="E128" t="s">
        <v>32</v>
      </c>
      <c r="F128" t="s">
        <v>987</v>
      </c>
      <c r="G128">
        <v>100.73206</v>
      </c>
      <c r="H128">
        <v>4</v>
      </c>
    </row>
    <row r="129" spans="1:11">
      <c r="A129" t="s">
        <v>707</v>
      </c>
      <c r="B129">
        <v>7</v>
      </c>
      <c r="C129">
        <v>1988</v>
      </c>
      <c r="D129">
        <v>1</v>
      </c>
      <c r="E129" t="s">
        <v>32</v>
      </c>
      <c r="F129" t="s">
        <v>991</v>
      </c>
      <c r="G129">
        <v>33.235720000000001</v>
      </c>
      <c r="H129">
        <v>4</v>
      </c>
    </row>
    <row r="130" spans="1:11">
      <c r="A130" t="s">
        <v>989</v>
      </c>
      <c r="B130">
        <v>7</v>
      </c>
      <c r="C130">
        <v>1988</v>
      </c>
      <c r="D130">
        <v>2</v>
      </c>
      <c r="E130" t="s">
        <v>32</v>
      </c>
      <c r="F130" t="s">
        <v>991</v>
      </c>
      <c r="G130">
        <v>62.518300000000004</v>
      </c>
      <c r="H130">
        <v>4</v>
      </c>
    </row>
    <row r="131" spans="1:11">
      <c r="B131">
        <v>7</v>
      </c>
      <c r="C131">
        <v>1988</v>
      </c>
      <c r="D131">
        <v>3</v>
      </c>
      <c r="E131" t="s">
        <v>32</v>
      </c>
      <c r="F131" t="s">
        <v>991</v>
      </c>
      <c r="G131">
        <v>94.436310000000006</v>
      </c>
      <c r="H131">
        <v>4</v>
      </c>
    </row>
    <row r="132" spans="1:11">
      <c r="B132">
        <v>7</v>
      </c>
      <c r="C132">
        <v>1988</v>
      </c>
      <c r="D132">
        <v>1</v>
      </c>
      <c r="E132" t="s">
        <v>759</v>
      </c>
      <c r="F132" t="s">
        <v>621</v>
      </c>
      <c r="G132">
        <v>36.60322</v>
      </c>
      <c r="H132">
        <v>4</v>
      </c>
    </row>
    <row r="133" spans="1:11">
      <c r="B133">
        <v>7</v>
      </c>
      <c r="C133">
        <v>1988</v>
      </c>
      <c r="D133">
        <v>2</v>
      </c>
      <c r="E133" t="s">
        <v>759</v>
      </c>
      <c r="F133" t="s">
        <v>621</v>
      </c>
      <c r="G133">
        <v>69.399709999999999</v>
      </c>
      <c r="H133">
        <v>4</v>
      </c>
    </row>
    <row r="134" spans="1:11">
      <c r="B134">
        <v>7</v>
      </c>
      <c r="C134">
        <v>1988</v>
      </c>
      <c r="D134">
        <v>3</v>
      </c>
      <c r="E134" t="s">
        <v>759</v>
      </c>
      <c r="F134" t="s">
        <v>621</v>
      </c>
      <c r="G134">
        <v>99.560760000000002</v>
      </c>
      <c r="H134">
        <v>4</v>
      </c>
    </row>
    <row r="138" spans="1:11">
      <c r="K138" s="47"/>
    </row>
    <row r="139" spans="1:11">
      <c r="K139" s="47"/>
    </row>
    <row r="140" spans="1:11">
      <c r="K140" s="47"/>
    </row>
    <row r="141" spans="1:11">
      <c r="K141" s="47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D87"/>
  <sheetViews>
    <sheetView workbookViewId="0">
      <selection activeCell="K8" sqref="K8"/>
    </sheetView>
  </sheetViews>
  <sheetFormatPr defaultColWidth="11" defaultRowHeight="15.6"/>
  <sheetData>
    <row r="1" spans="1:30">
      <c r="A1" t="s">
        <v>60</v>
      </c>
      <c r="B1" t="s">
        <v>15</v>
      </c>
      <c r="C1" t="s">
        <v>597</v>
      </c>
      <c r="D1" t="s">
        <v>49</v>
      </c>
      <c r="E1" t="s">
        <v>706</v>
      </c>
      <c r="F1" t="s">
        <v>1002</v>
      </c>
      <c r="G1" t="s">
        <v>1003</v>
      </c>
      <c r="H1" t="s">
        <v>644</v>
      </c>
      <c r="I1" t="s">
        <v>13</v>
      </c>
      <c r="J1" s="22"/>
      <c r="K1" s="48"/>
      <c r="L1" t="s">
        <v>15</v>
      </c>
      <c r="M1" t="s">
        <v>16</v>
      </c>
      <c r="N1" t="s">
        <v>221</v>
      </c>
      <c r="O1" t="s">
        <v>515</v>
      </c>
      <c r="P1" t="s">
        <v>707</v>
      </c>
      <c r="Q1" t="s">
        <v>597</v>
      </c>
      <c r="R1" t="s">
        <v>708</v>
      </c>
      <c r="S1" t="s">
        <v>620</v>
      </c>
      <c r="T1" t="s">
        <v>709</v>
      </c>
      <c r="U1" t="s">
        <v>710</v>
      </c>
      <c r="V1" t="s">
        <v>1002</v>
      </c>
      <c r="W1" t="s">
        <v>1003</v>
      </c>
      <c r="X1" t="s">
        <v>711</v>
      </c>
      <c r="Y1" t="s">
        <v>712</v>
      </c>
      <c r="Z1" t="s">
        <v>713</v>
      </c>
      <c r="AA1" t="s">
        <v>714</v>
      </c>
      <c r="AB1" t="s">
        <v>715</v>
      </c>
      <c r="AC1" t="s">
        <v>716</v>
      </c>
      <c r="AD1" t="s">
        <v>28</v>
      </c>
    </row>
    <row r="2" spans="1:30">
      <c r="A2" t="s">
        <v>191</v>
      </c>
      <c r="B2">
        <v>1</v>
      </c>
      <c r="C2">
        <v>1993</v>
      </c>
      <c r="D2" t="s">
        <v>32</v>
      </c>
      <c r="E2" t="s">
        <v>1004</v>
      </c>
      <c r="F2" t="s">
        <v>1005</v>
      </c>
      <c r="H2">
        <v>325</v>
      </c>
      <c r="I2">
        <v>3</v>
      </c>
      <c r="K2" s="48"/>
      <c r="L2">
        <v>1</v>
      </c>
      <c r="M2">
        <v>1</v>
      </c>
      <c r="O2" t="s">
        <v>1006</v>
      </c>
      <c r="P2" t="s">
        <v>1007</v>
      </c>
      <c r="Q2">
        <v>1993</v>
      </c>
      <c r="R2" t="s">
        <v>644</v>
      </c>
      <c r="T2" t="s">
        <v>1008</v>
      </c>
      <c r="U2" t="s">
        <v>557</v>
      </c>
      <c r="V2" t="s">
        <v>1005</v>
      </c>
      <c r="W2" t="s">
        <v>1009</v>
      </c>
      <c r="X2">
        <f>AVERAGE(H2:H3)</f>
        <v>292</v>
      </c>
      <c r="Y2">
        <f t="shared" ref="Y2:Y7" si="0">H5</f>
        <v>309</v>
      </c>
      <c r="Z2">
        <v>6</v>
      </c>
      <c r="AA2">
        <v>3</v>
      </c>
      <c r="AB2">
        <f>Y2/X2</f>
        <v>1.0582191780821917</v>
      </c>
      <c r="AC2">
        <f t="shared" ref="AC2:AC43" si="1">LN(AB2)</f>
        <v>5.6587474629463619E-2</v>
      </c>
      <c r="AD2">
        <f>(Z2*AA2)/(AA2+Z2)</f>
        <v>2</v>
      </c>
    </row>
    <row r="3" spans="1:30">
      <c r="A3" t="s">
        <v>515</v>
      </c>
      <c r="B3">
        <v>1</v>
      </c>
      <c r="C3">
        <v>1993</v>
      </c>
      <c r="D3" t="s">
        <v>32</v>
      </c>
      <c r="E3" t="s">
        <v>1010</v>
      </c>
      <c r="F3" t="s">
        <v>1005</v>
      </c>
      <c r="H3">
        <v>259</v>
      </c>
      <c r="I3">
        <v>3</v>
      </c>
      <c r="K3" s="48"/>
      <c r="L3">
        <v>1</v>
      </c>
      <c r="M3">
        <v>2</v>
      </c>
      <c r="O3" t="s">
        <v>1006</v>
      </c>
      <c r="P3" t="s">
        <v>1007</v>
      </c>
      <c r="Q3">
        <v>1993</v>
      </c>
      <c r="R3" t="s">
        <v>644</v>
      </c>
      <c r="T3" t="s">
        <v>1008</v>
      </c>
      <c r="U3" t="s">
        <v>557</v>
      </c>
      <c r="V3" t="s">
        <v>1005</v>
      </c>
      <c r="W3" t="s">
        <v>1011</v>
      </c>
      <c r="X3">
        <v>292</v>
      </c>
      <c r="Y3">
        <f t="shared" si="0"/>
        <v>309</v>
      </c>
      <c r="Z3">
        <v>6</v>
      </c>
      <c r="AA3">
        <v>3</v>
      </c>
      <c r="AB3">
        <f t="shared" ref="AB3:AB43" si="2">Y3/X3</f>
        <v>1.0582191780821917</v>
      </c>
      <c r="AC3">
        <f t="shared" si="1"/>
        <v>5.6587474629463619E-2</v>
      </c>
      <c r="AD3">
        <f t="shared" ref="AD3:AD43" si="3">(Z3*AA3)/(AA3+Z3)</f>
        <v>2</v>
      </c>
    </row>
    <row r="4" spans="1:30">
      <c r="A4" t="s">
        <v>1006</v>
      </c>
      <c r="B4">
        <v>1</v>
      </c>
      <c r="C4">
        <v>1993</v>
      </c>
      <c r="D4" t="s">
        <v>32</v>
      </c>
      <c r="E4" t="s">
        <v>1012</v>
      </c>
      <c r="F4" t="s">
        <v>1005</v>
      </c>
      <c r="H4">
        <v>304</v>
      </c>
      <c r="I4">
        <v>3</v>
      </c>
      <c r="K4" s="48"/>
      <c r="L4">
        <v>1</v>
      </c>
      <c r="M4">
        <v>3</v>
      </c>
      <c r="O4" t="s">
        <v>1006</v>
      </c>
      <c r="P4" t="s">
        <v>1007</v>
      </c>
      <c r="Q4">
        <v>1993</v>
      </c>
      <c r="R4" t="s">
        <v>644</v>
      </c>
      <c r="T4" t="s">
        <v>1008</v>
      </c>
      <c r="U4" t="s">
        <v>557</v>
      </c>
      <c r="V4" t="s">
        <v>1005</v>
      </c>
      <c r="W4" t="s">
        <v>1013</v>
      </c>
      <c r="X4">
        <v>292</v>
      </c>
      <c r="Y4">
        <f t="shared" si="0"/>
        <v>289</v>
      </c>
      <c r="Z4">
        <v>6</v>
      </c>
      <c r="AA4">
        <v>3</v>
      </c>
      <c r="AB4">
        <f t="shared" si="2"/>
        <v>0.98972602739726023</v>
      </c>
      <c r="AC4">
        <f t="shared" si="1"/>
        <v>-1.0327114155849628E-2</v>
      </c>
      <c r="AD4">
        <f t="shared" si="3"/>
        <v>2</v>
      </c>
    </row>
    <row r="5" spans="1:30">
      <c r="A5" t="s">
        <v>707</v>
      </c>
      <c r="B5">
        <v>1</v>
      </c>
      <c r="C5">
        <v>1993</v>
      </c>
      <c r="D5" t="s">
        <v>34</v>
      </c>
      <c r="E5" t="s">
        <v>1008</v>
      </c>
      <c r="F5" t="s">
        <v>1005</v>
      </c>
      <c r="G5" t="s">
        <v>1009</v>
      </c>
      <c r="H5">
        <v>309</v>
      </c>
      <c r="I5">
        <v>3</v>
      </c>
      <c r="K5" s="48"/>
      <c r="L5">
        <v>1</v>
      </c>
      <c r="M5">
        <v>4</v>
      </c>
      <c r="O5" t="s">
        <v>1006</v>
      </c>
      <c r="P5" t="s">
        <v>1007</v>
      </c>
      <c r="Q5">
        <v>1993</v>
      </c>
      <c r="R5" t="s">
        <v>644</v>
      </c>
      <c r="T5" t="s">
        <v>1014</v>
      </c>
      <c r="U5" t="s">
        <v>557</v>
      </c>
      <c r="V5" t="s">
        <v>1005</v>
      </c>
      <c r="W5" t="s">
        <v>1009</v>
      </c>
      <c r="X5">
        <f>AVERAGE(H2,H4)</f>
        <v>314.5</v>
      </c>
      <c r="Y5">
        <f t="shared" si="0"/>
        <v>321</v>
      </c>
      <c r="Z5">
        <v>6</v>
      </c>
      <c r="AA5">
        <v>3</v>
      </c>
      <c r="AB5">
        <f t="shared" si="2"/>
        <v>1.0206677265500794</v>
      </c>
      <c r="AC5">
        <f t="shared" si="1"/>
        <v>2.0457046989520583E-2</v>
      </c>
      <c r="AD5">
        <f t="shared" si="3"/>
        <v>2</v>
      </c>
    </row>
    <row r="6" spans="1:30">
      <c r="A6" t="s">
        <v>1007</v>
      </c>
      <c r="B6">
        <v>1</v>
      </c>
      <c r="C6">
        <v>1993</v>
      </c>
      <c r="D6" t="s">
        <v>34</v>
      </c>
      <c r="E6" t="s">
        <v>1008</v>
      </c>
      <c r="F6" t="s">
        <v>1005</v>
      </c>
      <c r="G6" t="s">
        <v>1011</v>
      </c>
      <c r="H6">
        <v>309</v>
      </c>
      <c r="I6">
        <v>3</v>
      </c>
      <c r="K6" s="48"/>
      <c r="L6">
        <v>1</v>
      </c>
      <c r="M6">
        <v>5</v>
      </c>
      <c r="O6" t="s">
        <v>1006</v>
      </c>
      <c r="P6" t="s">
        <v>1007</v>
      </c>
      <c r="Q6">
        <v>1993</v>
      </c>
      <c r="R6" t="s">
        <v>644</v>
      </c>
      <c r="T6" t="s">
        <v>1014</v>
      </c>
      <c r="U6" t="s">
        <v>557</v>
      </c>
      <c r="V6" t="s">
        <v>1005</v>
      </c>
      <c r="W6" t="s">
        <v>1011</v>
      </c>
      <c r="X6">
        <v>314.5</v>
      </c>
      <c r="Y6">
        <f t="shared" si="0"/>
        <v>317</v>
      </c>
      <c r="Z6">
        <v>6</v>
      </c>
      <c r="AA6">
        <v>3</v>
      </c>
      <c r="AB6">
        <f t="shared" si="2"/>
        <v>1.0079491255961843</v>
      </c>
      <c r="AC6">
        <f t="shared" si="1"/>
        <v>7.917697736785306E-3</v>
      </c>
      <c r="AD6">
        <f t="shared" si="3"/>
        <v>2</v>
      </c>
    </row>
    <row r="7" spans="1:30">
      <c r="B7">
        <v>1</v>
      </c>
      <c r="C7">
        <v>1993</v>
      </c>
      <c r="D7" t="s">
        <v>34</v>
      </c>
      <c r="E7" t="s">
        <v>1008</v>
      </c>
      <c r="F7" t="s">
        <v>1005</v>
      </c>
      <c r="G7" t="s">
        <v>1013</v>
      </c>
      <c r="H7">
        <v>289</v>
      </c>
      <c r="I7">
        <v>3</v>
      </c>
      <c r="K7" s="48"/>
      <c r="L7">
        <v>1</v>
      </c>
      <c r="M7">
        <v>6</v>
      </c>
      <c r="O7" t="s">
        <v>1006</v>
      </c>
      <c r="P7" t="s">
        <v>1007</v>
      </c>
      <c r="Q7">
        <v>1993</v>
      </c>
      <c r="R7" t="s">
        <v>644</v>
      </c>
      <c r="T7" t="s">
        <v>1014</v>
      </c>
      <c r="U7" t="s">
        <v>557</v>
      </c>
      <c r="V7" t="s">
        <v>1005</v>
      </c>
      <c r="W7" t="s">
        <v>1013</v>
      </c>
      <c r="X7">
        <v>314.5</v>
      </c>
      <c r="Y7">
        <f t="shared" si="0"/>
        <v>301</v>
      </c>
      <c r="Z7">
        <v>6</v>
      </c>
      <c r="AA7">
        <v>3</v>
      </c>
      <c r="AB7">
        <f t="shared" si="2"/>
        <v>0.95707472178060415</v>
      </c>
      <c r="AC7">
        <f t="shared" si="1"/>
        <v>-4.3873811391619465E-2</v>
      </c>
      <c r="AD7">
        <f t="shared" si="3"/>
        <v>2</v>
      </c>
    </row>
    <row r="8" spans="1:30">
      <c r="B8">
        <v>1</v>
      </c>
      <c r="C8">
        <v>1993</v>
      </c>
      <c r="D8" t="s">
        <v>34</v>
      </c>
      <c r="E8" t="s">
        <v>1014</v>
      </c>
      <c r="F8" t="s">
        <v>1005</v>
      </c>
      <c r="G8" t="s">
        <v>1009</v>
      </c>
      <c r="H8">
        <v>321</v>
      </c>
      <c r="I8">
        <v>3</v>
      </c>
      <c r="K8" s="48"/>
      <c r="L8">
        <v>2</v>
      </c>
      <c r="M8">
        <v>1</v>
      </c>
      <c r="O8" t="s">
        <v>1006</v>
      </c>
      <c r="P8" t="s">
        <v>1007</v>
      </c>
      <c r="Q8">
        <v>1993</v>
      </c>
      <c r="R8" t="s">
        <v>644</v>
      </c>
      <c r="T8" t="s">
        <v>1008</v>
      </c>
      <c r="U8" t="s">
        <v>557</v>
      </c>
      <c r="V8" t="s">
        <v>1015</v>
      </c>
      <c r="W8" t="s">
        <v>1009</v>
      </c>
      <c r="X8">
        <f>AVERAGE(H11:H12)</f>
        <v>194.5</v>
      </c>
      <c r="Y8">
        <f t="shared" ref="Y8:Y13" si="4">H14</f>
        <v>199</v>
      </c>
      <c r="Z8">
        <v>6</v>
      </c>
      <c r="AA8">
        <v>3</v>
      </c>
      <c r="AB8">
        <f t="shared" si="2"/>
        <v>1.0231362467866323</v>
      </c>
      <c r="AC8">
        <f t="shared" si="1"/>
        <v>2.287266166599131E-2</v>
      </c>
      <c r="AD8">
        <f t="shared" si="3"/>
        <v>2</v>
      </c>
    </row>
    <row r="9" spans="1:30">
      <c r="B9">
        <v>1</v>
      </c>
      <c r="C9">
        <v>1993</v>
      </c>
      <c r="D9" t="s">
        <v>34</v>
      </c>
      <c r="E9" t="s">
        <v>1014</v>
      </c>
      <c r="F9" t="s">
        <v>1005</v>
      </c>
      <c r="G9" t="s">
        <v>1011</v>
      </c>
      <c r="H9">
        <v>317</v>
      </c>
      <c r="I9">
        <v>3</v>
      </c>
      <c r="K9" s="48"/>
      <c r="L9">
        <v>2</v>
      </c>
      <c r="M9">
        <v>2</v>
      </c>
      <c r="O9" t="s">
        <v>1006</v>
      </c>
      <c r="P9" t="s">
        <v>1007</v>
      </c>
      <c r="Q9">
        <v>1993</v>
      </c>
      <c r="R9" t="s">
        <v>644</v>
      </c>
      <c r="T9" t="s">
        <v>1008</v>
      </c>
      <c r="U9" t="s">
        <v>557</v>
      </c>
      <c r="V9" t="s">
        <v>1015</v>
      </c>
      <c r="W9" t="s">
        <v>1011</v>
      </c>
      <c r="X9">
        <v>194.5</v>
      </c>
      <c r="Y9">
        <f t="shared" si="4"/>
        <v>198</v>
      </c>
      <c r="Z9">
        <v>6</v>
      </c>
      <c r="AA9">
        <v>3</v>
      </c>
      <c r="AB9">
        <f t="shared" si="2"/>
        <v>1.0179948586118253</v>
      </c>
      <c r="AC9">
        <f t="shared" si="1"/>
        <v>1.783486763603432E-2</v>
      </c>
      <c r="AD9">
        <f t="shared" si="3"/>
        <v>2</v>
      </c>
    </row>
    <row r="10" spans="1:30">
      <c r="B10">
        <v>1</v>
      </c>
      <c r="C10">
        <v>1993</v>
      </c>
      <c r="D10" t="s">
        <v>34</v>
      </c>
      <c r="E10" t="s">
        <v>1014</v>
      </c>
      <c r="F10" t="s">
        <v>1005</v>
      </c>
      <c r="G10" t="s">
        <v>1013</v>
      </c>
      <c r="H10">
        <v>301</v>
      </c>
      <c r="I10">
        <v>3</v>
      </c>
      <c r="K10" s="48"/>
      <c r="L10">
        <v>2</v>
      </c>
      <c r="M10">
        <v>3</v>
      </c>
      <c r="O10" t="s">
        <v>1006</v>
      </c>
      <c r="P10" t="s">
        <v>1007</v>
      </c>
      <c r="Q10">
        <v>1993</v>
      </c>
      <c r="R10" t="s">
        <v>644</v>
      </c>
      <c r="T10" t="s">
        <v>1008</v>
      </c>
      <c r="U10" t="s">
        <v>557</v>
      </c>
      <c r="V10" t="s">
        <v>1015</v>
      </c>
      <c r="W10" t="s">
        <v>1013</v>
      </c>
      <c r="X10">
        <v>194.5</v>
      </c>
      <c r="Y10">
        <f t="shared" si="4"/>
        <v>200</v>
      </c>
      <c r="Z10">
        <v>6</v>
      </c>
      <c r="AA10">
        <v>3</v>
      </c>
      <c r="AB10">
        <f t="shared" si="2"/>
        <v>1.0282776349614395</v>
      </c>
      <c r="AC10">
        <f t="shared" si="1"/>
        <v>2.7885203489535642E-2</v>
      </c>
      <c r="AD10">
        <f t="shared" si="3"/>
        <v>2</v>
      </c>
    </row>
    <row r="11" spans="1:30">
      <c r="B11">
        <v>2</v>
      </c>
      <c r="C11">
        <v>1993</v>
      </c>
      <c r="D11" t="s">
        <v>32</v>
      </c>
      <c r="E11" t="s">
        <v>1004</v>
      </c>
      <c r="F11" t="s">
        <v>1015</v>
      </c>
      <c r="H11">
        <v>219</v>
      </c>
      <c r="I11">
        <v>3</v>
      </c>
      <c r="K11" s="48"/>
      <c r="L11">
        <v>2</v>
      </c>
      <c r="M11">
        <v>4</v>
      </c>
      <c r="O11" t="s">
        <v>1006</v>
      </c>
      <c r="P11" t="s">
        <v>1007</v>
      </c>
      <c r="Q11">
        <v>1993</v>
      </c>
      <c r="R11" t="s">
        <v>644</v>
      </c>
      <c r="T11" t="s">
        <v>1014</v>
      </c>
      <c r="U11" t="s">
        <v>557</v>
      </c>
      <c r="V11" t="s">
        <v>1015</v>
      </c>
      <c r="W11" t="s">
        <v>1009</v>
      </c>
      <c r="X11">
        <f>AVERAGE(H11,H13)</f>
        <v>214</v>
      </c>
      <c r="Y11">
        <f t="shared" si="4"/>
        <v>218</v>
      </c>
      <c r="Z11">
        <v>6</v>
      </c>
      <c r="AA11">
        <v>3</v>
      </c>
      <c r="AB11">
        <f t="shared" si="2"/>
        <v>1.0186915887850467</v>
      </c>
      <c r="AC11">
        <f t="shared" si="1"/>
        <v>1.8519047767237531E-2</v>
      </c>
      <c r="AD11">
        <f t="shared" si="3"/>
        <v>2</v>
      </c>
    </row>
    <row r="12" spans="1:30">
      <c r="B12">
        <v>2</v>
      </c>
      <c r="C12">
        <v>1993</v>
      </c>
      <c r="D12" t="s">
        <v>32</v>
      </c>
      <c r="E12" t="s">
        <v>1010</v>
      </c>
      <c r="F12" t="s">
        <v>1015</v>
      </c>
      <c r="H12">
        <v>170</v>
      </c>
      <c r="I12">
        <v>3</v>
      </c>
      <c r="K12" s="48"/>
      <c r="L12">
        <v>2</v>
      </c>
      <c r="M12">
        <v>5</v>
      </c>
      <c r="O12" t="s">
        <v>1006</v>
      </c>
      <c r="P12" t="s">
        <v>1007</v>
      </c>
      <c r="Q12">
        <v>1993</v>
      </c>
      <c r="R12" t="s">
        <v>644</v>
      </c>
      <c r="T12" t="s">
        <v>1014</v>
      </c>
      <c r="U12" t="s">
        <v>557</v>
      </c>
      <c r="V12" t="s">
        <v>1015</v>
      </c>
      <c r="W12" t="s">
        <v>1011</v>
      </c>
      <c r="X12">
        <v>214</v>
      </c>
      <c r="Y12">
        <f t="shared" si="4"/>
        <v>223</v>
      </c>
      <c r="Z12">
        <v>6</v>
      </c>
      <c r="AA12">
        <v>3</v>
      </c>
      <c r="AB12">
        <f t="shared" si="2"/>
        <v>1.0420560747663552</v>
      </c>
      <c r="AC12">
        <f t="shared" si="1"/>
        <v>4.1195756438267332E-2</v>
      </c>
      <c r="AD12">
        <f t="shared" si="3"/>
        <v>2</v>
      </c>
    </row>
    <row r="13" spans="1:30">
      <c r="B13">
        <v>2</v>
      </c>
      <c r="C13">
        <v>1993</v>
      </c>
      <c r="D13" t="s">
        <v>32</v>
      </c>
      <c r="E13" t="s">
        <v>1012</v>
      </c>
      <c r="F13" t="s">
        <v>1015</v>
      </c>
      <c r="H13">
        <v>209</v>
      </c>
      <c r="I13">
        <v>3</v>
      </c>
      <c r="K13" s="48"/>
      <c r="L13">
        <v>2</v>
      </c>
      <c r="M13">
        <v>6</v>
      </c>
      <c r="O13" t="s">
        <v>1006</v>
      </c>
      <c r="P13" t="s">
        <v>1007</v>
      </c>
      <c r="Q13">
        <v>1993</v>
      </c>
      <c r="R13" t="s">
        <v>644</v>
      </c>
      <c r="T13" t="s">
        <v>1014</v>
      </c>
      <c r="U13" t="s">
        <v>557</v>
      </c>
      <c r="V13" t="s">
        <v>1015</v>
      </c>
      <c r="W13" t="s">
        <v>1013</v>
      </c>
      <c r="X13">
        <v>214</v>
      </c>
      <c r="Y13">
        <f t="shared" si="4"/>
        <v>226</v>
      </c>
      <c r="Z13">
        <v>6</v>
      </c>
      <c r="AA13">
        <v>3</v>
      </c>
      <c r="AB13">
        <f t="shared" si="2"/>
        <v>1.0560747663551402</v>
      </c>
      <c r="AC13">
        <f t="shared" si="1"/>
        <v>5.45589842504344E-2</v>
      </c>
      <c r="AD13">
        <f t="shared" si="3"/>
        <v>2</v>
      </c>
    </row>
    <row r="14" spans="1:30">
      <c r="B14">
        <v>2</v>
      </c>
      <c r="C14">
        <v>1993</v>
      </c>
      <c r="D14" t="s">
        <v>34</v>
      </c>
      <c r="E14" t="s">
        <v>1008</v>
      </c>
      <c r="F14" t="s">
        <v>1015</v>
      </c>
      <c r="G14" t="s">
        <v>1009</v>
      </c>
      <c r="H14">
        <v>199</v>
      </c>
      <c r="I14">
        <v>3</v>
      </c>
      <c r="K14" s="48"/>
      <c r="L14">
        <v>3</v>
      </c>
      <c r="M14">
        <v>1</v>
      </c>
      <c r="O14" t="s">
        <v>1006</v>
      </c>
      <c r="P14" t="s">
        <v>1007</v>
      </c>
      <c r="Q14">
        <v>1993</v>
      </c>
      <c r="R14" t="s">
        <v>644</v>
      </c>
      <c r="T14" t="s">
        <v>1008</v>
      </c>
      <c r="U14" t="s">
        <v>557</v>
      </c>
      <c r="V14" t="s">
        <v>1016</v>
      </c>
      <c r="W14" t="s">
        <v>1009</v>
      </c>
      <c r="X14">
        <f>AVERAGE(H20:H21)</f>
        <v>140</v>
      </c>
      <c r="Y14">
        <f t="shared" ref="Y14:Y19" si="5">H23</f>
        <v>139</v>
      </c>
      <c r="Z14">
        <v>6</v>
      </c>
      <c r="AA14">
        <v>3</v>
      </c>
      <c r="AB14">
        <f t="shared" si="2"/>
        <v>0.99285714285714288</v>
      </c>
      <c r="AC14">
        <f t="shared" si="1"/>
        <v>-7.168489478612516E-3</v>
      </c>
      <c r="AD14">
        <f t="shared" si="3"/>
        <v>2</v>
      </c>
    </row>
    <row r="15" spans="1:30">
      <c r="B15">
        <v>2</v>
      </c>
      <c r="C15">
        <v>1993</v>
      </c>
      <c r="D15" t="s">
        <v>34</v>
      </c>
      <c r="E15" t="s">
        <v>1008</v>
      </c>
      <c r="F15" t="s">
        <v>1015</v>
      </c>
      <c r="G15" t="s">
        <v>1011</v>
      </c>
      <c r="H15">
        <v>198</v>
      </c>
      <c r="I15">
        <v>3</v>
      </c>
      <c r="K15" s="48"/>
      <c r="L15">
        <v>3</v>
      </c>
      <c r="M15">
        <v>2</v>
      </c>
      <c r="O15" t="s">
        <v>1006</v>
      </c>
      <c r="P15" t="s">
        <v>1007</v>
      </c>
      <c r="Q15">
        <v>1993</v>
      </c>
      <c r="R15" t="s">
        <v>644</v>
      </c>
      <c r="T15" t="s">
        <v>1008</v>
      </c>
      <c r="U15" t="s">
        <v>557</v>
      </c>
      <c r="V15" t="s">
        <v>1016</v>
      </c>
      <c r="W15" t="s">
        <v>1011</v>
      </c>
      <c r="X15">
        <v>140</v>
      </c>
      <c r="Y15">
        <f t="shared" si="5"/>
        <v>132</v>
      </c>
      <c r="Z15">
        <v>6</v>
      </c>
      <c r="AA15">
        <v>3</v>
      </c>
      <c r="AB15">
        <f t="shared" si="2"/>
        <v>0.94285714285714284</v>
      </c>
      <c r="AC15">
        <f t="shared" si="1"/>
        <v>-5.8840500022933465E-2</v>
      </c>
      <c r="AD15">
        <f t="shared" si="3"/>
        <v>2</v>
      </c>
    </row>
    <row r="16" spans="1:30">
      <c r="B16">
        <v>2</v>
      </c>
      <c r="C16">
        <v>1993</v>
      </c>
      <c r="D16" t="s">
        <v>34</v>
      </c>
      <c r="E16" t="s">
        <v>1008</v>
      </c>
      <c r="F16" t="s">
        <v>1015</v>
      </c>
      <c r="G16" t="s">
        <v>1013</v>
      </c>
      <c r="H16">
        <v>200</v>
      </c>
      <c r="I16">
        <v>3</v>
      </c>
      <c r="K16" s="48"/>
      <c r="L16">
        <v>3</v>
      </c>
      <c r="M16">
        <v>3</v>
      </c>
      <c r="O16" t="s">
        <v>1006</v>
      </c>
      <c r="P16" t="s">
        <v>1007</v>
      </c>
      <c r="Q16">
        <v>1993</v>
      </c>
      <c r="R16" t="s">
        <v>644</v>
      </c>
      <c r="T16" t="s">
        <v>1008</v>
      </c>
      <c r="U16" t="s">
        <v>557</v>
      </c>
      <c r="V16" t="s">
        <v>1016</v>
      </c>
      <c r="W16" t="s">
        <v>1013</v>
      </c>
      <c r="X16">
        <v>140</v>
      </c>
      <c r="Y16">
        <f t="shared" si="5"/>
        <v>138</v>
      </c>
      <c r="Z16">
        <v>6</v>
      </c>
      <c r="AA16">
        <v>3</v>
      </c>
      <c r="AB16">
        <f t="shared" si="2"/>
        <v>0.98571428571428577</v>
      </c>
      <c r="AC16">
        <f t="shared" si="1"/>
        <v>-1.4388737452099556E-2</v>
      </c>
      <c r="AD16">
        <f t="shared" si="3"/>
        <v>2</v>
      </c>
    </row>
    <row r="17" spans="1:30">
      <c r="B17">
        <v>2</v>
      </c>
      <c r="C17">
        <v>1993</v>
      </c>
      <c r="D17" t="s">
        <v>34</v>
      </c>
      <c r="E17" t="s">
        <v>1014</v>
      </c>
      <c r="F17" t="s">
        <v>1015</v>
      </c>
      <c r="G17" t="s">
        <v>1009</v>
      </c>
      <c r="H17">
        <v>218</v>
      </c>
      <c r="I17">
        <v>3</v>
      </c>
      <c r="K17" s="48"/>
      <c r="L17">
        <v>3</v>
      </c>
      <c r="M17">
        <v>4</v>
      </c>
      <c r="O17" t="s">
        <v>1006</v>
      </c>
      <c r="P17" t="s">
        <v>1007</v>
      </c>
      <c r="Q17">
        <v>1993</v>
      </c>
      <c r="R17" t="s">
        <v>644</v>
      </c>
      <c r="T17" t="s">
        <v>1014</v>
      </c>
      <c r="U17" t="s">
        <v>557</v>
      </c>
      <c r="V17" t="s">
        <v>1016</v>
      </c>
      <c r="W17" t="s">
        <v>1009</v>
      </c>
      <c r="X17" s="51">
        <f>AVERAGE(H20,H22)</f>
        <v>144.5</v>
      </c>
      <c r="Y17">
        <f t="shared" si="5"/>
        <v>142</v>
      </c>
      <c r="Z17">
        <v>6</v>
      </c>
      <c r="AA17">
        <v>3</v>
      </c>
      <c r="AB17">
        <f t="shared" si="2"/>
        <v>0.98269896193771622</v>
      </c>
      <c r="AC17">
        <f t="shared" si="1"/>
        <v>-1.7452449951226166E-2</v>
      </c>
      <c r="AD17">
        <f t="shared" si="3"/>
        <v>2</v>
      </c>
    </row>
    <row r="18" spans="1:30">
      <c r="B18">
        <v>2</v>
      </c>
      <c r="C18">
        <v>1993</v>
      </c>
      <c r="D18" t="s">
        <v>34</v>
      </c>
      <c r="E18" t="s">
        <v>1014</v>
      </c>
      <c r="F18" t="s">
        <v>1015</v>
      </c>
      <c r="G18" t="s">
        <v>1011</v>
      </c>
      <c r="H18">
        <v>223</v>
      </c>
      <c r="I18">
        <v>3</v>
      </c>
      <c r="K18" s="48"/>
      <c r="L18">
        <v>3</v>
      </c>
      <c r="M18">
        <v>5</v>
      </c>
      <c r="O18" t="s">
        <v>1006</v>
      </c>
      <c r="P18" t="s">
        <v>1007</v>
      </c>
      <c r="Q18">
        <v>1993</v>
      </c>
      <c r="R18" t="s">
        <v>644</v>
      </c>
      <c r="T18" t="s">
        <v>1014</v>
      </c>
      <c r="U18" t="s">
        <v>557</v>
      </c>
      <c r="V18" t="s">
        <v>1016</v>
      </c>
      <c r="W18" t="s">
        <v>1011</v>
      </c>
      <c r="X18" s="51">
        <v>144.5</v>
      </c>
      <c r="Y18">
        <f t="shared" si="5"/>
        <v>151</v>
      </c>
      <c r="Z18">
        <v>6</v>
      </c>
      <c r="AA18">
        <v>3</v>
      </c>
      <c r="AB18">
        <f t="shared" si="2"/>
        <v>1.0449826989619377</v>
      </c>
      <c r="AC18">
        <f t="shared" si="1"/>
        <v>4.40003292624375E-2</v>
      </c>
      <c r="AD18">
        <f t="shared" si="3"/>
        <v>2</v>
      </c>
    </row>
    <row r="19" spans="1:30">
      <c r="B19">
        <v>2</v>
      </c>
      <c r="C19">
        <v>1993</v>
      </c>
      <c r="D19" t="s">
        <v>34</v>
      </c>
      <c r="E19" t="s">
        <v>1014</v>
      </c>
      <c r="F19" t="s">
        <v>1015</v>
      </c>
      <c r="G19" t="s">
        <v>1013</v>
      </c>
      <c r="H19">
        <v>226</v>
      </c>
      <c r="I19">
        <v>3</v>
      </c>
      <c r="K19" s="48"/>
      <c r="L19">
        <v>3</v>
      </c>
      <c r="M19">
        <v>6</v>
      </c>
      <c r="O19" t="s">
        <v>1006</v>
      </c>
      <c r="P19" t="s">
        <v>1007</v>
      </c>
      <c r="Q19">
        <v>1993</v>
      </c>
      <c r="R19" t="s">
        <v>644</v>
      </c>
      <c r="T19" t="s">
        <v>1014</v>
      </c>
      <c r="U19" t="s">
        <v>557</v>
      </c>
      <c r="V19" t="s">
        <v>1016</v>
      </c>
      <c r="W19" t="s">
        <v>1013</v>
      </c>
      <c r="X19" s="51">
        <v>144.5</v>
      </c>
      <c r="Y19">
        <f t="shared" si="5"/>
        <v>148</v>
      </c>
      <c r="Z19">
        <v>6</v>
      </c>
      <c r="AA19">
        <v>3</v>
      </c>
      <c r="AB19">
        <f t="shared" si="2"/>
        <v>1.0242214532871972</v>
      </c>
      <c r="AC19">
        <f t="shared" si="1"/>
        <v>2.393276621162814E-2</v>
      </c>
      <c r="AD19">
        <f t="shared" si="3"/>
        <v>2</v>
      </c>
    </row>
    <row r="20" spans="1:30">
      <c r="B20">
        <v>3</v>
      </c>
      <c r="C20">
        <v>1993</v>
      </c>
      <c r="D20" t="s">
        <v>32</v>
      </c>
      <c r="E20" t="s">
        <v>1004</v>
      </c>
      <c r="F20" t="s">
        <v>1016</v>
      </c>
      <c r="H20">
        <v>151</v>
      </c>
      <c r="I20">
        <v>3</v>
      </c>
      <c r="K20" s="48"/>
      <c r="L20">
        <v>4</v>
      </c>
      <c r="M20">
        <v>1</v>
      </c>
      <c r="O20" t="s">
        <v>1006</v>
      </c>
      <c r="P20" t="s">
        <v>1007</v>
      </c>
      <c r="Q20">
        <v>1994</v>
      </c>
      <c r="R20" t="s">
        <v>644</v>
      </c>
      <c r="T20" t="s">
        <v>1017</v>
      </c>
      <c r="U20" t="s">
        <v>557</v>
      </c>
      <c r="V20" t="s">
        <v>1005</v>
      </c>
      <c r="W20" t="s">
        <v>1011</v>
      </c>
      <c r="X20">
        <f>AVERAGE(H31:H32)</f>
        <v>112</v>
      </c>
      <c r="Y20">
        <f>H34</f>
        <v>105</v>
      </c>
      <c r="Z20">
        <v>6</v>
      </c>
      <c r="AA20">
        <v>3</v>
      </c>
      <c r="AB20">
        <f t="shared" si="2"/>
        <v>0.9375</v>
      </c>
      <c r="AC20">
        <f t="shared" si="1"/>
        <v>-6.4538521137571178E-2</v>
      </c>
      <c r="AD20">
        <f t="shared" si="3"/>
        <v>2</v>
      </c>
    </row>
    <row r="21" spans="1:30">
      <c r="B21">
        <v>3</v>
      </c>
      <c r="C21">
        <v>1993</v>
      </c>
      <c r="D21" t="s">
        <v>32</v>
      </c>
      <c r="E21" t="s">
        <v>1010</v>
      </c>
      <c r="F21" t="s">
        <v>1016</v>
      </c>
      <c r="H21">
        <v>129</v>
      </c>
      <c r="I21">
        <v>3</v>
      </c>
      <c r="K21" s="48"/>
      <c r="L21">
        <v>4</v>
      </c>
      <c r="M21">
        <v>2</v>
      </c>
      <c r="O21" t="s">
        <v>1006</v>
      </c>
      <c r="P21" t="s">
        <v>1007</v>
      </c>
      <c r="Q21">
        <v>1994</v>
      </c>
      <c r="R21" t="s">
        <v>644</v>
      </c>
      <c r="T21" t="s">
        <v>1018</v>
      </c>
      <c r="U21" t="s">
        <v>557</v>
      </c>
      <c r="V21" t="s">
        <v>1005</v>
      </c>
      <c r="W21" t="s">
        <v>1011</v>
      </c>
      <c r="X21">
        <f>AVERAGE(H31,H33)</f>
        <v>76.5</v>
      </c>
      <c r="Y21">
        <f>H35</f>
        <v>82</v>
      </c>
      <c r="Z21">
        <v>6</v>
      </c>
      <c r="AA21">
        <v>3</v>
      </c>
      <c r="AB21">
        <f t="shared" si="2"/>
        <v>1.0718954248366013</v>
      </c>
      <c r="AC21">
        <f t="shared" si="1"/>
        <v>6.9428506431762932E-2</v>
      </c>
      <c r="AD21">
        <f t="shared" si="3"/>
        <v>2</v>
      </c>
    </row>
    <row r="22" spans="1:30">
      <c r="B22">
        <v>3</v>
      </c>
      <c r="C22">
        <v>1993</v>
      </c>
      <c r="D22" t="s">
        <v>32</v>
      </c>
      <c r="E22" t="s">
        <v>1012</v>
      </c>
      <c r="F22" t="s">
        <v>1016</v>
      </c>
      <c r="H22">
        <v>138</v>
      </c>
      <c r="I22">
        <v>3</v>
      </c>
      <c r="K22" s="48"/>
      <c r="L22">
        <v>4</v>
      </c>
      <c r="M22">
        <v>3</v>
      </c>
      <c r="O22" t="s">
        <v>1006</v>
      </c>
      <c r="P22" t="s">
        <v>1007</v>
      </c>
      <c r="Q22">
        <v>1994</v>
      </c>
      <c r="R22" t="s">
        <v>644</v>
      </c>
      <c r="T22" t="s">
        <v>1018</v>
      </c>
      <c r="U22" t="s">
        <v>557</v>
      </c>
      <c r="V22" t="s">
        <v>1005</v>
      </c>
      <c r="W22" t="s">
        <v>1019</v>
      </c>
      <c r="X22">
        <v>76.5</v>
      </c>
      <c r="Y22">
        <f>H36</f>
        <v>71</v>
      </c>
      <c r="Z22">
        <v>6</v>
      </c>
      <c r="AA22">
        <v>3</v>
      </c>
      <c r="AB22">
        <f t="shared" si="2"/>
        <v>0.92810457516339873</v>
      </c>
      <c r="AC22">
        <f t="shared" si="1"/>
        <v>-7.4610863791174695E-2</v>
      </c>
      <c r="AD22">
        <f t="shared" si="3"/>
        <v>2</v>
      </c>
    </row>
    <row r="23" spans="1:30">
      <c r="B23">
        <v>3</v>
      </c>
      <c r="C23">
        <v>1993</v>
      </c>
      <c r="D23" t="s">
        <v>34</v>
      </c>
      <c r="E23" t="s">
        <v>1008</v>
      </c>
      <c r="F23" t="s">
        <v>1016</v>
      </c>
      <c r="G23" t="s">
        <v>1009</v>
      </c>
      <c r="H23">
        <v>139</v>
      </c>
      <c r="I23">
        <v>3</v>
      </c>
      <c r="K23" s="48"/>
      <c r="L23">
        <v>5</v>
      </c>
      <c r="M23">
        <v>1</v>
      </c>
      <c r="O23" t="s">
        <v>1006</v>
      </c>
      <c r="P23" t="s">
        <v>1007</v>
      </c>
      <c r="Q23">
        <v>1994</v>
      </c>
      <c r="R23" t="s">
        <v>644</v>
      </c>
      <c r="T23" t="s">
        <v>1017</v>
      </c>
      <c r="U23" t="s">
        <v>557</v>
      </c>
      <c r="V23" t="s">
        <v>1020</v>
      </c>
      <c r="W23" t="s">
        <v>1011</v>
      </c>
      <c r="X23">
        <f>AVERAGE(H37:H38)</f>
        <v>64</v>
      </c>
      <c r="Y23">
        <f>H40</f>
        <v>60</v>
      </c>
      <c r="Z23">
        <v>6</v>
      </c>
      <c r="AA23">
        <v>3</v>
      </c>
      <c r="AB23">
        <f t="shared" si="2"/>
        <v>0.9375</v>
      </c>
      <c r="AC23">
        <f t="shared" si="1"/>
        <v>-6.4538521137571178E-2</v>
      </c>
      <c r="AD23">
        <f t="shared" si="3"/>
        <v>2</v>
      </c>
    </row>
    <row r="24" spans="1:30">
      <c r="B24">
        <v>3</v>
      </c>
      <c r="C24">
        <v>1993</v>
      </c>
      <c r="D24" t="s">
        <v>34</v>
      </c>
      <c r="E24" t="s">
        <v>1008</v>
      </c>
      <c r="F24" t="s">
        <v>1016</v>
      </c>
      <c r="G24" t="s">
        <v>1011</v>
      </c>
      <c r="H24">
        <v>132</v>
      </c>
      <c r="I24">
        <v>3</v>
      </c>
      <c r="K24" s="48"/>
      <c r="L24">
        <v>5</v>
      </c>
      <c r="M24">
        <v>2</v>
      </c>
      <c r="O24" t="s">
        <v>1006</v>
      </c>
      <c r="P24" t="s">
        <v>1007</v>
      </c>
      <c r="Q24">
        <v>1994</v>
      </c>
      <c r="R24" t="s">
        <v>644</v>
      </c>
      <c r="T24" t="s">
        <v>1018</v>
      </c>
      <c r="U24" t="s">
        <v>557</v>
      </c>
      <c r="V24" t="s">
        <v>1020</v>
      </c>
      <c r="W24" t="s">
        <v>1011</v>
      </c>
      <c r="X24">
        <f>AVERAGE(H37,H39)</f>
        <v>47.5</v>
      </c>
      <c r="Y24">
        <f>H41</f>
        <v>55</v>
      </c>
      <c r="Z24">
        <v>6</v>
      </c>
      <c r="AA24">
        <v>3</v>
      </c>
      <c r="AB24">
        <f t="shared" si="2"/>
        <v>1.1578947368421053</v>
      </c>
      <c r="AC24">
        <f t="shared" si="1"/>
        <v>0.14660347419187544</v>
      </c>
      <c r="AD24">
        <f t="shared" si="3"/>
        <v>2</v>
      </c>
    </row>
    <row r="25" spans="1:30">
      <c r="B25">
        <v>3</v>
      </c>
      <c r="C25">
        <v>1993</v>
      </c>
      <c r="D25" t="s">
        <v>34</v>
      </c>
      <c r="E25" t="s">
        <v>1008</v>
      </c>
      <c r="F25" t="s">
        <v>1016</v>
      </c>
      <c r="G25" t="s">
        <v>1013</v>
      </c>
      <c r="H25">
        <v>138</v>
      </c>
      <c r="I25">
        <v>3</v>
      </c>
      <c r="K25" s="48"/>
      <c r="L25">
        <v>5</v>
      </c>
      <c r="M25">
        <v>3</v>
      </c>
      <c r="O25" t="s">
        <v>1006</v>
      </c>
      <c r="P25" t="s">
        <v>1007</v>
      </c>
      <c r="Q25">
        <v>1994</v>
      </c>
      <c r="R25" t="s">
        <v>644</v>
      </c>
      <c r="T25" t="s">
        <v>1018</v>
      </c>
      <c r="U25" t="s">
        <v>557</v>
      </c>
      <c r="V25" t="s">
        <v>1020</v>
      </c>
      <c r="W25" t="s">
        <v>1019</v>
      </c>
      <c r="X25">
        <v>47.5</v>
      </c>
      <c r="Y25">
        <f>H42</f>
        <v>46</v>
      </c>
      <c r="Z25">
        <v>6</v>
      </c>
      <c r="AA25">
        <v>3</v>
      </c>
      <c r="AB25">
        <f t="shared" si="2"/>
        <v>0.96842105263157896</v>
      </c>
      <c r="AC25">
        <f t="shared" si="1"/>
        <v>-3.2088314551500512E-2</v>
      </c>
      <c r="AD25">
        <f t="shared" si="3"/>
        <v>2</v>
      </c>
    </row>
    <row r="26" spans="1:30">
      <c r="B26">
        <v>3</v>
      </c>
      <c r="C26">
        <v>1993</v>
      </c>
      <c r="D26" t="s">
        <v>34</v>
      </c>
      <c r="E26" t="s">
        <v>1014</v>
      </c>
      <c r="F26" t="s">
        <v>1016</v>
      </c>
      <c r="G26" t="s">
        <v>1009</v>
      </c>
      <c r="H26">
        <v>142</v>
      </c>
      <c r="I26">
        <v>3</v>
      </c>
      <c r="K26" s="48"/>
      <c r="L26">
        <v>6</v>
      </c>
      <c r="M26">
        <v>1</v>
      </c>
      <c r="O26" t="s">
        <v>1006</v>
      </c>
      <c r="P26" t="s">
        <v>1007</v>
      </c>
      <c r="Q26">
        <v>1994</v>
      </c>
      <c r="R26" t="s">
        <v>644</v>
      </c>
      <c r="T26" t="s">
        <v>1017</v>
      </c>
      <c r="U26" t="s">
        <v>557</v>
      </c>
      <c r="V26" t="s">
        <v>1021</v>
      </c>
      <c r="W26" t="s">
        <v>1011</v>
      </c>
      <c r="X26">
        <f>AVERAGE(H43:H44)</f>
        <v>42</v>
      </c>
      <c r="Y26">
        <f>H46</f>
        <v>46</v>
      </c>
      <c r="Z26">
        <v>6</v>
      </c>
      <c r="AA26">
        <v>3</v>
      </c>
      <c r="AB26">
        <f t="shared" si="2"/>
        <v>1.0952380952380953</v>
      </c>
      <c r="AC26">
        <f t="shared" si="1"/>
        <v>9.0971778205726786E-2</v>
      </c>
      <c r="AD26">
        <f t="shared" si="3"/>
        <v>2</v>
      </c>
    </row>
    <row r="27" spans="1:30">
      <c r="B27">
        <v>3</v>
      </c>
      <c r="C27">
        <v>1993</v>
      </c>
      <c r="D27" t="s">
        <v>34</v>
      </c>
      <c r="E27" t="s">
        <v>1014</v>
      </c>
      <c r="F27" t="s">
        <v>1016</v>
      </c>
      <c r="G27" t="s">
        <v>1011</v>
      </c>
      <c r="H27">
        <v>151</v>
      </c>
      <c r="I27">
        <v>3</v>
      </c>
      <c r="K27" s="48"/>
      <c r="L27">
        <v>6</v>
      </c>
      <c r="M27">
        <v>2</v>
      </c>
      <c r="O27" t="s">
        <v>1006</v>
      </c>
      <c r="P27" t="s">
        <v>1007</v>
      </c>
      <c r="Q27">
        <v>1994</v>
      </c>
      <c r="R27" t="s">
        <v>644</v>
      </c>
      <c r="T27" t="s">
        <v>1018</v>
      </c>
      <c r="U27" t="s">
        <v>557</v>
      </c>
      <c r="V27" t="s">
        <v>1021</v>
      </c>
      <c r="W27" t="s">
        <v>1011</v>
      </c>
      <c r="X27">
        <f>AVERAGE(H43,H45)</f>
        <v>31.5</v>
      </c>
      <c r="Y27">
        <f>H47</f>
        <v>32</v>
      </c>
      <c r="Z27">
        <v>6</v>
      </c>
      <c r="AA27">
        <v>3</v>
      </c>
      <c r="AB27">
        <f t="shared" si="2"/>
        <v>1.0158730158730158</v>
      </c>
      <c r="AC27">
        <f t="shared" si="1"/>
        <v>1.5748356968139112E-2</v>
      </c>
      <c r="AD27">
        <f t="shared" si="3"/>
        <v>2</v>
      </c>
    </row>
    <row r="28" spans="1:30">
      <c r="B28">
        <v>3</v>
      </c>
      <c r="C28">
        <v>1993</v>
      </c>
      <c r="D28" t="s">
        <v>34</v>
      </c>
      <c r="E28" t="s">
        <v>1014</v>
      </c>
      <c r="F28" t="s">
        <v>1016</v>
      </c>
      <c r="G28" t="s">
        <v>1013</v>
      </c>
      <c r="H28">
        <v>148</v>
      </c>
      <c r="I28">
        <v>3</v>
      </c>
      <c r="K28" s="48"/>
      <c r="L28">
        <v>6</v>
      </c>
      <c r="M28">
        <v>3</v>
      </c>
      <c r="O28" t="s">
        <v>1006</v>
      </c>
      <c r="P28" t="s">
        <v>1007</v>
      </c>
      <c r="Q28">
        <v>1994</v>
      </c>
      <c r="R28" t="s">
        <v>644</v>
      </c>
      <c r="T28" t="s">
        <v>1018</v>
      </c>
      <c r="U28" t="s">
        <v>557</v>
      </c>
      <c r="V28" t="s">
        <v>1021</v>
      </c>
      <c r="W28" t="s">
        <v>1019</v>
      </c>
      <c r="X28">
        <v>31.5</v>
      </c>
      <c r="Y28">
        <f>H48</f>
        <v>27</v>
      </c>
      <c r="Z28">
        <v>6</v>
      </c>
      <c r="AA28">
        <v>3</v>
      </c>
      <c r="AB28">
        <f t="shared" si="2"/>
        <v>0.8571428571428571</v>
      </c>
      <c r="AC28">
        <f t="shared" si="1"/>
        <v>-0.15415067982725836</v>
      </c>
      <c r="AD28">
        <f t="shared" si="3"/>
        <v>2</v>
      </c>
    </row>
    <row r="29" spans="1:30">
      <c r="K29" s="48"/>
      <c r="L29">
        <v>4</v>
      </c>
      <c r="M29">
        <v>4</v>
      </c>
      <c r="O29" t="s">
        <v>1006</v>
      </c>
      <c r="P29" t="s">
        <v>1007</v>
      </c>
      <c r="Q29">
        <v>1994</v>
      </c>
      <c r="R29" t="s">
        <v>1022</v>
      </c>
      <c r="T29" t="s">
        <v>1017</v>
      </c>
      <c r="U29" t="s">
        <v>557</v>
      </c>
      <c r="V29" t="s">
        <v>1005</v>
      </c>
      <c r="W29" t="s">
        <v>1011</v>
      </c>
      <c r="X29">
        <f>AVERAGE(H51:H52)</f>
        <v>0.14250000000000002</v>
      </c>
      <c r="Y29">
        <f>H54</f>
        <v>0.14000000000000001</v>
      </c>
      <c r="Z29">
        <v>6</v>
      </c>
      <c r="AA29">
        <v>3</v>
      </c>
      <c r="AB29">
        <f t="shared" si="2"/>
        <v>0.98245614035087714</v>
      </c>
      <c r="AC29">
        <f t="shared" si="1"/>
        <v>-1.7699577099400975E-2</v>
      </c>
      <c r="AD29">
        <f t="shared" si="3"/>
        <v>2</v>
      </c>
    </row>
    <row r="30" spans="1:30">
      <c r="A30" t="s">
        <v>60</v>
      </c>
      <c r="B30" t="s">
        <v>15</v>
      </c>
      <c r="C30" t="s">
        <v>597</v>
      </c>
      <c r="D30" t="s">
        <v>49</v>
      </c>
      <c r="E30" t="s">
        <v>706</v>
      </c>
      <c r="F30" t="s">
        <v>1002</v>
      </c>
      <c r="G30" t="s">
        <v>1003</v>
      </c>
      <c r="H30" t="s">
        <v>644</v>
      </c>
      <c r="I30" t="s">
        <v>13</v>
      </c>
      <c r="K30" s="48"/>
      <c r="L30">
        <v>4</v>
      </c>
      <c r="M30">
        <v>5</v>
      </c>
      <c r="O30" t="s">
        <v>1006</v>
      </c>
      <c r="P30" t="s">
        <v>1007</v>
      </c>
      <c r="Q30">
        <v>1994</v>
      </c>
      <c r="R30" t="s">
        <v>1022</v>
      </c>
      <c r="T30" t="s">
        <v>1018</v>
      </c>
      <c r="U30" t="s">
        <v>557</v>
      </c>
      <c r="V30" t="s">
        <v>1005</v>
      </c>
      <c r="W30" t="s">
        <v>1011</v>
      </c>
      <c r="X30">
        <f>AVERAGE(H51,H53)</f>
        <v>0.1295</v>
      </c>
      <c r="Y30">
        <f>H55</f>
        <v>0.13300000000000001</v>
      </c>
      <c r="Z30">
        <v>6</v>
      </c>
      <c r="AA30">
        <v>3</v>
      </c>
      <c r="AB30">
        <f t="shared" si="2"/>
        <v>1.027027027027027</v>
      </c>
      <c r="AC30">
        <f t="shared" si="1"/>
        <v>2.6668247082161273E-2</v>
      </c>
      <c r="AD30">
        <f t="shared" si="3"/>
        <v>2</v>
      </c>
    </row>
    <row r="31" spans="1:30">
      <c r="A31" t="s">
        <v>545</v>
      </c>
      <c r="B31">
        <v>4</v>
      </c>
      <c r="C31">
        <v>1994</v>
      </c>
      <c r="D31" t="s">
        <v>32</v>
      </c>
      <c r="E31" t="s">
        <v>1023</v>
      </c>
      <c r="F31" t="s">
        <v>1005</v>
      </c>
      <c r="H31">
        <v>121</v>
      </c>
      <c r="I31">
        <v>3</v>
      </c>
      <c r="K31" s="48"/>
      <c r="L31">
        <v>4</v>
      </c>
      <c r="M31">
        <v>6</v>
      </c>
      <c r="O31" t="s">
        <v>1006</v>
      </c>
      <c r="P31" t="s">
        <v>1007</v>
      </c>
      <c r="Q31">
        <v>1994</v>
      </c>
      <c r="R31" t="s">
        <v>1022</v>
      </c>
      <c r="T31" t="s">
        <v>1018</v>
      </c>
      <c r="U31" t="s">
        <v>557</v>
      </c>
      <c r="V31" t="s">
        <v>1005</v>
      </c>
      <c r="W31" t="s">
        <v>1019</v>
      </c>
      <c r="X31">
        <v>0.1295</v>
      </c>
      <c r="Y31">
        <f>H56</f>
        <v>0.129</v>
      </c>
      <c r="Z31">
        <v>6</v>
      </c>
      <c r="AA31">
        <v>3</v>
      </c>
      <c r="AB31">
        <f t="shared" si="2"/>
        <v>0.99613899613899615</v>
      </c>
      <c r="AC31">
        <f t="shared" si="1"/>
        <v>-3.8684767779203176E-3</v>
      </c>
      <c r="AD31">
        <f t="shared" si="3"/>
        <v>2</v>
      </c>
    </row>
    <row r="32" spans="1:30">
      <c r="A32" t="s">
        <v>515</v>
      </c>
      <c r="B32">
        <v>4</v>
      </c>
      <c r="C32">
        <v>1994</v>
      </c>
      <c r="D32" t="s">
        <v>32</v>
      </c>
      <c r="E32" t="s">
        <v>1010</v>
      </c>
      <c r="F32" t="s">
        <v>1005</v>
      </c>
      <c r="H32">
        <v>103</v>
      </c>
      <c r="I32">
        <v>3</v>
      </c>
      <c r="K32" s="48"/>
      <c r="L32">
        <v>5</v>
      </c>
      <c r="M32">
        <v>4</v>
      </c>
      <c r="O32" t="s">
        <v>1006</v>
      </c>
      <c r="P32" t="s">
        <v>1007</v>
      </c>
      <c r="Q32">
        <v>1994</v>
      </c>
      <c r="R32" t="s">
        <v>1022</v>
      </c>
      <c r="T32" t="s">
        <v>1017</v>
      </c>
      <c r="U32" t="s">
        <v>557</v>
      </c>
      <c r="V32" t="s">
        <v>1020</v>
      </c>
      <c r="W32" t="s">
        <v>1011</v>
      </c>
      <c r="X32">
        <f>AVERAGE(H57:H58)</f>
        <v>0.1275</v>
      </c>
      <c r="Y32">
        <f>H60</f>
        <v>0.124</v>
      </c>
      <c r="Z32">
        <v>6</v>
      </c>
      <c r="AA32">
        <v>3</v>
      </c>
      <c r="AB32">
        <f t="shared" si="2"/>
        <v>0.97254901960784312</v>
      </c>
      <c r="AC32">
        <f t="shared" si="1"/>
        <v>-2.7834798993443988E-2</v>
      </c>
      <c r="AD32">
        <f t="shared" si="3"/>
        <v>2</v>
      </c>
    </row>
    <row r="33" spans="1:30">
      <c r="A33" t="s">
        <v>1006</v>
      </c>
      <c r="B33">
        <v>4</v>
      </c>
      <c r="C33">
        <v>1994</v>
      </c>
      <c r="D33" t="s">
        <v>32</v>
      </c>
      <c r="E33" t="s">
        <v>1024</v>
      </c>
      <c r="F33" t="s">
        <v>1005</v>
      </c>
      <c r="H33">
        <v>32</v>
      </c>
      <c r="I33">
        <v>3</v>
      </c>
      <c r="K33" s="48"/>
      <c r="L33">
        <v>5</v>
      </c>
      <c r="M33">
        <v>5</v>
      </c>
      <c r="O33" t="s">
        <v>1006</v>
      </c>
      <c r="P33" t="s">
        <v>1007</v>
      </c>
      <c r="Q33">
        <v>1994</v>
      </c>
      <c r="R33" t="s">
        <v>1022</v>
      </c>
      <c r="T33" t="s">
        <v>1018</v>
      </c>
      <c r="U33" t="s">
        <v>557</v>
      </c>
      <c r="V33" t="s">
        <v>1020</v>
      </c>
      <c r="W33" t="s">
        <v>1011</v>
      </c>
      <c r="X33">
        <f>AVERAGE(H57,H59)</f>
        <v>0.11849999999999999</v>
      </c>
      <c r="Y33">
        <f>H61</f>
        <v>0.122</v>
      </c>
      <c r="Z33">
        <v>6</v>
      </c>
      <c r="AA33">
        <v>3</v>
      </c>
      <c r="AB33">
        <f t="shared" si="2"/>
        <v>1.029535864978903</v>
      </c>
      <c r="AC33">
        <f t="shared" si="1"/>
        <v>2.9108084158070764E-2</v>
      </c>
      <c r="AD33">
        <f t="shared" si="3"/>
        <v>2</v>
      </c>
    </row>
    <row r="34" spans="1:30">
      <c r="A34" t="s">
        <v>707</v>
      </c>
      <c r="B34">
        <v>4</v>
      </c>
      <c r="C34">
        <v>1994</v>
      </c>
      <c r="D34" t="s">
        <v>34</v>
      </c>
      <c r="E34" t="s">
        <v>1017</v>
      </c>
      <c r="F34" t="s">
        <v>1005</v>
      </c>
      <c r="G34" t="s">
        <v>1011</v>
      </c>
      <c r="H34">
        <v>105</v>
      </c>
      <c r="I34">
        <v>3</v>
      </c>
      <c r="K34" s="48"/>
      <c r="L34">
        <v>5</v>
      </c>
      <c r="M34">
        <v>6</v>
      </c>
      <c r="O34" t="s">
        <v>1006</v>
      </c>
      <c r="P34" t="s">
        <v>1007</v>
      </c>
      <c r="Q34">
        <v>1994</v>
      </c>
      <c r="R34" t="s">
        <v>1022</v>
      </c>
      <c r="T34" t="s">
        <v>1018</v>
      </c>
      <c r="U34" t="s">
        <v>557</v>
      </c>
      <c r="V34" t="s">
        <v>1020</v>
      </c>
      <c r="W34" t="s">
        <v>1019</v>
      </c>
      <c r="X34">
        <v>0.11849999999999999</v>
      </c>
      <c r="Y34">
        <f>H62</f>
        <v>0.11600000000000001</v>
      </c>
      <c r="Z34">
        <v>6</v>
      </c>
      <c r="AA34">
        <v>3</v>
      </c>
      <c r="AB34">
        <f t="shared" si="2"/>
        <v>0.97890295358649804</v>
      </c>
      <c r="AC34">
        <f t="shared" si="1"/>
        <v>-2.1322769468821081E-2</v>
      </c>
      <c r="AD34">
        <f t="shared" si="3"/>
        <v>2</v>
      </c>
    </row>
    <row r="35" spans="1:30">
      <c r="A35" t="s">
        <v>1007</v>
      </c>
      <c r="B35">
        <v>4</v>
      </c>
      <c r="C35">
        <v>1994</v>
      </c>
      <c r="D35" t="s">
        <v>34</v>
      </c>
      <c r="E35" t="s">
        <v>1018</v>
      </c>
      <c r="F35" t="s">
        <v>1005</v>
      </c>
      <c r="G35" t="s">
        <v>1011</v>
      </c>
      <c r="H35">
        <v>82</v>
      </c>
      <c r="I35">
        <v>3</v>
      </c>
      <c r="K35" s="48"/>
      <c r="L35">
        <v>6</v>
      </c>
      <c r="M35">
        <v>4</v>
      </c>
      <c r="O35" t="s">
        <v>1006</v>
      </c>
      <c r="P35" t="s">
        <v>1007</v>
      </c>
      <c r="Q35">
        <v>1994</v>
      </c>
      <c r="R35" t="s">
        <v>1022</v>
      </c>
      <c r="T35" t="s">
        <v>1017</v>
      </c>
      <c r="U35" t="s">
        <v>557</v>
      </c>
      <c r="V35" t="s">
        <v>1021</v>
      </c>
      <c r="W35" t="s">
        <v>1011</v>
      </c>
      <c r="X35">
        <f>AVERAGE(H63:H64)</f>
        <v>0.11600000000000001</v>
      </c>
      <c r="Y35">
        <f>H66</f>
        <v>0.11799999999999999</v>
      </c>
      <c r="Z35">
        <v>6</v>
      </c>
      <c r="AA35">
        <v>3</v>
      </c>
      <c r="AB35">
        <f t="shared" si="2"/>
        <v>1.0172413793103448</v>
      </c>
      <c r="AC35">
        <f t="shared" si="1"/>
        <v>1.709443335930004E-2</v>
      </c>
      <c r="AD35">
        <f t="shared" si="3"/>
        <v>2</v>
      </c>
    </row>
    <row r="36" spans="1:30">
      <c r="B36">
        <v>4</v>
      </c>
      <c r="C36">
        <v>1994</v>
      </c>
      <c r="D36" t="s">
        <v>34</v>
      </c>
      <c r="E36" t="s">
        <v>1018</v>
      </c>
      <c r="F36" t="s">
        <v>1005</v>
      </c>
      <c r="G36" t="s">
        <v>1019</v>
      </c>
      <c r="H36">
        <v>71</v>
      </c>
      <c r="I36">
        <v>3</v>
      </c>
      <c r="K36" s="48"/>
      <c r="L36">
        <v>6</v>
      </c>
      <c r="M36">
        <v>5</v>
      </c>
      <c r="O36" t="s">
        <v>1006</v>
      </c>
      <c r="P36" t="s">
        <v>1007</v>
      </c>
      <c r="Q36">
        <v>1994</v>
      </c>
      <c r="R36" t="s">
        <v>1022</v>
      </c>
      <c r="T36" t="s">
        <v>1018</v>
      </c>
      <c r="U36" t="s">
        <v>557</v>
      </c>
      <c r="V36" t="s">
        <v>1021</v>
      </c>
      <c r="W36" t="s">
        <v>1011</v>
      </c>
      <c r="X36">
        <f>AVERAGE(H63,H65)</f>
        <v>0.10200000000000001</v>
      </c>
      <c r="Y36">
        <f>H67</f>
        <v>0.106</v>
      </c>
      <c r="Z36">
        <v>6</v>
      </c>
      <c r="AA36">
        <v>3</v>
      </c>
      <c r="AB36">
        <f t="shared" si="2"/>
        <v>1.0392156862745097</v>
      </c>
      <c r="AC36">
        <f t="shared" si="1"/>
        <v>3.8466280827795928E-2</v>
      </c>
      <c r="AD36">
        <f t="shared" si="3"/>
        <v>2</v>
      </c>
    </row>
    <row r="37" spans="1:30">
      <c r="B37">
        <v>5</v>
      </c>
      <c r="C37">
        <v>1994</v>
      </c>
      <c r="D37" t="s">
        <v>32</v>
      </c>
      <c r="E37" t="s">
        <v>1023</v>
      </c>
      <c r="F37" t="s">
        <v>1020</v>
      </c>
      <c r="H37">
        <v>74</v>
      </c>
      <c r="I37">
        <v>3</v>
      </c>
      <c r="K37" s="48"/>
      <c r="L37">
        <v>6</v>
      </c>
      <c r="M37">
        <v>6</v>
      </c>
      <c r="O37" t="s">
        <v>1006</v>
      </c>
      <c r="P37" t="s">
        <v>1007</v>
      </c>
      <c r="Q37">
        <v>1994</v>
      </c>
      <c r="R37" t="s">
        <v>1022</v>
      </c>
      <c r="T37" t="s">
        <v>1018</v>
      </c>
      <c r="U37" t="s">
        <v>557</v>
      </c>
      <c r="V37" t="s">
        <v>1021</v>
      </c>
      <c r="W37" t="s">
        <v>1019</v>
      </c>
      <c r="X37">
        <v>0.10199999999999999</v>
      </c>
      <c r="Y37">
        <f>H68</f>
        <v>0.106</v>
      </c>
      <c r="Z37">
        <v>6</v>
      </c>
      <c r="AA37">
        <v>3</v>
      </c>
      <c r="AB37">
        <f t="shared" si="2"/>
        <v>1.0392156862745099</v>
      </c>
      <c r="AC37">
        <f t="shared" si="1"/>
        <v>3.8466280827796143E-2</v>
      </c>
      <c r="AD37">
        <f t="shared" si="3"/>
        <v>2</v>
      </c>
    </row>
    <row r="38" spans="1:30">
      <c r="B38">
        <v>5</v>
      </c>
      <c r="C38">
        <v>1994</v>
      </c>
      <c r="D38" t="s">
        <v>32</v>
      </c>
      <c r="E38" t="s">
        <v>1010</v>
      </c>
      <c r="F38" t="s">
        <v>1020</v>
      </c>
      <c r="H38">
        <v>54</v>
      </c>
      <c r="I38">
        <v>3</v>
      </c>
      <c r="J38" s="22"/>
      <c r="K38" s="65"/>
      <c r="L38">
        <v>7</v>
      </c>
      <c r="M38">
        <v>1</v>
      </c>
      <c r="O38" t="s">
        <v>1006</v>
      </c>
      <c r="P38" t="s">
        <v>1007</v>
      </c>
      <c r="Q38">
        <v>1995</v>
      </c>
      <c r="R38" t="s">
        <v>644</v>
      </c>
      <c r="T38" t="s">
        <v>1018</v>
      </c>
      <c r="U38" t="s">
        <v>557</v>
      </c>
      <c r="W38" t="s">
        <v>1011</v>
      </c>
      <c r="X38">
        <f>AVERAGE(G71:G72)</f>
        <v>113</v>
      </c>
      <c r="Y38">
        <f>G73</f>
        <v>157</v>
      </c>
      <c r="Z38">
        <v>6</v>
      </c>
      <c r="AA38">
        <v>3</v>
      </c>
      <c r="AB38">
        <f t="shared" si="2"/>
        <v>1.3893805309734513</v>
      </c>
      <c r="AC38">
        <f t="shared" si="1"/>
        <v>0.32885798663596744</v>
      </c>
      <c r="AD38">
        <f t="shared" si="3"/>
        <v>2</v>
      </c>
    </row>
    <row r="39" spans="1:30">
      <c r="B39">
        <v>5</v>
      </c>
      <c r="C39">
        <v>1994</v>
      </c>
      <c r="D39" t="s">
        <v>32</v>
      </c>
      <c r="E39" t="s">
        <v>1024</v>
      </c>
      <c r="F39" t="s">
        <v>1020</v>
      </c>
      <c r="H39">
        <v>21</v>
      </c>
      <c r="I39">
        <v>3</v>
      </c>
      <c r="K39" s="48"/>
      <c r="L39">
        <v>7</v>
      </c>
      <c r="M39">
        <v>2</v>
      </c>
      <c r="O39" t="s">
        <v>1006</v>
      </c>
      <c r="P39" t="s">
        <v>1007</v>
      </c>
      <c r="Q39">
        <v>1995</v>
      </c>
      <c r="R39" t="s">
        <v>644</v>
      </c>
      <c r="T39" t="s">
        <v>1018</v>
      </c>
      <c r="U39" t="s">
        <v>557</v>
      </c>
      <c r="W39" t="s">
        <v>1025</v>
      </c>
      <c r="X39">
        <v>113</v>
      </c>
      <c r="Y39">
        <f>G74</f>
        <v>124</v>
      </c>
      <c r="Z39">
        <v>6</v>
      </c>
      <c r="AA39">
        <v>3</v>
      </c>
      <c r="AB39">
        <f t="shared" si="2"/>
        <v>1.0973451327433628</v>
      </c>
      <c r="AC39">
        <f t="shared" si="1"/>
        <v>9.2893746892696236E-2</v>
      </c>
      <c r="AD39">
        <f t="shared" si="3"/>
        <v>2</v>
      </c>
    </row>
    <row r="40" spans="1:30">
      <c r="B40">
        <v>5</v>
      </c>
      <c r="C40">
        <v>1994</v>
      </c>
      <c r="D40" t="s">
        <v>34</v>
      </c>
      <c r="E40" t="s">
        <v>1017</v>
      </c>
      <c r="F40" t="s">
        <v>1020</v>
      </c>
      <c r="G40" t="s">
        <v>1011</v>
      </c>
      <c r="H40">
        <v>60</v>
      </c>
      <c r="I40">
        <v>3</v>
      </c>
      <c r="K40" s="48"/>
      <c r="L40">
        <v>7</v>
      </c>
      <c r="M40">
        <v>3</v>
      </c>
      <c r="O40" t="s">
        <v>1006</v>
      </c>
      <c r="P40" t="s">
        <v>1007</v>
      </c>
      <c r="Q40">
        <v>1995</v>
      </c>
      <c r="R40" t="s">
        <v>644</v>
      </c>
      <c r="T40" t="s">
        <v>1018</v>
      </c>
      <c r="U40" t="s">
        <v>557</v>
      </c>
      <c r="W40" t="s">
        <v>1019</v>
      </c>
      <c r="X40">
        <v>113</v>
      </c>
      <c r="Y40">
        <f>G75</f>
        <v>103</v>
      </c>
      <c r="Z40">
        <v>6</v>
      </c>
      <c r="AA40">
        <v>3</v>
      </c>
      <c r="AB40">
        <f t="shared" si="2"/>
        <v>0.91150442477876104</v>
      </c>
      <c r="AC40">
        <f t="shared" si="1"/>
        <v>-9.2658830482704832E-2</v>
      </c>
      <c r="AD40">
        <f t="shared" si="3"/>
        <v>2</v>
      </c>
    </row>
    <row r="41" spans="1:30">
      <c r="B41">
        <v>5</v>
      </c>
      <c r="C41">
        <v>1994</v>
      </c>
      <c r="D41" t="s">
        <v>34</v>
      </c>
      <c r="E41" t="s">
        <v>1018</v>
      </c>
      <c r="F41" t="s">
        <v>1020</v>
      </c>
      <c r="G41" t="s">
        <v>1011</v>
      </c>
      <c r="H41">
        <v>55</v>
      </c>
      <c r="I41">
        <v>3</v>
      </c>
      <c r="K41" s="48"/>
      <c r="L41">
        <v>7</v>
      </c>
      <c r="M41">
        <v>4</v>
      </c>
      <c r="O41" t="s">
        <v>1006</v>
      </c>
      <c r="P41" t="s">
        <v>1007</v>
      </c>
      <c r="Q41">
        <v>1995</v>
      </c>
      <c r="R41" t="s">
        <v>1022</v>
      </c>
      <c r="T41" t="s">
        <v>1018</v>
      </c>
      <c r="U41" t="s">
        <v>557</v>
      </c>
      <c r="W41" t="s">
        <v>1011</v>
      </c>
      <c r="X41">
        <f>AVERAGE(G78:G79)</f>
        <v>5.2000000000000005E-2</v>
      </c>
      <c r="Y41">
        <f>G80</f>
        <v>5.6000000000000001E-2</v>
      </c>
      <c r="Z41">
        <v>6</v>
      </c>
      <c r="AA41">
        <v>3</v>
      </c>
      <c r="AB41">
        <f t="shared" si="2"/>
        <v>1.0769230769230769</v>
      </c>
      <c r="AC41">
        <f t="shared" si="1"/>
        <v>7.4107972153721835E-2</v>
      </c>
      <c r="AD41">
        <f t="shared" si="3"/>
        <v>2</v>
      </c>
    </row>
    <row r="42" spans="1:30">
      <c r="B42">
        <v>5</v>
      </c>
      <c r="C42">
        <v>1994</v>
      </c>
      <c r="D42" t="s">
        <v>34</v>
      </c>
      <c r="E42" t="s">
        <v>1018</v>
      </c>
      <c r="F42" t="s">
        <v>1020</v>
      </c>
      <c r="G42" t="s">
        <v>1019</v>
      </c>
      <c r="H42">
        <v>46</v>
      </c>
      <c r="I42">
        <v>3</v>
      </c>
      <c r="K42" s="48"/>
      <c r="L42">
        <v>7</v>
      </c>
      <c r="M42">
        <v>5</v>
      </c>
      <c r="O42" t="s">
        <v>1006</v>
      </c>
      <c r="P42" t="s">
        <v>1007</v>
      </c>
      <c r="Q42">
        <v>1995</v>
      </c>
      <c r="R42" t="s">
        <v>1022</v>
      </c>
      <c r="T42" t="s">
        <v>1018</v>
      </c>
      <c r="U42" t="s">
        <v>557</v>
      </c>
      <c r="W42" t="s">
        <v>1025</v>
      </c>
      <c r="X42">
        <v>5.1999999999999998E-2</v>
      </c>
      <c r="Y42">
        <f>G81</f>
        <v>4.9000000000000002E-2</v>
      </c>
      <c r="Z42">
        <v>6</v>
      </c>
      <c r="AA42">
        <v>3</v>
      </c>
      <c r="AB42">
        <f t="shared" si="2"/>
        <v>0.9423076923076924</v>
      </c>
      <c r="AC42">
        <f t="shared" si="1"/>
        <v>-5.9423420470800646E-2</v>
      </c>
      <c r="AD42">
        <f t="shared" si="3"/>
        <v>2</v>
      </c>
    </row>
    <row r="43" spans="1:30">
      <c r="B43">
        <v>6</v>
      </c>
      <c r="C43">
        <v>1994</v>
      </c>
      <c r="D43" t="s">
        <v>32</v>
      </c>
      <c r="E43" t="s">
        <v>1023</v>
      </c>
      <c r="F43" t="s">
        <v>1021</v>
      </c>
      <c r="H43">
        <v>49</v>
      </c>
      <c r="I43">
        <v>3</v>
      </c>
      <c r="K43" s="48"/>
      <c r="L43">
        <v>7</v>
      </c>
      <c r="M43">
        <v>6</v>
      </c>
      <c r="O43" t="s">
        <v>1006</v>
      </c>
      <c r="P43" t="s">
        <v>1007</v>
      </c>
      <c r="Q43">
        <v>1995</v>
      </c>
      <c r="R43" t="s">
        <v>1022</v>
      </c>
      <c r="T43" t="s">
        <v>1018</v>
      </c>
      <c r="U43" t="s">
        <v>557</v>
      </c>
      <c r="W43" t="s">
        <v>1019</v>
      </c>
      <c r="X43">
        <v>5.1999999999999998E-2</v>
      </c>
      <c r="Y43">
        <f>G82</f>
        <v>4.9000000000000002E-2</v>
      </c>
      <c r="Z43">
        <v>6</v>
      </c>
      <c r="AA43">
        <v>3</v>
      </c>
      <c r="AB43">
        <f t="shared" si="2"/>
        <v>0.9423076923076924</v>
      </c>
      <c r="AC43">
        <f t="shared" si="1"/>
        <v>-5.9423420470800646E-2</v>
      </c>
      <c r="AD43">
        <f t="shared" si="3"/>
        <v>2</v>
      </c>
    </row>
    <row r="44" spans="1:30">
      <c r="B44">
        <v>6</v>
      </c>
      <c r="C44">
        <v>1994</v>
      </c>
      <c r="D44" t="s">
        <v>32</v>
      </c>
      <c r="E44" t="s">
        <v>1010</v>
      </c>
      <c r="F44" t="s">
        <v>1021</v>
      </c>
      <c r="H44">
        <v>35</v>
      </c>
      <c r="I44">
        <v>3</v>
      </c>
      <c r="K44" s="48"/>
      <c r="L44" s="51"/>
    </row>
    <row r="45" spans="1:30">
      <c r="B45">
        <v>6</v>
      </c>
      <c r="C45">
        <v>1994</v>
      </c>
      <c r="D45" t="s">
        <v>32</v>
      </c>
      <c r="E45" t="s">
        <v>1024</v>
      </c>
      <c r="F45" t="s">
        <v>1021</v>
      </c>
      <c r="H45">
        <v>14</v>
      </c>
      <c r="I45">
        <v>3</v>
      </c>
      <c r="K45" s="48"/>
    </row>
    <row r="46" spans="1:30">
      <c r="B46">
        <v>6</v>
      </c>
      <c r="C46">
        <v>1994</v>
      </c>
      <c r="D46" t="s">
        <v>34</v>
      </c>
      <c r="E46" t="s">
        <v>1017</v>
      </c>
      <c r="F46" t="s">
        <v>1021</v>
      </c>
      <c r="G46" t="s">
        <v>1011</v>
      </c>
      <c r="H46">
        <v>46</v>
      </c>
      <c r="I46">
        <v>3</v>
      </c>
      <c r="K46" s="48"/>
    </row>
    <row r="47" spans="1:30">
      <c r="B47">
        <v>6</v>
      </c>
      <c r="C47">
        <v>1994</v>
      </c>
      <c r="D47" t="s">
        <v>34</v>
      </c>
      <c r="E47" t="s">
        <v>1018</v>
      </c>
      <c r="F47" t="s">
        <v>1021</v>
      </c>
      <c r="G47" t="s">
        <v>1011</v>
      </c>
      <c r="H47">
        <v>32</v>
      </c>
      <c r="I47">
        <v>3</v>
      </c>
      <c r="K47" s="48"/>
    </row>
    <row r="48" spans="1:30">
      <c r="B48">
        <v>6</v>
      </c>
      <c r="C48">
        <v>1994</v>
      </c>
      <c r="D48" t="s">
        <v>34</v>
      </c>
      <c r="E48" t="s">
        <v>1018</v>
      </c>
      <c r="F48" t="s">
        <v>1021</v>
      </c>
      <c r="G48" t="s">
        <v>1019</v>
      </c>
      <c r="H48">
        <v>27</v>
      </c>
      <c r="I48">
        <v>3</v>
      </c>
      <c r="K48" s="48"/>
    </row>
    <row r="49" spans="1:11">
      <c r="K49" s="48"/>
    </row>
    <row r="50" spans="1:11">
      <c r="A50" t="s">
        <v>60</v>
      </c>
      <c r="B50" t="s">
        <v>15</v>
      </c>
      <c r="C50" t="s">
        <v>597</v>
      </c>
      <c r="D50" t="s">
        <v>49</v>
      </c>
      <c r="E50" t="s">
        <v>706</v>
      </c>
      <c r="F50" t="s">
        <v>1002</v>
      </c>
      <c r="G50" t="s">
        <v>1003</v>
      </c>
      <c r="H50" t="s">
        <v>1022</v>
      </c>
      <c r="I50" t="s">
        <v>13</v>
      </c>
      <c r="K50" s="48"/>
    </row>
    <row r="51" spans="1:11">
      <c r="A51" t="s">
        <v>447</v>
      </c>
      <c r="B51">
        <v>4</v>
      </c>
      <c r="C51">
        <v>1994</v>
      </c>
      <c r="D51" t="s">
        <v>32</v>
      </c>
      <c r="E51" t="s">
        <v>1023</v>
      </c>
      <c r="F51" t="s">
        <v>1005</v>
      </c>
      <c r="H51">
        <v>0.14499999999999999</v>
      </c>
      <c r="I51">
        <v>3</v>
      </c>
      <c r="K51" s="48"/>
    </row>
    <row r="52" spans="1:11">
      <c r="A52" t="s">
        <v>515</v>
      </c>
      <c r="B52">
        <v>4</v>
      </c>
      <c r="C52">
        <v>1994</v>
      </c>
      <c r="D52" t="s">
        <v>32</v>
      </c>
      <c r="E52" t="s">
        <v>1010</v>
      </c>
      <c r="F52" t="s">
        <v>1005</v>
      </c>
      <c r="H52">
        <v>0.14000000000000001</v>
      </c>
      <c r="I52">
        <v>3</v>
      </c>
      <c r="K52" s="48"/>
    </row>
    <row r="53" spans="1:11">
      <c r="A53" t="s">
        <v>1006</v>
      </c>
      <c r="B53">
        <v>4</v>
      </c>
      <c r="C53">
        <v>1994</v>
      </c>
      <c r="D53" t="s">
        <v>32</v>
      </c>
      <c r="E53" t="s">
        <v>1024</v>
      </c>
      <c r="F53" t="s">
        <v>1005</v>
      </c>
      <c r="H53">
        <v>0.114</v>
      </c>
      <c r="I53">
        <v>3</v>
      </c>
      <c r="K53" s="48"/>
    </row>
    <row r="54" spans="1:11">
      <c r="A54" t="s">
        <v>707</v>
      </c>
      <c r="B54">
        <v>4</v>
      </c>
      <c r="C54">
        <v>1994</v>
      </c>
      <c r="D54" t="s">
        <v>34</v>
      </c>
      <c r="E54" t="s">
        <v>1017</v>
      </c>
      <c r="F54" t="s">
        <v>1005</v>
      </c>
      <c r="G54" t="s">
        <v>1011</v>
      </c>
      <c r="H54">
        <v>0.14000000000000001</v>
      </c>
      <c r="I54">
        <v>3</v>
      </c>
      <c r="K54" s="48"/>
    </row>
    <row r="55" spans="1:11">
      <c r="A55" t="s">
        <v>1007</v>
      </c>
      <c r="B55">
        <v>4</v>
      </c>
      <c r="C55">
        <v>1994</v>
      </c>
      <c r="D55" t="s">
        <v>34</v>
      </c>
      <c r="E55" t="s">
        <v>1018</v>
      </c>
      <c r="F55" t="s">
        <v>1005</v>
      </c>
      <c r="G55" t="s">
        <v>1011</v>
      </c>
      <c r="H55">
        <v>0.13300000000000001</v>
      </c>
      <c r="I55">
        <v>3</v>
      </c>
      <c r="K55" s="48"/>
    </row>
    <row r="56" spans="1:11">
      <c r="B56">
        <v>4</v>
      </c>
      <c r="C56">
        <v>1994</v>
      </c>
      <c r="D56" t="s">
        <v>34</v>
      </c>
      <c r="E56" t="s">
        <v>1018</v>
      </c>
      <c r="F56" t="s">
        <v>1005</v>
      </c>
      <c r="G56" t="s">
        <v>1019</v>
      </c>
      <c r="H56">
        <v>0.129</v>
      </c>
      <c r="I56">
        <v>3</v>
      </c>
      <c r="K56" s="48"/>
    </row>
    <row r="57" spans="1:11">
      <c r="B57">
        <v>5</v>
      </c>
      <c r="C57">
        <v>1994</v>
      </c>
      <c r="D57" t="s">
        <v>32</v>
      </c>
      <c r="E57" t="s">
        <v>1023</v>
      </c>
      <c r="F57" t="s">
        <v>1020</v>
      </c>
      <c r="H57">
        <v>0.13200000000000001</v>
      </c>
      <c r="I57">
        <v>3</v>
      </c>
      <c r="K57" s="48"/>
    </row>
    <row r="58" spans="1:11">
      <c r="B58">
        <v>5</v>
      </c>
      <c r="C58">
        <v>1994</v>
      </c>
      <c r="D58" t="s">
        <v>32</v>
      </c>
      <c r="E58" t="s">
        <v>1010</v>
      </c>
      <c r="F58" t="s">
        <v>1020</v>
      </c>
      <c r="H58">
        <v>0.123</v>
      </c>
      <c r="I58">
        <v>3</v>
      </c>
      <c r="K58" s="48"/>
    </row>
    <row r="59" spans="1:11">
      <c r="B59">
        <v>5</v>
      </c>
      <c r="C59">
        <v>1994</v>
      </c>
      <c r="D59" t="s">
        <v>32</v>
      </c>
      <c r="E59" t="s">
        <v>1024</v>
      </c>
      <c r="F59" t="s">
        <v>1020</v>
      </c>
      <c r="H59">
        <v>0.105</v>
      </c>
      <c r="I59">
        <v>3</v>
      </c>
      <c r="K59" s="48"/>
    </row>
    <row r="60" spans="1:11">
      <c r="B60">
        <v>5</v>
      </c>
      <c r="C60">
        <v>1994</v>
      </c>
      <c r="D60" t="s">
        <v>34</v>
      </c>
      <c r="E60" t="s">
        <v>1017</v>
      </c>
      <c r="F60" t="s">
        <v>1020</v>
      </c>
      <c r="G60" t="s">
        <v>1011</v>
      </c>
      <c r="H60">
        <v>0.124</v>
      </c>
      <c r="I60">
        <v>3</v>
      </c>
      <c r="K60" s="48"/>
    </row>
    <row r="61" spans="1:11">
      <c r="B61">
        <v>5</v>
      </c>
      <c r="C61">
        <v>1994</v>
      </c>
      <c r="D61" t="s">
        <v>34</v>
      </c>
      <c r="E61" t="s">
        <v>1018</v>
      </c>
      <c r="F61" t="s">
        <v>1020</v>
      </c>
      <c r="G61" t="s">
        <v>1011</v>
      </c>
      <c r="H61">
        <v>0.122</v>
      </c>
      <c r="I61">
        <v>3</v>
      </c>
      <c r="K61" s="48"/>
    </row>
    <row r="62" spans="1:11">
      <c r="B62">
        <v>5</v>
      </c>
      <c r="C62">
        <v>1994</v>
      </c>
      <c r="D62" t="s">
        <v>34</v>
      </c>
      <c r="E62" t="s">
        <v>1018</v>
      </c>
      <c r="F62" t="s">
        <v>1020</v>
      </c>
      <c r="G62" t="s">
        <v>1019</v>
      </c>
      <c r="H62">
        <v>0.11600000000000001</v>
      </c>
      <c r="I62">
        <v>3</v>
      </c>
      <c r="K62" s="48"/>
    </row>
    <row r="63" spans="1:11">
      <c r="B63">
        <v>6</v>
      </c>
      <c r="C63">
        <v>1994</v>
      </c>
      <c r="D63" t="s">
        <v>32</v>
      </c>
      <c r="E63" t="s">
        <v>1023</v>
      </c>
      <c r="F63" t="s">
        <v>1021</v>
      </c>
      <c r="H63">
        <v>0.115</v>
      </c>
      <c r="I63">
        <v>3</v>
      </c>
      <c r="K63" s="48"/>
    </row>
    <row r="64" spans="1:11">
      <c r="B64">
        <v>6</v>
      </c>
      <c r="C64">
        <v>1994</v>
      </c>
      <c r="D64" t="s">
        <v>32</v>
      </c>
      <c r="E64" t="s">
        <v>1010</v>
      </c>
      <c r="F64" t="s">
        <v>1021</v>
      </c>
      <c r="H64">
        <v>0.11700000000000001</v>
      </c>
      <c r="I64">
        <v>3</v>
      </c>
      <c r="K64" s="48"/>
    </row>
    <row r="65" spans="1:11">
      <c r="B65">
        <v>6</v>
      </c>
      <c r="C65">
        <v>1994</v>
      </c>
      <c r="D65" t="s">
        <v>32</v>
      </c>
      <c r="E65" t="s">
        <v>1024</v>
      </c>
      <c r="F65" t="s">
        <v>1021</v>
      </c>
      <c r="H65">
        <v>8.8999999999999996E-2</v>
      </c>
      <c r="I65">
        <v>3</v>
      </c>
      <c r="K65" s="48"/>
    </row>
    <row r="66" spans="1:11">
      <c r="B66">
        <v>6</v>
      </c>
      <c r="C66">
        <v>1994</v>
      </c>
      <c r="D66" t="s">
        <v>34</v>
      </c>
      <c r="E66" t="s">
        <v>1017</v>
      </c>
      <c r="F66" t="s">
        <v>1021</v>
      </c>
      <c r="G66" t="s">
        <v>1011</v>
      </c>
      <c r="H66">
        <v>0.11799999999999999</v>
      </c>
      <c r="I66">
        <v>3</v>
      </c>
      <c r="J66" s="22"/>
      <c r="K66" s="48"/>
    </row>
    <row r="67" spans="1:11">
      <c r="B67">
        <v>6</v>
      </c>
      <c r="C67">
        <v>1994</v>
      </c>
      <c r="D67" t="s">
        <v>34</v>
      </c>
      <c r="E67" t="s">
        <v>1018</v>
      </c>
      <c r="F67" t="s">
        <v>1021</v>
      </c>
      <c r="G67" t="s">
        <v>1011</v>
      </c>
      <c r="H67">
        <v>0.106</v>
      </c>
      <c r="I67">
        <v>3</v>
      </c>
      <c r="K67" s="48"/>
    </row>
    <row r="68" spans="1:11">
      <c r="B68">
        <v>6</v>
      </c>
      <c r="C68">
        <v>1994</v>
      </c>
      <c r="D68" t="s">
        <v>34</v>
      </c>
      <c r="E68" t="s">
        <v>1018</v>
      </c>
      <c r="F68" t="s">
        <v>1021</v>
      </c>
      <c r="G68" t="s">
        <v>1019</v>
      </c>
      <c r="H68">
        <v>0.106</v>
      </c>
      <c r="I68">
        <v>3</v>
      </c>
      <c r="K68" s="48"/>
    </row>
    <row r="69" spans="1:11">
      <c r="K69" s="48"/>
    </row>
    <row r="70" spans="1:11">
      <c r="A70" t="s">
        <v>60</v>
      </c>
      <c r="B70" t="s">
        <v>15</v>
      </c>
      <c r="C70" t="s">
        <v>597</v>
      </c>
      <c r="D70" t="s">
        <v>49</v>
      </c>
      <c r="E70" t="s">
        <v>706</v>
      </c>
      <c r="F70" t="s">
        <v>1003</v>
      </c>
      <c r="G70" t="s">
        <v>644</v>
      </c>
      <c r="H70" t="s">
        <v>13</v>
      </c>
      <c r="K70" s="48"/>
    </row>
    <row r="71" spans="1:11">
      <c r="A71" t="s">
        <v>856</v>
      </c>
      <c r="B71">
        <v>7</v>
      </c>
      <c r="C71">
        <v>1995</v>
      </c>
      <c r="D71" t="s">
        <v>32</v>
      </c>
      <c r="E71" t="s">
        <v>1023</v>
      </c>
      <c r="G71">
        <v>184</v>
      </c>
      <c r="H71">
        <v>3</v>
      </c>
      <c r="K71" s="48"/>
    </row>
    <row r="72" spans="1:11">
      <c r="A72" t="s">
        <v>515</v>
      </c>
      <c r="B72">
        <v>7</v>
      </c>
      <c r="C72">
        <v>1995</v>
      </c>
      <c r="D72" t="s">
        <v>32</v>
      </c>
      <c r="E72" t="s">
        <v>1024</v>
      </c>
      <c r="G72">
        <v>42</v>
      </c>
      <c r="H72">
        <v>3</v>
      </c>
      <c r="K72" s="48"/>
    </row>
    <row r="73" spans="1:11">
      <c r="A73" t="s">
        <v>1006</v>
      </c>
      <c r="B73">
        <v>7</v>
      </c>
      <c r="C73">
        <v>1995</v>
      </c>
      <c r="D73" t="s">
        <v>34</v>
      </c>
      <c r="E73" t="s">
        <v>1018</v>
      </c>
      <c r="F73" t="s">
        <v>1011</v>
      </c>
      <c r="G73">
        <v>157</v>
      </c>
      <c r="H73">
        <v>3</v>
      </c>
      <c r="K73" s="48"/>
    </row>
    <row r="74" spans="1:11">
      <c r="A74" t="s">
        <v>707</v>
      </c>
      <c r="B74">
        <v>7</v>
      </c>
      <c r="C74">
        <v>1995</v>
      </c>
      <c r="D74" t="s">
        <v>34</v>
      </c>
      <c r="E74" t="s">
        <v>1018</v>
      </c>
      <c r="F74" t="s">
        <v>1025</v>
      </c>
      <c r="G74">
        <v>124</v>
      </c>
      <c r="H74">
        <v>3</v>
      </c>
      <c r="K74" s="48"/>
    </row>
    <row r="75" spans="1:11">
      <c r="A75" t="s">
        <v>1007</v>
      </c>
      <c r="B75">
        <v>7</v>
      </c>
      <c r="C75">
        <v>1995</v>
      </c>
      <c r="D75" t="s">
        <v>34</v>
      </c>
      <c r="E75" t="s">
        <v>1018</v>
      </c>
      <c r="F75" t="s">
        <v>1019</v>
      </c>
      <c r="G75">
        <v>103</v>
      </c>
      <c r="H75">
        <v>3</v>
      </c>
      <c r="K75" s="48"/>
    </row>
    <row r="76" spans="1:11">
      <c r="K76" s="48"/>
    </row>
    <row r="77" spans="1:11">
      <c r="A77" t="s">
        <v>60</v>
      </c>
      <c r="B77" t="s">
        <v>15</v>
      </c>
      <c r="C77" t="s">
        <v>597</v>
      </c>
      <c r="D77" t="s">
        <v>49</v>
      </c>
      <c r="E77" t="s">
        <v>706</v>
      </c>
      <c r="F77" t="s">
        <v>1003</v>
      </c>
      <c r="G77" t="s">
        <v>1022</v>
      </c>
      <c r="H77" t="s">
        <v>13</v>
      </c>
      <c r="K77" s="48"/>
    </row>
    <row r="78" spans="1:11">
      <c r="A78" t="s">
        <v>856</v>
      </c>
      <c r="B78">
        <v>7</v>
      </c>
      <c r="C78">
        <v>1995</v>
      </c>
      <c r="D78" t="s">
        <v>32</v>
      </c>
      <c r="E78" t="s">
        <v>1023</v>
      </c>
      <c r="G78">
        <v>6.4000000000000001E-2</v>
      </c>
      <c r="H78">
        <v>3</v>
      </c>
      <c r="K78" s="48"/>
    </row>
    <row r="79" spans="1:11">
      <c r="A79" t="s">
        <v>515</v>
      </c>
      <c r="B79">
        <v>7</v>
      </c>
      <c r="C79">
        <v>1995</v>
      </c>
      <c r="D79" t="s">
        <v>32</v>
      </c>
      <c r="E79" t="s">
        <v>1024</v>
      </c>
      <c r="G79">
        <v>0.04</v>
      </c>
      <c r="H79">
        <v>3</v>
      </c>
      <c r="K79" s="48"/>
    </row>
    <row r="80" spans="1:11">
      <c r="A80" t="s">
        <v>1006</v>
      </c>
      <c r="B80">
        <v>7</v>
      </c>
      <c r="C80">
        <v>1995</v>
      </c>
      <c r="D80" t="s">
        <v>34</v>
      </c>
      <c r="E80" t="s">
        <v>1018</v>
      </c>
      <c r="F80" t="s">
        <v>1011</v>
      </c>
      <c r="G80">
        <v>5.6000000000000001E-2</v>
      </c>
      <c r="H80">
        <v>3</v>
      </c>
      <c r="K80" s="48"/>
    </row>
    <row r="81" spans="1:11">
      <c r="A81" t="s">
        <v>707</v>
      </c>
      <c r="B81">
        <v>7</v>
      </c>
      <c r="C81">
        <v>1995</v>
      </c>
      <c r="D81" t="s">
        <v>34</v>
      </c>
      <c r="E81" t="s">
        <v>1018</v>
      </c>
      <c r="F81" t="s">
        <v>1025</v>
      </c>
      <c r="G81">
        <v>4.9000000000000002E-2</v>
      </c>
      <c r="H81">
        <v>3</v>
      </c>
      <c r="K81" s="48"/>
    </row>
    <row r="82" spans="1:11">
      <c r="A82" t="s">
        <v>1007</v>
      </c>
      <c r="B82">
        <v>7</v>
      </c>
      <c r="C82">
        <v>1995</v>
      </c>
      <c r="D82" t="s">
        <v>34</v>
      </c>
      <c r="E82" t="s">
        <v>1018</v>
      </c>
      <c r="F82" t="s">
        <v>1019</v>
      </c>
      <c r="G82">
        <v>4.9000000000000002E-2</v>
      </c>
      <c r="H82">
        <v>3</v>
      </c>
      <c r="K82" s="48"/>
    </row>
    <row r="83" spans="1:11">
      <c r="K83" s="48"/>
    </row>
    <row r="84" spans="1:11">
      <c r="K84" s="48"/>
    </row>
    <row r="85" spans="1:11">
      <c r="K85" s="48"/>
    </row>
    <row r="86" spans="1:11">
      <c r="K86" s="48"/>
    </row>
    <row r="87" spans="1:11">
      <c r="K87" s="48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Y165"/>
  <sheetViews>
    <sheetView workbookViewId="0">
      <selection activeCell="J17" sqref="J17"/>
    </sheetView>
  </sheetViews>
  <sheetFormatPr defaultColWidth="11" defaultRowHeight="15.6"/>
  <cols>
    <col min="10" max="10" width="10.8984375" style="48"/>
  </cols>
  <sheetData>
    <row r="1" spans="1:25">
      <c r="A1" t="s">
        <v>60</v>
      </c>
      <c r="B1" t="s">
        <v>15</v>
      </c>
      <c r="C1" t="s">
        <v>221</v>
      </c>
      <c r="D1" t="s">
        <v>49</v>
      </c>
      <c r="E1" t="s">
        <v>706</v>
      </c>
      <c r="F1" t="s">
        <v>1026</v>
      </c>
      <c r="G1" t="s">
        <v>70</v>
      </c>
      <c r="H1" t="s">
        <v>13</v>
      </c>
      <c r="K1" t="s">
        <v>15</v>
      </c>
      <c r="L1" t="s">
        <v>16</v>
      </c>
      <c r="M1" t="s">
        <v>221</v>
      </c>
      <c r="N1" t="s">
        <v>515</v>
      </c>
      <c r="O1" t="s">
        <v>707</v>
      </c>
      <c r="P1" t="s">
        <v>708</v>
      </c>
      <c r="Q1" t="s">
        <v>709</v>
      </c>
      <c r="R1" t="s">
        <v>1026</v>
      </c>
      <c r="S1" t="s">
        <v>711</v>
      </c>
      <c r="T1" t="s">
        <v>712</v>
      </c>
      <c r="U1" s="51" t="s">
        <v>713</v>
      </c>
      <c r="V1" s="51" t="s">
        <v>714</v>
      </c>
      <c r="W1" t="s">
        <v>715</v>
      </c>
      <c r="X1" t="s">
        <v>716</v>
      </c>
      <c r="Y1" t="s">
        <v>28</v>
      </c>
    </row>
    <row r="2" spans="1:25">
      <c r="A2" t="s">
        <v>7</v>
      </c>
      <c r="B2">
        <v>1</v>
      </c>
      <c r="C2">
        <v>1</v>
      </c>
      <c r="D2" t="s">
        <v>32</v>
      </c>
      <c r="E2" t="s">
        <v>1027</v>
      </c>
      <c r="F2">
        <v>0</v>
      </c>
      <c r="G2">
        <v>24.324850000000001</v>
      </c>
      <c r="H2">
        <v>3</v>
      </c>
      <c r="K2" s="54">
        <v>1</v>
      </c>
      <c r="L2" s="54">
        <v>1</v>
      </c>
      <c r="M2" s="54">
        <v>1</v>
      </c>
      <c r="N2" s="49" t="s">
        <v>719</v>
      </c>
      <c r="O2" s="53" t="s">
        <v>720</v>
      </c>
      <c r="P2" t="s">
        <v>70</v>
      </c>
      <c r="Q2" t="s">
        <v>1028</v>
      </c>
      <c r="R2">
        <v>0</v>
      </c>
      <c r="S2">
        <f>AVERAGE(G2,G7)</f>
        <v>21.193735</v>
      </c>
      <c r="T2">
        <f>AVERAGE(G12,G17)</f>
        <v>19.980429999999998</v>
      </c>
      <c r="U2" s="51">
        <v>6</v>
      </c>
      <c r="V2" s="51">
        <v>3</v>
      </c>
      <c r="W2">
        <f>T2/S2</f>
        <v>0.94275171412683978</v>
      </c>
      <c r="X2">
        <f t="shared" ref="X2:X41" si="0">LN(W2)</f>
        <v>-5.8952324625392696E-2</v>
      </c>
      <c r="Y2">
        <f>(U2*V2)/(V2+U2)</f>
        <v>2</v>
      </c>
    </row>
    <row r="3" spans="1:25">
      <c r="A3" t="s">
        <v>515</v>
      </c>
      <c r="B3">
        <v>1</v>
      </c>
      <c r="C3">
        <v>1</v>
      </c>
      <c r="D3" t="s">
        <v>32</v>
      </c>
      <c r="E3" t="s">
        <v>1027</v>
      </c>
      <c r="F3">
        <v>5</v>
      </c>
      <c r="G3">
        <v>1.6634100000000001</v>
      </c>
      <c r="H3">
        <v>3</v>
      </c>
      <c r="K3" s="54">
        <v>1</v>
      </c>
      <c r="L3" s="54">
        <v>2</v>
      </c>
      <c r="M3" s="54">
        <v>1</v>
      </c>
      <c r="N3" s="49" t="s">
        <v>719</v>
      </c>
      <c r="O3" s="53" t="s">
        <v>720</v>
      </c>
      <c r="P3" t="s">
        <v>70</v>
      </c>
      <c r="Q3" t="s">
        <v>1028</v>
      </c>
      <c r="R3">
        <v>5</v>
      </c>
      <c r="S3">
        <f>AVERAGE(G3,G8)</f>
        <v>1.23288</v>
      </c>
      <c r="T3">
        <f>AVERAGE(G13,G18)</f>
        <v>1.0763199999999999</v>
      </c>
      <c r="U3" s="51">
        <v>6</v>
      </c>
      <c r="V3" s="51">
        <v>3</v>
      </c>
      <c r="W3">
        <f t="shared" ref="W3:W41" si="1">T3/S3</f>
        <v>0.8730127830770229</v>
      </c>
      <c r="X3">
        <f t="shared" si="0"/>
        <v>-0.13580508054982646</v>
      </c>
      <c r="Y3">
        <f t="shared" ref="Y3:Y41" si="2">(U3*V3)/(V3+U3)</f>
        <v>2</v>
      </c>
    </row>
    <row r="4" spans="1:25">
      <c r="A4" s="49" t="s">
        <v>719</v>
      </c>
      <c r="B4">
        <v>1</v>
      </c>
      <c r="C4">
        <v>1</v>
      </c>
      <c r="D4" t="s">
        <v>32</v>
      </c>
      <c r="E4" t="s">
        <v>1027</v>
      </c>
      <c r="F4">
        <v>10</v>
      </c>
      <c r="G4">
        <v>0.56750999999999996</v>
      </c>
      <c r="H4">
        <v>3</v>
      </c>
      <c r="K4" s="54">
        <v>1</v>
      </c>
      <c r="L4" s="54">
        <v>3</v>
      </c>
      <c r="M4" s="54">
        <v>1</v>
      </c>
      <c r="N4" s="49" t="s">
        <v>719</v>
      </c>
      <c r="O4" s="53" t="s">
        <v>720</v>
      </c>
      <c r="P4" t="s">
        <v>70</v>
      </c>
      <c r="Q4" t="s">
        <v>1028</v>
      </c>
      <c r="R4">
        <v>10</v>
      </c>
      <c r="S4">
        <f>AVERAGE(G4,G9)</f>
        <v>0.5479449999999999</v>
      </c>
      <c r="T4">
        <f>AVERAGE(G14,G19)</f>
        <v>0.64579500000000001</v>
      </c>
      <c r="U4" s="51">
        <v>6</v>
      </c>
      <c r="V4" s="51">
        <v>3</v>
      </c>
      <c r="W4">
        <f t="shared" si="1"/>
        <v>1.178576316966119</v>
      </c>
      <c r="X4">
        <f t="shared" si="0"/>
        <v>0.16430719901150273</v>
      </c>
      <c r="Y4">
        <f t="shared" si="2"/>
        <v>2</v>
      </c>
    </row>
    <row r="5" spans="1:25">
      <c r="A5" t="s">
        <v>707</v>
      </c>
      <c r="B5">
        <v>1</v>
      </c>
      <c r="C5">
        <v>1</v>
      </c>
      <c r="D5" t="s">
        <v>32</v>
      </c>
      <c r="E5" t="s">
        <v>1027</v>
      </c>
      <c r="F5">
        <v>15</v>
      </c>
      <c r="G5">
        <v>0.88063000000000002</v>
      </c>
      <c r="H5">
        <v>3</v>
      </c>
      <c r="K5" s="54">
        <v>1</v>
      </c>
      <c r="L5" s="54">
        <v>4</v>
      </c>
      <c r="M5" s="54">
        <v>1</v>
      </c>
      <c r="N5" s="49" t="s">
        <v>719</v>
      </c>
      <c r="O5" s="53" t="s">
        <v>720</v>
      </c>
      <c r="P5" t="s">
        <v>70</v>
      </c>
      <c r="Q5" t="s">
        <v>1028</v>
      </c>
      <c r="R5">
        <v>15</v>
      </c>
      <c r="S5">
        <f>AVERAGE(G5,G10)</f>
        <v>0.52838000000000007</v>
      </c>
      <c r="T5">
        <f>AVERAGE(G15,G20)</f>
        <v>0.54794500000000002</v>
      </c>
      <c r="U5" s="51">
        <v>6</v>
      </c>
      <c r="V5" s="51">
        <v>3</v>
      </c>
      <c r="W5">
        <f t="shared" si="1"/>
        <v>1.0370282751050379</v>
      </c>
      <c r="X5">
        <f t="shared" si="0"/>
        <v>3.6359195129325513E-2</v>
      </c>
      <c r="Y5">
        <f t="shared" si="2"/>
        <v>2</v>
      </c>
    </row>
    <row r="6" spans="1:25">
      <c r="A6" s="53" t="s">
        <v>720</v>
      </c>
      <c r="B6">
        <v>1</v>
      </c>
      <c r="C6">
        <v>1</v>
      </c>
      <c r="D6" t="s">
        <v>32</v>
      </c>
      <c r="E6" t="s">
        <v>1027</v>
      </c>
      <c r="F6">
        <v>20</v>
      </c>
      <c r="G6">
        <v>0.99804000000000004</v>
      </c>
      <c r="H6">
        <v>3</v>
      </c>
      <c r="K6" s="54">
        <v>1</v>
      </c>
      <c r="L6" s="54">
        <v>5</v>
      </c>
      <c r="M6" s="54">
        <v>1</v>
      </c>
      <c r="N6" s="49" t="s">
        <v>719</v>
      </c>
      <c r="O6" s="53" t="s">
        <v>720</v>
      </c>
      <c r="P6" t="s">
        <v>70</v>
      </c>
      <c r="Q6" t="s">
        <v>1028</v>
      </c>
      <c r="R6">
        <v>20</v>
      </c>
      <c r="S6">
        <f>AVERAGE(G6,G11)</f>
        <v>0.74364000000000008</v>
      </c>
      <c r="T6">
        <f>AVERAGE(G16,G21)</f>
        <v>0.50880499999999995</v>
      </c>
      <c r="U6" s="51">
        <v>6</v>
      </c>
      <c r="V6" s="51">
        <v>3</v>
      </c>
      <c r="W6">
        <f t="shared" si="1"/>
        <v>0.68420875692539385</v>
      </c>
      <c r="X6">
        <f t="shared" si="0"/>
        <v>-0.37949220774036418</v>
      </c>
      <c r="Y6">
        <f t="shared" si="2"/>
        <v>2</v>
      </c>
    </row>
    <row r="7" spans="1:25">
      <c r="B7">
        <v>1</v>
      </c>
      <c r="C7">
        <v>1</v>
      </c>
      <c r="D7" t="s">
        <v>32</v>
      </c>
      <c r="E7" t="s">
        <v>1029</v>
      </c>
      <c r="F7">
        <v>0</v>
      </c>
      <c r="G7">
        <v>18.062619999999999</v>
      </c>
      <c r="H7">
        <v>3</v>
      </c>
      <c r="K7" s="54">
        <v>1</v>
      </c>
      <c r="L7" s="54">
        <v>6</v>
      </c>
      <c r="M7" s="54">
        <v>2</v>
      </c>
      <c r="N7" s="49" t="s">
        <v>719</v>
      </c>
      <c r="O7" s="53" t="s">
        <v>720</v>
      </c>
      <c r="P7" t="s">
        <v>70</v>
      </c>
      <c r="Q7" t="s">
        <v>1028</v>
      </c>
      <c r="R7">
        <v>0</v>
      </c>
      <c r="S7">
        <f>AVERAGE(G22,G27)</f>
        <v>74.885494999999992</v>
      </c>
      <c r="T7">
        <f>AVERAGE(G32,G37)</f>
        <v>50.076335</v>
      </c>
      <c r="U7" s="51">
        <v>6</v>
      </c>
      <c r="V7" s="51">
        <v>3</v>
      </c>
      <c r="W7">
        <f t="shared" si="1"/>
        <v>0.66870540149330659</v>
      </c>
      <c r="X7">
        <f t="shared" si="0"/>
        <v>-0.40241167235155795</v>
      </c>
      <c r="Y7">
        <f t="shared" si="2"/>
        <v>2</v>
      </c>
    </row>
    <row r="8" spans="1:25">
      <c r="B8">
        <v>1</v>
      </c>
      <c r="C8">
        <v>1</v>
      </c>
      <c r="D8" t="s">
        <v>32</v>
      </c>
      <c r="E8" t="s">
        <v>1029</v>
      </c>
      <c r="F8">
        <v>5</v>
      </c>
      <c r="G8">
        <v>0.80235000000000001</v>
      </c>
      <c r="H8">
        <v>3</v>
      </c>
      <c r="K8" s="54">
        <v>1</v>
      </c>
      <c r="L8" s="54">
        <v>7</v>
      </c>
      <c r="M8" s="54">
        <v>2</v>
      </c>
      <c r="N8" s="49" t="s">
        <v>719</v>
      </c>
      <c r="O8" s="53" t="s">
        <v>720</v>
      </c>
      <c r="P8" t="s">
        <v>70</v>
      </c>
      <c r="Q8" t="s">
        <v>1028</v>
      </c>
      <c r="R8">
        <v>5</v>
      </c>
      <c r="S8">
        <f>AVERAGE(G23,G28)</f>
        <v>45.419849999999997</v>
      </c>
      <c r="T8">
        <f>AVERAGE(G33,G38)</f>
        <v>30.992370000000001</v>
      </c>
      <c r="U8" s="51">
        <v>6</v>
      </c>
      <c r="V8" s="51">
        <v>3</v>
      </c>
      <c r="W8">
        <f t="shared" si="1"/>
        <v>0.68235298002965672</v>
      </c>
      <c r="X8">
        <f t="shared" si="0"/>
        <v>-0.38220818900388459</v>
      </c>
      <c r="Y8">
        <f t="shared" si="2"/>
        <v>2</v>
      </c>
    </row>
    <row r="9" spans="1:25">
      <c r="B9">
        <v>1</v>
      </c>
      <c r="C9">
        <v>1</v>
      </c>
      <c r="D9" t="s">
        <v>32</v>
      </c>
      <c r="E9" t="s">
        <v>1029</v>
      </c>
      <c r="F9">
        <v>10</v>
      </c>
      <c r="G9">
        <v>0.52837999999999996</v>
      </c>
      <c r="H9">
        <v>3</v>
      </c>
      <c r="K9" s="54">
        <v>1</v>
      </c>
      <c r="L9" s="54">
        <v>8</v>
      </c>
      <c r="M9" s="54">
        <v>2</v>
      </c>
      <c r="N9" s="49" t="s">
        <v>719</v>
      </c>
      <c r="O9" s="53" t="s">
        <v>720</v>
      </c>
      <c r="P9" t="s">
        <v>70</v>
      </c>
      <c r="Q9" t="s">
        <v>1028</v>
      </c>
      <c r="R9">
        <v>10</v>
      </c>
      <c r="S9">
        <f>AVERAGE(G24,G29)</f>
        <v>41.374044999999995</v>
      </c>
      <c r="T9">
        <f>AVERAGE(G34,G39)</f>
        <v>27.786260000000002</v>
      </c>
      <c r="U9" s="51">
        <v>6</v>
      </c>
      <c r="V9" s="51">
        <v>3</v>
      </c>
      <c r="W9">
        <f t="shared" si="1"/>
        <v>0.67158673994771367</v>
      </c>
      <c r="X9">
        <f t="shared" si="0"/>
        <v>-0.39811209794669516</v>
      </c>
      <c r="Y9">
        <f t="shared" si="2"/>
        <v>2</v>
      </c>
    </row>
    <row r="10" spans="1:25">
      <c r="B10">
        <v>1</v>
      </c>
      <c r="C10">
        <v>1</v>
      </c>
      <c r="D10" t="s">
        <v>32</v>
      </c>
      <c r="E10" t="s">
        <v>1029</v>
      </c>
      <c r="F10">
        <v>15</v>
      </c>
      <c r="G10">
        <v>0.17613000000000001</v>
      </c>
      <c r="H10">
        <v>3</v>
      </c>
      <c r="K10" s="54">
        <v>1</v>
      </c>
      <c r="L10" s="54">
        <v>9</v>
      </c>
      <c r="M10" s="54">
        <v>2</v>
      </c>
      <c r="N10" s="49" t="s">
        <v>719</v>
      </c>
      <c r="O10" s="53" t="s">
        <v>720</v>
      </c>
      <c r="P10" t="s">
        <v>70</v>
      </c>
      <c r="Q10" t="s">
        <v>1028</v>
      </c>
      <c r="R10">
        <v>15</v>
      </c>
      <c r="S10">
        <f>AVERAGE(G25,G30)</f>
        <v>38.244275000000002</v>
      </c>
      <c r="T10">
        <f>AVERAGE(G35,G40)</f>
        <v>29.923665</v>
      </c>
      <c r="U10" s="51">
        <v>6</v>
      </c>
      <c r="V10" s="51">
        <v>3</v>
      </c>
      <c r="W10">
        <f t="shared" si="1"/>
        <v>0.78243514879024367</v>
      </c>
      <c r="X10">
        <f t="shared" si="0"/>
        <v>-0.24534423694768806</v>
      </c>
      <c r="Y10">
        <f t="shared" si="2"/>
        <v>2</v>
      </c>
    </row>
    <row r="11" spans="1:25">
      <c r="B11">
        <v>1</v>
      </c>
      <c r="C11">
        <v>1</v>
      </c>
      <c r="D11" t="s">
        <v>32</v>
      </c>
      <c r="E11" t="s">
        <v>1029</v>
      </c>
      <c r="F11">
        <v>20</v>
      </c>
      <c r="G11">
        <v>0.48924000000000001</v>
      </c>
      <c r="H11">
        <v>3</v>
      </c>
      <c r="K11" s="54">
        <v>1</v>
      </c>
      <c r="L11" s="54">
        <v>10</v>
      </c>
      <c r="M11" s="54">
        <v>2</v>
      </c>
      <c r="N11" s="49" t="s">
        <v>719</v>
      </c>
      <c r="O11" s="53" t="s">
        <v>720</v>
      </c>
      <c r="P11" t="s">
        <v>70</v>
      </c>
      <c r="Q11" t="s">
        <v>1028</v>
      </c>
      <c r="R11">
        <v>20</v>
      </c>
      <c r="S11">
        <f>AVERAGE(G26,G31)</f>
        <v>38.9313</v>
      </c>
      <c r="T11">
        <f>AVERAGE(G36,G41)</f>
        <v>33.435114999999996</v>
      </c>
      <c r="U11" s="51">
        <v>6</v>
      </c>
      <c r="V11" s="51">
        <v>3</v>
      </c>
      <c r="W11">
        <f t="shared" si="1"/>
        <v>0.85882349163783367</v>
      </c>
      <c r="X11">
        <f t="shared" si="0"/>
        <v>-0.15219185932527066</v>
      </c>
      <c r="Y11">
        <f t="shared" si="2"/>
        <v>2</v>
      </c>
    </row>
    <row r="12" spans="1:25">
      <c r="B12">
        <v>1</v>
      </c>
      <c r="C12">
        <v>1</v>
      </c>
      <c r="D12" t="s">
        <v>34</v>
      </c>
      <c r="E12" t="s">
        <v>1030</v>
      </c>
      <c r="F12">
        <v>0</v>
      </c>
      <c r="G12">
        <v>22.79843</v>
      </c>
      <c r="H12">
        <v>3</v>
      </c>
      <c r="K12" s="54">
        <v>2</v>
      </c>
      <c r="L12" s="54">
        <v>1</v>
      </c>
      <c r="M12" s="54">
        <v>1</v>
      </c>
      <c r="N12" s="49" t="s">
        <v>719</v>
      </c>
      <c r="O12" s="53" t="s">
        <v>720</v>
      </c>
      <c r="P12" t="s">
        <v>70</v>
      </c>
      <c r="Q12" t="s">
        <v>1028</v>
      </c>
      <c r="R12">
        <v>0</v>
      </c>
      <c r="S12">
        <f>AVERAGE(G42,G47)</f>
        <v>11.75746</v>
      </c>
      <c r="T12">
        <f>AVERAGE(G52,G57)</f>
        <v>11.485085000000002</v>
      </c>
      <c r="U12" s="51">
        <v>8</v>
      </c>
      <c r="V12" s="51">
        <v>4</v>
      </c>
      <c r="W12">
        <f t="shared" si="1"/>
        <v>0.97683385697250946</v>
      </c>
      <c r="X12">
        <f t="shared" si="0"/>
        <v>-2.3438695676056859E-2</v>
      </c>
      <c r="Y12">
        <f t="shared" si="2"/>
        <v>2.6666666666666665</v>
      </c>
    </row>
    <row r="13" spans="1:25">
      <c r="B13">
        <v>1</v>
      </c>
      <c r="C13">
        <v>1</v>
      </c>
      <c r="D13" t="s">
        <v>34</v>
      </c>
      <c r="E13" t="s">
        <v>1030</v>
      </c>
      <c r="F13">
        <v>5</v>
      </c>
      <c r="G13">
        <v>1.50685</v>
      </c>
      <c r="H13">
        <v>3</v>
      </c>
      <c r="K13" s="54">
        <v>2</v>
      </c>
      <c r="L13" s="54">
        <v>2</v>
      </c>
      <c r="M13" s="54">
        <v>1</v>
      </c>
      <c r="N13" s="49" t="s">
        <v>719</v>
      </c>
      <c r="O13" s="53" t="s">
        <v>720</v>
      </c>
      <c r="P13" t="s">
        <v>70</v>
      </c>
      <c r="Q13" t="s">
        <v>1028</v>
      </c>
      <c r="R13">
        <v>5</v>
      </c>
      <c r="S13">
        <f>AVERAGE(G43,G48)</f>
        <v>3.7496749999999999</v>
      </c>
      <c r="T13">
        <f>AVERAGE(G53,G58)</f>
        <v>1.8158249999999998</v>
      </c>
      <c r="U13" s="51">
        <v>8</v>
      </c>
      <c r="V13" s="51">
        <v>4</v>
      </c>
      <c r="W13">
        <f t="shared" si="1"/>
        <v>0.48426196937067878</v>
      </c>
      <c r="X13">
        <f t="shared" si="0"/>
        <v>-0.72512925966301167</v>
      </c>
      <c r="Y13">
        <f t="shared" si="2"/>
        <v>2.6666666666666665</v>
      </c>
    </row>
    <row r="14" spans="1:25">
      <c r="B14">
        <v>1</v>
      </c>
      <c r="C14">
        <v>1</v>
      </c>
      <c r="D14" t="s">
        <v>34</v>
      </c>
      <c r="E14" t="s">
        <v>1030</v>
      </c>
      <c r="F14">
        <v>10</v>
      </c>
      <c r="G14">
        <v>0.91976999999999998</v>
      </c>
      <c r="H14">
        <v>3</v>
      </c>
      <c r="K14" s="54">
        <v>2</v>
      </c>
      <c r="L14" s="54">
        <v>3</v>
      </c>
      <c r="M14" s="54">
        <v>1</v>
      </c>
      <c r="N14" s="49" t="s">
        <v>719</v>
      </c>
      <c r="O14" s="53" t="s">
        <v>720</v>
      </c>
      <c r="P14" t="s">
        <v>70</v>
      </c>
      <c r="Q14" t="s">
        <v>1028</v>
      </c>
      <c r="R14">
        <v>10</v>
      </c>
      <c r="S14">
        <f>AVERAGE(G44,G49)</f>
        <v>1.4435799999999999</v>
      </c>
      <c r="T14">
        <f>AVERAGE(G54,G59)</f>
        <v>0.60830499999999998</v>
      </c>
      <c r="U14" s="51">
        <v>8</v>
      </c>
      <c r="V14" s="51">
        <v>4</v>
      </c>
      <c r="W14">
        <f t="shared" si="1"/>
        <v>0.42138641433103813</v>
      </c>
      <c r="X14">
        <f t="shared" si="0"/>
        <v>-0.86420501749805523</v>
      </c>
      <c r="Y14">
        <f t="shared" si="2"/>
        <v>2.6666666666666665</v>
      </c>
    </row>
    <row r="15" spans="1:25">
      <c r="B15">
        <v>1</v>
      </c>
      <c r="C15">
        <v>1</v>
      </c>
      <c r="D15" t="s">
        <v>34</v>
      </c>
      <c r="E15" t="s">
        <v>1030</v>
      </c>
      <c r="F15">
        <v>15</v>
      </c>
      <c r="G15">
        <v>0.76321000000000006</v>
      </c>
      <c r="H15">
        <v>3</v>
      </c>
      <c r="K15" s="54">
        <v>2</v>
      </c>
      <c r="L15" s="54">
        <v>4</v>
      </c>
      <c r="M15" s="54">
        <v>1</v>
      </c>
      <c r="N15" s="49" t="s">
        <v>719</v>
      </c>
      <c r="O15" s="53" t="s">
        <v>720</v>
      </c>
      <c r="P15" t="s">
        <v>70</v>
      </c>
      <c r="Q15" t="s">
        <v>1028</v>
      </c>
      <c r="R15">
        <v>15</v>
      </c>
      <c r="S15">
        <f>AVERAGE(G45,G50)</f>
        <v>0.94423000000000001</v>
      </c>
      <c r="T15">
        <f>AVERAGE(G55,G60)</f>
        <v>0.40856500000000001</v>
      </c>
      <c r="U15" s="51">
        <v>8</v>
      </c>
      <c r="V15" s="51">
        <v>4</v>
      </c>
      <c r="W15">
        <f t="shared" si="1"/>
        <v>0.43269648284845852</v>
      </c>
      <c r="X15">
        <f t="shared" si="0"/>
        <v>-0.83771876016783586</v>
      </c>
      <c r="Y15">
        <f t="shared" si="2"/>
        <v>2.6666666666666665</v>
      </c>
    </row>
    <row r="16" spans="1:25">
      <c r="B16">
        <v>1</v>
      </c>
      <c r="C16">
        <v>1</v>
      </c>
      <c r="D16" t="s">
        <v>34</v>
      </c>
      <c r="E16" t="s">
        <v>1030</v>
      </c>
      <c r="F16">
        <v>20</v>
      </c>
      <c r="G16">
        <v>0.72406999999999999</v>
      </c>
      <c r="H16">
        <v>3</v>
      </c>
      <c r="K16" s="54">
        <v>2</v>
      </c>
      <c r="L16" s="54">
        <v>5</v>
      </c>
      <c r="M16" s="54">
        <v>1</v>
      </c>
      <c r="N16" s="49" t="s">
        <v>719</v>
      </c>
      <c r="O16" s="53" t="s">
        <v>720</v>
      </c>
      <c r="P16" t="s">
        <v>70</v>
      </c>
      <c r="Q16" t="s">
        <v>1028</v>
      </c>
      <c r="R16">
        <v>20</v>
      </c>
      <c r="S16">
        <f>AVERAGE(G46,G51)</f>
        <v>0.52659</v>
      </c>
      <c r="T16">
        <f>AVERAGE(G56,G61)</f>
        <v>0.30869000000000002</v>
      </c>
      <c r="U16" s="51">
        <v>8</v>
      </c>
      <c r="V16" s="51">
        <v>4</v>
      </c>
      <c r="W16">
        <f t="shared" si="1"/>
        <v>0.58620558688923075</v>
      </c>
      <c r="X16">
        <f t="shared" si="0"/>
        <v>-0.53408472006288943</v>
      </c>
      <c r="Y16">
        <f t="shared" si="2"/>
        <v>2.6666666666666665</v>
      </c>
    </row>
    <row r="17" spans="2:25">
      <c r="B17">
        <v>1</v>
      </c>
      <c r="C17">
        <v>1</v>
      </c>
      <c r="D17" t="s">
        <v>34</v>
      </c>
      <c r="E17" t="s">
        <v>1031</v>
      </c>
      <c r="F17">
        <v>0</v>
      </c>
      <c r="G17">
        <v>17.162430000000001</v>
      </c>
      <c r="H17">
        <v>3</v>
      </c>
      <c r="K17" s="54">
        <v>2</v>
      </c>
      <c r="L17" s="54">
        <v>6</v>
      </c>
      <c r="M17" s="54">
        <v>2</v>
      </c>
      <c r="N17" s="49" t="s">
        <v>719</v>
      </c>
      <c r="O17" s="53" t="s">
        <v>720</v>
      </c>
      <c r="P17" t="s">
        <v>70</v>
      </c>
      <c r="Q17" t="s">
        <v>1028</v>
      </c>
      <c r="R17">
        <v>0</v>
      </c>
      <c r="S17">
        <f>AVERAGE(G62,G67)</f>
        <v>27.952755</v>
      </c>
      <c r="T17">
        <f>AVERAGE(G72,G77)</f>
        <v>21.515750000000001</v>
      </c>
      <c r="U17" s="51">
        <v>8</v>
      </c>
      <c r="V17" s="51">
        <v>4</v>
      </c>
      <c r="W17">
        <f t="shared" si="1"/>
        <v>0.76971840521623003</v>
      </c>
      <c r="X17">
        <f t="shared" si="0"/>
        <v>-0.26173053853309697</v>
      </c>
      <c r="Y17">
        <f t="shared" si="2"/>
        <v>2.6666666666666665</v>
      </c>
    </row>
    <row r="18" spans="2:25">
      <c r="B18">
        <v>1</v>
      </c>
      <c r="C18">
        <v>1</v>
      </c>
      <c r="D18" t="s">
        <v>34</v>
      </c>
      <c r="E18" t="s">
        <v>1031</v>
      </c>
      <c r="F18">
        <v>5</v>
      </c>
      <c r="G18">
        <v>0.64578999999999998</v>
      </c>
      <c r="H18">
        <v>3</v>
      </c>
      <c r="K18" s="54">
        <v>2</v>
      </c>
      <c r="L18" s="54">
        <v>7</v>
      </c>
      <c r="M18" s="54">
        <v>2</v>
      </c>
      <c r="N18" s="49" t="s">
        <v>719</v>
      </c>
      <c r="O18" s="53" t="s">
        <v>720</v>
      </c>
      <c r="P18" t="s">
        <v>70</v>
      </c>
      <c r="Q18" t="s">
        <v>1028</v>
      </c>
      <c r="R18">
        <v>5</v>
      </c>
      <c r="S18">
        <f>AVERAGE(G63,G68)</f>
        <v>10.590555</v>
      </c>
      <c r="T18">
        <f>AVERAGE(G73,G78)</f>
        <v>4.9409450000000001</v>
      </c>
      <c r="U18" s="51">
        <v>8</v>
      </c>
      <c r="V18" s="51">
        <v>4</v>
      </c>
      <c r="W18">
        <f t="shared" si="1"/>
        <v>0.46654259384895314</v>
      </c>
      <c r="X18">
        <f t="shared" si="0"/>
        <v>-0.76240595772034891</v>
      </c>
      <c r="Y18">
        <f t="shared" si="2"/>
        <v>2.6666666666666665</v>
      </c>
    </row>
    <row r="19" spans="2:25">
      <c r="B19">
        <v>1</v>
      </c>
      <c r="C19">
        <v>1</v>
      </c>
      <c r="D19" t="s">
        <v>34</v>
      </c>
      <c r="E19" t="s">
        <v>1031</v>
      </c>
      <c r="F19">
        <v>10</v>
      </c>
      <c r="G19">
        <v>0.37181999999999998</v>
      </c>
      <c r="H19">
        <v>3</v>
      </c>
      <c r="K19" s="54">
        <v>2</v>
      </c>
      <c r="L19" s="54">
        <v>8</v>
      </c>
      <c r="M19" s="54">
        <v>2</v>
      </c>
      <c r="N19" s="49" t="s">
        <v>719</v>
      </c>
      <c r="O19" s="53" t="s">
        <v>720</v>
      </c>
      <c r="P19" t="s">
        <v>70</v>
      </c>
      <c r="Q19" t="s">
        <v>1028</v>
      </c>
      <c r="R19">
        <v>10</v>
      </c>
      <c r="S19">
        <f>AVERAGE(G64,G69)</f>
        <v>4.8622049999999994</v>
      </c>
      <c r="T19">
        <f>AVERAGE(G74,G79)</f>
        <v>1.929135</v>
      </c>
      <c r="U19" s="51">
        <v>8</v>
      </c>
      <c r="V19" s="51">
        <v>4</v>
      </c>
      <c r="W19">
        <f t="shared" si="1"/>
        <v>0.39676134593255535</v>
      </c>
      <c r="X19">
        <f t="shared" si="0"/>
        <v>-0.92442032280100594</v>
      </c>
      <c r="Y19">
        <f t="shared" si="2"/>
        <v>2.6666666666666665</v>
      </c>
    </row>
    <row r="20" spans="2:25">
      <c r="B20">
        <v>1</v>
      </c>
      <c r="C20">
        <v>1</v>
      </c>
      <c r="D20" t="s">
        <v>34</v>
      </c>
      <c r="E20" t="s">
        <v>1031</v>
      </c>
      <c r="F20">
        <v>15</v>
      </c>
      <c r="G20">
        <v>0.33267999999999998</v>
      </c>
      <c r="H20">
        <v>3</v>
      </c>
      <c r="K20" s="54">
        <v>2</v>
      </c>
      <c r="L20" s="54">
        <v>9</v>
      </c>
      <c r="M20" s="54">
        <v>2</v>
      </c>
      <c r="N20" s="49" t="s">
        <v>719</v>
      </c>
      <c r="O20" s="53" t="s">
        <v>720</v>
      </c>
      <c r="P20" t="s">
        <v>70</v>
      </c>
      <c r="Q20" t="s">
        <v>1028</v>
      </c>
      <c r="R20">
        <v>15</v>
      </c>
      <c r="S20">
        <f>AVERAGE(G65,G70)</f>
        <v>3.976375</v>
      </c>
      <c r="T20">
        <f>AVERAGE(G75,G80)</f>
        <v>1.397635</v>
      </c>
      <c r="U20" s="51">
        <v>8</v>
      </c>
      <c r="V20" s="51">
        <v>4</v>
      </c>
      <c r="W20">
        <f t="shared" si="1"/>
        <v>0.35148470654804942</v>
      </c>
      <c r="X20">
        <f t="shared" si="0"/>
        <v>-1.0455890777873562</v>
      </c>
      <c r="Y20">
        <f t="shared" si="2"/>
        <v>2.6666666666666665</v>
      </c>
    </row>
    <row r="21" spans="2:25">
      <c r="B21">
        <v>1</v>
      </c>
      <c r="C21">
        <v>1</v>
      </c>
      <c r="D21" t="s">
        <v>34</v>
      </c>
      <c r="E21" t="s">
        <v>1031</v>
      </c>
      <c r="F21">
        <v>20</v>
      </c>
      <c r="G21">
        <v>0.29354000000000002</v>
      </c>
      <c r="H21">
        <v>3</v>
      </c>
      <c r="K21" s="54">
        <v>2</v>
      </c>
      <c r="L21" s="54">
        <v>10</v>
      </c>
      <c r="M21" s="54">
        <v>2</v>
      </c>
      <c r="N21" s="49" t="s">
        <v>719</v>
      </c>
      <c r="O21" s="53" t="s">
        <v>720</v>
      </c>
      <c r="P21" t="s">
        <v>70</v>
      </c>
      <c r="Q21" t="s">
        <v>1028</v>
      </c>
      <c r="R21">
        <v>20</v>
      </c>
      <c r="S21">
        <f>AVERAGE(G66,G71)</f>
        <v>4.8622050000000003</v>
      </c>
      <c r="T21">
        <f>AVERAGE(G76,G81)</f>
        <v>1.85039</v>
      </c>
      <c r="U21" s="51">
        <v>8</v>
      </c>
      <c r="V21" s="51">
        <v>4</v>
      </c>
      <c r="W21">
        <f t="shared" si="1"/>
        <v>0.38056601891528635</v>
      </c>
      <c r="X21">
        <f t="shared" si="0"/>
        <v>-0.96609561104013375</v>
      </c>
      <c r="Y21">
        <f t="shared" si="2"/>
        <v>2.6666666666666665</v>
      </c>
    </row>
    <row r="22" spans="2:25">
      <c r="B22">
        <v>1</v>
      </c>
      <c r="C22">
        <v>2</v>
      </c>
      <c r="D22" t="s">
        <v>32</v>
      </c>
      <c r="E22" t="s">
        <v>1027</v>
      </c>
      <c r="F22">
        <v>0</v>
      </c>
      <c r="G22">
        <v>88.24427</v>
      </c>
      <c r="H22">
        <v>3</v>
      </c>
      <c r="K22" s="54">
        <v>2</v>
      </c>
      <c r="L22" s="54">
        <v>11</v>
      </c>
      <c r="M22" s="54">
        <v>3</v>
      </c>
      <c r="N22" s="49" t="s">
        <v>719</v>
      </c>
      <c r="O22" s="53" t="s">
        <v>720</v>
      </c>
      <c r="P22" t="s">
        <v>70</v>
      </c>
      <c r="Q22" t="s">
        <v>1028</v>
      </c>
      <c r="R22">
        <v>0</v>
      </c>
      <c r="S22">
        <f>AVERAGE(G82,G87)</f>
        <v>82.175999999999988</v>
      </c>
      <c r="T22">
        <f>AVERAGE(G92,G97)</f>
        <v>75.072000000000003</v>
      </c>
      <c r="U22" s="51">
        <v>8</v>
      </c>
      <c r="V22" s="51">
        <v>4</v>
      </c>
      <c r="W22">
        <f t="shared" si="1"/>
        <v>0.91355140186915906</v>
      </c>
      <c r="X22">
        <f t="shared" si="0"/>
        <v>-9.0415635596430816E-2</v>
      </c>
      <c r="Y22">
        <f t="shared" si="2"/>
        <v>2.6666666666666665</v>
      </c>
    </row>
    <row r="23" spans="2:25">
      <c r="B23">
        <v>1</v>
      </c>
      <c r="C23">
        <v>2</v>
      </c>
      <c r="D23" t="s">
        <v>32</v>
      </c>
      <c r="E23" t="s">
        <v>1027</v>
      </c>
      <c r="F23">
        <v>5</v>
      </c>
      <c r="G23">
        <v>65.9542</v>
      </c>
      <c r="H23">
        <v>3</v>
      </c>
      <c r="K23" s="54">
        <v>2</v>
      </c>
      <c r="L23" s="54">
        <v>12</v>
      </c>
      <c r="M23" s="54">
        <v>3</v>
      </c>
      <c r="N23" s="49" t="s">
        <v>719</v>
      </c>
      <c r="O23" s="53" t="s">
        <v>720</v>
      </c>
      <c r="P23" t="s">
        <v>70</v>
      </c>
      <c r="Q23" t="s">
        <v>1028</v>
      </c>
      <c r="R23">
        <v>5</v>
      </c>
      <c r="S23">
        <f>AVERAGE(G83,G88)</f>
        <v>65.28</v>
      </c>
      <c r="T23">
        <f>AVERAGE(G93,G98)</f>
        <v>48.384</v>
      </c>
      <c r="U23" s="51">
        <v>8</v>
      </c>
      <c r="V23" s="51">
        <v>4</v>
      </c>
      <c r="W23">
        <f t="shared" si="1"/>
        <v>0.74117647058823533</v>
      </c>
      <c r="X23">
        <f t="shared" si="0"/>
        <v>-0.29951653009878371</v>
      </c>
      <c r="Y23">
        <f t="shared" si="2"/>
        <v>2.6666666666666665</v>
      </c>
    </row>
    <row r="24" spans="2:25">
      <c r="B24">
        <v>1</v>
      </c>
      <c r="C24">
        <v>2</v>
      </c>
      <c r="D24" t="s">
        <v>32</v>
      </c>
      <c r="E24" t="s">
        <v>1027</v>
      </c>
      <c r="F24">
        <v>10</v>
      </c>
      <c r="G24">
        <v>67.328239999999994</v>
      </c>
      <c r="H24">
        <v>3</v>
      </c>
      <c r="K24" s="54">
        <v>2</v>
      </c>
      <c r="L24" s="54">
        <v>13</v>
      </c>
      <c r="M24" s="54">
        <v>3</v>
      </c>
      <c r="N24" s="49" t="s">
        <v>719</v>
      </c>
      <c r="O24" s="53" t="s">
        <v>720</v>
      </c>
      <c r="P24" t="s">
        <v>70</v>
      </c>
      <c r="Q24" t="s">
        <v>1028</v>
      </c>
      <c r="R24">
        <v>10</v>
      </c>
      <c r="S24">
        <f>AVERAGE(G84,G89)</f>
        <v>57.344000000000001</v>
      </c>
      <c r="T24">
        <f>AVERAGE(G94,G99)</f>
        <v>39.68</v>
      </c>
      <c r="U24" s="51">
        <v>8</v>
      </c>
      <c r="V24" s="51">
        <v>4</v>
      </c>
      <c r="W24">
        <f t="shared" si="1"/>
        <v>0.6919642857142857</v>
      </c>
      <c r="X24">
        <f t="shared" si="0"/>
        <v>-0.36822093493579328</v>
      </c>
      <c r="Y24">
        <f t="shared" si="2"/>
        <v>2.6666666666666665</v>
      </c>
    </row>
    <row r="25" spans="2:25">
      <c r="B25">
        <v>1</v>
      </c>
      <c r="C25">
        <v>2</v>
      </c>
      <c r="D25" t="s">
        <v>32</v>
      </c>
      <c r="E25" t="s">
        <v>1027</v>
      </c>
      <c r="F25">
        <v>15</v>
      </c>
      <c r="G25">
        <v>66.717560000000006</v>
      </c>
      <c r="H25">
        <v>3</v>
      </c>
      <c r="K25" s="54">
        <v>2</v>
      </c>
      <c r="L25" s="54">
        <v>14</v>
      </c>
      <c r="M25" s="54">
        <v>3</v>
      </c>
      <c r="N25" s="49" t="s">
        <v>719</v>
      </c>
      <c r="O25" s="53" t="s">
        <v>720</v>
      </c>
      <c r="P25" t="s">
        <v>70</v>
      </c>
      <c r="Q25" t="s">
        <v>1028</v>
      </c>
      <c r="R25">
        <v>15</v>
      </c>
      <c r="S25">
        <f>AVERAGE(G85,G90)</f>
        <v>49.664000000000001</v>
      </c>
      <c r="T25">
        <f>AVERAGE(G95,G100)</f>
        <v>41.024000000000001</v>
      </c>
      <c r="U25" s="51">
        <v>8</v>
      </c>
      <c r="V25" s="51">
        <v>4</v>
      </c>
      <c r="W25">
        <f t="shared" si="1"/>
        <v>0.8260309278350515</v>
      </c>
      <c r="X25">
        <f t="shared" si="0"/>
        <v>-0.19112306326254877</v>
      </c>
      <c r="Y25">
        <f t="shared" si="2"/>
        <v>2.6666666666666665</v>
      </c>
    </row>
    <row r="26" spans="2:25">
      <c r="B26">
        <v>1</v>
      </c>
      <c r="C26">
        <v>2</v>
      </c>
      <c r="D26" t="s">
        <v>32</v>
      </c>
      <c r="E26" t="s">
        <v>1027</v>
      </c>
      <c r="F26">
        <v>20</v>
      </c>
      <c r="G26">
        <v>66.717560000000006</v>
      </c>
      <c r="H26">
        <v>3</v>
      </c>
      <c r="K26" s="54">
        <v>2</v>
      </c>
      <c r="L26" s="54">
        <v>15</v>
      </c>
      <c r="M26" s="54">
        <v>3</v>
      </c>
      <c r="N26" s="49" t="s">
        <v>719</v>
      </c>
      <c r="O26" s="53" t="s">
        <v>720</v>
      </c>
      <c r="P26" t="s">
        <v>70</v>
      </c>
      <c r="Q26" t="s">
        <v>1028</v>
      </c>
      <c r="R26">
        <v>20</v>
      </c>
      <c r="S26">
        <f>AVERAGE(G86,G91)</f>
        <v>47.103999999999999</v>
      </c>
      <c r="T26">
        <f>AVERAGE(G96,G101)</f>
        <v>46.016000000000005</v>
      </c>
      <c r="U26" s="51">
        <v>8</v>
      </c>
      <c r="V26" s="51">
        <v>4</v>
      </c>
      <c r="W26">
        <f t="shared" si="1"/>
        <v>0.97690217391304357</v>
      </c>
      <c r="X26">
        <f t="shared" si="0"/>
        <v>-2.3368761007829454E-2</v>
      </c>
      <c r="Y26">
        <f t="shared" si="2"/>
        <v>2.6666666666666665</v>
      </c>
    </row>
    <row r="27" spans="2:25">
      <c r="B27">
        <v>1</v>
      </c>
      <c r="C27">
        <v>2</v>
      </c>
      <c r="D27" t="s">
        <v>32</v>
      </c>
      <c r="E27" t="s">
        <v>1029</v>
      </c>
      <c r="F27">
        <v>0</v>
      </c>
      <c r="G27">
        <v>61.526719999999997</v>
      </c>
      <c r="H27">
        <v>3</v>
      </c>
      <c r="K27" s="54">
        <v>3</v>
      </c>
      <c r="L27" s="54">
        <v>1</v>
      </c>
      <c r="M27" s="54">
        <v>1</v>
      </c>
      <c r="N27" s="49" t="s">
        <v>719</v>
      </c>
      <c r="O27" s="53" t="s">
        <v>720</v>
      </c>
      <c r="P27" t="s">
        <v>70</v>
      </c>
      <c r="Q27" t="s">
        <v>1032</v>
      </c>
      <c r="R27">
        <v>0</v>
      </c>
      <c r="S27">
        <f>AVERAGE(G102,G106)</f>
        <v>3.6114549999999999</v>
      </c>
      <c r="T27">
        <f>AVERAGE(G112,G117)</f>
        <v>6.585305</v>
      </c>
      <c r="U27" s="51">
        <v>8</v>
      </c>
      <c r="V27" s="51">
        <v>4</v>
      </c>
      <c r="W27">
        <f t="shared" si="1"/>
        <v>1.8234492745998496</v>
      </c>
      <c r="X27">
        <f t="shared" si="0"/>
        <v>0.60072991327608893</v>
      </c>
      <c r="Y27">
        <f t="shared" si="2"/>
        <v>2.6666666666666665</v>
      </c>
    </row>
    <row r="28" spans="2:25">
      <c r="B28">
        <v>1</v>
      </c>
      <c r="C28">
        <v>2</v>
      </c>
      <c r="D28" t="s">
        <v>32</v>
      </c>
      <c r="E28" t="s">
        <v>1029</v>
      </c>
      <c r="F28">
        <v>5</v>
      </c>
      <c r="G28">
        <v>24.8855</v>
      </c>
      <c r="H28">
        <v>3</v>
      </c>
      <c r="K28" s="54">
        <v>3</v>
      </c>
      <c r="L28" s="54">
        <v>2</v>
      </c>
      <c r="M28" s="54">
        <v>1</v>
      </c>
      <c r="N28" s="49" t="s">
        <v>719</v>
      </c>
      <c r="O28" s="53" t="s">
        <v>720</v>
      </c>
      <c r="P28" t="s">
        <v>70</v>
      </c>
      <c r="Q28" t="s">
        <v>1032</v>
      </c>
      <c r="R28">
        <v>5</v>
      </c>
      <c r="S28">
        <f>AVERAGE(G103,G108)</f>
        <v>1.59402</v>
      </c>
      <c r="T28">
        <f>AVERAGE(G113,G118)</f>
        <v>1.09091</v>
      </c>
      <c r="U28" s="51">
        <v>8</v>
      </c>
      <c r="V28" s="51">
        <v>4</v>
      </c>
      <c r="W28">
        <f t="shared" si="1"/>
        <v>0.68437660757079588</v>
      </c>
      <c r="X28">
        <f t="shared" si="0"/>
        <v>-0.37924691701813668</v>
      </c>
      <c r="Y28">
        <f t="shared" si="2"/>
        <v>2.6666666666666665</v>
      </c>
    </row>
    <row r="29" spans="2:25">
      <c r="B29">
        <v>1</v>
      </c>
      <c r="C29">
        <v>2</v>
      </c>
      <c r="D29" t="s">
        <v>32</v>
      </c>
      <c r="E29" t="s">
        <v>1029</v>
      </c>
      <c r="F29">
        <v>10</v>
      </c>
      <c r="G29">
        <v>15.41985</v>
      </c>
      <c r="H29">
        <v>3</v>
      </c>
      <c r="K29" s="54">
        <v>3</v>
      </c>
      <c r="L29" s="54">
        <v>3</v>
      </c>
      <c r="M29" s="54">
        <v>1</v>
      </c>
      <c r="N29" s="49" t="s">
        <v>719</v>
      </c>
      <c r="O29" s="53" t="s">
        <v>720</v>
      </c>
      <c r="P29" t="s">
        <v>70</v>
      </c>
      <c r="Q29" t="s">
        <v>1032</v>
      </c>
      <c r="R29">
        <v>10</v>
      </c>
      <c r="S29">
        <f>AVERAGE(G104,G109)</f>
        <v>0.62266499999999991</v>
      </c>
      <c r="T29">
        <f>AVERAGE(G114,G119)</f>
        <v>0.29389999999999999</v>
      </c>
      <c r="U29" s="51">
        <v>8</v>
      </c>
      <c r="V29" s="51">
        <v>4</v>
      </c>
      <c r="W29">
        <f t="shared" si="1"/>
        <v>0.4720034047200341</v>
      </c>
      <c r="X29">
        <f t="shared" si="0"/>
        <v>-0.75076908003269527</v>
      </c>
      <c r="Y29">
        <f t="shared" si="2"/>
        <v>2.6666666666666665</v>
      </c>
    </row>
    <row r="30" spans="2:25">
      <c r="B30">
        <v>1</v>
      </c>
      <c r="C30">
        <v>2</v>
      </c>
      <c r="D30" t="s">
        <v>32</v>
      </c>
      <c r="E30" t="s">
        <v>1029</v>
      </c>
      <c r="F30">
        <v>15</v>
      </c>
      <c r="G30">
        <v>9.7709899999999994</v>
      </c>
      <c r="H30">
        <v>3</v>
      </c>
      <c r="K30" s="54">
        <v>3</v>
      </c>
      <c r="L30" s="54">
        <v>4</v>
      </c>
      <c r="M30" s="54">
        <v>1</v>
      </c>
      <c r="N30" s="49" t="s">
        <v>719</v>
      </c>
      <c r="O30" s="53" t="s">
        <v>720</v>
      </c>
      <c r="P30" t="s">
        <v>70</v>
      </c>
      <c r="Q30" t="s">
        <v>1032</v>
      </c>
      <c r="R30">
        <v>15</v>
      </c>
      <c r="S30">
        <f>AVERAGE(G105,G110)</f>
        <v>0.23910499999999998</v>
      </c>
      <c r="T30">
        <f>AVERAGE(G115,G120)</f>
        <v>0.18431</v>
      </c>
      <c r="U30" s="51">
        <v>8</v>
      </c>
      <c r="V30" s="51">
        <v>4</v>
      </c>
      <c r="W30">
        <f t="shared" si="1"/>
        <v>0.77083289768093521</v>
      </c>
      <c r="X30">
        <f t="shared" si="0"/>
        <v>-0.26028366343450482</v>
      </c>
      <c r="Y30">
        <f t="shared" si="2"/>
        <v>2.6666666666666665</v>
      </c>
    </row>
    <row r="31" spans="2:25">
      <c r="B31">
        <v>1</v>
      </c>
      <c r="C31">
        <v>2</v>
      </c>
      <c r="D31" t="s">
        <v>32</v>
      </c>
      <c r="E31" t="s">
        <v>1029</v>
      </c>
      <c r="F31">
        <v>20</v>
      </c>
      <c r="G31">
        <v>11.14504</v>
      </c>
      <c r="H31">
        <v>3</v>
      </c>
      <c r="K31" s="54">
        <v>3</v>
      </c>
      <c r="L31" s="54">
        <v>5</v>
      </c>
      <c r="M31" s="54">
        <v>1</v>
      </c>
      <c r="N31" s="49" t="s">
        <v>719</v>
      </c>
      <c r="O31" s="53" t="s">
        <v>720</v>
      </c>
      <c r="P31" t="s">
        <v>70</v>
      </c>
      <c r="Q31" t="s">
        <v>1032</v>
      </c>
      <c r="R31">
        <v>20</v>
      </c>
      <c r="S31">
        <f>AVERAGE(G106,G111)</f>
        <v>0.22416</v>
      </c>
      <c r="T31">
        <f>AVERAGE(G116,G121)</f>
        <v>0.214195</v>
      </c>
      <c r="U31" s="51">
        <v>8</v>
      </c>
      <c r="V31" s="51">
        <v>4</v>
      </c>
      <c r="W31">
        <f t="shared" si="1"/>
        <v>0.95554514632405418</v>
      </c>
      <c r="X31">
        <f t="shared" si="0"/>
        <v>-4.5473267517894406E-2</v>
      </c>
      <c r="Y31">
        <f t="shared" si="2"/>
        <v>2.6666666666666665</v>
      </c>
    </row>
    <row r="32" spans="2:25">
      <c r="B32">
        <v>1</v>
      </c>
      <c r="C32">
        <v>2</v>
      </c>
      <c r="D32" t="s">
        <v>34</v>
      </c>
      <c r="E32" t="s">
        <v>1030</v>
      </c>
      <c r="F32">
        <v>0</v>
      </c>
      <c r="G32">
        <v>65.9542</v>
      </c>
      <c r="H32">
        <v>3</v>
      </c>
      <c r="K32" s="54">
        <v>3</v>
      </c>
      <c r="L32" s="54">
        <v>6</v>
      </c>
      <c r="M32" s="54">
        <v>2</v>
      </c>
      <c r="N32" s="49" t="s">
        <v>719</v>
      </c>
      <c r="O32" s="53" t="s">
        <v>720</v>
      </c>
      <c r="P32" t="s">
        <v>70</v>
      </c>
      <c r="Q32" t="s">
        <v>1032</v>
      </c>
      <c r="R32">
        <v>0</v>
      </c>
      <c r="S32">
        <f>AVERAGE(G122,G127)</f>
        <v>7.3866849999999999</v>
      </c>
      <c r="T32">
        <f>AVERAGE(G132,G137)</f>
        <v>7.1883850000000002</v>
      </c>
      <c r="U32" s="51">
        <v>8</v>
      </c>
      <c r="V32" s="51">
        <v>4</v>
      </c>
      <c r="W32">
        <f t="shared" si="1"/>
        <v>0.97315439875938936</v>
      </c>
      <c r="X32">
        <f t="shared" si="0"/>
        <v>-2.7212526179030163E-2</v>
      </c>
      <c r="Y32">
        <f t="shared" si="2"/>
        <v>2.6666666666666665</v>
      </c>
    </row>
    <row r="33" spans="2:25">
      <c r="B33">
        <v>1</v>
      </c>
      <c r="C33">
        <v>2</v>
      </c>
      <c r="D33" t="s">
        <v>34</v>
      </c>
      <c r="E33" t="s">
        <v>1030</v>
      </c>
      <c r="F33">
        <v>5</v>
      </c>
      <c r="G33">
        <v>52.82443</v>
      </c>
      <c r="H33">
        <v>3</v>
      </c>
      <c r="K33" s="54">
        <v>3</v>
      </c>
      <c r="L33" s="54">
        <v>7</v>
      </c>
      <c r="M33" s="54">
        <v>2</v>
      </c>
      <c r="N33" s="49" t="s">
        <v>719</v>
      </c>
      <c r="O33" s="53" t="s">
        <v>720</v>
      </c>
      <c r="P33" t="s">
        <v>70</v>
      </c>
      <c r="Q33" t="s">
        <v>1032</v>
      </c>
      <c r="R33">
        <v>5</v>
      </c>
      <c r="S33">
        <f>AVERAGE(G123,G128)</f>
        <v>1.5864050000000001</v>
      </c>
      <c r="T33">
        <f>AVERAGE(G133,G138)</f>
        <v>1.21105</v>
      </c>
      <c r="U33" s="51">
        <v>8</v>
      </c>
      <c r="V33" s="51">
        <v>4</v>
      </c>
      <c r="W33">
        <f t="shared" si="1"/>
        <v>0.76339270236793244</v>
      </c>
      <c r="X33">
        <f t="shared" si="0"/>
        <v>-0.26998269809850078</v>
      </c>
      <c r="Y33">
        <f t="shared" si="2"/>
        <v>2.6666666666666665</v>
      </c>
    </row>
    <row r="34" spans="2:25">
      <c r="B34">
        <v>1</v>
      </c>
      <c r="C34">
        <v>2</v>
      </c>
      <c r="D34" t="s">
        <v>34</v>
      </c>
      <c r="E34" t="s">
        <v>1030</v>
      </c>
      <c r="F34">
        <v>10</v>
      </c>
      <c r="G34">
        <v>50.076340000000002</v>
      </c>
      <c r="H34">
        <v>3</v>
      </c>
      <c r="K34" s="54">
        <v>3</v>
      </c>
      <c r="L34" s="54">
        <v>8</v>
      </c>
      <c r="M34" s="54">
        <v>2</v>
      </c>
      <c r="N34" s="49" t="s">
        <v>719</v>
      </c>
      <c r="O34" s="53" t="s">
        <v>720</v>
      </c>
      <c r="P34" t="s">
        <v>70</v>
      </c>
      <c r="Q34" t="s">
        <v>1032</v>
      </c>
      <c r="R34">
        <v>10</v>
      </c>
      <c r="S34">
        <f>AVERAGE(G124,G129)</f>
        <v>0.97025500000000009</v>
      </c>
      <c r="T34">
        <f>AVERAGE(G134,G139)</f>
        <v>0.46033999999999997</v>
      </c>
      <c r="U34" s="51">
        <v>8</v>
      </c>
      <c r="V34" s="51">
        <v>4</v>
      </c>
      <c r="W34">
        <f t="shared" si="1"/>
        <v>0.47445259235974041</v>
      </c>
      <c r="X34">
        <f t="shared" si="0"/>
        <v>-0.74559357665119197</v>
      </c>
      <c r="Y34">
        <f t="shared" si="2"/>
        <v>2.6666666666666665</v>
      </c>
    </row>
    <row r="35" spans="2:25">
      <c r="B35">
        <v>1</v>
      </c>
      <c r="C35">
        <v>2</v>
      </c>
      <c r="D35" t="s">
        <v>34</v>
      </c>
      <c r="E35" t="s">
        <v>1030</v>
      </c>
      <c r="F35">
        <v>15</v>
      </c>
      <c r="G35">
        <v>53.740459999999999</v>
      </c>
      <c r="H35">
        <v>3</v>
      </c>
      <c r="K35" s="54">
        <v>3</v>
      </c>
      <c r="L35" s="54">
        <v>9</v>
      </c>
      <c r="M35" s="54">
        <v>2</v>
      </c>
      <c r="N35" s="49" t="s">
        <v>719</v>
      </c>
      <c r="O35" s="53" t="s">
        <v>720</v>
      </c>
      <c r="P35" t="s">
        <v>70</v>
      </c>
      <c r="Q35" t="s">
        <v>1032</v>
      </c>
      <c r="R35">
        <v>15</v>
      </c>
      <c r="S35">
        <f>AVERAGE(G125,G130)</f>
        <v>0.41785000000000005</v>
      </c>
      <c r="T35">
        <f>AVERAGE(G135,G140)</f>
        <v>0.31869500000000001</v>
      </c>
      <c r="U35" s="51">
        <v>8</v>
      </c>
      <c r="V35" s="51">
        <v>4</v>
      </c>
      <c r="W35">
        <f t="shared" si="1"/>
        <v>0.76270192652865854</v>
      </c>
      <c r="X35">
        <f t="shared" si="0"/>
        <v>-0.27088798388271196</v>
      </c>
      <c r="Y35">
        <f t="shared" si="2"/>
        <v>2.6666666666666665</v>
      </c>
    </row>
    <row r="36" spans="2:25">
      <c r="B36">
        <v>1</v>
      </c>
      <c r="C36">
        <v>2</v>
      </c>
      <c r="D36" t="s">
        <v>34</v>
      </c>
      <c r="E36" t="s">
        <v>1030</v>
      </c>
      <c r="F36">
        <v>20</v>
      </c>
      <c r="G36">
        <v>62.900759999999998</v>
      </c>
      <c r="H36">
        <v>3</v>
      </c>
      <c r="K36" s="54">
        <v>3</v>
      </c>
      <c r="L36" s="54">
        <v>10</v>
      </c>
      <c r="M36" s="54">
        <v>2</v>
      </c>
      <c r="N36" s="49" t="s">
        <v>719</v>
      </c>
      <c r="O36" s="53" t="s">
        <v>720</v>
      </c>
      <c r="P36" t="s">
        <v>70</v>
      </c>
      <c r="Q36" t="s">
        <v>1032</v>
      </c>
      <c r="R36">
        <v>20</v>
      </c>
      <c r="S36">
        <f>AVERAGE(G126,G131)</f>
        <v>0.29744999999999999</v>
      </c>
      <c r="T36">
        <f>AVERAGE(G136,G141)</f>
        <v>0.16997500000000001</v>
      </c>
      <c r="U36" s="51">
        <v>8</v>
      </c>
      <c r="V36" s="51">
        <v>4</v>
      </c>
      <c r="W36">
        <f t="shared" si="1"/>
        <v>0.57144057824844519</v>
      </c>
      <c r="X36">
        <f t="shared" si="0"/>
        <v>-0.5595947762213912</v>
      </c>
      <c r="Y36">
        <f t="shared" si="2"/>
        <v>2.6666666666666665</v>
      </c>
    </row>
    <row r="37" spans="2:25">
      <c r="B37">
        <v>1</v>
      </c>
      <c r="C37">
        <v>2</v>
      </c>
      <c r="D37" t="s">
        <v>34</v>
      </c>
      <c r="E37" t="s">
        <v>1031</v>
      </c>
      <c r="F37">
        <v>0</v>
      </c>
      <c r="G37">
        <v>34.19847</v>
      </c>
      <c r="H37">
        <v>3</v>
      </c>
      <c r="K37" s="54">
        <v>3</v>
      </c>
      <c r="L37" s="54">
        <v>11</v>
      </c>
      <c r="M37" s="54">
        <v>3</v>
      </c>
      <c r="N37" s="49" t="s">
        <v>719</v>
      </c>
      <c r="O37" s="53" t="s">
        <v>720</v>
      </c>
      <c r="P37" t="s">
        <v>70</v>
      </c>
      <c r="Q37" t="s">
        <v>1032</v>
      </c>
      <c r="R37">
        <v>0</v>
      </c>
      <c r="S37">
        <f>AVERAGE(G142,G147)</f>
        <v>64.825395</v>
      </c>
      <c r="T37">
        <f>AVERAGE(G152,G157)</f>
        <v>57.523810000000005</v>
      </c>
      <c r="U37" s="51">
        <v>8</v>
      </c>
      <c r="V37" s="51">
        <v>4</v>
      </c>
      <c r="W37">
        <f t="shared" si="1"/>
        <v>0.8873653604424625</v>
      </c>
      <c r="X37">
        <f t="shared" si="0"/>
        <v>-0.11949847568487208</v>
      </c>
      <c r="Y37">
        <f t="shared" si="2"/>
        <v>2.6666666666666665</v>
      </c>
    </row>
    <row r="38" spans="2:25">
      <c r="B38">
        <v>1</v>
      </c>
      <c r="C38">
        <v>2</v>
      </c>
      <c r="D38" t="s">
        <v>34</v>
      </c>
      <c r="E38" t="s">
        <v>1031</v>
      </c>
      <c r="F38">
        <v>5</v>
      </c>
      <c r="G38">
        <v>9.1603100000000008</v>
      </c>
      <c r="H38">
        <v>3</v>
      </c>
      <c r="K38" s="54">
        <v>3</v>
      </c>
      <c r="L38" s="54">
        <v>12</v>
      </c>
      <c r="M38" s="54">
        <v>3</v>
      </c>
      <c r="N38" s="49" t="s">
        <v>719</v>
      </c>
      <c r="O38" s="53" t="s">
        <v>720</v>
      </c>
      <c r="P38" t="s">
        <v>70</v>
      </c>
      <c r="Q38" t="s">
        <v>1032</v>
      </c>
      <c r="R38">
        <v>5</v>
      </c>
      <c r="S38">
        <f>AVERAGE(G143,G148)</f>
        <v>54.666665000000002</v>
      </c>
      <c r="T38">
        <f>AVERAGE(G153,G158)</f>
        <v>41.079365000000003</v>
      </c>
      <c r="U38" s="51">
        <v>8</v>
      </c>
      <c r="V38" s="51">
        <v>4</v>
      </c>
      <c r="W38">
        <f t="shared" si="1"/>
        <v>0.75145182169060432</v>
      </c>
      <c r="X38">
        <f t="shared" si="0"/>
        <v>-0.28574818137101871</v>
      </c>
      <c r="Y38">
        <f t="shared" si="2"/>
        <v>2.6666666666666665</v>
      </c>
    </row>
    <row r="39" spans="2:25">
      <c r="B39">
        <v>1</v>
      </c>
      <c r="C39">
        <v>2</v>
      </c>
      <c r="D39" t="s">
        <v>34</v>
      </c>
      <c r="E39" t="s">
        <v>1031</v>
      </c>
      <c r="F39">
        <v>10</v>
      </c>
      <c r="G39">
        <v>5.4961799999999998</v>
      </c>
      <c r="H39">
        <v>3</v>
      </c>
      <c r="K39" s="54">
        <v>3</v>
      </c>
      <c r="L39" s="54">
        <v>13</v>
      </c>
      <c r="M39" s="54">
        <v>3</v>
      </c>
      <c r="N39" s="49" t="s">
        <v>719</v>
      </c>
      <c r="O39" s="53" t="s">
        <v>720</v>
      </c>
      <c r="P39" t="s">
        <v>70</v>
      </c>
      <c r="Q39" t="s">
        <v>1032</v>
      </c>
      <c r="R39">
        <v>10</v>
      </c>
      <c r="S39">
        <f>AVERAGE(G144,G149)</f>
        <v>42.476190000000003</v>
      </c>
      <c r="T39">
        <f>AVERAGE(G154,G159)</f>
        <v>28.126984999999998</v>
      </c>
      <c r="U39" s="51">
        <v>8</v>
      </c>
      <c r="V39" s="51">
        <v>4</v>
      </c>
      <c r="W39">
        <f t="shared" si="1"/>
        <v>0.66218238971056487</v>
      </c>
      <c r="X39">
        <f t="shared" si="0"/>
        <v>-0.41221424783395622</v>
      </c>
      <c r="Y39">
        <f t="shared" si="2"/>
        <v>2.6666666666666665</v>
      </c>
    </row>
    <row r="40" spans="2:25">
      <c r="B40">
        <v>1</v>
      </c>
      <c r="C40">
        <v>2</v>
      </c>
      <c r="D40" t="s">
        <v>34</v>
      </c>
      <c r="E40" t="s">
        <v>1031</v>
      </c>
      <c r="F40">
        <v>15</v>
      </c>
      <c r="G40">
        <v>6.1068699999999998</v>
      </c>
      <c r="H40">
        <v>3</v>
      </c>
      <c r="K40" s="54">
        <v>3</v>
      </c>
      <c r="L40" s="54">
        <v>14</v>
      </c>
      <c r="M40" s="54">
        <v>3</v>
      </c>
      <c r="N40" s="49" t="s">
        <v>719</v>
      </c>
      <c r="O40" s="53" t="s">
        <v>720</v>
      </c>
      <c r="P40" t="s">
        <v>70</v>
      </c>
      <c r="Q40" t="s">
        <v>1032</v>
      </c>
      <c r="R40">
        <v>15</v>
      </c>
      <c r="S40">
        <f>AVERAGE(G145,G150)</f>
        <v>39.174605</v>
      </c>
      <c r="T40">
        <f>AVERAGE(G155,G160)</f>
        <v>24.126985000000001</v>
      </c>
      <c r="U40" s="51">
        <v>8</v>
      </c>
      <c r="V40" s="51">
        <v>4</v>
      </c>
      <c r="W40">
        <f t="shared" si="1"/>
        <v>0.61588329990819313</v>
      </c>
      <c r="X40">
        <f t="shared" si="0"/>
        <v>-0.48469778159717969</v>
      </c>
      <c r="Y40">
        <f t="shared" si="2"/>
        <v>2.6666666666666665</v>
      </c>
    </row>
    <row r="41" spans="2:25">
      <c r="B41">
        <v>1</v>
      </c>
      <c r="C41">
        <v>2</v>
      </c>
      <c r="D41" t="s">
        <v>34</v>
      </c>
      <c r="E41" t="s">
        <v>1031</v>
      </c>
      <c r="F41">
        <v>20</v>
      </c>
      <c r="G41">
        <v>3.9694699999999998</v>
      </c>
      <c r="H41">
        <v>3</v>
      </c>
      <c r="K41" s="54">
        <v>3</v>
      </c>
      <c r="L41" s="54">
        <v>15</v>
      </c>
      <c r="M41" s="54">
        <v>3</v>
      </c>
      <c r="N41" s="49" t="s">
        <v>719</v>
      </c>
      <c r="O41" s="53" t="s">
        <v>720</v>
      </c>
      <c r="P41" t="s">
        <v>70</v>
      </c>
      <c r="Q41" t="s">
        <v>1032</v>
      </c>
      <c r="R41">
        <v>20</v>
      </c>
      <c r="S41">
        <f>AVERAGE(G146,G151)</f>
        <v>27.492065</v>
      </c>
      <c r="T41">
        <f>AVERAGE(G156,G161)</f>
        <v>26.66667</v>
      </c>
      <c r="U41" s="51">
        <v>8</v>
      </c>
      <c r="V41" s="51">
        <v>4</v>
      </c>
      <c r="W41">
        <f t="shared" si="1"/>
        <v>0.96997697335576649</v>
      </c>
      <c r="X41">
        <f t="shared" si="0"/>
        <v>-3.0482946574966672E-2</v>
      </c>
      <c r="Y41">
        <f t="shared" si="2"/>
        <v>2.6666666666666665</v>
      </c>
    </row>
    <row r="42" spans="2:25">
      <c r="B42">
        <v>2</v>
      </c>
      <c r="C42">
        <v>1</v>
      </c>
      <c r="D42" t="s">
        <v>32</v>
      </c>
      <c r="E42" t="s">
        <v>1027</v>
      </c>
      <c r="F42">
        <v>0</v>
      </c>
      <c r="G42">
        <v>10.94942</v>
      </c>
      <c r="H42">
        <v>4</v>
      </c>
      <c r="U42" s="51"/>
      <c r="V42" s="51"/>
    </row>
    <row r="43" spans="2:25">
      <c r="B43">
        <v>2</v>
      </c>
      <c r="C43">
        <v>1</v>
      </c>
      <c r="D43" t="s">
        <v>32</v>
      </c>
      <c r="E43" t="s">
        <v>1027</v>
      </c>
      <c r="F43">
        <v>5</v>
      </c>
      <c r="G43">
        <v>2.81453</v>
      </c>
      <c r="H43">
        <v>4</v>
      </c>
      <c r="U43" s="51"/>
      <c r="V43" s="51"/>
    </row>
    <row r="44" spans="2:25">
      <c r="B44">
        <v>2</v>
      </c>
      <c r="C44">
        <v>1</v>
      </c>
      <c r="D44" t="s">
        <v>32</v>
      </c>
      <c r="E44" t="s">
        <v>1027</v>
      </c>
      <c r="F44">
        <v>10</v>
      </c>
      <c r="G44">
        <v>1.52529</v>
      </c>
      <c r="H44">
        <v>4</v>
      </c>
      <c r="U44" s="51"/>
      <c r="V44" s="51"/>
    </row>
    <row r="45" spans="2:25">
      <c r="B45">
        <v>2</v>
      </c>
      <c r="C45">
        <v>1</v>
      </c>
      <c r="D45" t="s">
        <v>32</v>
      </c>
      <c r="E45" t="s">
        <v>1027</v>
      </c>
      <c r="F45">
        <v>15</v>
      </c>
      <c r="G45">
        <v>0.61738000000000004</v>
      </c>
      <c r="H45">
        <v>4</v>
      </c>
      <c r="U45" s="51"/>
      <c r="V45" s="51"/>
    </row>
    <row r="46" spans="2:25">
      <c r="B46">
        <v>2</v>
      </c>
      <c r="C46">
        <v>1</v>
      </c>
      <c r="D46" t="s">
        <v>32</v>
      </c>
      <c r="E46" t="s">
        <v>1027</v>
      </c>
      <c r="F46">
        <v>20</v>
      </c>
      <c r="G46">
        <v>0.90790999999999999</v>
      </c>
      <c r="H46">
        <v>4</v>
      </c>
      <c r="U46" s="51"/>
      <c r="V46" s="51"/>
    </row>
    <row r="47" spans="2:25">
      <c r="B47">
        <v>2</v>
      </c>
      <c r="C47">
        <v>1</v>
      </c>
      <c r="D47" t="s">
        <v>32</v>
      </c>
      <c r="E47" t="s">
        <v>1029</v>
      </c>
      <c r="F47">
        <v>0</v>
      </c>
      <c r="G47" s="7">
        <v>12.5655</v>
      </c>
      <c r="H47">
        <v>4</v>
      </c>
      <c r="U47" s="51"/>
      <c r="V47" s="51"/>
    </row>
    <row r="48" spans="2:25">
      <c r="B48">
        <v>2</v>
      </c>
      <c r="C48">
        <v>1</v>
      </c>
      <c r="D48" t="s">
        <v>32</v>
      </c>
      <c r="E48" t="s">
        <v>1029</v>
      </c>
      <c r="F48">
        <v>5</v>
      </c>
      <c r="G48">
        <v>4.6848200000000002</v>
      </c>
      <c r="H48">
        <v>4</v>
      </c>
      <c r="U48" s="51"/>
      <c r="V48" s="51"/>
    </row>
    <row r="49" spans="2:22">
      <c r="B49">
        <v>2</v>
      </c>
      <c r="C49">
        <v>1</v>
      </c>
      <c r="D49" t="s">
        <v>32</v>
      </c>
      <c r="E49" t="s">
        <v>1029</v>
      </c>
      <c r="F49">
        <v>10</v>
      </c>
      <c r="G49">
        <v>1.3618699999999999</v>
      </c>
      <c r="H49">
        <v>4</v>
      </c>
      <c r="U49" s="51"/>
      <c r="V49" s="51"/>
    </row>
    <row r="50" spans="2:22">
      <c r="B50">
        <v>2</v>
      </c>
      <c r="C50">
        <v>1</v>
      </c>
      <c r="D50" t="s">
        <v>32</v>
      </c>
      <c r="E50" t="s">
        <v>1029</v>
      </c>
      <c r="F50">
        <v>15</v>
      </c>
      <c r="G50">
        <v>1.27108</v>
      </c>
      <c r="H50">
        <v>4</v>
      </c>
      <c r="U50" s="51"/>
      <c r="V50" s="51"/>
    </row>
    <row r="51" spans="2:22">
      <c r="B51">
        <v>2</v>
      </c>
      <c r="C51">
        <v>1</v>
      </c>
      <c r="D51" t="s">
        <v>32</v>
      </c>
      <c r="E51" t="s">
        <v>1029</v>
      </c>
      <c r="F51">
        <v>20</v>
      </c>
      <c r="G51">
        <v>0.14527000000000001</v>
      </c>
      <c r="H51">
        <v>4</v>
      </c>
      <c r="U51" s="51"/>
      <c r="V51" s="51"/>
    </row>
    <row r="52" spans="2:22">
      <c r="B52">
        <v>2</v>
      </c>
      <c r="C52">
        <v>1</v>
      </c>
      <c r="D52" t="s">
        <v>34</v>
      </c>
      <c r="E52" t="s">
        <v>1030</v>
      </c>
      <c r="F52">
        <v>0</v>
      </c>
      <c r="G52">
        <v>11.20363</v>
      </c>
      <c r="H52">
        <v>4</v>
      </c>
      <c r="U52" s="51"/>
      <c r="V52" s="51"/>
    </row>
    <row r="53" spans="2:22">
      <c r="B53">
        <v>2</v>
      </c>
      <c r="C53">
        <v>1</v>
      </c>
      <c r="D53" t="s">
        <v>34</v>
      </c>
      <c r="E53" t="s">
        <v>1030</v>
      </c>
      <c r="F53">
        <v>5</v>
      </c>
      <c r="G53">
        <v>2.5603099999999999</v>
      </c>
      <c r="H53">
        <v>4</v>
      </c>
      <c r="U53" s="51"/>
      <c r="V53" s="51"/>
    </row>
    <row r="54" spans="2:22">
      <c r="B54">
        <v>2</v>
      </c>
      <c r="C54">
        <v>1</v>
      </c>
      <c r="D54" t="s">
        <v>34</v>
      </c>
      <c r="E54" t="s">
        <v>1030</v>
      </c>
      <c r="F54">
        <v>10</v>
      </c>
      <c r="G54">
        <v>0.87160000000000004</v>
      </c>
      <c r="H54">
        <v>4</v>
      </c>
      <c r="U54" s="51"/>
      <c r="V54" s="51"/>
    </row>
    <row r="55" spans="2:22">
      <c r="B55">
        <v>2</v>
      </c>
      <c r="C55">
        <v>1</v>
      </c>
      <c r="D55" t="s">
        <v>34</v>
      </c>
      <c r="E55" t="s">
        <v>1030</v>
      </c>
      <c r="F55">
        <v>15</v>
      </c>
      <c r="G55">
        <v>0.56291000000000002</v>
      </c>
      <c r="H55">
        <v>4</v>
      </c>
      <c r="K55" s="7"/>
      <c r="U55" s="51"/>
      <c r="V55" s="51"/>
    </row>
    <row r="56" spans="2:22">
      <c r="B56">
        <v>2</v>
      </c>
      <c r="C56">
        <v>1</v>
      </c>
      <c r="D56" t="s">
        <v>34</v>
      </c>
      <c r="E56" t="s">
        <v>1030</v>
      </c>
      <c r="F56">
        <v>20</v>
      </c>
      <c r="G56">
        <v>0.43580000000000002</v>
      </c>
      <c r="H56">
        <v>4</v>
      </c>
      <c r="U56" s="51"/>
      <c r="V56" s="51"/>
    </row>
    <row r="57" spans="2:22">
      <c r="B57">
        <v>2</v>
      </c>
      <c r="C57">
        <v>1</v>
      </c>
      <c r="D57" t="s">
        <v>34</v>
      </c>
      <c r="E57" t="s">
        <v>1031</v>
      </c>
      <c r="F57">
        <v>0</v>
      </c>
      <c r="G57" s="7">
        <v>11.766540000000001</v>
      </c>
      <c r="H57">
        <v>4</v>
      </c>
      <c r="U57" s="51"/>
      <c r="V57" s="51"/>
    </row>
    <row r="58" spans="2:22">
      <c r="B58">
        <v>2</v>
      </c>
      <c r="C58">
        <v>1</v>
      </c>
      <c r="D58" t="s">
        <v>34</v>
      </c>
      <c r="E58" t="s">
        <v>1031</v>
      </c>
      <c r="F58">
        <v>5</v>
      </c>
      <c r="G58">
        <v>1.07134</v>
      </c>
      <c r="H58">
        <v>4</v>
      </c>
      <c r="U58" s="51"/>
      <c r="V58" s="51"/>
    </row>
    <row r="59" spans="2:22">
      <c r="B59">
        <v>2</v>
      </c>
      <c r="C59">
        <v>1</v>
      </c>
      <c r="D59" t="s">
        <v>34</v>
      </c>
      <c r="E59" t="s">
        <v>1031</v>
      </c>
      <c r="F59">
        <v>10</v>
      </c>
      <c r="G59">
        <v>0.34500999999999998</v>
      </c>
      <c r="H59">
        <v>4</v>
      </c>
      <c r="U59" s="51"/>
      <c r="V59" s="51"/>
    </row>
    <row r="60" spans="2:22">
      <c r="B60">
        <v>2</v>
      </c>
      <c r="C60">
        <v>1</v>
      </c>
      <c r="D60" t="s">
        <v>34</v>
      </c>
      <c r="E60" t="s">
        <v>1031</v>
      </c>
      <c r="F60">
        <v>15</v>
      </c>
      <c r="G60">
        <v>0.25422</v>
      </c>
      <c r="H60">
        <v>4</v>
      </c>
      <c r="U60" s="51"/>
      <c r="V60" s="51"/>
    </row>
    <row r="61" spans="2:22">
      <c r="B61">
        <v>2</v>
      </c>
      <c r="C61">
        <v>1</v>
      </c>
      <c r="D61" t="s">
        <v>34</v>
      </c>
      <c r="E61" t="s">
        <v>1031</v>
      </c>
      <c r="F61">
        <v>20</v>
      </c>
      <c r="G61">
        <v>0.18157999999999999</v>
      </c>
      <c r="H61">
        <v>4</v>
      </c>
      <c r="U61" s="51"/>
      <c r="V61" s="51"/>
    </row>
    <row r="62" spans="2:22">
      <c r="B62">
        <v>2</v>
      </c>
      <c r="C62">
        <v>2</v>
      </c>
      <c r="D62" t="s">
        <v>32</v>
      </c>
      <c r="E62" t="s">
        <v>1027</v>
      </c>
      <c r="F62">
        <v>0</v>
      </c>
      <c r="G62">
        <v>32.283459999999998</v>
      </c>
      <c r="H62">
        <v>4</v>
      </c>
      <c r="U62" s="51"/>
      <c r="V62" s="51"/>
    </row>
    <row r="63" spans="2:22">
      <c r="B63">
        <v>2</v>
      </c>
      <c r="C63">
        <v>2</v>
      </c>
      <c r="D63" t="s">
        <v>32</v>
      </c>
      <c r="E63" t="s">
        <v>1027</v>
      </c>
      <c r="F63">
        <v>5</v>
      </c>
      <c r="G63">
        <v>13.62205</v>
      </c>
      <c r="H63">
        <v>4</v>
      </c>
      <c r="U63" s="51"/>
      <c r="V63" s="51"/>
    </row>
    <row r="64" spans="2:22">
      <c r="B64">
        <v>2</v>
      </c>
      <c r="C64">
        <v>2</v>
      </c>
      <c r="D64" t="s">
        <v>32</v>
      </c>
      <c r="E64" t="s">
        <v>1027</v>
      </c>
      <c r="F64">
        <v>10</v>
      </c>
      <c r="G64">
        <v>6.4960599999999999</v>
      </c>
      <c r="H64">
        <v>4</v>
      </c>
      <c r="U64" s="51"/>
      <c r="V64" s="51"/>
    </row>
    <row r="65" spans="2:22">
      <c r="B65">
        <v>2</v>
      </c>
      <c r="C65">
        <v>2</v>
      </c>
      <c r="D65" t="s">
        <v>32</v>
      </c>
      <c r="E65" t="s">
        <v>1027</v>
      </c>
      <c r="F65">
        <v>15</v>
      </c>
      <c r="G65">
        <v>5.7873999999999999</v>
      </c>
      <c r="H65">
        <v>4</v>
      </c>
      <c r="K65" s="7"/>
      <c r="U65" s="51"/>
      <c r="V65" s="51"/>
    </row>
    <row r="66" spans="2:22">
      <c r="B66">
        <v>2</v>
      </c>
      <c r="C66">
        <v>2</v>
      </c>
      <c r="D66" t="s">
        <v>32</v>
      </c>
      <c r="E66" t="s">
        <v>1027</v>
      </c>
      <c r="F66">
        <v>20</v>
      </c>
      <c r="G66">
        <v>9.0551200000000005</v>
      </c>
      <c r="H66">
        <v>4</v>
      </c>
      <c r="U66" s="51"/>
      <c r="V66" s="51"/>
    </row>
    <row r="67" spans="2:22">
      <c r="B67">
        <v>2</v>
      </c>
      <c r="C67">
        <v>2</v>
      </c>
      <c r="D67" t="s">
        <v>32</v>
      </c>
      <c r="E67" t="s">
        <v>1029</v>
      </c>
      <c r="F67">
        <v>0</v>
      </c>
      <c r="G67">
        <v>23.622050000000002</v>
      </c>
      <c r="H67">
        <v>4</v>
      </c>
      <c r="U67" s="51"/>
      <c r="V67" s="51"/>
    </row>
    <row r="68" spans="2:22">
      <c r="B68">
        <v>2</v>
      </c>
      <c r="C68">
        <v>2</v>
      </c>
      <c r="D68" t="s">
        <v>32</v>
      </c>
      <c r="E68" t="s">
        <v>1029</v>
      </c>
      <c r="F68">
        <v>5</v>
      </c>
      <c r="G68">
        <v>7.5590599999999997</v>
      </c>
      <c r="H68">
        <v>4</v>
      </c>
      <c r="U68" s="51"/>
      <c r="V68" s="51"/>
    </row>
    <row r="69" spans="2:22">
      <c r="B69">
        <v>2</v>
      </c>
      <c r="C69">
        <v>2</v>
      </c>
      <c r="D69" t="s">
        <v>32</v>
      </c>
      <c r="E69" t="s">
        <v>1029</v>
      </c>
      <c r="F69">
        <v>10</v>
      </c>
      <c r="G69">
        <v>3.2283499999999998</v>
      </c>
      <c r="H69">
        <v>4</v>
      </c>
      <c r="U69" s="51"/>
      <c r="V69" s="51"/>
    </row>
    <row r="70" spans="2:22">
      <c r="B70">
        <v>2</v>
      </c>
      <c r="C70">
        <v>2</v>
      </c>
      <c r="D70" t="s">
        <v>32</v>
      </c>
      <c r="E70" t="s">
        <v>1029</v>
      </c>
      <c r="F70">
        <v>15</v>
      </c>
      <c r="G70">
        <v>2.1653500000000001</v>
      </c>
      <c r="H70">
        <v>4</v>
      </c>
      <c r="U70" s="51"/>
      <c r="V70" s="51"/>
    </row>
    <row r="71" spans="2:22">
      <c r="B71">
        <v>2</v>
      </c>
      <c r="C71">
        <v>2</v>
      </c>
      <c r="D71" t="s">
        <v>32</v>
      </c>
      <c r="E71" t="s">
        <v>1029</v>
      </c>
      <c r="F71">
        <v>20</v>
      </c>
      <c r="G71">
        <v>0.66929000000000005</v>
      </c>
      <c r="H71">
        <v>4</v>
      </c>
      <c r="U71" s="51"/>
      <c r="V71" s="51"/>
    </row>
    <row r="72" spans="2:22">
      <c r="B72">
        <v>2</v>
      </c>
      <c r="C72">
        <v>2</v>
      </c>
      <c r="D72" t="s">
        <v>34</v>
      </c>
      <c r="E72" t="s">
        <v>1030</v>
      </c>
      <c r="F72">
        <v>0</v>
      </c>
      <c r="G72">
        <v>24.40945</v>
      </c>
      <c r="H72">
        <v>4</v>
      </c>
      <c r="U72" s="51"/>
      <c r="V72" s="51"/>
    </row>
    <row r="73" spans="2:22">
      <c r="B73">
        <v>2</v>
      </c>
      <c r="C73">
        <v>2</v>
      </c>
      <c r="D73" t="s">
        <v>34</v>
      </c>
      <c r="E73" t="s">
        <v>1030</v>
      </c>
      <c r="F73">
        <v>5</v>
      </c>
      <c r="G73">
        <v>7.20472</v>
      </c>
      <c r="H73">
        <v>4</v>
      </c>
      <c r="U73" s="51"/>
      <c r="V73" s="51"/>
    </row>
    <row r="74" spans="2:22">
      <c r="B74">
        <v>2</v>
      </c>
      <c r="C74">
        <v>2</v>
      </c>
      <c r="D74" t="s">
        <v>34</v>
      </c>
      <c r="E74" t="s">
        <v>1030</v>
      </c>
      <c r="F74">
        <v>10</v>
      </c>
      <c r="G74">
        <v>2.99213</v>
      </c>
      <c r="H74">
        <v>4</v>
      </c>
      <c r="U74" s="51"/>
      <c r="V74" s="51"/>
    </row>
    <row r="75" spans="2:22">
      <c r="B75">
        <v>2</v>
      </c>
      <c r="C75">
        <v>2</v>
      </c>
      <c r="D75" t="s">
        <v>34</v>
      </c>
      <c r="E75" t="s">
        <v>1030</v>
      </c>
      <c r="F75">
        <v>15</v>
      </c>
      <c r="G75">
        <v>1.5748</v>
      </c>
      <c r="H75">
        <v>4</v>
      </c>
      <c r="U75" s="51"/>
      <c r="V75" s="51"/>
    </row>
    <row r="76" spans="2:22">
      <c r="B76">
        <v>2</v>
      </c>
      <c r="C76">
        <v>2</v>
      </c>
      <c r="D76" t="s">
        <v>34</v>
      </c>
      <c r="E76" t="s">
        <v>1030</v>
      </c>
      <c r="F76">
        <v>20</v>
      </c>
      <c r="G76">
        <v>1.4960599999999999</v>
      </c>
      <c r="H76">
        <v>4</v>
      </c>
      <c r="U76" s="51"/>
      <c r="V76" s="51"/>
    </row>
    <row r="77" spans="2:22">
      <c r="B77">
        <v>2</v>
      </c>
      <c r="C77">
        <v>2</v>
      </c>
      <c r="D77" t="s">
        <v>34</v>
      </c>
      <c r="E77" t="s">
        <v>1031</v>
      </c>
      <c r="F77">
        <v>0</v>
      </c>
      <c r="G77">
        <v>18.622050000000002</v>
      </c>
      <c r="H77">
        <v>4</v>
      </c>
      <c r="U77" s="51"/>
      <c r="V77" s="51"/>
    </row>
    <row r="78" spans="2:22">
      <c r="B78">
        <v>2</v>
      </c>
      <c r="C78">
        <v>2</v>
      </c>
      <c r="D78" t="s">
        <v>34</v>
      </c>
      <c r="E78" t="s">
        <v>1031</v>
      </c>
      <c r="F78">
        <v>5</v>
      </c>
      <c r="G78">
        <v>2.6771699999999998</v>
      </c>
      <c r="H78">
        <v>4</v>
      </c>
      <c r="U78" s="51"/>
      <c r="V78" s="51"/>
    </row>
    <row r="79" spans="2:22">
      <c r="B79">
        <v>2</v>
      </c>
      <c r="C79">
        <v>2</v>
      </c>
      <c r="D79" t="s">
        <v>34</v>
      </c>
      <c r="E79" t="s">
        <v>1031</v>
      </c>
      <c r="F79">
        <v>10</v>
      </c>
      <c r="G79">
        <v>0.86614000000000002</v>
      </c>
      <c r="H79">
        <v>4</v>
      </c>
      <c r="U79" s="51"/>
      <c r="V79" s="51"/>
    </row>
    <row r="80" spans="2:22">
      <c r="B80">
        <v>2</v>
      </c>
      <c r="C80">
        <v>2</v>
      </c>
      <c r="D80" t="s">
        <v>34</v>
      </c>
      <c r="E80" t="s">
        <v>1031</v>
      </c>
      <c r="F80">
        <v>15</v>
      </c>
      <c r="G80">
        <v>1.2204699999999999</v>
      </c>
      <c r="H80">
        <v>4</v>
      </c>
      <c r="U80" s="51"/>
      <c r="V80" s="51"/>
    </row>
    <row r="81" spans="2:22">
      <c r="B81">
        <v>2</v>
      </c>
      <c r="C81">
        <v>2</v>
      </c>
      <c r="D81" t="s">
        <v>34</v>
      </c>
      <c r="E81" t="s">
        <v>1031</v>
      </c>
      <c r="F81">
        <v>20</v>
      </c>
      <c r="G81">
        <v>2.20472</v>
      </c>
      <c r="H81">
        <v>4</v>
      </c>
      <c r="U81" s="51"/>
      <c r="V81" s="51"/>
    </row>
    <row r="82" spans="2:22">
      <c r="B82">
        <v>2</v>
      </c>
      <c r="C82">
        <v>3</v>
      </c>
      <c r="D82" t="s">
        <v>32</v>
      </c>
      <c r="E82" t="s">
        <v>1027</v>
      </c>
      <c r="F82">
        <v>0</v>
      </c>
      <c r="G82">
        <v>88.32</v>
      </c>
      <c r="H82">
        <v>4</v>
      </c>
      <c r="U82" s="51"/>
      <c r="V82" s="51"/>
    </row>
    <row r="83" spans="2:22">
      <c r="B83">
        <v>2</v>
      </c>
      <c r="C83">
        <v>3</v>
      </c>
      <c r="D83" t="s">
        <v>32</v>
      </c>
      <c r="E83" t="s">
        <v>1027</v>
      </c>
      <c r="F83">
        <v>5</v>
      </c>
      <c r="G83">
        <v>73.215999999999994</v>
      </c>
      <c r="H83">
        <v>4</v>
      </c>
      <c r="U83" s="51"/>
      <c r="V83" s="51"/>
    </row>
    <row r="84" spans="2:22">
      <c r="B84">
        <v>2</v>
      </c>
      <c r="C84">
        <v>3</v>
      </c>
      <c r="D84" t="s">
        <v>32</v>
      </c>
      <c r="E84" t="s">
        <v>1027</v>
      </c>
      <c r="F84">
        <v>10</v>
      </c>
      <c r="G84">
        <v>65.408000000000001</v>
      </c>
      <c r="H84">
        <v>4</v>
      </c>
      <c r="U84" s="51"/>
      <c r="V84" s="51"/>
    </row>
    <row r="85" spans="2:22">
      <c r="B85">
        <v>2</v>
      </c>
      <c r="C85">
        <v>3</v>
      </c>
      <c r="D85" t="s">
        <v>32</v>
      </c>
      <c r="E85" t="s">
        <v>1027</v>
      </c>
      <c r="F85">
        <v>15</v>
      </c>
      <c r="G85">
        <v>57.216000000000001</v>
      </c>
      <c r="H85">
        <v>4</v>
      </c>
      <c r="U85" s="51"/>
      <c r="V85" s="51"/>
    </row>
    <row r="86" spans="2:22">
      <c r="B86">
        <v>2</v>
      </c>
      <c r="C86">
        <v>3</v>
      </c>
      <c r="D86" t="s">
        <v>32</v>
      </c>
      <c r="E86" t="s">
        <v>1027</v>
      </c>
      <c r="F86">
        <v>20</v>
      </c>
      <c r="G86">
        <v>57.216000000000001</v>
      </c>
      <c r="H86">
        <v>4</v>
      </c>
      <c r="U86" s="51"/>
      <c r="V86" s="51"/>
    </row>
    <row r="87" spans="2:22">
      <c r="B87">
        <v>2</v>
      </c>
      <c r="C87">
        <v>3</v>
      </c>
      <c r="D87" t="s">
        <v>32</v>
      </c>
      <c r="E87" t="s">
        <v>1029</v>
      </c>
      <c r="F87">
        <v>0</v>
      </c>
      <c r="G87">
        <v>76.031999999999996</v>
      </c>
      <c r="H87">
        <v>4</v>
      </c>
      <c r="U87" s="51"/>
      <c r="V87" s="51"/>
    </row>
    <row r="88" spans="2:22">
      <c r="B88">
        <v>2</v>
      </c>
      <c r="C88">
        <v>3</v>
      </c>
      <c r="D88" t="s">
        <v>32</v>
      </c>
      <c r="E88" t="s">
        <v>1029</v>
      </c>
      <c r="F88">
        <v>5</v>
      </c>
      <c r="G88">
        <v>57.344000000000001</v>
      </c>
      <c r="H88">
        <v>4</v>
      </c>
      <c r="U88" s="51"/>
      <c r="V88" s="51"/>
    </row>
    <row r="89" spans="2:22">
      <c r="B89">
        <v>2</v>
      </c>
      <c r="C89">
        <v>3</v>
      </c>
      <c r="D89" t="s">
        <v>32</v>
      </c>
      <c r="E89" t="s">
        <v>1029</v>
      </c>
      <c r="F89">
        <v>10</v>
      </c>
      <c r="G89">
        <v>49.28</v>
      </c>
      <c r="H89">
        <v>4</v>
      </c>
      <c r="U89" s="51"/>
      <c r="V89" s="51"/>
    </row>
    <row r="90" spans="2:22">
      <c r="B90">
        <v>2</v>
      </c>
      <c r="C90">
        <v>3</v>
      </c>
      <c r="D90" t="s">
        <v>32</v>
      </c>
      <c r="E90" t="s">
        <v>1029</v>
      </c>
      <c r="F90">
        <v>15</v>
      </c>
      <c r="G90">
        <v>42.112000000000002</v>
      </c>
      <c r="H90">
        <v>4</v>
      </c>
      <c r="U90" s="51"/>
      <c r="V90" s="51"/>
    </row>
    <row r="91" spans="2:22">
      <c r="B91">
        <v>2</v>
      </c>
      <c r="C91">
        <v>3</v>
      </c>
      <c r="D91" t="s">
        <v>32</v>
      </c>
      <c r="E91" t="s">
        <v>1029</v>
      </c>
      <c r="F91">
        <v>20</v>
      </c>
      <c r="G91">
        <v>36.991999999999997</v>
      </c>
      <c r="H91">
        <v>4</v>
      </c>
      <c r="U91" s="51"/>
      <c r="V91" s="51"/>
    </row>
    <row r="92" spans="2:22">
      <c r="B92">
        <v>2</v>
      </c>
      <c r="C92">
        <v>3</v>
      </c>
      <c r="D92" t="s">
        <v>34</v>
      </c>
      <c r="E92" t="s">
        <v>1030</v>
      </c>
      <c r="F92">
        <v>0</v>
      </c>
      <c r="G92">
        <v>79.744</v>
      </c>
      <c r="H92">
        <v>4</v>
      </c>
      <c r="U92" s="51"/>
      <c r="V92" s="51"/>
    </row>
    <row r="93" spans="2:22">
      <c r="B93">
        <v>2</v>
      </c>
      <c r="C93">
        <v>3</v>
      </c>
      <c r="D93" t="s">
        <v>34</v>
      </c>
      <c r="E93" t="s">
        <v>1030</v>
      </c>
      <c r="F93">
        <v>5</v>
      </c>
      <c r="G93">
        <v>57.6</v>
      </c>
      <c r="H93">
        <v>4</v>
      </c>
      <c r="U93" s="51"/>
      <c r="V93" s="51"/>
    </row>
    <row r="94" spans="2:22">
      <c r="B94">
        <v>2</v>
      </c>
      <c r="C94">
        <v>3</v>
      </c>
      <c r="D94" t="s">
        <v>34</v>
      </c>
      <c r="E94" t="s">
        <v>1030</v>
      </c>
      <c r="F94">
        <v>10</v>
      </c>
      <c r="G94">
        <v>50.176000000000002</v>
      </c>
      <c r="H94">
        <v>4</v>
      </c>
      <c r="U94" s="51"/>
      <c r="V94" s="51"/>
    </row>
    <row r="95" spans="2:22">
      <c r="B95">
        <v>2</v>
      </c>
      <c r="C95">
        <v>3</v>
      </c>
      <c r="D95" t="s">
        <v>34</v>
      </c>
      <c r="E95" t="s">
        <v>1030</v>
      </c>
      <c r="F95">
        <v>15</v>
      </c>
      <c r="G95">
        <v>46.463999999999999</v>
      </c>
      <c r="H95">
        <v>4</v>
      </c>
      <c r="U95" s="51"/>
      <c r="V95" s="51"/>
    </row>
    <row r="96" spans="2:22">
      <c r="B96">
        <v>2</v>
      </c>
      <c r="C96">
        <v>3</v>
      </c>
      <c r="D96" t="s">
        <v>34</v>
      </c>
      <c r="E96" t="s">
        <v>1030</v>
      </c>
      <c r="F96">
        <v>20</v>
      </c>
      <c r="G96">
        <v>49.92</v>
      </c>
      <c r="H96">
        <v>4</v>
      </c>
      <c r="U96" s="51"/>
      <c r="V96" s="51"/>
    </row>
    <row r="97" spans="2:22">
      <c r="B97">
        <v>2</v>
      </c>
      <c r="C97">
        <v>3</v>
      </c>
      <c r="D97" t="s">
        <v>34</v>
      </c>
      <c r="E97" t="s">
        <v>1031</v>
      </c>
      <c r="F97">
        <v>0</v>
      </c>
      <c r="G97">
        <v>70.400000000000006</v>
      </c>
      <c r="H97">
        <v>4</v>
      </c>
      <c r="U97" s="51"/>
      <c r="V97" s="51"/>
    </row>
    <row r="98" spans="2:22">
      <c r="B98">
        <v>2</v>
      </c>
      <c r="C98">
        <v>3</v>
      </c>
      <c r="D98" t="s">
        <v>34</v>
      </c>
      <c r="E98" t="s">
        <v>1031</v>
      </c>
      <c r="F98">
        <v>5</v>
      </c>
      <c r="G98">
        <v>39.167999999999999</v>
      </c>
      <c r="H98">
        <v>4</v>
      </c>
      <c r="U98" s="51"/>
      <c r="V98" s="51"/>
    </row>
    <row r="99" spans="2:22">
      <c r="B99">
        <v>2</v>
      </c>
      <c r="C99">
        <v>3</v>
      </c>
      <c r="D99" t="s">
        <v>34</v>
      </c>
      <c r="E99" t="s">
        <v>1031</v>
      </c>
      <c r="F99">
        <v>10</v>
      </c>
      <c r="G99">
        <v>29.184000000000001</v>
      </c>
      <c r="H99">
        <v>4</v>
      </c>
      <c r="U99" s="51"/>
      <c r="V99" s="51"/>
    </row>
    <row r="100" spans="2:22">
      <c r="B100">
        <v>2</v>
      </c>
      <c r="C100">
        <v>3</v>
      </c>
      <c r="D100" t="s">
        <v>34</v>
      </c>
      <c r="E100" t="s">
        <v>1031</v>
      </c>
      <c r="F100">
        <v>15</v>
      </c>
      <c r="G100">
        <v>35.584000000000003</v>
      </c>
      <c r="H100">
        <v>4</v>
      </c>
      <c r="U100" s="51"/>
      <c r="V100" s="51"/>
    </row>
    <row r="101" spans="2:22">
      <c r="B101">
        <v>2</v>
      </c>
      <c r="C101">
        <v>3</v>
      </c>
      <c r="D101" t="s">
        <v>34</v>
      </c>
      <c r="E101" t="s">
        <v>1031</v>
      </c>
      <c r="F101">
        <v>20</v>
      </c>
      <c r="G101">
        <v>42.112000000000002</v>
      </c>
      <c r="H101">
        <v>4</v>
      </c>
      <c r="U101" s="51"/>
      <c r="V101" s="51"/>
    </row>
    <row r="102" spans="2:22">
      <c r="B102">
        <v>3</v>
      </c>
      <c r="C102">
        <v>1</v>
      </c>
      <c r="D102" t="s">
        <v>32</v>
      </c>
      <c r="E102" t="s">
        <v>1033</v>
      </c>
      <c r="F102">
        <v>0</v>
      </c>
      <c r="G102">
        <v>7.2229099999999997</v>
      </c>
      <c r="H102">
        <v>4</v>
      </c>
      <c r="U102" s="51"/>
      <c r="V102" s="51"/>
    </row>
    <row r="103" spans="2:22">
      <c r="B103">
        <v>3</v>
      </c>
      <c r="C103">
        <v>1</v>
      </c>
      <c r="D103" t="s">
        <v>32</v>
      </c>
      <c r="E103" t="s">
        <v>1033</v>
      </c>
      <c r="F103">
        <v>5</v>
      </c>
      <c r="G103">
        <v>1.1855500000000001</v>
      </c>
      <c r="H103">
        <v>4</v>
      </c>
      <c r="U103" s="51"/>
      <c r="V103" s="51"/>
    </row>
    <row r="104" spans="2:22">
      <c r="B104">
        <v>3</v>
      </c>
      <c r="C104">
        <v>1</v>
      </c>
      <c r="D104" t="s">
        <v>32</v>
      </c>
      <c r="E104" t="s">
        <v>1033</v>
      </c>
      <c r="F104">
        <v>10</v>
      </c>
      <c r="G104">
        <v>0.21918000000000001</v>
      </c>
      <c r="H104">
        <v>4</v>
      </c>
      <c r="U104" s="51"/>
      <c r="V104" s="51"/>
    </row>
    <row r="105" spans="2:22">
      <c r="B105">
        <v>3</v>
      </c>
      <c r="C105">
        <v>1</v>
      </c>
      <c r="D105" t="s">
        <v>32</v>
      </c>
      <c r="E105" t="s">
        <v>1033</v>
      </c>
      <c r="F105">
        <v>15</v>
      </c>
      <c r="G105">
        <v>7.9699999999999993E-2</v>
      </c>
      <c r="H105">
        <v>4</v>
      </c>
      <c r="U105" s="51"/>
      <c r="V105" s="51"/>
    </row>
    <row r="106" spans="2:22">
      <c r="B106">
        <v>3</v>
      </c>
      <c r="C106">
        <v>1</v>
      </c>
      <c r="D106" t="s">
        <v>32</v>
      </c>
      <c r="E106" t="s">
        <v>1033</v>
      </c>
      <c r="F106">
        <v>20</v>
      </c>
      <c r="G106">
        <v>0</v>
      </c>
      <c r="H106">
        <v>4</v>
      </c>
      <c r="U106" s="51"/>
      <c r="V106" s="51"/>
    </row>
    <row r="107" spans="2:22">
      <c r="B107">
        <v>3</v>
      </c>
      <c r="C107">
        <v>1</v>
      </c>
      <c r="D107" t="s">
        <v>32</v>
      </c>
      <c r="E107" t="s">
        <v>1034</v>
      </c>
      <c r="F107">
        <v>0</v>
      </c>
      <c r="G107">
        <v>7.0236599999999996</v>
      </c>
      <c r="H107">
        <v>4</v>
      </c>
      <c r="U107" s="51"/>
      <c r="V107" s="51"/>
    </row>
    <row r="108" spans="2:22">
      <c r="B108">
        <v>3</v>
      </c>
      <c r="C108">
        <v>1</v>
      </c>
      <c r="D108" t="s">
        <v>32</v>
      </c>
      <c r="E108" t="s">
        <v>1034</v>
      </c>
      <c r="F108">
        <v>5</v>
      </c>
      <c r="G108">
        <v>2.0024899999999999</v>
      </c>
      <c r="H108">
        <v>4</v>
      </c>
      <c r="U108" s="51"/>
      <c r="V108" s="51"/>
    </row>
    <row r="109" spans="2:22">
      <c r="B109">
        <v>3</v>
      </c>
      <c r="C109">
        <v>1</v>
      </c>
      <c r="D109" t="s">
        <v>32</v>
      </c>
      <c r="E109" t="s">
        <v>1034</v>
      </c>
      <c r="F109">
        <v>10</v>
      </c>
      <c r="G109">
        <v>1.0261499999999999</v>
      </c>
      <c r="H109">
        <v>4</v>
      </c>
      <c r="U109" s="51"/>
      <c r="V109" s="51"/>
    </row>
    <row r="110" spans="2:22">
      <c r="B110">
        <v>3</v>
      </c>
      <c r="C110">
        <v>1</v>
      </c>
      <c r="D110" t="s">
        <v>32</v>
      </c>
      <c r="E110" t="s">
        <v>1034</v>
      </c>
      <c r="F110">
        <v>15</v>
      </c>
      <c r="G110">
        <v>0.39850999999999998</v>
      </c>
      <c r="H110">
        <v>4</v>
      </c>
      <c r="U110" s="51"/>
      <c r="V110" s="51"/>
    </row>
    <row r="111" spans="2:22">
      <c r="B111">
        <v>3</v>
      </c>
      <c r="C111">
        <v>1</v>
      </c>
      <c r="D111" t="s">
        <v>32</v>
      </c>
      <c r="E111" t="s">
        <v>1034</v>
      </c>
      <c r="F111">
        <v>20</v>
      </c>
      <c r="G111">
        <v>0.44832</v>
      </c>
      <c r="H111">
        <v>4</v>
      </c>
      <c r="U111" s="51"/>
      <c r="V111" s="51"/>
    </row>
    <row r="112" spans="2:22">
      <c r="B112">
        <v>3</v>
      </c>
      <c r="C112">
        <v>1</v>
      </c>
      <c r="D112" t="s">
        <v>34</v>
      </c>
      <c r="E112" t="s">
        <v>1035</v>
      </c>
      <c r="F112">
        <v>0</v>
      </c>
      <c r="G112">
        <v>6.9539200000000001</v>
      </c>
      <c r="H112">
        <v>4</v>
      </c>
      <c r="U112" s="51"/>
      <c r="V112" s="51"/>
    </row>
    <row r="113" spans="2:22">
      <c r="B113">
        <v>3</v>
      </c>
      <c r="C113">
        <v>1</v>
      </c>
      <c r="D113" t="s">
        <v>34</v>
      </c>
      <c r="E113" t="s">
        <v>1035</v>
      </c>
      <c r="F113">
        <v>5</v>
      </c>
      <c r="G113">
        <v>1.2054800000000001</v>
      </c>
      <c r="H113">
        <v>4</v>
      </c>
      <c r="U113" s="51"/>
      <c r="V113" s="51"/>
    </row>
    <row r="114" spans="2:22">
      <c r="B114">
        <v>3</v>
      </c>
      <c r="C114">
        <v>1</v>
      </c>
      <c r="D114" t="s">
        <v>34</v>
      </c>
      <c r="E114" t="s">
        <v>1035</v>
      </c>
      <c r="F114">
        <v>10</v>
      </c>
      <c r="G114">
        <v>0.29887999999999998</v>
      </c>
      <c r="H114">
        <v>4</v>
      </c>
      <c r="U114" s="51"/>
      <c r="V114" s="51"/>
    </row>
    <row r="115" spans="2:22">
      <c r="B115">
        <v>3</v>
      </c>
      <c r="C115">
        <v>1</v>
      </c>
      <c r="D115" t="s">
        <v>34</v>
      </c>
      <c r="E115" t="s">
        <v>1035</v>
      </c>
      <c r="F115">
        <v>15</v>
      </c>
      <c r="G115">
        <v>0.25902999999999998</v>
      </c>
      <c r="H115">
        <v>4</v>
      </c>
      <c r="U115" s="51"/>
      <c r="V115" s="51"/>
    </row>
    <row r="116" spans="2:22">
      <c r="B116">
        <v>3</v>
      </c>
      <c r="C116">
        <v>1</v>
      </c>
      <c r="D116" t="s">
        <v>34</v>
      </c>
      <c r="E116" t="s">
        <v>1035</v>
      </c>
      <c r="F116">
        <v>20</v>
      </c>
      <c r="G116">
        <v>0.25902999999999998</v>
      </c>
      <c r="H116">
        <v>4</v>
      </c>
      <c r="U116" s="51"/>
      <c r="V116" s="51"/>
    </row>
    <row r="117" spans="2:22">
      <c r="B117">
        <v>3</v>
      </c>
      <c r="C117">
        <v>1</v>
      </c>
      <c r="D117" t="s">
        <v>34</v>
      </c>
      <c r="E117" t="s">
        <v>1036</v>
      </c>
      <c r="F117">
        <v>0</v>
      </c>
      <c r="G117">
        <v>6.2166899999999998</v>
      </c>
      <c r="H117">
        <v>4</v>
      </c>
      <c r="U117" s="51"/>
      <c r="V117" s="51"/>
    </row>
    <row r="118" spans="2:22">
      <c r="B118">
        <v>3</v>
      </c>
      <c r="C118">
        <v>1</v>
      </c>
      <c r="D118" t="s">
        <v>34</v>
      </c>
      <c r="E118" t="s">
        <v>1036</v>
      </c>
      <c r="F118">
        <v>5</v>
      </c>
      <c r="G118">
        <v>0.97633999999999999</v>
      </c>
      <c r="H118">
        <v>4</v>
      </c>
      <c r="U118" s="51"/>
      <c r="V118" s="51"/>
    </row>
    <row r="119" spans="2:22">
      <c r="B119">
        <v>3</v>
      </c>
      <c r="C119">
        <v>1</v>
      </c>
      <c r="D119" t="s">
        <v>34</v>
      </c>
      <c r="E119" t="s">
        <v>1036</v>
      </c>
      <c r="F119">
        <v>10</v>
      </c>
      <c r="G119">
        <v>0.28892000000000001</v>
      </c>
      <c r="H119">
        <v>4</v>
      </c>
      <c r="U119" s="51"/>
      <c r="V119" s="51"/>
    </row>
    <row r="120" spans="2:22">
      <c r="B120">
        <v>3</v>
      </c>
      <c r="C120">
        <v>1</v>
      </c>
      <c r="D120" t="s">
        <v>34</v>
      </c>
      <c r="E120" t="s">
        <v>1036</v>
      </c>
      <c r="F120">
        <v>15</v>
      </c>
      <c r="G120">
        <v>0.10959000000000001</v>
      </c>
      <c r="H120">
        <v>4</v>
      </c>
      <c r="U120" s="51"/>
      <c r="V120" s="51"/>
    </row>
    <row r="121" spans="2:22">
      <c r="B121">
        <v>3</v>
      </c>
      <c r="C121">
        <v>1</v>
      </c>
      <c r="D121" t="s">
        <v>34</v>
      </c>
      <c r="E121" t="s">
        <v>1036</v>
      </c>
      <c r="F121">
        <v>20</v>
      </c>
      <c r="G121">
        <v>0.16936000000000001</v>
      </c>
      <c r="H121">
        <v>4</v>
      </c>
      <c r="U121" s="51"/>
      <c r="V121" s="51"/>
    </row>
    <row r="122" spans="2:22">
      <c r="B122">
        <v>3</v>
      </c>
      <c r="C122">
        <v>2</v>
      </c>
      <c r="D122" t="s">
        <v>32</v>
      </c>
      <c r="E122" t="s">
        <v>1033</v>
      </c>
      <c r="F122">
        <v>0</v>
      </c>
      <c r="G122">
        <v>4.13598</v>
      </c>
      <c r="H122">
        <v>4</v>
      </c>
      <c r="U122" s="51"/>
      <c r="V122" s="51"/>
    </row>
    <row r="123" spans="2:22">
      <c r="B123">
        <v>3</v>
      </c>
      <c r="C123">
        <v>2</v>
      </c>
      <c r="D123" t="s">
        <v>32</v>
      </c>
      <c r="E123" t="s">
        <v>1033</v>
      </c>
      <c r="F123">
        <v>5</v>
      </c>
      <c r="G123">
        <v>1.17564</v>
      </c>
      <c r="H123">
        <v>4</v>
      </c>
      <c r="U123" s="51"/>
      <c r="V123" s="51"/>
    </row>
    <row r="124" spans="2:22">
      <c r="B124">
        <v>3</v>
      </c>
      <c r="C124">
        <v>2</v>
      </c>
      <c r="D124" t="s">
        <v>32</v>
      </c>
      <c r="E124" t="s">
        <v>1033</v>
      </c>
      <c r="F124">
        <v>10</v>
      </c>
      <c r="G124">
        <v>0.38244</v>
      </c>
      <c r="H124">
        <v>4</v>
      </c>
      <c r="U124" s="51"/>
      <c r="V124" s="51"/>
    </row>
    <row r="125" spans="2:22">
      <c r="B125">
        <v>3</v>
      </c>
      <c r="C125">
        <v>2</v>
      </c>
      <c r="D125" t="s">
        <v>32</v>
      </c>
      <c r="E125" t="s">
        <v>1033</v>
      </c>
      <c r="F125">
        <v>15</v>
      </c>
      <c r="G125">
        <v>0.25496000000000002</v>
      </c>
      <c r="H125">
        <v>4</v>
      </c>
      <c r="U125" s="51"/>
      <c r="V125" s="51"/>
    </row>
    <row r="126" spans="2:22">
      <c r="B126">
        <v>3</v>
      </c>
      <c r="C126">
        <v>2</v>
      </c>
      <c r="D126" t="s">
        <v>32</v>
      </c>
      <c r="E126" t="s">
        <v>1033</v>
      </c>
      <c r="F126">
        <v>20</v>
      </c>
      <c r="G126">
        <v>0</v>
      </c>
      <c r="H126">
        <v>4</v>
      </c>
      <c r="U126" s="51"/>
      <c r="V126" s="51"/>
    </row>
    <row r="127" spans="2:22">
      <c r="B127">
        <v>3</v>
      </c>
      <c r="C127">
        <v>2</v>
      </c>
      <c r="D127" t="s">
        <v>32</v>
      </c>
      <c r="E127" t="s">
        <v>1034</v>
      </c>
      <c r="F127">
        <v>0</v>
      </c>
      <c r="G127">
        <v>10.63739</v>
      </c>
      <c r="H127">
        <v>4</v>
      </c>
      <c r="U127" s="51"/>
      <c r="V127" s="51"/>
    </row>
    <row r="128" spans="2:22">
      <c r="B128">
        <v>3</v>
      </c>
      <c r="C128">
        <v>2</v>
      </c>
      <c r="D128" t="s">
        <v>32</v>
      </c>
      <c r="E128" t="s">
        <v>1034</v>
      </c>
      <c r="F128">
        <v>5</v>
      </c>
      <c r="G128">
        <v>1.9971699999999999</v>
      </c>
      <c r="H128">
        <v>4</v>
      </c>
      <c r="U128" s="51"/>
      <c r="V128" s="51"/>
    </row>
    <row r="129" spans="2:22">
      <c r="B129">
        <v>3</v>
      </c>
      <c r="C129">
        <v>2</v>
      </c>
      <c r="D129" t="s">
        <v>32</v>
      </c>
      <c r="E129" t="s">
        <v>1034</v>
      </c>
      <c r="F129">
        <v>10</v>
      </c>
      <c r="G129">
        <v>1.5580700000000001</v>
      </c>
      <c r="H129">
        <v>4</v>
      </c>
      <c r="U129" s="51"/>
      <c r="V129" s="51"/>
    </row>
    <row r="130" spans="2:22">
      <c r="B130">
        <v>3</v>
      </c>
      <c r="C130">
        <v>2</v>
      </c>
      <c r="D130" t="s">
        <v>32</v>
      </c>
      <c r="E130" t="s">
        <v>1034</v>
      </c>
      <c r="F130">
        <v>15</v>
      </c>
      <c r="G130">
        <v>0.58074000000000003</v>
      </c>
      <c r="H130">
        <v>4</v>
      </c>
      <c r="U130" s="51"/>
      <c r="V130" s="51"/>
    </row>
    <row r="131" spans="2:22">
      <c r="B131">
        <v>3</v>
      </c>
      <c r="C131">
        <v>2</v>
      </c>
      <c r="D131" t="s">
        <v>32</v>
      </c>
      <c r="E131" t="s">
        <v>1034</v>
      </c>
      <c r="F131">
        <v>20</v>
      </c>
      <c r="G131">
        <v>0.59489999999999998</v>
      </c>
      <c r="H131">
        <v>4</v>
      </c>
      <c r="U131" s="51"/>
      <c r="V131" s="51"/>
    </row>
    <row r="132" spans="2:22">
      <c r="B132">
        <v>3</v>
      </c>
      <c r="C132">
        <v>2</v>
      </c>
      <c r="D132" t="s">
        <v>34</v>
      </c>
      <c r="E132" t="s">
        <v>1035</v>
      </c>
      <c r="F132">
        <v>0</v>
      </c>
      <c r="G132">
        <v>5.1416399999999998</v>
      </c>
      <c r="H132">
        <v>4</v>
      </c>
      <c r="U132" s="51"/>
      <c r="V132" s="51"/>
    </row>
    <row r="133" spans="2:22">
      <c r="B133">
        <v>3</v>
      </c>
      <c r="C133">
        <v>2</v>
      </c>
      <c r="D133" t="s">
        <v>34</v>
      </c>
      <c r="E133" t="s">
        <v>1035</v>
      </c>
      <c r="F133">
        <v>5</v>
      </c>
      <c r="G133">
        <v>1.17564</v>
      </c>
      <c r="H133">
        <v>4</v>
      </c>
      <c r="U133" s="51"/>
      <c r="V133" s="51"/>
    </row>
    <row r="134" spans="2:22">
      <c r="B134">
        <v>3</v>
      </c>
      <c r="C134">
        <v>2</v>
      </c>
      <c r="D134" t="s">
        <v>34</v>
      </c>
      <c r="E134" t="s">
        <v>1035</v>
      </c>
      <c r="F134">
        <v>10</v>
      </c>
      <c r="G134">
        <v>0.45326</v>
      </c>
      <c r="H134">
        <v>4</v>
      </c>
      <c r="U134" s="51"/>
      <c r="V134" s="51"/>
    </row>
    <row r="135" spans="2:22">
      <c r="B135">
        <v>3</v>
      </c>
      <c r="C135">
        <v>2</v>
      </c>
      <c r="D135" t="s">
        <v>34</v>
      </c>
      <c r="E135" t="s">
        <v>1035</v>
      </c>
      <c r="F135">
        <v>15</v>
      </c>
      <c r="G135">
        <v>0.32578000000000001</v>
      </c>
      <c r="H135">
        <v>4</v>
      </c>
      <c r="U135" s="51"/>
      <c r="V135" s="51"/>
    </row>
    <row r="136" spans="2:22">
      <c r="B136">
        <v>3</v>
      </c>
      <c r="C136">
        <v>2</v>
      </c>
      <c r="D136" t="s">
        <v>34</v>
      </c>
      <c r="E136" t="s">
        <v>1035</v>
      </c>
      <c r="F136">
        <v>20</v>
      </c>
      <c r="G136">
        <v>0.25496000000000002</v>
      </c>
      <c r="H136">
        <v>4</v>
      </c>
      <c r="U136" s="51"/>
      <c r="V136" s="51"/>
    </row>
    <row r="137" spans="2:22">
      <c r="B137">
        <v>3</v>
      </c>
      <c r="C137">
        <v>2</v>
      </c>
      <c r="D137" t="s">
        <v>34</v>
      </c>
      <c r="E137" t="s">
        <v>1036</v>
      </c>
      <c r="F137">
        <v>0</v>
      </c>
      <c r="G137">
        <v>9.2351299999999998</v>
      </c>
      <c r="H137">
        <v>4</v>
      </c>
      <c r="U137" s="51"/>
      <c r="V137" s="51"/>
    </row>
    <row r="138" spans="2:22">
      <c r="B138">
        <v>3</v>
      </c>
      <c r="C138">
        <v>2</v>
      </c>
      <c r="D138" t="s">
        <v>34</v>
      </c>
      <c r="E138" t="s">
        <v>1036</v>
      </c>
      <c r="F138">
        <v>5</v>
      </c>
      <c r="G138">
        <v>1.2464599999999999</v>
      </c>
      <c r="H138">
        <v>4</v>
      </c>
      <c r="U138" s="51"/>
      <c r="V138" s="51"/>
    </row>
    <row r="139" spans="2:22">
      <c r="B139">
        <v>3</v>
      </c>
      <c r="C139">
        <v>2</v>
      </c>
      <c r="D139" t="s">
        <v>34</v>
      </c>
      <c r="E139" t="s">
        <v>1036</v>
      </c>
      <c r="F139">
        <v>10</v>
      </c>
      <c r="G139">
        <v>0.46742</v>
      </c>
      <c r="H139">
        <v>4</v>
      </c>
      <c r="U139" s="51"/>
      <c r="V139" s="51"/>
    </row>
    <row r="140" spans="2:22">
      <c r="B140">
        <v>3</v>
      </c>
      <c r="C140">
        <v>2</v>
      </c>
      <c r="D140" t="s">
        <v>34</v>
      </c>
      <c r="E140" t="s">
        <v>1036</v>
      </c>
      <c r="F140">
        <v>15</v>
      </c>
      <c r="G140">
        <v>0.31161</v>
      </c>
      <c r="H140">
        <v>4</v>
      </c>
      <c r="U140" s="51"/>
      <c r="V140" s="51"/>
    </row>
    <row r="141" spans="2:22">
      <c r="B141">
        <v>3</v>
      </c>
      <c r="C141">
        <v>2</v>
      </c>
      <c r="D141" t="s">
        <v>34</v>
      </c>
      <c r="E141" t="s">
        <v>1036</v>
      </c>
      <c r="F141">
        <v>20</v>
      </c>
      <c r="G141">
        <v>8.4989999999999996E-2</v>
      </c>
      <c r="H141">
        <v>4</v>
      </c>
      <c r="U141" s="51"/>
      <c r="V141" s="51"/>
    </row>
    <row r="142" spans="2:22">
      <c r="B142">
        <v>3</v>
      </c>
      <c r="C142">
        <v>3</v>
      </c>
      <c r="D142" t="s">
        <v>32</v>
      </c>
      <c r="E142" t="s">
        <v>1033</v>
      </c>
      <c r="F142">
        <v>0</v>
      </c>
      <c r="G142">
        <v>84.317459999999997</v>
      </c>
      <c r="H142">
        <v>4</v>
      </c>
      <c r="U142" s="51"/>
      <c r="V142" s="51"/>
    </row>
    <row r="143" spans="2:22">
      <c r="B143">
        <v>3</v>
      </c>
      <c r="C143">
        <v>3</v>
      </c>
      <c r="D143" t="s">
        <v>32</v>
      </c>
      <c r="E143" t="s">
        <v>1033</v>
      </c>
      <c r="F143">
        <v>5</v>
      </c>
      <c r="G143">
        <v>66.920630000000003</v>
      </c>
      <c r="H143">
        <v>4</v>
      </c>
      <c r="U143" s="51"/>
      <c r="V143" s="51"/>
    </row>
    <row r="144" spans="2:22">
      <c r="B144">
        <v>3</v>
      </c>
      <c r="C144">
        <v>3</v>
      </c>
      <c r="D144" t="s">
        <v>32</v>
      </c>
      <c r="E144" t="s">
        <v>1033</v>
      </c>
      <c r="F144">
        <v>10</v>
      </c>
      <c r="G144">
        <v>45.968249999999998</v>
      </c>
      <c r="H144">
        <v>4</v>
      </c>
      <c r="U144" s="51"/>
      <c r="V144" s="51"/>
    </row>
    <row r="145" spans="2:22">
      <c r="B145">
        <v>3</v>
      </c>
      <c r="C145">
        <v>3</v>
      </c>
      <c r="D145" t="s">
        <v>32</v>
      </c>
      <c r="E145" t="s">
        <v>1033</v>
      </c>
      <c r="F145">
        <v>15</v>
      </c>
      <c r="G145">
        <v>46.095239999999997</v>
      </c>
      <c r="H145">
        <v>4</v>
      </c>
      <c r="U145" s="51"/>
      <c r="V145" s="51"/>
    </row>
    <row r="146" spans="2:22">
      <c r="B146">
        <v>3</v>
      </c>
      <c r="C146">
        <v>3</v>
      </c>
      <c r="D146" t="s">
        <v>32</v>
      </c>
      <c r="E146" t="s">
        <v>1033</v>
      </c>
      <c r="F146">
        <v>20</v>
      </c>
      <c r="G146">
        <v>30.730160000000001</v>
      </c>
      <c r="H146">
        <v>4</v>
      </c>
      <c r="U146" s="51"/>
      <c r="V146" s="51"/>
    </row>
    <row r="147" spans="2:22">
      <c r="B147">
        <v>3</v>
      </c>
      <c r="C147">
        <v>3</v>
      </c>
      <c r="D147" t="s">
        <v>32</v>
      </c>
      <c r="E147" t="s">
        <v>1034</v>
      </c>
      <c r="F147">
        <v>0</v>
      </c>
      <c r="G147">
        <v>45.333329999999997</v>
      </c>
      <c r="H147">
        <v>4</v>
      </c>
      <c r="U147" s="51"/>
      <c r="V147" s="51"/>
    </row>
    <row r="148" spans="2:22">
      <c r="B148">
        <v>3</v>
      </c>
      <c r="C148">
        <v>3</v>
      </c>
      <c r="D148" t="s">
        <v>32</v>
      </c>
      <c r="E148" t="s">
        <v>1034</v>
      </c>
      <c r="F148">
        <v>5</v>
      </c>
      <c r="G148">
        <v>42.412700000000001</v>
      </c>
      <c r="H148">
        <v>4</v>
      </c>
      <c r="U148" s="51"/>
      <c r="V148" s="51"/>
    </row>
    <row r="149" spans="2:22">
      <c r="B149">
        <v>3</v>
      </c>
      <c r="C149">
        <v>3</v>
      </c>
      <c r="D149" t="s">
        <v>32</v>
      </c>
      <c r="E149" t="s">
        <v>1034</v>
      </c>
      <c r="F149">
        <v>10</v>
      </c>
      <c r="G149">
        <v>38.98413</v>
      </c>
      <c r="H149">
        <v>4</v>
      </c>
      <c r="U149" s="51"/>
      <c r="V149" s="51"/>
    </row>
    <row r="150" spans="2:22">
      <c r="B150">
        <v>3</v>
      </c>
      <c r="C150">
        <v>3</v>
      </c>
      <c r="D150" t="s">
        <v>32</v>
      </c>
      <c r="E150" t="s">
        <v>1034</v>
      </c>
      <c r="F150">
        <v>15</v>
      </c>
      <c r="G150">
        <v>32.253970000000002</v>
      </c>
      <c r="H150">
        <v>4</v>
      </c>
      <c r="U150" s="51"/>
      <c r="V150" s="51"/>
    </row>
    <row r="151" spans="2:22">
      <c r="B151">
        <v>3</v>
      </c>
      <c r="C151">
        <v>3</v>
      </c>
      <c r="D151" t="s">
        <v>32</v>
      </c>
      <c r="E151" t="s">
        <v>1034</v>
      </c>
      <c r="F151">
        <v>20</v>
      </c>
      <c r="G151">
        <v>24.253969999999999</v>
      </c>
      <c r="H151">
        <v>4</v>
      </c>
      <c r="U151" s="51"/>
      <c r="V151" s="51"/>
    </row>
    <row r="152" spans="2:22">
      <c r="B152">
        <v>3</v>
      </c>
      <c r="C152">
        <v>3</v>
      </c>
      <c r="D152" t="s">
        <v>34</v>
      </c>
      <c r="E152" t="s">
        <v>1035</v>
      </c>
      <c r="F152">
        <v>0</v>
      </c>
      <c r="G152">
        <v>74.158730000000006</v>
      </c>
      <c r="H152">
        <v>4</v>
      </c>
      <c r="U152" s="51"/>
      <c r="V152" s="51"/>
    </row>
    <row r="153" spans="2:22">
      <c r="B153">
        <v>3</v>
      </c>
      <c r="C153">
        <v>3</v>
      </c>
      <c r="D153" t="s">
        <v>34</v>
      </c>
      <c r="E153" t="s">
        <v>1035</v>
      </c>
      <c r="F153">
        <v>5</v>
      </c>
      <c r="G153">
        <v>58.412700000000001</v>
      </c>
      <c r="H153">
        <v>4</v>
      </c>
      <c r="U153" s="51"/>
      <c r="V153" s="51"/>
    </row>
    <row r="154" spans="2:22">
      <c r="B154">
        <v>3</v>
      </c>
      <c r="C154">
        <v>3</v>
      </c>
      <c r="D154" t="s">
        <v>34</v>
      </c>
      <c r="E154" t="s">
        <v>1035</v>
      </c>
      <c r="F154">
        <v>10</v>
      </c>
      <c r="G154">
        <v>42.539679999999997</v>
      </c>
      <c r="H154">
        <v>4</v>
      </c>
      <c r="U154" s="51"/>
      <c r="V154" s="51"/>
    </row>
    <row r="155" spans="2:22">
      <c r="B155">
        <v>3</v>
      </c>
      <c r="C155">
        <v>3</v>
      </c>
      <c r="D155" t="s">
        <v>34</v>
      </c>
      <c r="E155" t="s">
        <v>1035</v>
      </c>
      <c r="F155">
        <v>15</v>
      </c>
      <c r="G155">
        <v>36.825400000000002</v>
      </c>
      <c r="H155">
        <v>4</v>
      </c>
      <c r="U155" s="51"/>
      <c r="V155" s="51"/>
    </row>
    <row r="156" spans="2:22">
      <c r="B156">
        <v>3</v>
      </c>
      <c r="C156">
        <v>3</v>
      </c>
      <c r="D156" t="s">
        <v>34</v>
      </c>
      <c r="E156" t="s">
        <v>1035</v>
      </c>
      <c r="F156">
        <v>20</v>
      </c>
      <c r="G156">
        <v>41.396830000000001</v>
      </c>
      <c r="H156">
        <v>4</v>
      </c>
      <c r="U156" s="51"/>
      <c r="V156" s="51"/>
    </row>
    <row r="157" spans="2:22">
      <c r="B157">
        <v>3</v>
      </c>
      <c r="C157">
        <v>3</v>
      </c>
      <c r="D157" t="s">
        <v>34</v>
      </c>
      <c r="E157" t="s">
        <v>1036</v>
      </c>
      <c r="F157">
        <v>0</v>
      </c>
      <c r="G157">
        <v>40.888890000000004</v>
      </c>
      <c r="H157">
        <v>4</v>
      </c>
      <c r="U157" s="51"/>
      <c r="V157" s="51"/>
    </row>
    <row r="158" spans="2:22">
      <c r="B158">
        <v>3</v>
      </c>
      <c r="C158">
        <v>3</v>
      </c>
      <c r="D158" t="s">
        <v>34</v>
      </c>
      <c r="E158" t="s">
        <v>1036</v>
      </c>
      <c r="F158">
        <v>5</v>
      </c>
      <c r="G158">
        <v>23.746030000000001</v>
      </c>
      <c r="H158">
        <v>4</v>
      </c>
      <c r="U158" s="51"/>
      <c r="V158" s="51"/>
    </row>
    <row r="159" spans="2:22">
      <c r="B159">
        <v>3</v>
      </c>
      <c r="C159">
        <v>3</v>
      </c>
      <c r="D159" t="s">
        <v>34</v>
      </c>
      <c r="E159" t="s">
        <v>1036</v>
      </c>
      <c r="F159">
        <v>10</v>
      </c>
      <c r="G159">
        <v>13.71429</v>
      </c>
      <c r="H159">
        <v>4</v>
      </c>
      <c r="U159" s="51"/>
      <c r="V159" s="51"/>
    </row>
    <row r="160" spans="2:22">
      <c r="B160">
        <v>3</v>
      </c>
      <c r="C160">
        <v>3</v>
      </c>
      <c r="D160" t="s">
        <v>34</v>
      </c>
      <c r="E160" t="s">
        <v>1036</v>
      </c>
      <c r="F160">
        <v>15</v>
      </c>
      <c r="G160">
        <v>11.428570000000001</v>
      </c>
      <c r="H160">
        <v>4</v>
      </c>
      <c r="U160" s="51"/>
      <c r="V160" s="51"/>
    </row>
    <row r="161" spans="2:22">
      <c r="B161">
        <v>3</v>
      </c>
      <c r="C161">
        <v>3</v>
      </c>
      <c r="D161" t="s">
        <v>34</v>
      </c>
      <c r="E161" t="s">
        <v>1036</v>
      </c>
      <c r="F161">
        <v>20</v>
      </c>
      <c r="G161">
        <v>11.93651</v>
      </c>
      <c r="H161">
        <v>4</v>
      </c>
      <c r="U161" s="51"/>
      <c r="V161" s="51"/>
    </row>
    <row r="162" spans="2:22">
      <c r="U162" s="51"/>
      <c r="V162" s="51"/>
    </row>
    <row r="163" spans="2:22">
      <c r="U163" s="51"/>
      <c r="V163" s="51"/>
    </row>
    <row r="164" spans="2:22">
      <c r="U164" s="51"/>
      <c r="V164" s="51"/>
    </row>
    <row r="165" spans="2:22">
      <c r="U165" s="51"/>
      <c r="V165" s="5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N723"/>
  <sheetViews>
    <sheetView workbookViewId="0">
      <selection activeCell="O23" sqref="O23"/>
    </sheetView>
  </sheetViews>
  <sheetFormatPr defaultColWidth="11" defaultRowHeight="15.6"/>
  <sheetData>
    <row r="1" spans="1:40">
      <c r="A1" t="s">
        <v>87</v>
      </c>
    </row>
    <row r="3" spans="1:40">
      <c r="A3" s="5" t="s">
        <v>6</v>
      </c>
      <c r="B3" s="5" t="s">
        <v>88</v>
      </c>
      <c r="C3" s="8" t="s">
        <v>89</v>
      </c>
      <c r="D3" s="8" t="s">
        <v>90</v>
      </c>
      <c r="E3" s="8" t="s">
        <v>91</v>
      </c>
      <c r="F3" s="8" t="s">
        <v>92</v>
      </c>
      <c r="G3" s="8" t="s">
        <v>93</v>
      </c>
      <c r="H3" s="8" t="s">
        <v>94</v>
      </c>
      <c r="I3" s="8" t="s">
        <v>95</v>
      </c>
      <c r="J3" s="9" t="s">
        <v>96</v>
      </c>
      <c r="K3" s="8" t="s">
        <v>97</v>
      </c>
      <c r="L3" s="8" t="s">
        <v>98</v>
      </c>
      <c r="M3" s="10" t="s">
        <v>59</v>
      </c>
      <c r="O3" s="10" t="s">
        <v>15</v>
      </c>
      <c r="P3" s="10" t="s">
        <v>16</v>
      </c>
      <c r="Q3" s="10" t="s">
        <v>49</v>
      </c>
      <c r="R3" s="10" t="s">
        <v>17</v>
      </c>
      <c r="S3" s="10" t="s">
        <v>10</v>
      </c>
      <c r="T3" s="10" t="s">
        <v>13</v>
      </c>
      <c r="U3" s="10" t="s">
        <v>14</v>
      </c>
      <c r="V3" s="10" t="s">
        <v>99</v>
      </c>
      <c r="W3" s="10" t="s">
        <v>14</v>
      </c>
      <c r="X3" s="10" t="s">
        <v>13</v>
      </c>
      <c r="Y3" s="6" t="s">
        <v>20</v>
      </c>
      <c r="Z3" s="6" t="s">
        <v>21</v>
      </c>
      <c r="AA3" s="6" t="s">
        <v>22</v>
      </c>
      <c r="AB3" s="6" t="s">
        <v>23</v>
      </c>
      <c r="AC3" s="6" t="s">
        <v>24</v>
      </c>
      <c r="AD3" s="6" t="s">
        <v>25</v>
      </c>
      <c r="AF3" s="6" t="s">
        <v>26</v>
      </c>
      <c r="AG3" s="6" t="s">
        <v>27</v>
      </c>
      <c r="AH3" s="6" t="s">
        <v>28</v>
      </c>
      <c r="AI3" s="11" t="s">
        <v>100</v>
      </c>
      <c r="AJ3" s="12"/>
      <c r="AK3" s="12"/>
    </row>
    <row r="4" spans="1:40">
      <c r="C4" s="8">
        <v>55</v>
      </c>
      <c r="D4" s="8">
        <v>37</v>
      </c>
      <c r="E4" s="8" t="s">
        <v>101</v>
      </c>
      <c r="F4" s="8">
        <v>1</v>
      </c>
      <c r="G4" s="8">
        <v>1</v>
      </c>
      <c r="H4" s="13">
        <v>43024</v>
      </c>
      <c r="I4" s="8" t="s">
        <v>102</v>
      </c>
      <c r="J4" s="9">
        <v>14</v>
      </c>
      <c r="K4" s="8">
        <v>0</v>
      </c>
      <c r="L4" s="8" t="s">
        <v>103</v>
      </c>
      <c r="M4">
        <f>SUM(K4:K8)/COUNT(K4:K8)</f>
        <v>0</v>
      </c>
      <c r="Q4" t="s">
        <v>104</v>
      </c>
      <c r="R4">
        <v>1</v>
      </c>
      <c r="S4">
        <f>AVERAGE(M4:M43)</f>
        <v>3.5714285714285712E-2</v>
      </c>
      <c r="T4">
        <f>COUNT(M4:M43)</f>
        <v>7</v>
      </c>
      <c r="U4">
        <f>STDEV(M4:M43)</f>
        <v>9.4491118252306813E-2</v>
      </c>
      <c r="V4">
        <f>S5-S4</f>
        <v>0.26428571428571429</v>
      </c>
      <c r="W4">
        <f>SQRT(U4^2+U5^2)</f>
        <v>0.25704363164923699</v>
      </c>
      <c r="X4">
        <v>8</v>
      </c>
      <c r="AI4" s="14" t="s">
        <v>23</v>
      </c>
      <c r="AJ4" s="14" t="s">
        <v>25</v>
      </c>
      <c r="AK4" s="14" t="s">
        <v>105</v>
      </c>
      <c r="AM4" s="14" t="s">
        <v>106</v>
      </c>
      <c r="AN4" s="14" t="s">
        <v>107</v>
      </c>
    </row>
    <row r="5" spans="1:40">
      <c r="C5" s="8">
        <v>55</v>
      </c>
      <c r="D5" s="8">
        <v>37</v>
      </c>
      <c r="E5" s="8" t="s">
        <v>101</v>
      </c>
      <c r="F5" s="8">
        <v>2</v>
      </c>
      <c r="G5" s="8">
        <v>1</v>
      </c>
      <c r="H5" s="13">
        <v>43024</v>
      </c>
      <c r="I5" s="8" t="s">
        <v>102</v>
      </c>
      <c r="J5" s="9">
        <v>14</v>
      </c>
      <c r="K5" s="8">
        <v>0</v>
      </c>
      <c r="L5" s="8" t="s">
        <v>103</v>
      </c>
      <c r="Q5" t="s">
        <v>108</v>
      </c>
      <c r="R5">
        <v>1</v>
      </c>
      <c r="S5">
        <f>AVERAGE(M44:M83)</f>
        <v>0.3</v>
      </c>
      <c r="T5">
        <f>COUNT((M44:M83))</f>
        <v>8</v>
      </c>
      <c r="U5">
        <f>STDEV((M44:M83))</f>
        <v>0.23904572186687884</v>
      </c>
      <c r="AI5" s="12"/>
      <c r="AJ5" s="12"/>
      <c r="AK5" s="12"/>
      <c r="AM5" s="12"/>
      <c r="AN5" s="12"/>
    </row>
    <row r="6" spans="1:40">
      <c r="C6" s="8">
        <v>55</v>
      </c>
      <c r="D6" s="8">
        <v>37</v>
      </c>
      <c r="E6" s="8" t="s">
        <v>101</v>
      </c>
      <c r="F6" s="8">
        <v>3</v>
      </c>
      <c r="G6" s="8">
        <v>1</v>
      </c>
      <c r="H6" s="13">
        <v>43024</v>
      </c>
      <c r="I6" s="8" t="s">
        <v>102</v>
      </c>
      <c r="J6" s="9">
        <v>14</v>
      </c>
      <c r="K6" s="8">
        <v>0</v>
      </c>
      <c r="L6" s="8" t="s">
        <v>103</v>
      </c>
      <c r="O6">
        <v>43</v>
      </c>
      <c r="P6">
        <v>1</v>
      </c>
      <c r="Q6" t="s">
        <v>104</v>
      </c>
      <c r="R6">
        <v>2</v>
      </c>
      <c r="S6">
        <f>AVERAGE(M84:M173)</f>
        <v>2.2222222222222223E-2</v>
      </c>
      <c r="T6">
        <f>COUNT(M84:M173)</f>
        <v>18</v>
      </c>
      <c r="U6">
        <f>STDEV(M84:M173)</f>
        <v>6.4676166676355465E-2</v>
      </c>
      <c r="V6">
        <f>S7-S6</f>
        <v>0.2366013071895425</v>
      </c>
      <c r="W6">
        <f>SQRT(U6^2+U7^2)</f>
        <v>0.29823486708919938</v>
      </c>
      <c r="X6">
        <v>17</v>
      </c>
      <c r="Y6">
        <f>SQRT((((X6-1)*W6^2)+((X4-1)*W4^2))/(X6+X4-2))</f>
        <v>0.28632640048692676</v>
      </c>
      <c r="Z6">
        <f>(V6-V4)/Y6</f>
        <v>-9.6688279701388616E-2</v>
      </c>
      <c r="AA6">
        <f>1-(3/(4*(X4+X6-2)-1))</f>
        <v>0.96703296703296704</v>
      </c>
      <c r="AB6">
        <f>((X4+X6)/(X4*X6))+(Z6^2/(2*(X4+X6)))</f>
        <v>0.184010501880397</v>
      </c>
      <c r="AC6">
        <f>AA6*Z6</f>
        <v>-9.3500753996947239E-2</v>
      </c>
      <c r="AD6">
        <f>AB6*(AA6^2)</f>
        <v>0.17207792857889076</v>
      </c>
      <c r="AF6" s="7">
        <f>LN(V6/V4)</f>
        <v>-0.11065429259563016</v>
      </c>
      <c r="AG6" s="7">
        <f>(((W6^2)/(X6*V6^2))+((W4^2)/(X4*V4^2)))</f>
        <v>0.21170493359152331</v>
      </c>
      <c r="AH6">
        <f>(X4*X6)/(X4+X6)</f>
        <v>5.44</v>
      </c>
      <c r="AI6" s="12">
        <f>((X4+X6)/(X4*X6))+(Z6^2/(2*(SUM(X4,X6,X8))))</f>
        <v>0.1838903052934191</v>
      </c>
      <c r="AJ6" s="12">
        <f>AI6*(AA6^2)</f>
        <v>0.17196552640891649</v>
      </c>
      <c r="AK6" s="12">
        <f>(1/X4)+(AC6*AC8)/(2*SUM(X4:X8))</f>
        <v>0.12509499930838994</v>
      </c>
      <c r="AM6" s="12">
        <f>AG6</f>
        <v>0.21170493359152331</v>
      </c>
      <c r="AN6" s="12">
        <f>((W4^2)/(X4*V4^2))</f>
        <v>0.11824324324324334</v>
      </c>
    </row>
    <row r="7" spans="1:40">
      <c r="C7" s="8">
        <v>55</v>
      </c>
      <c r="D7" s="8">
        <v>37</v>
      </c>
      <c r="E7" s="8" t="s">
        <v>101</v>
      </c>
      <c r="F7" s="8">
        <v>4</v>
      </c>
      <c r="G7" s="8">
        <v>1</v>
      </c>
      <c r="H7" s="13">
        <v>43024</v>
      </c>
      <c r="I7" s="8" t="s">
        <v>102</v>
      </c>
      <c r="J7" s="9">
        <v>14</v>
      </c>
      <c r="K7" s="8">
        <v>0</v>
      </c>
      <c r="L7" s="8" t="s">
        <v>103</v>
      </c>
      <c r="Q7" t="s">
        <v>108</v>
      </c>
      <c r="R7">
        <v>2</v>
      </c>
      <c r="S7">
        <f>AVERAGE(M174:M263)</f>
        <v>0.25882352941176473</v>
      </c>
      <c r="T7">
        <f>COUNT(M174:M263)</f>
        <v>17</v>
      </c>
      <c r="U7">
        <f>STDEV(M174:M263)</f>
        <v>0.2911374751071471</v>
      </c>
      <c r="AI7" s="12"/>
      <c r="AJ7" s="12"/>
      <c r="AK7" s="12"/>
      <c r="AM7" s="12"/>
      <c r="AN7" s="12"/>
    </row>
    <row r="8" spans="1:40">
      <c r="C8" s="8">
        <v>55</v>
      </c>
      <c r="D8" s="8">
        <v>37</v>
      </c>
      <c r="E8" s="8" t="s">
        <v>101</v>
      </c>
      <c r="F8" s="8">
        <v>5</v>
      </c>
      <c r="G8" s="8">
        <v>1</v>
      </c>
      <c r="H8" s="13">
        <v>43024</v>
      </c>
      <c r="I8" s="8" t="s">
        <v>102</v>
      </c>
      <c r="J8" s="9">
        <v>14</v>
      </c>
      <c r="K8" s="8">
        <v>0</v>
      </c>
      <c r="L8" s="8" t="s">
        <v>103</v>
      </c>
      <c r="O8">
        <v>44</v>
      </c>
      <c r="P8">
        <v>1</v>
      </c>
      <c r="Q8" t="s">
        <v>104</v>
      </c>
      <c r="R8">
        <v>4</v>
      </c>
      <c r="S8">
        <f>AVERAGE(M264:M493)</f>
        <v>4.3478260869565218E-3</v>
      </c>
      <c r="T8">
        <f>COUNT(M264:M493)</f>
        <v>46</v>
      </c>
      <c r="U8">
        <f>STDEV(M264:M493)</f>
        <v>2.9488391230979429E-2</v>
      </c>
      <c r="V8">
        <f>S9-S8</f>
        <v>0.23009661835748785</v>
      </c>
      <c r="W8">
        <f>SQRT(U8^2+U9^2)</f>
        <v>0.23342177883298076</v>
      </c>
      <c r="X8">
        <v>45</v>
      </c>
      <c r="Y8">
        <f>SQRT((((X8-1)*W8^2)+((X4-1)*W4^2))/(X8+X4-2))</f>
        <v>0.23680354978279358</v>
      </c>
      <c r="Z8">
        <f>(V8-V4)/Y8</f>
        <v>-0.14437746376515959</v>
      </c>
      <c r="AA8">
        <f>1-(3/(4*(X4+X8-2)-1))</f>
        <v>0.98522167487684731</v>
      </c>
      <c r="AB8">
        <f>((X4+X8)/(X4*X8))+(Z8^2/(2*(X4+X8)))</f>
        <v>0.14741887176980015</v>
      </c>
      <c r="AC8">
        <f>AA8*Z8</f>
        <v>-0.14224380666518185</v>
      </c>
      <c r="AD8">
        <f>AB8*(AA8^2)</f>
        <v>0.14309385985566275</v>
      </c>
      <c r="AF8" s="7">
        <f>LN(V8/V4)</f>
        <v>-0.13853146848752051</v>
      </c>
      <c r="AG8" s="7">
        <f>(((W8^2)/(X8*V8^2))+((W4^2)/(X4*V4^2)))</f>
        <v>0.14111237953986056</v>
      </c>
      <c r="AH8">
        <f>(X4*X8)/(X4+X8)</f>
        <v>6.7924528301886795</v>
      </c>
      <c r="AI8" s="12">
        <f>((X4+X8)/(X4*X8))+(Z8^2/(2*(SUM(X6,X8,X4))))</f>
        <v>0.14737111402253122</v>
      </c>
      <c r="AJ8" s="12">
        <f>AI8*(AA8^2)</f>
        <v>0.14304750323718726</v>
      </c>
      <c r="AK8" s="12">
        <f>(1/X4)+(AC8*AC6)/(2*SUM(X4:X8))</f>
        <v>0.12509499930838994</v>
      </c>
      <c r="AM8" s="12">
        <f>AN6</f>
        <v>0.11824324324324334</v>
      </c>
      <c r="AN8" s="12">
        <f>AG8</f>
        <v>0.14111237953986056</v>
      </c>
    </row>
    <row r="9" spans="1:40">
      <c r="C9" s="8">
        <v>61</v>
      </c>
      <c r="D9" s="8">
        <v>47</v>
      </c>
      <c r="E9" s="8" t="s">
        <v>101</v>
      </c>
      <c r="F9" s="8">
        <v>1</v>
      </c>
      <c r="G9" s="8">
        <v>1</v>
      </c>
      <c r="H9" s="13">
        <v>43024</v>
      </c>
      <c r="I9" s="8" t="s">
        <v>102</v>
      </c>
      <c r="J9" s="9">
        <v>14</v>
      </c>
      <c r="K9" s="8">
        <v>0</v>
      </c>
      <c r="L9" s="8" t="s">
        <v>103</v>
      </c>
      <c r="M9">
        <f>SUM(K9:K13)/COUNT(K9:K13)</f>
        <v>0</v>
      </c>
      <c r="Q9" t="s">
        <v>108</v>
      </c>
      <c r="R9">
        <v>4</v>
      </c>
      <c r="S9">
        <f>AVERAGE(M494:M723)</f>
        <v>0.23444444444444437</v>
      </c>
      <c r="T9">
        <f>COUNT(M494:M723)</f>
        <v>45</v>
      </c>
      <c r="U9">
        <f>STDEV(M494:M723)</f>
        <v>0.23155163919990218</v>
      </c>
    </row>
    <row r="10" spans="1:40">
      <c r="C10" s="8">
        <v>61</v>
      </c>
      <c r="D10" s="8">
        <v>47</v>
      </c>
      <c r="E10" s="8" t="s">
        <v>101</v>
      </c>
      <c r="F10" s="8">
        <v>2</v>
      </c>
      <c r="G10" s="8">
        <v>1</v>
      </c>
      <c r="H10" s="13">
        <v>43024</v>
      </c>
      <c r="I10" s="8" t="s">
        <v>102</v>
      </c>
      <c r="J10" s="9">
        <v>14</v>
      </c>
      <c r="K10" s="8">
        <v>0</v>
      </c>
      <c r="L10" s="8" t="s">
        <v>103</v>
      </c>
    </row>
    <row r="11" spans="1:40">
      <c r="C11" s="8">
        <v>61</v>
      </c>
      <c r="D11" s="8">
        <v>47</v>
      </c>
      <c r="E11" s="8" t="s">
        <v>101</v>
      </c>
      <c r="F11" s="8">
        <v>3</v>
      </c>
      <c r="G11" s="8">
        <v>1</v>
      </c>
      <c r="H11" s="13">
        <v>43024</v>
      </c>
      <c r="I11" s="8" t="s">
        <v>102</v>
      </c>
      <c r="J11" s="9">
        <v>14</v>
      </c>
      <c r="K11" s="8">
        <v>0</v>
      </c>
      <c r="L11" s="8" t="s">
        <v>103</v>
      </c>
    </row>
    <row r="12" spans="1:40">
      <c r="C12" s="8">
        <v>61</v>
      </c>
      <c r="D12" s="8">
        <v>47</v>
      </c>
      <c r="E12" s="8" t="s">
        <v>101</v>
      </c>
      <c r="F12" s="8">
        <v>4</v>
      </c>
      <c r="G12" s="8">
        <v>1</v>
      </c>
      <c r="H12" s="13">
        <v>43024</v>
      </c>
      <c r="I12" s="8" t="s">
        <v>102</v>
      </c>
      <c r="J12" s="9">
        <v>14</v>
      </c>
      <c r="K12" s="8">
        <v>0</v>
      </c>
      <c r="L12" s="8" t="s">
        <v>103</v>
      </c>
    </row>
    <row r="13" spans="1:40">
      <c r="C13" s="8">
        <v>61</v>
      </c>
      <c r="D13" s="8">
        <v>47</v>
      </c>
      <c r="E13" s="8" t="s">
        <v>101</v>
      </c>
      <c r="F13" s="8">
        <v>5</v>
      </c>
      <c r="G13" s="8">
        <v>1</v>
      </c>
      <c r="H13" s="13">
        <v>43024</v>
      </c>
      <c r="I13" s="8" t="s">
        <v>102</v>
      </c>
      <c r="J13" s="9">
        <v>14</v>
      </c>
      <c r="K13" s="8">
        <v>0</v>
      </c>
      <c r="L13" s="8" t="s">
        <v>103</v>
      </c>
    </row>
    <row r="14" spans="1:40">
      <c r="C14" s="8">
        <v>67</v>
      </c>
      <c r="D14" s="8">
        <v>59</v>
      </c>
      <c r="E14" s="8" t="s">
        <v>101</v>
      </c>
      <c r="F14" s="8">
        <v>2</v>
      </c>
      <c r="G14" s="8">
        <v>1</v>
      </c>
      <c r="H14" s="13">
        <v>43024</v>
      </c>
      <c r="I14" s="13">
        <v>43032</v>
      </c>
      <c r="J14" s="9">
        <v>8</v>
      </c>
      <c r="K14" s="8">
        <v>0</v>
      </c>
      <c r="L14" s="8" t="s">
        <v>109</v>
      </c>
      <c r="M14">
        <f>SUM(K15:K18)/COUNT(K15:K18)</f>
        <v>0.25</v>
      </c>
    </row>
    <row r="15" spans="1:40">
      <c r="C15" s="8">
        <v>67</v>
      </c>
      <c r="D15" s="8">
        <v>59</v>
      </c>
      <c r="E15" s="8" t="s">
        <v>101</v>
      </c>
      <c r="F15" s="8">
        <v>1</v>
      </c>
      <c r="G15" s="8">
        <v>1</v>
      </c>
      <c r="H15" s="13">
        <v>43024</v>
      </c>
      <c r="I15" s="13">
        <v>43031</v>
      </c>
      <c r="J15" s="9">
        <v>7</v>
      </c>
      <c r="K15" s="8">
        <v>1</v>
      </c>
      <c r="L15" s="8" t="s">
        <v>103</v>
      </c>
    </row>
    <row r="16" spans="1:40">
      <c r="C16" s="8">
        <v>67</v>
      </c>
      <c r="D16" s="8">
        <v>59</v>
      </c>
      <c r="E16" s="8" t="s">
        <v>101</v>
      </c>
      <c r="F16" s="8">
        <v>3</v>
      </c>
      <c r="G16" s="8">
        <v>1</v>
      </c>
      <c r="H16" s="13">
        <v>43024</v>
      </c>
      <c r="I16" s="8" t="s">
        <v>102</v>
      </c>
      <c r="J16" s="9">
        <v>14</v>
      </c>
      <c r="K16" s="8">
        <v>0</v>
      </c>
      <c r="L16" s="8" t="s">
        <v>103</v>
      </c>
    </row>
    <row r="17" spans="3:14">
      <c r="C17" s="8">
        <v>67</v>
      </c>
      <c r="D17" s="8">
        <v>59</v>
      </c>
      <c r="E17" s="8" t="s">
        <v>101</v>
      </c>
      <c r="F17" s="8">
        <v>4</v>
      </c>
      <c r="G17" s="8">
        <v>1</v>
      </c>
      <c r="H17" s="13">
        <v>43024</v>
      </c>
      <c r="I17" s="8" t="s">
        <v>102</v>
      </c>
      <c r="J17" s="9">
        <v>14</v>
      </c>
      <c r="K17" s="8">
        <v>0</v>
      </c>
      <c r="L17" s="8" t="s">
        <v>103</v>
      </c>
    </row>
    <row r="18" spans="3:14">
      <c r="C18" s="8">
        <v>67</v>
      </c>
      <c r="D18" s="8">
        <v>59</v>
      </c>
      <c r="E18" s="8" t="s">
        <v>101</v>
      </c>
      <c r="F18" s="8">
        <v>5</v>
      </c>
      <c r="G18" s="8">
        <v>1</v>
      </c>
      <c r="H18" s="13">
        <v>43024</v>
      </c>
      <c r="I18" s="8" t="s">
        <v>102</v>
      </c>
      <c r="J18" s="9">
        <v>14</v>
      </c>
      <c r="K18" s="8">
        <v>0</v>
      </c>
      <c r="L18" s="8" t="s">
        <v>103</v>
      </c>
    </row>
    <row r="19" spans="3:14">
      <c r="C19" s="8">
        <v>73</v>
      </c>
      <c r="D19" s="8">
        <v>73</v>
      </c>
      <c r="E19" s="8" t="s">
        <v>101</v>
      </c>
      <c r="F19" s="8">
        <v>1</v>
      </c>
      <c r="G19" s="8">
        <v>1</v>
      </c>
      <c r="H19" s="13">
        <v>43024</v>
      </c>
      <c r="I19" s="13">
        <v>43028</v>
      </c>
      <c r="J19" s="9">
        <v>4</v>
      </c>
      <c r="K19" s="8">
        <v>0</v>
      </c>
      <c r="L19" s="8" t="s">
        <v>109</v>
      </c>
      <c r="N19" t="s">
        <v>110</v>
      </c>
    </row>
    <row r="20" spans="3:14">
      <c r="C20" s="8">
        <v>73</v>
      </c>
      <c r="D20" s="8">
        <v>73</v>
      </c>
      <c r="E20" s="8" t="s">
        <v>101</v>
      </c>
      <c r="F20" s="8">
        <v>2</v>
      </c>
      <c r="G20" s="8">
        <v>1</v>
      </c>
      <c r="H20" s="13">
        <v>43024</v>
      </c>
      <c r="I20" s="13">
        <v>43029</v>
      </c>
      <c r="J20" s="9">
        <v>5</v>
      </c>
      <c r="K20" s="8">
        <v>0</v>
      </c>
      <c r="L20" s="8" t="s">
        <v>109</v>
      </c>
    </row>
    <row r="21" spans="3:14">
      <c r="C21" s="8">
        <v>73</v>
      </c>
      <c r="D21" s="8">
        <v>73</v>
      </c>
      <c r="E21" s="8" t="s">
        <v>101</v>
      </c>
      <c r="F21" s="8">
        <v>3</v>
      </c>
      <c r="G21" s="8">
        <v>1</v>
      </c>
      <c r="H21" s="13">
        <v>43024</v>
      </c>
      <c r="I21" s="13">
        <v>43029</v>
      </c>
      <c r="J21" s="9">
        <v>5</v>
      </c>
      <c r="K21" s="8">
        <v>0</v>
      </c>
      <c r="L21" s="8" t="s">
        <v>109</v>
      </c>
    </row>
    <row r="22" spans="3:14">
      <c r="C22" s="8">
        <v>73</v>
      </c>
      <c r="D22" s="8">
        <v>73</v>
      </c>
      <c r="E22" s="8" t="s">
        <v>101</v>
      </c>
      <c r="F22" s="8">
        <v>4</v>
      </c>
      <c r="G22" s="8">
        <v>1</v>
      </c>
      <c r="H22" s="13">
        <v>43024</v>
      </c>
      <c r="I22" s="13">
        <v>43029</v>
      </c>
      <c r="J22" s="9">
        <v>5</v>
      </c>
      <c r="K22" s="8">
        <v>0</v>
      </c>
      <c r="L22" s="8" t="s">
        <v>109</v>
      </c>
    </row>
    <row r="23" spans="3:14">
      <c r="C23" s="8">
        <v>73</v>
      </c>
      <c r="D23" s="8">
        <v>73</v>
      </c>
      <c r="E23" s="8" t="s">
        <v>101</v>
      </c>
      <c r="F23" s="8">
        <v>5</v>
      </c>
      <c r="G23" s="8">
        <v>1</v>
      </c>
      <c r="H23" s="13">
        <v>43024</v>
      </c>
      <c r="I23" s="8" t="s">
        <v>102</v>
      </c>
      <c r="J23" s="9">
        <v>14</v>
      </c>
      <c r="K23" s="8">
        <v>0</v>
      </c>
      <c r="L23" s="8" t="s">
        <v>103</v>
      </c>
    </row>
    <row r="24" spans="3:14">
      <c r="C24" s="8">
        <v>91</v>
      </c>
      <c r="D24" s="8">
        <v>89</v>
      </c>
      <c r="E24" s="8" t="s">
        <v>101</v>
      </c>
      <c r="F24" s="8">
        <v>1</v>
      </c>
      <c r="G24" s="8">
        <v>1</v>
      </c>
      <c r="H24" s="13">
        <v>43024</v>
      </c>
      <c r="I24" s="8" t="s">
        <v>102</v>
      </c>
      <c r="J24" s="9">
        <v>14</v>
      </c>
      <c r="K24" s="8">
        <v>0</v>
      </c>
      <c r="L24" s="8" t="s">
        <v>103</v>
      </c>
      <c r="M24">
        <f>SUM(K24:K28)/COUNT(K24:K28)</f>
        <v>0</v>
      </c>
    </row>
    <row r="25" spans="3:14">
      <c r="C25" s="8">
        <v>91</v>
      </c>
      <c r="D25" s="8">
        <v>89</v>
      </c>
      <c r="E25" s="8" t="s">
        <v>101</v>
      </c>
      <c r="F25" s="8">
        <v>2</v>
      </c>
      <c r="G25" s="8">
        <v>1</v>
      </c>
      <c r="H25" s="13">
        <v>43024</v>
      </c>
      <c r="I25" s="8" t="s">
        <v>102</v>
      </c>
      <c r="J25" s="9">
        <v>14</v>
      </c>
      <c r="K25" s="8">
        <v>0</v>
      </c>
      <c r="L25" s="8" t="s">
        <v>103</v>
      </c>
    </row>
    <row r="26" spans="3:14">
      <c r="C26" s="8">
        <v>91</v>
      </c>
      <c r="D26" s="8">
        <v>89</v>
      </c>
      <c r="E26" s="8" t="s">
        <v>101</v>
      </c>
      <c r="F26" s="8">
        <v>3</v>
      </c>
      <c r="G26" s="8">
        <v>1</v>
      </c>
      <c r="H26" s="13">
        <v>43024</v>
      </c>
      <c r="I26" s="8" t="s">
        <v>102</v>
      </c>
      <c r="J26" s="9">
        <v>14</v>
      </c>
      <c r="K26" s="8">
        <v>0</v>
      </c>
      <c r="L26" s="8" t="s">
        <v>103</v>
      </c>
    </row>
    <row r="27" spans="3:14">
      <c r="C27" s="8">
        <v>91</v>
      </c>
      <c r="D27" s="8">
        <v>89</v>
      </c>
      <c r="E27" s="8" t="s">
        <v>101</v>
      </c>
      <c r="F27" s="8">
        <v>4</v>
      </c>
      <c r="G27" s="8">
        <v>1</v>
      </c>
      <c r="H27" s="13">
        <v>43024</v>
      </c>
      <c r="I27" s="8" t="s">
        <v>102</v>
      </c>
      <c r="J27" s="9">
        <v>14</v>
      </c>
      <c r="K27" s="8">
        <v>0</v>
      </c>
      <c r="L27" s="8" t="s">
        <v>103</v>
      </c>
    </row>
    <row r="28" spans="3:14">
      <c r="C28" s="8">
        <v>91</v>
      </c>
      <c r="D28" s="8">
        <v>89</v>
      </c>
      <c r="E28" s="8" t="s">
        <v>101</v>
      </c>
      <c r="F28" s="8">
        <v>5</v>
      </c>
      <c r="G28" s="8">
        <v>1</v>
      </c>
      <c r="H28" s="13">
        <v>43024</v>
      </c>
      <c r="I28" s="8" t="s">
        <v>102</v>
      </c>
      <c r="J28" s="9">
        <v>14</v>
      </c>
      <c r="K28" s="8">
        <v>0</v>
      </c>
      <c r="L28" s="8" t="s">
        <v>103</v>
      </c>
    </row>
    <row r="29" spans="3:14">
      <c r="C29" s="8">
        <v>115</v>
      </c>
      <c r="D29" s="8">
        <v>105</v>
      </c>
      <c r="E29" s="8" t="s">
        <v>101</v>
      </c>
      <c r="F29" s="8">
        <v>1</v>
      </c>
      <c r="G29" s="8">
        <v>1</v>
      </c>
      <c r="H29" s="13">
        <v>43024</v>
      </c>
      <c r="I29" s="8" t="s">
        <v>102</v>
      </c>
      <c r="J29" s="9">
        <v>14</v>
      </c>
      <c r="K29" s="8">
        <v>0</v>
      </c>
      <c r="L29" s="8" t="s">
        <v>103</v>
      </c>
      <c r="M29">
        <f>SUM(K29:K33)/COUNT(K29:K33)</f>
        <v>0</v>
      </c>
    </row>
    <row r="30" spans="3:14">
      <c r="C30" s="8">
        <v>115</v>
      </c>
      <c r="D30" s="8">
        <v>105</v>
      </c>
      <c r="E30" s="8" t="s">
        <v>101</v>
      </c>
      <c r="F30" s="8">
        <v>2</v>
      </c>
      <c r="G30" s="8">
        <v>1</v>
      </c>
      <c r="H30" s="13">
        <v>43024</v>
      </c>
      <c r="I30" s="8" t="s">
        <v>102</v>
      </c>
      <c r="J30" s="9">
        <v>14</v>
      </c>
      <c r="K30" s="8">
        <v>0</v>
      </c>
      <c r="L30" s="8" t="s">
        <v>103</v>
      </c>
    </row>
    <row r="31" spans="3:14">
      <c r="C31" s="8">
        <v>115</v>
      </c>
      <c r="D31" s="8">
        <v>105</v>
      </c>
      <c r="E31" s="8" t="s">
        <v>101</v>
      </c>
      <c r="F31" s="8">
        <v>3</v>
      </c>
      <c r="G31" s="8">
        <v>1</v>
      </c>
      <c r="H31" s="13">
        <v>43024</v>
      </c>
      <c r="I31" s="8" t="s">
        <v>102</v>
      </c>
      <c r="J31" s="9">
        <v>14</v>
      </c>
      <c r="K31" s="8">
        <v>0</v>
      </c>
      <c r="L31" s="8" t="s">
        <v>103</v>
      </c>
    </row>
    <row r="32" spans="3:14">
      <c r="C32" s="8">
        <v>115</v>
      </c>
      <c r="D32" s="8">
        <v>105</v>
      </c>
      <c r="E32" s="8" t="s">
        <v>101</v>
      </c>
      <c r="F32" s="8">
        <v>4</v>
      </c>
      <c r="G32" s="8">
        <v>1</v>
      </c>
      <c r="H32" s="13">
        <v>43024</v>
      </c>
      <c r="I32" s="8" t="s">
        <v>102</v>
      </c>
      <c r="J32" s="9">
        <v>14</v>
      </c>
      <c r="K32" s="8">
        <v>0</v>
      </c>
      <c r="L32" s="8" t="s">
        <v>103</v>
      </c>
    </row>
    <row r="33" spans="3:13">
      <c r="C33" s="8">
        <v>115</v>
      </c>
      <c r="D33" s="8">
        <v>105</v>
      </c>
      <c r="E33" s="8" t="s">
        <v>101</v>
      </c>
      <c r="F33" s="8">
        <v>5</v>
      </c>
      <c r="G33" s="8">
        <v>1</v>
      </c>
      <c r="H33" s="13">
        <v>43024</v>
      </c>
      <c r="I33" s="8" t="s">
        <v>102</v>
      </c>
      <c r="J33" s="9">
        <v>14</v>
      </c>
      <c r="K33" s="8">
        <v>0</v>
      </c>
      <c r="L33" s="8" t="s">
        <v>103</v>
      </c>
    </row>
    <row r="34" spans="3:13">
      <c r="C34" s="8">
        <v>115</v>
      </c>
      <c r="D34" s="8">
        <v>106</v>
      </c>
      <c r="E34" s="8" t="s">
        <v>101</v>
      </c>
      <c r="F34" s="8">
        <v>1</v>
      </c>
      <c r="G34" s="8">
        <v>1</v>
      </c>
      <c r="H34" s="13">
        <v>43024</v>
      </c>
      <c r="I34" s="8" t="s">
        <v>102</v>
      </c>
      <c r="J34" s="9">
        <v>14</v>
      </c>
      <c r="K34" s="8">
        <v>0</v>
      </c>
      <c r="L34" s="8" t="s">
        <v>103</v>
      </c>
      <c r="M34">
        <f>SUM(K34:K38)/COUNT(K34:K38)</f>
        <v>0</v>
      </c>
    </row>
    <row r="35" spans="3:13">
      <c r="C35" s="8">
        <v>115</v>
      </c>
      <c r="D35" s="8">
        <v>106</v>
      </c>
      <c r="E35" s="8" t="s">
        <v>101</v>
      </c>
      <c r="F35" s="8">
        <v>2</v>
      </c>
      <c r="G35" s="8">
        <v>1</v>
      </c>
      <c r="H35" s="13">
        <v>43024</v>
      </c>
      <c r="I35" s="8" t="s">
        <v>102</v>
      </c>
      <c r="J35" s="9">
        <v>14</v>
      </c>
      <c r="K35" s="8">
        <v>0</v>
      </c>
      <c r="L35" s="8" t="s">
        <v>103</v>
      </c>
    </row>
    <row r="36" spans="3:13">
      <c r="C36" s="8">
        <v>115</v>
      </c>
      <c r="D36" s="8">
        <v>106</v>
      </c>
      <c r="E36" s="8" t="s">
        <v>101</v>
      </c>
      <c r="F36" s="8">
        <v>3</v>
      </c>
      <c r="G36" s="8">
        <v>1</v>
      </c>
      <c r="H36" s="13">
        <v>43024</v>
      </c>
      <c r="I36" s="8" t="s">
        <v>102</v>
      </c>
      <c r="J36" s="9">
        <v>14</v>
      </c>
      <c r="K36" s="8">
        <v>0</v>
      </c>
      <c r="L36" s="8" t="s">
        <v>103</v>
      </c>
    </row>
    <row r="37" spans="3:13">
      <c r="C37" s="8">
        <v>115</v>
      </c>
      <c r="D37" s="8">
        <v>106</v>
      </c>
      <c r="E37" s="8" t="s">
        <v>101</v>
      </c>
      <c r="F37" s="8">
        <v>4</v>
      </c>
      <c r="G37" s="8">
        <v>1</v>
      </c>
      <c r="H37" s="13">
        <v>43024</v>
      </c>
      <c r="I37" s="8" t="s">
        <v>102</v>
      </c>
      <c r="J37" s="9">
        <v>14</v>
      </c>
      <c r="K37" s="8">
        <v>0</v>
      </c>
      <c r="L37" s="8" t="s">
        <v>103</v>
      </c>
    </row>
    <row r="38" spans="3:13">
      <c r="C38" s="8">
        <v>115</v>
      </c>
      <c r="D38" s="8">
        <v>106</v>
      </c>
      <c r="E38" s="8" t="s">
        <v>101</v>
      </c>
      <c r="F38" s="8">
        <v>5</v>
      </c>
      <c r="G38" s="8">
        <v>1</v>
      </c>
      <c r="H38" s="13">
        <v>43024</v>
      </c>
      <c r="I38" s="8" t="s">
        <v>102</v>
      </c>
      <c r="J38" s="9">
        <v>14</v>
      </c>
      <c r="K38" s="8">
        <v>0</v>
      </c>
      <c r="L38" s="8" t="s">
        <v>103</v>
      </c>
    </row>
    <row r="39" spans="3:13">
      <c r="C39" s="8">
        <v>127</v>
      </c>
      <c r="D39" s="8">
        <v>121</v>
      </c>
      <c r="E39" s="8" t="s">
        <v>101</v>
      </c>
      <c r="F39" s="8">
        <v>1</v>
      </c>
      <c r="G39" s="8">
        <v>1</v>
      </c>
      <c r="H39" s="13">
        <v>43024</v>
      </c>
      <c r="I39" s="8" t="s">
        <v>102</v>
      </c>
      <c r="J39" s="9">
        <v>14</v>
      </c>
      <c r="K39" s="8">
        <v>0</v>
      </c>
      <c r="L39" s="8" t="s">
        <v>103</v>
      </c>
      <c r="M39">
        <f>SUM(K39:K43)/COUNT(K39:K43)</f>
        <v>0</v>
      </c>
    </row>
    <row r="40" spans="3:13">
      <c r="C40" s="8">
        <v>127</v>
      </c>
      <c r="D40" s="8">
        <v>121</v>
      </c>
      <c r="E40" s="8" t="s">
        <v>101</v>
      </c>
      <c r="F40" s="8">
        <v>2</v>
      </c>
      <c r="G40" s="8">
        <v>1</v>
      </c>
      <c r="H40" s="13">
        <v>43024</v>
      </c>
      <c r="I40" s="8" t="s">
        <v>102</v>
      </c>
      <c r="J40" s="9">
        <v>14</v>
      </c>
      <c r="K40" s="8">
        <v>0</v>
      </c>
      <c r="L40" s="8" t="s">
        <v>103</v>
      </c>
    </row>
    <row r="41" spans="3:13">
      <c r="C41" s="8">
        <v>127</v>
      </c>
      <c r="D41" s="8">
        <v>121</v>
      </c>
      <c r="E41" s="8" t="s">
        <v>101</v>
      </c>
      <c r="F41" s="8">
        <v>3</v>
      </c>
      <c r="G41" s="8">
        <v>1</v>
      </c>
      <c r="H41" s="13">
        <v>43024</v>
      </c>
      <c r="I41" s="8" t="s">
        <v>102</v>
      </c>
      <c r="J41" s="9">
        <v>14</v>
      </c>
      <c r="K41" s="8">
        <v>0</v>
      </c>
      <c r="L41" s="8" t="s">
        <v>103</v>
      </c>
    </row>
    <row r="42" spans="3:13">
      <c r="C42" s="8">
        <v>127</v>
      </c>
      <c r="D42" s="8">
        <v>121</v>
      </c>
      <c r="E42" s="8" t="s">
        <v>101</v>
      </c>
      <c r="F42" s="8">
        <v>4</v>
      </c>
      <c r="G42" s="8">
        <v>1</v>
      </c>
      <c r="H42" s="13">
        <v>43024</v>
      </c>
      <c r="I42" s="8" t="s">
        <v>102</v>
      </c>
      <c r="J42" s="9">
        <v>14</v>
      </c>
      <c r="K42" s="8">
        <v>0</v>
      </c>
      <c r="L42" s="8" t="s">
        <v>103</v>
      </c>
    </row>
    <row r="43" spans="3:13">
      <c r="C43" s="8">
        <v>127</v>
      </c>
      <c r="D43" s="8">
        <v>121</v>
      </c>
      <c r="E43" s="8" t="s">
        <v>101</v>
      </c>
      <c r="F43" s="8">
        <v>5</v>
      </c>
      <c r="G43" s="8">
        <v>1</v>
      </c>
      <c r="H43" s="13">
        <v>43024</v>
      </c>
      <c r="I43" s="8" t="s">
        <v>102</v>
      </c>
      <c r="J43" s="9">
        <v>14</v>
      </c>
      <c r="K43" s="8">
        <v>0</v>
      </c>
      <c r="L43" s="8" t="s">
        <v>103</v>
      </c>
    </row>
    <row r="44" spans="3:13">
      <c r="C44" s="8">
        <v>55</v>
      </c>
      <c r="D44" s="8">
        <v>38</v>
      </c>
      <c r="E44" s="8" t="s">
        <v>111</v>
      </c>
      <c r="F44" s="8">
        <v>1</v>
      </c>
      <c r="G44" s="8">
        <v>1</v>
      </c>
      <c r="H44" s="13">
        <v>43024</v>
      </c>
      <c r="I44" s="13">
        <v>43036</v>
      </c>
      <c r="J44" s="9">
        <v>12</v>
      </c>
      <c r="K44" s="8">
        <v>1</v>
      </c>
      <c r="L44" s="8" t="s">
        <v>103</v>
      </c>
      <c r="M44">
        <f>SUM(K44:K48)/COUNT(K44:K48)</f>
        <v>0.2</v>
      </c>
    </row>
    <row r="45" spans="3:13">
      <c r="C45" s="8">
        <v>55</v>
      </c>
      <c r="D45" s="8">
        <v>38</v>
      </c>
      <c r="E45" s="8" t="s">
        <v>111</v>
      </c>
      <c r="F45" s="8">
        <v>2</v>
      </c>
      <c r="G45" s="8">
        <v>1</v>
      </c>
      <c r="H45" s="13">
        <v>43024</v>
      </c>
      <c r="I45" s="8" t="s">
        <v>102</v>
      </c>
      <c r="J45" s="9">
        <v>14</v>
      </c>
      <c r="K45" s="8">
        <v>0</v>
      </c>
      <c r="L45" s="8" t="s">
        <v>103</v>
      </c>
    </row>
    <row r="46" spans="3:13">
      <c r="C46" s="8">
        <v>55</v>
      </c>
      <c r="D46" s="8">
        <v>38</v>
      </c>
      <c r="E46" s="8" t="s">
        <v>111</v>
      </c>
      <c r="F46" s="8">
        <v>3</v>
      </c>
      <c r="G46" s="8">
        <v>1</v>
      </c>
      <c r="H46" s="13">
        <v>43024</v>
      </c>
      <c r="I46" s="8" t="s">
        <v>102</v>
      </c>
      <c r="J46" s="9">
        <v>14</v>
      </c>
      <c r="K46" s="8">
        <v>0</v>
      </c>
      <c r="L46" s="8" t="s">
        <v>103</v>
      </c>
    </row>
    <row r="47" spans="3:13">
      <c r="C47" s="8">
        <v>55</v>
      </c>
      <c r="D47" s="8">
        <v>38</v>
      </c>
      <c r="E47" s="8" t="s">
        <v>111</v>
      </c>
      <c r="F47" s="8">
        <v>4</v>
      </c>
      <c r="G47" s="8">
        <v>1</v>
      </c>
      <c r="H47" s="13">
        <v>43024</v>
      </c>
      <c r="I47" s="8" t="s">
        <v>102</v>
      </c>
      <c r="J47" s="9">
        <v>14</v>
      </c>
      <c r="K47" s="8">
        <v>0</v>
      </c>
      <c r="L47" s="8" t="s">
        <v>103</v>
      </c>
    </row>
    <row r="48" spans="3:13">
      <c r="C48" s="8">
        <v>55</v>
      </c>
      <c r="D48" s="8">
        <v>38</v>
      </c>
      <c r="E48" s="8" t="s">
        <v>111</v>
      </c>
      <c r="F48" s="8">
        <v>5</v>
      </c>
      <c r="G48" s="8">
        <v>1</v>
      </c>
      <c r="H48" s="13">
        <v>43024</v>
      </c>
      <c r="I48" s="8" t="s">
        <v>102</v>
      </c>
      <c r="J48" s="9">
        <v>14</v>
      </c>
      <c r="K48" s="8">
        <v>0</v>
      </c>
      <c r="L48" s="8" t="s">
        <v>103</v>
      </c>
    </row>
    <row r="49" spans="3:13">
      <c r="C49" s="8">
        <v>61</v>
      </c>
      <c r="D49" s="8">
        <v>48</v>
      </c>
      <c r="E49" s="8" t="s">
        <v>111</v>
      </c>
      <c r="F49" s="8">
        <v>1</v>
      </c>
      <c r="G49" s="8">
        <v>1</v>
      </c>
      <c r="H49" s="13">
        <v>43024</v>
      </c>
      <c r="I49" s="13">
        <v>43028</v>
      </c>
      <c r="J49" s="9">
        <v>4</v>
      </c>
      <c r="K49" s="8">
        <v>1</v>
      </c>
      <c r="L49" s="8" t="s">
        <v>103</v>
      </c>
      <c r="M49">
        <f>SUM(K49:K53)/COUNT(K49:K53)</f>
        <v>0.8</v>
      </c>
    </row>
    <row r="50" spans="3:13">
      <c r="C50" s="8">
        <v>61</v>
      </c>
      <c r="D50" s="8">
        <v>48</v>
      </c>
      <c r="E50" s="8" t="s">
        <v>111</v>
      </c>
      <c r="F50" s="8">
        <v>2</v>
      </c>
      <c r="G50" s="8">
        <v>1</v>
      </c>
      <c r="H50" s="13">
        <v>43024</v>
      </c>
      <c r="I50" s="13">
        <v>43029</v>
      </c>
      <c r="J50" s="9">
        <v>5</v>
      </c>
      <c r="K50" s="8">
        <v>1</v>
      </c>
      <c r="L50" s="8" t="s">
        <v>103</v>
      </c>
    </row>
    <row r="51" spans="3:13">
      <c r="C51" s="8">
        <v>61</v>
      </c>
      <c r="D51" s="8">
        <v>48</v>
      </c>
      <c r="E51" s="8" t="s">
        <v>111</v>
      </c>
      <c r="F51" s="8">
        <v>3</v>
      </c>
      <c r="G51" s="8">
        <v>1</v>
      </c>
      <c r="H51" s="13">
        <v>43024</v>
      </c>
      <c r="I51" s="13">
        <v>43035</v>
      </c>
      <c r="J51" s="9">
        <v>11</v>
      </c>
      <c r="K51" s="8">
        <v>1</v>
      </c>
      <c r="L51" s="8" t="s">
        <v>103</v>
      </c>
    </row>
    <row r="52" spans="3:13">
      <c r="C52" s="8">
        <v>61</v>
      </c>
      <c r="D52" s="8">
        <v>48</v>
      </c>
      <c r="E52" s="8" t="s">
        <v>111</v>
      </c>
      <c r="F52" s="8">
        <v>4</v>
      </c>
      <c r="G52" s="8">
        <v>1</v>
      </c>
      <c r="H52" s="13">
        <v>43024</v>
      </c>
      <c r="I52" s="13">
        <v>43035</v>
      </c>
      <c r="J52" s="9">
        <v>11</v>
      </c>
      <c r="K52" s="8">
        <v>1</v>
      </c>
      <c r="L52" s="8" t="s">
        <v>103</v>
      </c>
    </row>
    <row r="53" spans="3:13">
      <c r="C53" s="8">
        <v>61</v>
      </c>
      <c r="D53" s="8">
        <v>48</v>
      </c>
      <c r="E53" s="8" t="s">
        <v>111</v>
      </c>
      <c r="F53" s="8">
        <v>5</v>
      </c>
      <c r="G53" s="8">
        <v>1</v>
      </c>
      <c r="H53" s="13">
        <v>43024</v>
      </c>
      <c r="I53" s="8" t="s">
        <v>102</v>
      </c>
      <c r="J53" s="9">
        <v>14</v>
      </c>
      <c r="K53" s="8">
        <v>0</v>
      </c>
      <c r="L53" s="8" t="s">
        <v>103</v>
      </c>
    </row>
    <row r="54" spans="3:13">
      <c r="C54" s="8">
        <v>67</v>
      </c>
      <c r="D54" s="8">
        <v>60</v>
      </c>
      <c r="E54" s="8" t="s">
        <v>111</v>
      </c>
      <c r="F54" s="8">
        <v>1</v>
      </c>
      <c r="G54" s="8">
        <v>1</v>
      </c>
      <c r="H54" s="13">
        <v>43024</v>
      </c>
      <c r="I54" s="13">
        <v>43035</v>
      </c>
      <c r="J54" s="9">
        <v>11</v>
      </c>
      <c r="K54" s="8">
        <v>1</v>
      </c>
      <c r="L54" s="8" t="s">
        <v>103</v>
      </c>
      <c r="M54">
        <f>SUM(K54:K58)/COUNT(K54:K58)</f>
        <v>0.2</v>
      </c>
    </row>
    <row r="55" spans="3:13">
      <c r="C55" s="8">
        <v>67</v>
      </c>
      <c r="D55" s="8">
        <v>60</v>
      </c>
      <c r="E55" s="8" t="s">
        <v>111</v>
      </c>
      <c r="F55" s="8">
        <v>2</v>
      </c>
      <c r="G55" s="8">
        <v>1</v>
      </c>
      <c r="H55" s="13">
        <v>43024</v>
      </c>
      <c r="I55" s="8" t="s">
        <v>102</v>
      </c>
      <c r="J55" s="9">
        <v>14</v>
      </c>
      <c r="K55" s="8">
        <v>0</v>
      </c>
      <c r="L55" s="8" t="s">
        <v>103</v>
      </c>
    </row>
    <row r="56" spans="3:13">
      <c r="C56" s="8">
        <v>67</v>
      </c>
      <c r="D56" s="8">
        <v>60</v>
      </c>
      <c r="E56" s="8" t="s">
        <v>111</v>
      </c>
      <c r="F56" s="8">
        <v>3</v>
      </c>
      <c r="G56" s="8">
        <v>1</v>
      </c>
      <c r="H56" s="13">
        <v>43024</v>
      </c>
      <c r="I56" s="8" t="s">
        <v>102</v>
      </c>
      <c r="J56" s="9">
        <v>14</v>
      </c>
      <c r="K56" s="8">
        <v>0</v>
      </c>
      <c r="L56" s="8" t="s">
        <v>103</v>
      </c>
    </row>
    <row r="57" spans="3:13">
      <c r="C57" s="8">
        <v>67</v>
      </c>
      <c r="D57" s="8">
        <v>60</v>
      </c>
      <c r="E57" s="8" t="s">
        <v>111</v>
      </c>
      <c r="F57" s="8">
        <v>4</v>
      </c>
      <c r="G57" s="8">
        <v>1</v>
      </c>
      <c r="H57" s="13">
        <v>43024</v>
      </c>
      <c r="I57" s="8" t="s">
        <v>102</v>
      </c>
      <c r="J57" s="9">
        <v>14</v>
      </c>
      <c r="K57" s="8">
        <v>0</v>
      </c>
      <c r="L57" s="8" t="s">
        <v>103</v>
      </c>
    </row>
    <row r="58" spans="3:13">
      <c r="C58" s="8">
        <v>67</v>
      </c>
      <c r="D58" s="8">
        <v>60</v>
      </c>
      <c r="E58" s="8" t="s">
        <v>111</v>
      </c>
      <c r="F58" s="8">
        <v>5</v>
      </c>
      <c r="G58" s="8">
        <v>1</v>
      </c>
      <c r="H58" s="13">
        <v>43024</v>
      </c>
      <c r="I58" s="8" t="s">
        <v>102</v>
      </c>
      <c r="J58" s="9">
        <v>14</v>
      </c>
      <c r="K58" s="8">
        <v>0</v>
      </c>
      <c r="L58" s="8" t="s">
        <v>103</v>
      </c>
    </row>
    <row r="59" spans="3:13">
      <c r="C59" s="8">
        <v>73</v>
      </c>
      <c r="D59" s="8">
        <v>74</v>
      </c>
      <c r="E59" s="8" t="s">
        <v>111</v>
      </c>
      <c r="F59" s="8">
        <v>1</v>
      </c>
      <c r="G59" s="8">
        <v>1</v>
      </c>
      <c r="H59" s="13">
        <v>43024</v>
      </c>
      <c r="I59" s="8" t="s">
        <v>102</v>
      </c>
      <c r="J59" s="9">
        <v>14</v>
      </c>
      <c r="K59" s="8">
        <v>0</v>
      </c>
      <c r="L59" s="8" t="s">
        <v>103</v>
      </c>
      <c r="M59">
        <f>SUM(K59:K63)/COUNT(K59:K63)</f>
        <v>0</v>
      </c>
    </row>
    <row r="60" spans="3:13">
      <c r="C60" s="8">
        <v>73</v>
      </c>
      <c r="D60" s="8">
        <v>74</v>
      </c>
      <c r="E60" s="8" t="s">
        <v>111</v>
      </c>
      <c r="F60" s="8">
        <v>2</v>
      </c>
      <c r="G60" s="8">
        <v>1</v>
      </c>
      <c r="H60" s="13">
        <v>43024</v>
      </c>
      <c r="I60" s="8" t="s">
        <v>102</v>
      </c>
      <c r="J60" s="9">
        <v>14</v>
      </c>
      <c r="K60" s="8">
        <v>0</v>
      </c>
      <c r="L60" s="8" t="s">
        <v>103</v>
      </c>
    </row>
    <row r="61" spans="3:13">
      <c r="C61" s="8">
        <v>73</v>
      </c>
      <c r="D61" s="8">
        <v>74</v>
      </c>
      <c r="E61" s="8" t="s">
        <v>111</v>
      </c>
      <c r="F61" s="8">
        <v>3</v>
      </c>
      <c r="G61" s="8">
        <v>1</v>
      </c>
      <c r="H61" s="13">
        <v>43024</v>
      </c>
      <c r="I61" s="8" t="s">
        <v>102</v>
      </c>
      <c r="J61" s="9">
        <v>14</v>
      </c>
      <c r="K61" s="8">
        <v>0</v>
      </c>
      <c r="L61" s="8" t="s">
        <v>103</v>
      </c>
    </row>
    <row r="62" spans="3:13">
      <c r="C62" s="8">
        <v>73</v>
      </c>
      <c r="D62" s="8">
        <v>74</v>
      </c>
      <c r="E62" s="8" t="s">
        <v>111</v>
      </c>
      <c r="F62" s="8">
        <v>4</v>
      </c>
      <c r="G62" s="8">
        <v>1</v>
      </c>
      <c r="H62" s="13">
        <v>43024</v>
      </c>
      <c r="I62" s="8" t="s">
        <v>102</v>
      </c>
      <c r="J62" s="9">
        <v>14</v>
      </c>
      <c r="K62" s="8">
        <v>0</v>
      </c>
      <c r="L62" s="8" t="s">
        <v>103</v>
      </c>
    </row>
    <row r="63" spans="3:13">
      <c r="C63" s="8">
        <v>73</v>
      </c>
      <c r="D63" s="8">
        <v>74</v>
      </c>
      <c r="E63" s="8" t="s">
        <v>111</v>
      </c>
      <c r="F63" s="8">
        <v>5</v>
      </c>
      <c r="G63" s="8">
        <v>1</v>
      </c>
      <c r="H63" s="13">
        <v>43024</v>
      </c>
      <c r="I63" s="8" t="s">
        <v>102</v>
      </c>
      <c r="J63" s="9">
        <v>14</v>
      </c>
      <c r="K63" s="8">
        <v>0</v>
      </c>
      <c r="L63" s="8" t="s">
        <v>103</v>
      </c>
    </row>
    <row r="64" spans="3:13">
      <c r="C64" s="8">
        <v>91</v>
      </c>
      <c r="D64" s="8">
        <v>90</v>
      </c>
      <c r="E64" s="8" t="s">
        <v>111</v>
      </c>
      <c r="F64" s="8">
        <v>1</v>
      </c>
      <c r="G64" s="8">
        <v>1</v>
      </c>
      <c r="H64" s="13">
        <v>43024</v>
      </c>
      <c r="I64" s="13">
        <v>43032</v>
      </c>
      <c r="J64" s="9">
        <v>8</v>
      </c>
      <c r="K64" s="8">
        <v>1</v>
      </c>
      <c r="L64" s="8" t="s">
        <v>103</v>
      </c>
      <c r="M64">
        <f>SUM(K64:K68)/COUNT(K64:K68)</f>
        <v>0.2</v>
      </c>
    </row>
    <row r="65" spans="3:13">
      <c r="C65" s="8">
        <v>91</v>
      </c>
      <c r="D65" s="8">
        <v>90</v>
      </c>
      <c r="E65" s="8" t="s">
        <v>111</v>
      </c>
      <c r="F65" s="8">
        <v>2</v>
      </c>
      <c r="G65" s="8">
        <v>1</v>
      </c>
      <c r="H65" s="13">
        <v>43024</v>
      </c>
      <c r="I65" s="8" t="s">
        <v>102</v>
      </c>
      <c r="J65" s="9">
        <v>14</v>
      </c>
      <c r="K65" s="8">
        <v>0</v>
      </c>
      <c r="L65" s="8" t="s">
        <v>103</v>
      </c>
    </row>
    <row r="66" spans="3:13">
      <c r="C66" s="8">
        <v>91</v>
      </c>
      <c r="D66" s="8">
        <v>90</v>
      </c>
      <c r="E66" s="8" t="s">
        <v>111</v>
      </c>
      <c r="F66" s="8">
        <v>3</v>
      </c>
      <c r="G66" s="8">
        <v>1</v>
      </c>
      <c r="H66" s="13">
        <v>43024</v>
      </c>
      <c r="I66" s="8" t="s">
        <v>102</v>
      </c>
      <c r="J66" s="9">
        <v>14</v>
      </c>
      <c r="K66" s="8">
        <v>0</v>
      </c>
      <c r="L66" s="8" t="s">
        <v>103</v>
      </c>
    </row>
    <row r="67" spans="3:13">
      <c r="C67" s="8">
        <v>91</v>
      </c>
      <c r="D67" s="8">
        <v>90</v>
      </c>
      <c r="E67" s="8" t="s">
        <v>111</v>
      </c>
      <c r="F67" s="8">
        <v>4</v>
      </c>
      <c r="G67" s="8">
        <v>1</v>
      </c>
      <c r="H67" s="13">
        <v>43024</v>
      </c>
      <c r="I67" s="8" t="s">
        <v>102</v>
      </c>
      <c r="J67" s="9">
        <v>14</v>
      </c>
      <c r="K67" s="8">
        <v>0</v>
      </c>
      <c r="L67" s="8" t="s">
        <v>103</v>
      </c>
    </row>
    <row r="68" spans="3:13">
      <c r="C68" s="8">
        <v>91</v>
      </c>
      <c r="D68" s="8">
        <v>90</v>
      </c>
      <c r="E68" s="8" t="s">
        <v>111</v>
      </c>
      <c r="F68" s="8">
        <v>5</v>
      </c>
      <c r="G68" s="8">
        <v>1</v>
      </c>
      <c r="H68" s="13">
        <v>43024</v>
      </c>
      <c r="I68" s="8" t="s">
        <v>102</v>
      </c>
      <c r="J68" s="9">
        <v>14</v>
      </c>
      <c r="K68" s="8">
        <v>0</v>
      </c>
      <c r="L68" s="8" t="s">
        <v>103</v>
      </c>
    </row>
    <row r="69" spans="3:13">
      <c r="C69" s="8">
        <v>115</v>
      </c>
      <c r="D69" s="8">
        <v>107</v>
      </c>
      <c r="E69" s="8" t="s">
        <v>111</v>
      </c>
      <c r="F69" s="8">
        <v>1</v>
      </c>
      <c r="G69" s="8">
        <v>1</v>
      </c>
      <c r="H69" s="13">
        <v>43024</v>
      </c>
      <c r="I69" s="13">
        <v>43030</v>
      </c>
      <c r="J69" s="9">
        <v>6</v>
      </c>
      <c r="K69" s="8">
        <v>1</v>
      </c>
      <c r="L69" s="8" t="s">
        <v>103</v>
      </c>
      <c r="M69">
        <f>SUM(K69:K73)/COUNT(K69:K73)</f>
        <v>0.4</v>
      </c>
    </row>
    <row r="70" spans="3:13">
      <c r="C70" s="8">
        <v>115</v>
      </c>
      <c r="D70" s="8">
        <v>107</v>
      </c>
      <c r="E70" s="8" t="s">
        <v>111</v>
      </c>
      <c r="F70" s="8">
        <v>2</v>
      </c>
      <c r="G70" s="8">
        <v>1</v>
      </c>
      <c r="H70" s="13">
        <v>43024</v>
      </c>
      <c r="I70" s="13">
        <v>43034</v>
      </c>
      <c r="J70" s="9">
        <v>10</v>
      </c>
      <c r="K70" s="8">
        <v>1</v>
      </c>
      <c r="L70" s="8" t="s">
        <v>103</v>
      </c>
    </row>
    <row r="71" spans="3:13">
      <c r="C71" s="8">
        <v>115</v>
      </c>
      <c r="D71" s="8">
        <v>107</v>
      </c>
      <c r="E71" s="8" t="s">
        <v>111</v>
      </c>
      <c r="F71" s="8">
        <v>3</v>
      </c>
      <c r="G71" s="8">
        <v>1</v>
      </c>
      <c r="H71" s="13">
        <v>43024</v>
      </c>
      <c r="I71" s="8" t="s">
        <v>102</v>
      </c>
      <c r="J71" s="9">
        <v>14</v>
      </c>
      <c r="K71" s="8">
        <v>0</v>
      </c>
      <c r="L71" s="8" t="s">
        <v>103</v>
      </c>
    </row>
    <row r="72" spans="3:13">
      <c r="C72" s="8">
        <v>115</v>
      </c>
      <c r="D72" s="8">
        <v>107</v>
      </c>
      <c r="E72" s="8" t="s">
        <v>111</v>
      </c>
      <c r="F72" s="8">
        <v>4</v>
      </c>
      <c r="G72" s="8">
        <v>1</v>
      </c>
      <c r="H72" s="13">
        <v>43024</v>
      </c>
      <c r="I72" s="8" t="s">
        <v>102</v>
      </c>
      <c r="J72" s="9">
        <v>14</v>
      </c>
      <c r="K72" s="8">
        <v>0</v>
      </c>
      <c r="L72" s="8" t="s">
        <v>103</v>
      </c>
    </row>
    <row r="73" spans="3:13">
      <c r="C73" s="8">
        <v>115</v>
      </c>
      <c r="D73" s="8">
        <v>107</v>
      </c>
      <c r="E73" s="8" t="s">
        <v>111</v>
      </c>
      <c r="F73" s="8">
        <v>5</v>
      </c>
      <c r="G73" s="8">
        <v>1</v>
      </c>
      <c r="H73" s="13">
        <v>43024</v>
      </c>
      <c r="I73" s="8" t="s">
        <v>102</v>
      </c>
      <c r="J73" s="9">
        <v>14</v>
      </c>
      <c r="K73" s="8">
        <v>0</v>
      </c>
      <c r="L73" s="8" t="s">
        <v>103</v>
      </c>
    </row>
    <row r="74" spans="3:13">
      <c r="C74" s="8">
        <v>115</v>
      </c>
      <c r="D74" s="8">
        <v>108</v>
      </c>
      <c r="E74" s="8" t="s">
        <v>111</v>
      </c>
      <c r="F74" s="8">
        <v>1</v>
      </c>
      <c r="G74" s="8">
        <v>1</v>
      </c>
      <c r="H74" s="13">
        <v>43024</v>
      </c>
      <c r="I74" s="13">
        <v>43030</v>
      </c>
      <c r="J74" s="9">
        <v>6</v>
      </c>
      <c r="K74" s="8">
        <v>1</v>
      </c>
      <c r="L74" s="8" t="s">
        <v>103</v>
      </c>
      <c r="M74">
        <f>SUM(K74:K78)/COUNT(K74:K78)</f>
        <v>0.2</v>
      </c>
    </row>
    <row r="75" spans="3:13">
      <c r="C75" s="8">
        <v>115</v>
      </c>
      <c r="D75" s="8">
        <v>108</v>
      </c>
      <c r="E75" s="8" t="s">
        <v>111</v>
      </c>
      <c r="F75" s="8">
        <v>2</v>
      </c>
      <c r="G75" s="8">
        <v>1</v>
      </c>
      <c r="H75" s="13">
        <v>43024</v>
      </c>
      <c r="I75" s="8" t="s">
        <v>102</v>
      </c>
      <c r="J75" s="9">
        <v>14</v>
      </c>
      <c r="K75" s="8">
        <v>0</v>
      </c>
      <c r="L75" s="8" t="s">
        <v>103</v>
      </c>
    </row>
    <row r="76" spans="3:13">
      <c r="C76" s="8">
        <v>115</v>
      </c>
      <c r="D76" s="8">
        <v>108</v>
      </c>
      <c r="E76" s="8" t="s">
        <v>111</v>
      </c>
      <c r="F76" s="8">
        <v>3</v>
      </c>
      <c r="G76" s="8">
        <v>1</v>
      </c>
      <c r="H76" s="13">
        <v>43024</v>
      </c>
      <c r="I76" s="8" t="s">
        <v>102</v>
      </c>
      <c r="J76" s="9">
        <v>14</v>
      </c>
      <c r="K76" s="8">
        <v>0</v>
      </c>
      <c r="L76" s="8" t="s">
        <v>103</v>
      </c>
    </row>
    <row r="77" spans="3:13">
      <c r="C77" s="8">
        <v>115</v>
      </c>
      <c r="D77" s="8">
        <v>108</v>
      </c>
      <c r="E77" s="8" t="s">
        <v>111</v>
      </c>
      <c r="F77" s="8">
        <v>4</v>
      </c>
      <c r="G77" s="8">
        <v>1</v>
      </c>
      <c r="H77" s="13">
        <v>43024</v>
      </c>
      <c r="I77" s="8" t="s">
        <v>102</v>
      </c>
      <c r="J77" s="9">
        <v>14</v>
      </c>
      <c r="K77" s="8">
        <v>0</v>
      </c>
      <c r="L77" s="8" t="s">
        <v>103</v>
      </c>
    </row>
    <row r="78" spans="3:13">
      <c r="C78" s="8">
        <v>115</v>
      </c>
      <c r="D78" s="8">
        <v>108</v>
      </c>
      <c r="E78" s="8" t="s">
        <v>111</v>
      </c>
      <c r="F78" s="8">
        <v>5</v>
      </c>
      <c r="G78" s="8">
        <v>1</v>
      </c>
      <c r="H78" s="13">
        <v>43024</v>
      </c>
      <c r="I78" s="8" t="s">
        <v>102</v>
      </c>
      <c r="J78" s="9">
        <v>14</v>
      </c>
      <c r="K78" s="8">
        <v>0</v>
      </c>
      <c r="L78" s="8" t="s">
        <v>103</v>
      </c>
    </row>
    <row r="79" spans="3:13">
      <c r="C79" s="8">
        <v>127</v>
      </c>
      <c r="D79" s="8">
        <v>122</v>
      </c>
      <c r="E79" s="8" t="s">
        <v>111</v>
      </c>
      <c r="F79" s="8">
        <v>1</v>
      </c>
      <c r="G79" s="8">
        <v>1</v>
      </c>
      <c r="H79" s="13">
        <v>43024</v>
      </c>
      <c r="I79" s="13">
        <v>43034</v>
      </c>
      <c r="J79" s="9">
        <v>10</v>
      </c>
      <c r="K79" s="8">
        <v>1</v>
      </c>
      <c r="L79" s="8" t="s">
        <v>103</v>
      </c>
      <c r="M79">
        <f>SUM(K79:K83)/COUNT(K79:K83)</f>
        <v>0.4</v>
      </c>
    </row>
    <row r="80" spans="3:13">
      <c r="C80" s="8">
        <v>127</v>
      </c>
      <c r="D80" s="8">
        <v>122</v>
      </c>
      <c r="E80" s="8" t="s">
        <v>111</v>
      </c>
      <c r="F80" s="8">
        <v>2</v>
      </c>
      <c r="G80" s="8">
        <v>1</v>
      </c>
      <c r="H80" s="13">
        <v>43024</v>
      </c>
      <c r="I80" s="13">
        <v>43036</v>
      </c>
      <c r="J80" s="9">
        <v>12</v>
      </c>
      <c r="K80" s="8">
        <v>1</v>
      </c>
      <c r="L80" s="8" t="s">
        <v>103</v>
      </c>
    </row>
    <row r="81" spans="3:13">
      <c r="C81" s="8">
        <v>127</v>
      </c>
      <c r="D81" s="8">
        <v>122</v>
      </c>
      <c r="E81" s="8" t="s">
        <v>111</v>
      </c>
      <c r="F81" s="8">
        <v>3</v>
      </c>
      <c r="G81" s="8">
        <v>1</v>
      </c>
      <c r="H81" s="13">
        <v>43024</v>
      </c>
      <c r="I81" s="8" t="s">
        <v>102</v>
      </c>
      <c r="J81" s="9">
        <v>14</v>
      </c>
      <c r="K81" s="8">
        <v>0</v>
      </c>
      <c r="L81" s="8" t="s">
        <v>103</v>
      </c>
    </row>
    <row r="82" spans="3:13">
      <c r="C82" s="8">
        <v>127</v>
      </c>
      <c r="D82" s="8">
        <v>122</v>
      </c>
      <c r="E82" s="8" t="s">
        <v>111</v>
      </c>
      <c r="F82" s="8">
        <v>4</v>
      </c>
      <c r="G82" s="8">
        <v>1</v>
      </c>
      <c r="H82" s="13">
        <v>43024</v>
      </c>
      <c r="I82" s="8" t="s">
        <v>102</v>
      </c>
      <c r="J82" s="9">
        <v>14</v>
      </c>
      <c r="K82" s="8">
        <v>0</v>
      </c>
      <c r="L82" s="8" t="s">
        <v>103</v>
      </c>
    </row>
    <row r="83" spans="3:13">
      <c r="C83" s="8">
        <v>127</v>
      </c>
      <c r="D83" s="8">
        <v>122</v>
      </c>
      <c r="E83" s="8" t="s">
        <v>111</v>
      </c>
      <c r="F83" s="8">
        <v>5</v>
      </c>
      <c r="G83" s="8">
        <v>1</v>
      </c>
      <c r="H83" s="13">
        <v>43024</v>
      </c>
      <c r="I83" s="8" t="s">
        <v>102</v>
      </c>
      <c r="J83" s="9">
        <v>14</v>
      </c>
      <c r="K83" s="8">
        <v>0</v>
      </c>
      <c r="L83" s="8" t="s">
        <v>103</v>
      </c>
    </row>
    <row r="84" spans="3:13">
      <c r="C84" s="8">
        <v>8</v>
      </c>
      <c r="D84" s="8">
        <v>5</v>
      </c>
      <c r="E84" s="8" t="s">
        <v>101</v>
      </c>
      <c r="F84" s="8">
        <v>1</v>
      </c>
      <c r="G84" s="8">
        <v>2</v>
      </c>
      <c r="H84" s="13">
        <v>43024</v>
      </c>
      <c r="I84" s="8" t="s">
        <v>102</v>
      </c>
      <c r="J84" s="9">
        <v>14</v>
      </c>
      <c r="K84" s="8">
        <v>0</v>
      </c>
      <c r="L84" s="8" t="s">
        <v>103</v>
      </c>
      <c r="M84">
        <f>SUM(K84:K88)/COUNT(K84:K88)</f>
        <v>0</v>
      </c>
    </row>
    <row r="85" spans="3:13">
      <c r="C85" s="8">
        <v>8</v>
      </c>
      <c r="D85" s="8">
        <v>5</v>
      </c>
      <c r="E85" s="8" t="s">
        <v>101</v>
      </c>
      <c r="F85" s="8">
        <v>2</v>
      </c>
      <c r="G85" s="8">
        <v>2</v>
      </c>
      <c r="H85" s="13">
        <v>43024</v>
      </c>
      <c r="I85" s="8" t="s">
        <v>102</v>
      </c>
      <c r="J85" s="9">
        <v>14</v>
      </c>
      <c r="K85" s="8">
        <v>0</v>
      </c>
      <c r="L85" s="8" t="s">
        <v>103</v>
      </c>
    </row>
    <row r="86" spans="3:13">
      <c r="C86" s="8">
        <v>8</v>
      </c>
      <c r="D86" s="8">
        <v>5</v>
      </c>
      <c r="E86" s="8" t="s">
        <v>101</v>
      </c>
      <c r="F86" s="8">
        <v>3</v>
      </c>
      <c r="G86" s="8">
        <v>2</v>
      </c>
      <c r="H86" s="13">
        <v>43024</v>
      </c>
      <c r="I86" s="8" t="s">
        <v>102</v>
      </c>
      <c r="J86" s="9">
        <v>14</v>
      </c>
      <c r="K86" s="8">
        <v>0</v>
      </c>
      <c r="L86" s="8" t="s">
        <v>103</v>
      </c>
    </row>
    <row r="87" spans="3:13">
      <c r="C87" s="8">
        <v>8</v>
      </c>
      <c r="D87" s="8">
        <v>5</v>
      </c>
      <c r="E87" s="8" t="s">
        <v>101</v>
      </c>
      <c r="F87" s="8">
        <v>4</v>
      </c>
      <c r="G87" s="8">
        <v>2</v>
      </c>
      <c r="H87" s="13">
        <v>43024</v>
      </c>
      <c r="I87" s="8" t="s">
        <v>102</v>
      </c>
      <c r="J87" s="9">
        <v>14</v>
      </c>
      <c r="K87" s="8">
        <v>0</v>
      </c>
      <c r="L87" s="8" t="s">
        <v>103</v>
      </c>
    </row>
    <row r="88" spans="3:13">
      <c r="C88" s="8">
        <v>8</v>
      </c>
      <c r="D88" s="8">
        <v>5</v>
      </c>
      <c r="E88" s="8" t="s">
        <v>101</v>
      </c>
      <c r="F88" s="8">
        <v>5</v>
      </c>
      <c r="G88" s="8">
        <v>2</v>
      </c>
      <c r="H88" s="13">
        <v>43024</v>
      </c>
      <c r="I88" s="8" t="s">
        <v>102</v>
      </c>
      <c r="J88" s="9">
        <v>14</v>
      </c>
      <c r="K88" s="8">
        <v>0</v>
      </c>
      <c r="L88" s="8" t="s">
        <v>103</v>
      </c>
    </row>
    <row r="89" spans="3:13">
      <c r="C89" s="8">
        <v>8</v>
      </c>
      <c r="D89" s="8">
        <v>6</v>
      </c>
      <c r="E89" s="8" t="s">
        <v>101</v>
      </c>
      <c r="F89" s="8">
        <v>1</v>
      </c>
      <c r="G89" s="8">
        <v>2</v>
      </c>
      <c r="H89" s="13">
        <v>43024</v>
      </c>
      <c r="I89" s="8" t="s">
        <v>102</v>
      </c>
      <c r="J89" s="9">
        <v>14</v>
      </c>
      <c r="K89" s="8">
        <v>0</v>
      </c>
      <c r="L89" s="8" t="s">
        <v>103</v>
      </c>
      <c r="M89">
        <f>SUM(K89:K93)/COUNT(K89:K93)</f>
        <v>0</v>
      </c>
    </row>
    <row r="90" spans="3:13">
      <c r="C90" s="8">
        <v>8</v>
      </c>
      <c r="D90" s="8">
        <v>6</v>
      </c>
      <c r="E90" s="8" t="s">
        <v>101</v>
      </c>
      <c r="F90" s="8">
        <v>2</v>
      </c>
      <c r="G90" s="8">
        <v>2</v>
      </c>
      <c r="H90" s="13">
        <v>43024</v>
      </c>
      <c r="I90" s="8" t="s">
        <v>102</v>
      </c>
      <c r="J90" s="9">
        <v>14</v>
      </c>
      <c r="K90" s="8">
        <v>0</v>
      </c>
      <c r="L90" s="8" t="s">
        <v>103</v>
      </c>
    </row>
    <row r="91" spans="3:13">
      <c r="C91" s="8">
        <v>8</v>
      </c>
      <c r="D91" s="8">
        <v>6</v>
      </c>
      <c r="E91" s="8" t="s">
        <v>101</v>
      </c>
      <c r="F91" s="8">
        <v>3</v>
      </c>
      <c r="G91" s="8">
        <v>2</v>
      </c>
      <c r="H91" s="13">
        <v>43024</v>
      </c>
      <c r="I91" s="8" t="s">
        <v>102</v>
      </c>
      <c r="J91" s="9">
        <v>14</v>
      </c>
      <c r="K91" s="8">
        <v>0</v>
      </c>
      <c r="L91" s="8" t="s">
        <v>103</v>
      </c>
    </row>
    <row r="92" spans="3:13">
      <c r="C92" s="8">
        <v>8</v>
      </c>
      <c r="D92" s="8">
        <v>6</v>
      </c>
      <c r="E92" s="8" t="s">
        <v>101</v>
      </c>
      <c r="F92" s="8">
        <v>4</v>
      </c>
      <c r="G92" s="8">
        <v>2</v>
      </c>
      <c r="H92" s="13">
        <v>43024</v>
      </c>
      <c r="I92" s="8" t="s">
        <v>102</v>
      </c>
      <c r="J92" s="9">
        <v>14</v>
      </c>
      <c r="K92" s="8">
        <v>0</v>
      </c>
      <c r="L92" s="8" t="s">
        <v>103</v>
      </c>
    </row>
    <row r="93" spans="3:13">
      <c r="C93" s="8">
        <v>8</v>
      </c>
      <c r="D93" s="8">
        <v>6</v>
      </c>
      <c r="E93" s="8" t="s">
        <v>101</v>
      </c>
      <c r="F93" s="8">
        <v>5</v>
      </c>
      <c r="G93" s="8">
        <v>2</v>
      </c>
      <c r="H93" s="13">
        <v>43024</v>
      </c>
      <c r="I93" s="8" t="s">
        <v>102</v>
      </c>
      <c r="J93" s="9">
        <v>14</v>
      </c>
      <c r="K93" s="8">
        <v>0</v>
      </c>
      <c r="L93" s="8" t="s">
        <v>103</v>
      </c>
    </row>
    <row r="94" spans="3:13">
      <c r="C94" s="8">
        <v>26</v>
      </c>
      <c r="D94" s="8">
        <v>15</v>
      </c>
      <c r="E94" s="8" t="s">
        <v>101</v>
      </c>
      <c r="F94" s="8">
        <v>1</v>
      </c>
      <c r="G94" s="8">
        <v>2</v>
      </c>
      <c r="H94" s="13">
        <v>43024</v>
      </c>
      <c r="I94" s="8" t="s">
        <v>102</v>
      </c>
      <c r="J94" s="9">
        <v>14</v>
      </c>
      <c r="K94" s="8">
        <v>0</v>
      </c>
      <c r="L94" s="8" t="s">
        <v>103</v>
      </c>
      <c r="M94">
        <f>SUM(K94:K98)/COUNT(K94:K98)</f>
        <v>0</v>
      </c>
    </row>
    <row r="95" spans="3:13">
      <c r="C95" s="8">
        <v>26</v>
      </c>
      <c r="D95" s="8">
        <v>15</v>
      </c>
      <c r="E95" s="8" t="s">
        <v>101</v>
      </c>
      <c r="F95" s="8">
        <v>2</v>
      </c>
      <c r="G95" s="8">
        <v>2</v>
      </c>
      <c r="H95" s="13">
        <v>43024</v>
      </c>
      <c r="I95" s="8" t="s">
        <v>102</v>
      </c>
      <c r="J95" s="9">
        <v>14</v>
      </c>
      <c r="K95" s="8">
        <v>0</v>
      </c>
      <c r="L95" s="8" t="s">
        <v>103</v>
      </c>
    </row>
    <row r="96" spans="3:13">
      <c r="C96" s="8">
        <v>26</v>
      </c>
      <c r="D96" s="8">
        <v>15</v>
      </c>
      <c r="E96" s="8" t="s">
        <v>101</v>
      </c>
      <c r="F96" s="8">
        <v>3</v>
      </c>
      <c r="G96" s="8">
        <v>2</v>
      </c>
      <c r="H96" s="13">
        <v>43024</v>
      </c>
      <c r="I96" s="8" t="s">
        <v>102</v>
      </c>
      <c r="J96" s="9">
        <v>14</v>
      </c>
      <c r="K96" s="8">
        <v>0</v>
      </c>
      <c r="L96" s="8" t="s">
        <v>103</v>
      </c>
    </row>
    <row r="97" spans="3:13">
      <c r="C97" s="8">
        <v>26</v>
      </c>
      <c r="D97" s="8">
        <v>15</v>
      </c>
      <c r="E97" s="8" t="s">
        <v>101</v>
      </c>
      <c r="F97" s="8">
        <v>4</v>
      </c>
      <c r="G97" s="8">
        <v>2</v>
      </c>
      <c r="H97" s="13">
        <v>43024</v>
      </c>
      <c r="I97" s="8" t="s">
        <v>102</v>
      </c>
      <c r="J97" s="9">
        <v>14</v>
      </c>
      <c r="K97" s="8">
        <v>0</v>
      </c>
      <c r="L97" s="8" t="s">
        <v>103</v>
      </c>
    </row>
    <row r="98" spans="3:13">
      <c r="C98" s="8">
        <v>26</v>
      </c>
      <c r="D98" s="8">
        <v>15</v>
      </c>
      <c r="E98" s="8" t="s">
        <v>101</v>
      </c>
      <c r="F98" s="8">
        <v>5</v>
      </c>
      <c r="G98" s="8">
        <v>2</v>
      </c>
      <c r="H98" s="13">
        <v>43024</v>
      </c>
      <c r="I98" s="8" t="s">
        <v>102</v>
      </c>
      <c r="J98" s="9">
        <v>14</v>
      </c>
      <c r="K98" s="8">
        <v>0</v>
      </c>
      <c r="L98" s="8" t="s">
        <v>103</v>
      </c>
    </row>
    <row r="99" spans="3:13">
      <c r="C99" s="8">
        <v>26</v>
      </c>
      <c r="D99" s="8">
        <v>16</v>
      </c>
      <c r="E99" s="8" t="s">
        <v>101</v>
      </c>
      <c r="F99" s="8">
        <v>1</v>
      </c>
      <c r="G99" s="8">
        <v>2</v>
      </c>
      <c r="H99" s="13">
        <v>43024</v>
      </c>
      <c r="I99" s="8" t="s">
        <v>102</v>
      </c>
      <c r="J99" s="9">
        <v>14</v>
      </c>
      <c r="K99" s="8">
        <v>0</v>
      </c>
      <c r="L99" s="8" t="s">
        <v>103</v>
      </c>
      <c r="M99">
        <f>SUM(K99:K103)/COUNT(K99:K103)</f>
        <v>0</v>
      </c>
    </row>
    <row r="100" spans="3:13">
      <c r="C100" s="8">
        <v>26</v>
      </c>
      <c r="D100" s="8">
        <v>16</v>
      </c>
      <c r="E100" s="8" t="s">
        <v>101</v>
      </c>
      <c r="F100" s="8">
        <v>2</v>
      </c>
      <c r="G100" s="8">
        <v>2</v>
      </c>
      <c r="H100" s="13">
        <v>43024</v>
      </c>
      <c r="I100" s="8" t="s">
        <v>102</v>
      </c>
      <c r="J100" s="9">
        <v>14</v>
      </c>
      <c r="K100" s="8">
        <v>0</v>
      </c>
      <c r="L100" s="8" t="s">
        <v>103</v>
      </c>
    </row>
    <row r="101" spans="3:13">
      <c r="C101" s="8">
        <v>26</v>
      </c>
      <c r="D101" s="8">
        <v>16</v>
      </c>
      <c r="E101" s="8" t="s">
        <v>101</v>
      </c>
      <c r="F101" s="8">
        <v>3</v>
      </c>
      <c r="G101" s="8">
        <v>2</v>
      </c>
      <c r="H101" s="13">
        <v>43024</v>
      </c>
      <c r="I101" s="8" t="s">
        <v>102</v>
      </c>
      <c r="J101" s="9">
        <v>14</v>
      </c>
      <c r="K101" s="8">
        <v>0</v>
      </c>
      <c r="L101" s="8" t="s">
        <v>103</v>
      </c>
    </row>
    <row r="102" spans="3:13">
      <c r="C102" s="8">
        <v>26</v>
      </c>
      <c r="D102" s="8">
        <v>16</v>
      </c>
      <c r="E102" s="8" t="s">
        <v>101</v>
      </c>
      <c r="F102" s="8">
        <v>4</v>
      </c>
      <c r="G102" s="8">
        <v>2</v>
      </c>
      <c r="H102" s="13">
        <v>43024</v>
      </c>
      <c r="I102" s="8" t="s">
        <v>102</v>
      </c>
      <c r="J102" s="9">
        <v>14</v>
      </c>
      <c r="K102" s="8">
        <v>0</v>
      </c>
      <c r="L102" s="8" t="s">
        <v>103</v>
      </c>
    </row>
    <row r="103" spans="3:13">
      <c r="C103" s="8">
        <v>26</v>
      </c>
      <c r="D103" s="8">
        <v>16</v>
      </c>
      <c r="E103" s="8" t="s">
        <v>101</v>
      </c>
      <c r="F103" s="8">
        <v>5</v>
      </c>
      <c r="G103" s="8">
        <v>2</v>
      </c>
      <c r="H103" s="13">
        <v>43024</v>
      </c>
      <c r="I103" s="8" t="s">
        <v>102</v>
      </c>
      <c r="J103" s="9">
        <v>14</v>
      </c>
      <c r="K103" s="8">
        <v>0</v>
      </c>
      <c r="L103" s="8" t="s">
        <v>103</v>
      </c>
    </row>
    <row r="104" spans="3:13">
      <c r="C104" s="8">
        <v>26</v>
      </c>
      <c r="D104" s="8">
        <v>17</v>
      </c>
      <c r="E104" s="8" t="s">
        <v>101</v>
      </c>
      <c r="F104" s="8">
        <v>1</v>
      </c>
      <c r="G104" s="8">
        <v>2</v>
      </c>
      <c r="H104" s="13">
        <v>43024</v>
      </c>
      <c r="I104" s="8" t="s">
        <v>102</v>
      </c>
      <c r="J104" s="9">
        <v>14</v>
      </c>
      <c r="K104" s="8">
        <v>0</v>
      </c>
      <c r="L104" s="8" t="s">
        <v>103</v>
      </c>
      <c r="M104">
        <f>SUM(K104:K108)/COUNT(K104:K108)</f>
        <v>0</v>
      </c>
    </row>
    <row r="105" spans="3:13">
      <c r="C105" s="8">
        <v>26</v>
      </c>
      <c r="D105" s="8">
        <v>17</v>
      </c>
      <c r="E105" s="8" t="s">
        <v>101</v>
      </c>
      <c r="F105" s="8">
        <v>2</v>
      </c>
      <c r="G105" s="8">
        <v>2</v>
      </c>
      <c r="H105" s="13">
        <v>43024</v>
      </c>
      <c r="I105" s="8" t="s">
        <v>102</v>
      </c>
      <c r="J105" s="9">
        <v>14</v>
      </c>
      <c r="K105" s="8">
        <v>0</v>
      </c>
      <c r="L105" s="8" t="s">
        <v>103</v>
      </c>
    </row>
    <row r="106" spans="3:13">
      <c r="C106" s="8">
        <v>26</v>
      </c>
      <c r="D106" s="8">
        <v>17</v>
      </c>
      <c r="E106" s="8" t="s">
        <v>101</v>
      </c>
      <c r="F106" s="8">
        <v>3</v>
      </c>
      <c r="G106" s="8">
        <v>2</v>
      </c>
      <c r="H106" s="13">
        <v>43024</v>
      </c>
      <c r="I106" s="8" t="s">
        <v>102</v>
      </c>
      <c r="J106" s="9">
        <v>14</v>
      </c>
      <c r="K106" s="8">
        <v>0</v>
      </c>
      <c r="L106" s="8" t="s">
        <v>103</v>
      </c>
    </row>
    <row r="107" spans="3:13">
      <c r="C107" s="8">
        <v>26</v>
      </c>
      <c r="D107" s="8">
        <v>17</v>
      </c>
      <c r="E107" s="8" t="s">
        <v>101</v>
      </c>
      <c r="F107" s="8">
        <v>4</v>
      </c>
      <c r="G107" s="8">
        <v>2</v>
      </c>
      <c r="H107" s="13">
        <v>43024</v>
      </c>
      <c r="I107" s="8" t="s">
        <v>102</v>
      </c>
      <c r="J107" s="9">
        <v>14</v>
      </c>
      <c r="K107" s="8">
        <v>0</v>
      </c>
      <c r="L107" s="8" t="s">
        <v>103</v>
      </c>
    </row>
    <row r="108" spans="3:13">
      <c r="C108" s="8">
        <v>26</v>
      </c>
      <c r="D108" s="8">
        <v>17</v>
      </c>
      <c r="E108" s="8" t="s">
        <v>101</v>
      </c>
      <c r="F108" s="8">
        <v>5</v>
      </c>
      <c r="G108" s="8">
        <v>2</v>
      </c>
      <c r="H108" s="13">
        <v>43024</v>
      </c>
      <c r="I108" s="8" t="s">
        <v>102</v>
      </c>
      <c r="J108" s="9">
        <v>14</v>
      </c>
      <c r="K108" s="8">
        <v>0</v>
      </c>
      <c r="L108" s="8" t="s">
        <v>103</v>
      </c>
    </row>
    <row r="109" spans="3:13">
      <c r="C109" s="8">
        <v>44</v>
      </c>
      <c r="D109" s="8">
        <v>27</v>
      </c>
      <c r="E109" s="8" t="s">
        <v>101</v>
      </c>
      <c r="F109" s="8">
        <v>1</v>
      </c>
      <c r="G109" s="8">
        <v>2</v>
      </c>
      <c r="H109" s="13">
        <v>43024</v>
      </c>
      <c r="I109" s="13">
        <v>43025</v>
      </c>
      <c r="J109" s="9">
        <v>1</v>
      </c>
      <c r="K109" s="8">
        <v>1</v>
      </c>
      <c r="L109" s="8" t="s">
        <v>112</v>
      </c>
      <c r="M109">
        <f>SUM(K110:K113)/COUNT(K110:K113)</f>
        <v>0</v>
      </c>
    </row>
    <row r="110" spans="3:13">
      <c r="C110" s="8">
        <v>44</v>
      </c>
      <c r="D110" s="8">
        <v>27</v>
      </c>
      <c r="E110" s="8" t="s">
        <v>101</v>
      </c>
      <c r="F110" s="8">
        <v>2</v>
      </c>
      <c r="G110" s="8">
        <v>2</v>
      </c>
      <c r="H110" s="13">
        <v>43024</v>
      </c>
      <c r="I110" s="8" t="s">
        <v>102</v>
      </c>
      <c r="J110" s="9">
        <v>14</v>
      </c>
      <c r="K110" s="8">
        <v>0</v>
      </c>
      <c r="L110" s="8" t="s">
        <v>103</v>
      </c>
    </row>
    <row r="111" spans="3:13">
      <c r="C111" s="8">
        <v>44</v>
      </c>
      <c r="D111" s="8">
        <v>27</v>
      </c>
      <c r="E111" s="8" t="s">
        <v>101</v>
      </c>
      <c r="F111" s="8">
        <v>3</v>
      </c>
      <c r="G111" s="8">
        <v>2</v>
      </c>
      <c r="H111" s="13">
        <v>43024</v>
      </c>
      <c r="I111" s="8" t="s">
        <v>102</v>
      </c>
      <c r="J111" s="9">
        <v>14</v>
      </c>
      <c r="K111" s="8">
        <v>0</v>
      </c>
      <c r="L111" s="8" t="s">
        <v>103</v>
      </c>
    </row>
    <row r="112" spans="3:13">
      <c r="C112" s="8">
        <v>44</v>
      </c>
      <c r="D112" s="8">
        <v>27</v>
      </c>
      <c r="E112" s="8" t="s">
        <v>101</v>
      </c>
      <c r="F112" s="8">
        <v>4</v>
      </c>
      <c r="G112" s="8">
        <v>2</v>
      </c>
      <c r="H112" s="13">
        <v>43024</v>
      </c>
      <c r="I112" s="8" t="s">
        <v>102</v>
      </c>
      <c r="J112" s="9">
        <v>14</v>
      </c>
      <c r="K112" s="8">
        <v>0</v>
      </c>
      <c r="L112" s="8" t="s">
        <v>103</v>
      </c>
    </row>
    <row r="113" spans="3:13">
      <c r="C113" s="8">
        <v>44</v>
      </c>
      <c r="D113" s="8">
        <v>27</v>
      </c>
      <c r="E113" s="8" t="s">
        <v>101</v>
      </c>
      <c r="F113" s="8">
        <v>5</v>
      </c>
      <c r="G113" s="8">
        <v>2</v>
      </c>
      <c r="H113" s="13">
        <v>43024</v>
      </c>
      <c r="I113" s="8" t="s">
        <v>102</v>
      </c>
      <c r="J113" s="9">
        <v>14</v>
      </c>
      <c r="K113" s="8">
        <v>0</v>
      </c>
      <c r="L113" s="8" t="s">
        <v>103</v>
      </c>
    </row>
    <row r="114" spans="3:13">
      <c r="C114" s="8">
        <v>44</v>
      </c>
      <c r="D114" s="8">
        <v>28</v>
      </c>
      <c r="E114" s="8" t="s">
        <v>101</v>
      </c>
      <c r="F114" s="8">
        <v>1</v>
      </c>
      <c r="G114" s="8">
        <v>2</v>
      </c>
      <c r="H114" s="13">
        <v>43024</v>
      </c>
      <c r="I114" s="8" t="s">
        <v>102</v>
      </c>
      <c r="J114" s="9">
        <v>14</v>
      </c>
      <c r="K114" s="8">
        <v>0</v>
      </c>
      <c r="L114" s="8" t="s">
        <v>103</v>
      </c>
      <c r="M114">
        <f>SUM(K114:K118)/COUNT(K114:K118)</f>
        <v>0</v>
      </c>
    </row>
    <row r="115" spans="3:13">
      <c r="C115" s="8">
        <v>44</v>
      </c>
      <c r="D115" s="8">
        <v>28</v>
      </c>
      <c r="E115" s="8" t="s">
        <v>101</v>
      </c>
      <c r="F115" s="8">
        <v>2</v>
      </c>
      <c r="G115" s="8">
        <v>2</v>
      </c>
      <c r="H115" s="13">
        <v>43024</v>
      </c>
      <c r="I115" s="8" t="s">
        <v>102</v>
      </c>
      <c r="J115" s="9">
        <v>14</v>
      </c>
      <c r="K115" s="8">
        <v>0</v>
      </c>
      <c r="L115" s="8" t="s">
        <v>103</v>
      </c>
    </row>
    <row r="116" spans="3:13">
      <c r="C116" s="8">
        <v>44</v>
      </c>
      <c r="D116" s="8">
        <v>28</v>
      </c>
      <c r="E116" s="8" t="s">
        <v>101</v>
      </c>
      <c r="F116" s="8">
        <v>3</v>
      </c>
      <c r="G116" s="8">
        <v>2</v>
      </c>
      <c r="H116" s="13">
        <v>43024</v>
      </c>
      <c r="I116" s="8" t="s">
        <v>102</v>
      </c>
      <c r="J116" s="9">
        <v>14</v>
      </c>
      <c r="K116" s="8">
        <v>0</v>
      </c>
      <c r="L116" s="8" t="s">
        <v>103</v>
      </c>
    </row>
    <row r="117" spans="3:13">
      <c r="C117" s="8">
        <v>44</v>
      </c>
      <c r="D117" s="8">
        <v>28</v>
      </c>
      <c r="E117" s="8" t="s">
        <v>101</v>
      </c>
      <c r="F117" s="8">
        <v>4</v>
      </c>
      <c r="G117" s="8">
        <v>2</v>
      </c>
      <c r="H117" s="13">
        <v>43024</v>
      </c>
      <c r="I117" s="8" t="s">
        <v>102</v>
      </c>
      <c r="J117" s="9">
        <v>14</v>
      </c>
      <c r="K117" s="8">
        <v>0</v>
      </c>
      <c r="L117" s="8" t="s">
        <v>103</v>
      </c>
    </row>
    <row r="118" spans="3:13">
      <c r="C118" s="8">
        <v>44</v>
      </c>
      <c r="D118" s="8">
        <v>28</v>
      </c>
      <c r="E118" s="8" t="s">
        <v>101</v>
      </c>
      <c r="F118" s="8">
        <v>5</v>
      </c>
      <c r="G118" s="8">
        <v>2</v>
      </c>
      <c r="H118" s="13">
        <v>43024</v>
      </c>
      <c r="I118" s="8" t="s">
        <v>102</v>
      </c>
      <c r="J118" s="9">
        <v>14</v>
      </c>
      <c r="K118" s="8">
        <v>0</v>
      </c>
      <c r="L118" s="8" t="s">
        <v>103</v>
      </c>
    </row>
    <row r="119" spans="3:13">
      <c r="C119" s="8">
        <v>56</v>
      </c>
      <c r="D119" s="8">
        <v>39</v>
      </c>
      <c r="E119" s="8" t="s">
        <v>101</v>
      </c>
      <c r="F119" s="8">
        <v>1</v>
      </c>
      <c r="G119" s="8">
        <v>2</v>
      </c>
      <c r="H119" s="13">
        <v>43024</v>
      </c>
      <c r="I119" s="13">
        <v>43025</v>
      </c>
      <c r="J119" s="9">
        <v>1</v>
      </c>
      <c r="K119" s="8">
        <v>1</v>
      </c>
      <c r="L119" s="8" t="s">
        <v>103</v>
      </c>
      <c r="M119">
        <f>SUM(K119:K123)/COUNT(K119:K123)</f>
        <v>0.2</v>
      </c>
    </row>
    <row r="120" spans="3:13">
      <c r="C120" s="8">
        <v>56</v>
      </c>
      <c r="D120" s="8">
        <v>39</v>
      </c>
      <c r="E120" s="8" t="s">
        <v>101</v>
      </c>
      <c r="F120" s="8">
        <v>2</v>
      </c>
      <c r="G120" s="8">
        <v>2</v>
      </c>
      <c r="H120" s="13">
        <v>43024</v>
      </c>
      <c r="I120" s="8" t="s">
        <v>102</v>
      </c>
      <c r="J120" s="9">
        <v>14</v>
      </c>
      <c r="K120" s="8">
        <v>0</v>
      </c>
      <c r="L120" s="8" t="s">
        <v>103</v>
      </c>
    </row>
    <row r="121" spans="3:13">
      <c r="C121" s="8">
        <v>56</v>
      </c>
      <c r="D121" s="8">
        <v>39</v>
      </c>
      <c r="E121" s="8" t="s">
        <v>101</v>
      </c>
      <c r="F121" s="8">
        <v>3</v>
      </c>
      <c r="G121" s="8">
        <v>2</v>
      </c>
      <c r="H121" s="13">
        <v>43024</v>
      </c>
      <c r="I121" s="8" t="s">
        <v>102</v>
      </c>
      <c r="J121" s="9">
        <v>14</v>
      </c>
      <c r="K121" s="8">
        <v>0</v>
      </c>
      <c r="L121" s="8" t="s">
        <v>103</v>
      </c>
    </row>
    <row r="122" spans="3:13">
      <c r="C122" s="8">
        <v>56</v>
      </c>
      <c r="D122" s="8">
        <v>39</v>
      </c>
      <c r="E122" s="8" t="s">
        <v>101</v>
      </c>
      <c r="F122" s="8">
        <v>4</v>
      </c>
      <c r="G122" s="8">
        <v>2</v>
      </c>
      <c r="H122" s="13">
        <v>43024</v>
      </c>
      <c r="I122" s="8" t="s">
        <v>102</v>
      </c>
      <c r="J122" s="9">
        <v>14</v>
      </c>
      <c r="K122" s="8">
        <v>0</v>
      </c>
      <c r="L122" s="8" t="s">
        <v>103</v>
      </c>
    </row>
    <row r="123" spans="3:13">
      <c r="C123" s="8">
        <v>56</v>
      </c>
      <c r="D123" s="8">
        <v>39</v>
      </c>
      <c r="E123" s="8" t="s">
        <v>101</v>
      </c>
      <c r="F123" s="8">
        <v>5</v>
      </c>
      <c r="G123" s="8">
        <v>2</v>
      </c>
      <c r="H123" s="13">
        <v>43024</v>
      </c>
      <c r="I123" s="8" t="s">
        <v>102</v>
      </c>
      <c r="J123" s="9">
        <v>14</v>
      </c>
      <c r="K123" s="8">
        <v>0</v>
      </c>
      <c r="L123" s="8" t="s">
        <v>103</v>
      </c>
    </row>
    <row r="124" spans="3:13">
      <c r="C124" s="8">
        <v>62</v>
      </c>
      <c r="D124" s="8">
        <v>49</v>
      </c>
      <c r="E124" s="8" t="s">
        <v>101</v>
      </c>
      <c r="F124" s="8">
        <v>1</v>
      </c>
      <c r="G124" s="8">
        <v>2</v>
      </c>
      <c r="H124" s="13">
        <v>43024</v>
      </c>
      <c r="I124" s="13">
        <v>43032</v>
      </c>
      <c r="J124" s="9">
        <v>8</v>
      </c>
      <c r="K124" s="8">
        <v>1</v>
      </c>
      <c r="L124" s="8" t="s">
        <v>103</v>
      </c>
      <c r="M124">
        <f>SUM(K124:K128)/COUNT(K124:K128)</f>
        <v>0.2</v>
      </c>
    </row>
    <row r="125" spans="3:13">
      <c r="C125" s="8">
        <v>62</v>
      </c>
      <c r="D125" s="8">
        <v>49</v>
      </c>
      <c r="E125" s="8" t="s">
        <v>101</v>
      </c>
      <c r="F125" s="8">
        <v>2</v>
      </c>
      <c r="G125" s="8">
        <v>2</v>
      </c>
      <c r="H125" s="13">
        <v>43024</v>
      </c>
      <c r="I125" s="8" t="s">
        <v>102</v>
      </c>
      <c r="J125" s="9">
        <v>14</v>
      </c>
      <c r="K125" s="8">
        <v>0</v>
      </c>
      <c r="L125" s="8" t="s">
        <v>103</v>
      </c>
    </row>
    <row r="126" spans="3:13">
      <c r="C126" s="8">
        <v>62</v>
      </c>
      <c r="D126" s="8">
        <v>49</v>
      </c>
      <c r="E126" s="8" t="s">
        <v>101</v>
      </c>
      <c r="F126" s="8">
        <v>3</v>
      </c>
      <c r="G126" s="8">
        <v>2</v>
      </c>
      <c r="H126" s="13">
        <v>43024</v>
      </c>
      <c r="I126" s="8" t="s">
        <v>102</v>
      </c>
      <c r="J126" s="9">
        <v>14</v>
      </c>
      <c r="K126" s="8">
        <v>0</v>
      </c>
      <c r="L126" s="8" t="s">
        <v>103</v>
      </c>
    </row>
    <row r="127" spans="3:13">
      <c r="C127" s="8">
        <v>62</v>
      </c>
      <c r="D127" s="8">
        <v>49</v>
      </c>
      <c r="E127" s="8" t="s">
        <v>101</v>
      </c>
      <c r="F127" s="8">
        <v>4</v>
      </c>
      <c r="G127" s="8">
        <v>2</v>
      </c>
      <c r="H127" s="13">
        <v>43024</v>
      </c>
      <c r="I127" s="8" t="s">
        <v>102</v>
      </c>
      <c r="J127" s="9">
        <v>14</v>
      </c>
      <c r="K127" s="8">
        <v>0</v>
      </c>
      <c r="L127" s="8" t="s">
        <v>103</v>
      </c>
    </row>
    <row r="128" spans="3:13">
      <c r="C128" s="8">
        <v>62</v>
      </c>
      <c r="D128" s="8">
        <v>49</v>
      </c>
      <c r="E128" s="8" t="s">
        <v>101</v>
      </c>
      <c r="F128" s="8">
        <v>5</v>
      </c>
      <c r="G128" s="8">
        <v>2</v>
      </c>
      <c r="H128" s="13">
        <v>43024</v>
      </c>
      <c r="I128" s="8" t="s">
        <v>102</v>
      </c>
      <c r="J128" s="9">
        <v>14</v>
      </c>
      <c r="K128" s="8">
        <v>0</v>
      </c>
      <c r="L128" s="8" t="s">
        <v>103</v>
      </c>
    </row>
    <row r="129" spans="3:13">
      <c r="C129" s="8">
        <v>62</v>
      </c>
      <c r="D129" s="8">
        <v>50</v>
      </c>
      <c r="E129" s="8" t="s">
        <v>101</v>
      </c>
      <c r="F129" s="8">
        <v>1</v>
      </c>
      <c r="G129" s="8">
        <v>2</v>
      </c>
      <c r="H129" s="13">
        <v>43024</v>
      </c>
      <c r="I129" s="8" t="s">
        <v>102</v>
      </c>
      <c r="J129" s="9">
        <v>14</v>
      </c>
      <c r="K129" s="8">
        <v>0</v>
      </c>
      <c r="L129" s="8" t="s">
        <v>103</v>
      </c>
      <c r="M129">
        <f>SUM(K129:K133)/COUNT(K129:K133)</f>
        <v>0</v>
      </c>
    </row>
    <row r="130" spans="3:13">
      <c r="C130" s="8">
        <v>62</v>
      </c>
      <c r="D130" s="8">
        <v>50</v>
      </c>
      <c r="E130" s="8" t="s">
        <v>101</v>
      </c>
      <c r="F130" s="8">
        <v>2</v>
      </c>
      <c r="G130" s="8">
        <v>2</v>
      </c>
      <c r="H130" s="13">
        <v>43024</v>
      </c>
      <c r="I130" s="8" t="s">
        <v>102</v>
      </c>
      <c r="J130" s="9">
        <v>14</v>
      </c>
      <c r="K130" s="8">
        <v>0</v>
      </c>
      <c r="L130" s="8" t="s">
        <v>103</v>
      </c>
    </row>
    <row r="131" spans="3:13">
      <c r="C131" s="8">
        <v>62</v>
      </c>
      <c r="D131" s="8">
        <v>50</v>
      </c>
      <c r="E131" s="8" t="s">
        <v>101</v>
      </c>
      <c r="F131" s="8">
        <v>3</v>
      </c>
      <c r="G131" s="8">
        <v>2</v>
      </c>
      <c r="H131" s="13">
        <v>43024</v>
      </c>
      <c r="I131" s="8" t="s">
        <v>102</v>
      </c>
      <c r="J131" s="9">
        <v>14</v>
      </c>
      <c r="K131" s="8">
        <v>0</v>
      </c>
      <c r="L131" s="8" t="s">
        <v>103</v>
      </c>
    </row>
    <row r="132" spans="3:13">
      <c r="C132" s="8">
        <v>62</v>
      </c>
      <c r="D132" s="8">
        <v>50</v>
      </c>
      <c r="E132" s="8" t="s">
        <v>101</v>
      </c>
      <c r="F132" s="8">
        <v>4</v>
      </c>
      <c r="G132" s="8">
        <v>2</v>
      </c>
      <c r="H132" s="13">
        <v>43024</v>
      </c>
      <c r="I132" s="8" t="s">
        <v>102</v>
      </c>
      <c r="J132" s="9">
        <v>14</v>
      </c>
      <c r="K132" s="8">
        <v>0</v>
      </c>
      <c r="L132" s="8" t="s">
        <v>103</v>
      </c>
    </row>
    <row r="133" spans="3:13">
      <c r="C133" s="8">
        <v>62</v>
      </c>
      <c r="D133" s="8">
        <v>50</v>
      </c>
      <c r="E133" s="8" t="s">
        <v>101</v>
      </c>
      <c r="F133" s="8">
        <v>5</v>
      </c>
      <c r="G133" s="8">
        <v>2</v>
      </c>
      <c r="H133" s="13">
        <v>43024</v>
      </c>
      <c r="I133" s="8" t="s">
        <v>102</v>
      </c>
      <c r="J133" s="9">
        <v>14</v>
      </c>
      <c r="K133" s="8">
        <v>0</v>
      </c>
      <c r="L133" s="8" t="s">
        <v>103</v>
      </c>
    </row>
    <row r="134" spans="3:13">
      <c r="C134" s="8">
        <v>62</v>
      </c>
      <c r="D134" s="8">
        <v>51</v>
      </c>
      <c r="E134" s="8" t="s">
        <v>101</v>
      </c>
      <c r="F134" s="8">
        <v>1</v>
      </c>
      <c r="G134" s="8">
        <v>2</v>
      </c>
      <c r="H134" s="13">
        <v>43024</v>
      </c>
      <c r="I134" s="8" t="s">
        <v>102</v>
      </c>
      <c r="J134" s="9">
        <v>14</v>
      </c>
      <c r="K134" s="8">
        <v>0</v>
      </c>
      <c r="L134" s="8" t="s">
        <v>103</v>
      </c>
      <c r="M134">
        <f>SUM(K134:K138)/COUNT(K134:K138)</f>
        <v>0</v>
      </c>
    </row>
    <row r="135" spans="3:13">
      <c r="C135" s="8">
        <v>62</v>
      </c>
      <c r="D135" s="8">
        <v>51</v>
      </c>
      <c r="E135" s="8" t="s">
        <v>101</v>
      </c>
      <c r="F135" s="8">
        <v>2</v>
      </c>
      <c r="G135" s="8">
        <v>2</v>
      </c>
      <c r="H135" s="13">
        <v>43024</v>
      </c>
      <c r="I135" s="8" t="s">
        <v>102</v>
      </c>
      <c r="J135" s="9">
        <v>14</v>
      </c>
      <c r="K135" s="8">
        <v>0</v>
      </c>
      <c r="L135" s="8" t="s">
        <v>103</v>
      </c>
    </row>
    <row r="136" spans="3:13">
      <c r="C136" s="8">
        <v>62</v>
      </c>
      <c r="D136" s="8">
        <v>51</v>
      </c>
      <c r="E136" s="8" t="s">
        <v>101</v>
      </c>
      <c r="F136" s="8">
        <v>3</v>
      </c>
      <c r="G136" s="8">
        <v>2</v>
      </c>
      <c r="H136" s="13">
        <v>43024</v>
      </c>
      <c r="I136" s="8" t="s">
        <v>102</v>
      </c>
      <c r="J136" s="9">
        <v>14</v>
      </c>
      <c r="K136" s="8">
        <v>0</v>
      </c>
      <c r="L136" s="8" t="s">
        <v>103</v>
      </c>
    </row>
    <row r="137" spans="3:13">
      <c r="C137" s="8">
        <v>62</v>
      </c>
      <c r="D137" s="8">
        <v>51</v>
      </c>
      <c r="E137" s="8" t="s">
        <v>101</v>
      </c>
      <c r="F137" s="8">
        <v>4</v>
      </c>
      <c r="G137" s="8">
        <v>2</v>
      </c>
      <c r="H137" s="13">
        <v>43024</v>
      </c>
      <c r="I137" s="8" t="s">
        <v>102</v>
      </c>
      <c r="J137" s="9">
        <v>14</v>
      </c>
      <c r="K137" s="8">
        <v>0</v>
      </c>
      <c r="L137" s="8" t="s">
        <v>103</v>
      </c>
    </row>
    <row r="138" spans="3:13">
      <c r="C138" s="8">
        <v>62</v>
      </c>
      <c r="D138" s="8">
        <v>51</v>
      </c>
      <c r="E138" s="8" t="s">
        <v>101</v>
      </c>
      <c r="F138" s="8">
        <v>5</v>
      </c>
      <c r="G138" s="8">
        <v>2</v>
      </c>
      <c r="H138" s="13">
        <v>43024</v>
      </c>
      <c r="I138" s="8" t="s">
        <v>102</v>
      </c>
      <c r="J138" s="9">
        <v>14</v>
      </c>
      <c r="K138" s="8">
        <v>0</v>
      </c>
      <c r="L138" s="8" t="s">
        <v>103</v>
      </c>
    </row>
    <row r="139" spans="3:13">
      <c r="C139" s="8">
        <v>68</v>
      </c>
      <c r="D139" s="8">
        <v>61</v>
      </c>
      <c r="E139" s="8" t="s">
        <v>101</v>
      </c>
      <c r="F139" s="8">
        <v>1</v>
      </c>
      <c r="G139" s="8">
        <v>2</v>
      </c>
      <c r="H139" s="13">
        <v>43024</v>
      </c>
      <c r="I139" s="8" t="s">
        <v>102</v>
      </c>
      <c r="J139" s="9">
        <v>14</v>
      </c>
      <c r="K139" s="8">
        <v>0</v>
      </c>
      <c r="L139" s="8" t="s">
        <v>103</v>
      </c>
      <c r="M139">
        <f>SUM(K139:K143)/COUNT(K139:K143)</f>
        <v>0</v>
      </c>
    </row>
    <row r="140" spans="3:13">
      <c r="C140" s="8">
        <v>68</v>
      </c>
      <c r="D140" s="8">
        <v>61</v>
      </c>
      <c r="E140" s="8" t="s">
        <v>101</v>
      </c>
      <c r="F140" s="8">
        <v>2</v>
      </c>
      <c r="G140" s="8">
        <v>2</v>
      </c>
      <c r="H140" s="13">
        <v>43024</v>
      </c>
      <c r="I140" s="8" t="s">
        <v>102</v>
      </c>
      <c r="J140" s="9">
        <v>14</v>
      </c>
      <c r="K140" s="8">
        <v>0</v>
      </c>
      <c r="L140" s="8" t="s">
        <v>103</v>
      </c>
    </row>
    <row r="141" spans="3:13">
      <c r="C141" s="8">
        <v>68</v>
      </c>
      <c r="D141" s="8">
        <v>61</v>
      </c>
      <c r="E141" s="8" t="s">
        <v>101</v>
      </c>
      <c r="F141" s="8">
        <v>3</v>
      </c>
      <c r="G141" s="8">
        <v>2</v>
      </c>
      <c r="H141" s="13">
        <v>43024</v>
      </c>
      <c r="I141" s="8" t="s">
        <v>102</v>
      </c>
      <c r="J141" s="9">
        <v>14</v>
      </c>
      <c r="K141" s="8">
        <v>0</v>
      </c>
      <c r="L141" s="8" t="s">
        <v>103</v>
      </c>
    </row>
    <row r="142" spans="3:13">
      <c r="C142" s="8">
        <v>68</v>
      </c>
      <c r="D142" s="8">
        <v>61</v>
      </c>
      <c r="E142" s="8" t="s">
        <v>101</v>
      </c>
      <c r="F142" s="8">
        <v>4</v>
      </c>
      <c r="G142" s="8">
        <v>2</v>
      </c>
      <c r="H142" s="13">
        <v>43024</v>
      </c>
      <c r="I142" s="8" t="s">
        <v>102</v>
      </c>
      <c r="J142" s="9">
        <v>14</v>
      </c>
      <c r="K142" s="8">
        <v>0</v>
      </c>
      <c r="L142" s="8" t="s">
        <v>103</v>
      </c>
    </row>
    <row r="143" spans="3:13">
      <c r="C143" s="8">
        <v>68</v>
      </c>
      <c r="D143" s="8">
        <v>61</v>
      </c>
      <c r="E143" s="8" t="s">
        <v>101</v>
      </c>
      <c r="F143" s="8">
        <v>5</v>
      </c>
      <c r="G143" s="8">
        <v>2</v>
      </c>
      <c r="H143" s="13">
        <v>43024</v>
      </c>
      <c r="I143" s="8" t="s">
        <v>102</v>
      </c>
      <c r="J143" s="9">
        <v>14</v>
      </c>
      <c r="K143" s="8">
        <v>0</v>
      </c>
      <c r="L143" s="8" t="s">
        <v>103</v>
      </c>
    </row>
    <row r="144" spans="3:13">
      <c r="C144" s="8">
        <v>68</v>
      </c>
      <c r="D144" s="8">
        <v>62</v>
      </c>
      <c r="E144" s="8" t="s">
        <v>101</v>
      </c>
      <c r="F144" s="8">
        <v>1</v>
      </c>
      <c r="G144" s="8">
        <v>2</v>
      </c>
      <c r="H144" s="13">
        <v>43024</v>
      </c>
      <c r="I144" s="8" t="s">
        <v>102</v>
      </c>
      <c r="J144" s="9">
        <v>14</v>
      </c>
      <c r="K144" s="8">
        <v>0</v>
      </c>
      <c r="L144" s="8" t="s">
        <v>103</v>
      </c>
      <c r="M144">
        <f>SUM(K144:K148)/COUNT(K144:K148)</f>
        <v>0</v>
      </c>
    </row>
    <row r="145" spans="3:13">
      <c r="C145" s="8">
        <v>68</v>
      </c>
      <c r="D145" s="8">
        <v>62</v>
      </c>
      <c r="E145" s="8" t="s">
        <v>101</v>
      </c>
      <c r="F145" s="8">
        <v>2</v>
      </c>
      <c r="G145" s="8">
        <v>2</v>
      </c>
      <c r="H145" s="13">
        <v>43024</v>
      </c>
      <c r="I145" s="8" t="s">
        <v>102</v>
      </c>
      <c r="J145" s="9">
        <v>14</v>
      </c>
      <c r="K145" s="8">
        <v>0</v>
      </c>
      <c r="L145" s="8" t="s">
        <v>103</v>
      </c>
    </row>
    <row r="146" spans="3:13">
      <c r="C146" s="8">
        <v>68</v>
      </c>
      <c r="D146" s="8">
        <v>62</v>
      </c>
      <c r="E146" s="8" t="s">
        <v>101</v>
      </c>
      <c r="F146" s="8">
        <v>3</v>
      </c>
      <c r="G146" s="8">
        <v>2</v>
      </c>
      <c r="H146" s="13">
        <v>43024</v>
      </c>
      <c r="I146" s="8" t="s">
        <v>102</v>
      </c>
      <c r="J146" s="9">
        <v>14</v>
      </c>
      <c r="K146" s="8">
        <v>0</v>
      </c>
      <c r="L146" s="8" t="s">
        <v>103</v>
      </c>
    </row>
    <row r="147" spans="3:13">
      <c r="C147" s="8">
        <v>68</v>
      </c>
      <c r="D147" s="8">
        <v>62</v>
      </c>
      <c r="E147" s="8" t="s">
        <v>101</v>
      </c>
      <c r="F147" s="8">
        <v>4</v>
      </c>
      <c r="G147" s="8">
        <v>2</v>
      </c>
      <c r="H147" s="13">
        <v>43024</v>
      </c>
      <c r="I147" s="8" t="s">
        <v>102</v>
      </c>
      <c r="J147" s="9">
        <v>14</v>
      </c>
      <c r="K147" s="8">
        <v>0</v>
      </c>
      <c r="L147" s="8" t="s">
        <v>103</v>
      </c>
    </row>
    <row r="148" spans="3:13">
      <c r="C148" s="8">
        <v>68</v>
      </c>
      <c r="D148" s="8">
        <v>62</v>
      </c>
      <c r="E148" s="8" t="s">
        <v>101</v>
      </c>
      <c r="F148" s="8">
        <v>5</v>
      </c>
      <c r="G148" s="8">
        <v>2</v>
      </c>
      <c r="H148" s="13">
        <v>43024</v>
      </c>
      <c r="I148" s="8" t="s">
        <v>102</v>
      </c>
      <c r="J148" s="9">
        <v>14</v>
      </c>
      <c r="K148" s="8">
        <v>0</v>
      </c>
      <c r="L148" s="8" t="s">
        <v>103</v>
      </c>
    </row>
    <row r="149" spans="3:13">
      <c r="C149" s="8">
        <v>80</v>
      </c>
      <c r="D149" s="8">
        <v>75</v>
      </c>
      <c r="E149" s="8" t="s">
        <v>101</v>
      </c>
      <c r="F149" s="8">
        <v>1</v>
      </c>
      <c r="G149" s="8">
        <v>2</v>
      </c>
      <c r="H149" s="13">
        <v>43024</v>
      </c>
      <c r="I149" s="8" t="s">
        <v>102</v>
      </c>
      <c r="J149" s="9">
        <v>14</v>
      </c>
      <c r="K149" s="8">
        <v>0</v>
      </c>
      <c r="L149" s="8" t="s">
        <v>103</v>
      </c>
      <c r="M149">
        <f>SUM(K149:K153)/COUNT(K149:K153)</f>
        <v>0</v>
      </c>
    </row>
    <row r="150" spans="3:13">
      <c r="C150" s="8">
        <v>80</v>
      </c>
      <c r="D150" s="8">
        <v>75</v>
      </c>
      <c r="E150" s="8" t="s">
        <v>101</v>
      </c>
      <c r="F150" s="8">
        <v>2</v>
      </c>
      <c r="G150" s="8">
        <v>2</v>
      </c>
      <c r="H150" s="13">
        <v>43024</v>
      </c>
      <c r="I150" s="8" t="s">
        <v>102</v>
      </c>
      <c r="J150" s="9">
        <v>14</v>
      </c>
      <c r="K150" s="8">
        <v>0</v>
      </c>
      <c r="L150" s="8" t="s">
        <v>103</v>
      </c>
    </row>
    <row r="151" spans="3:13">
      <c r="C151" s="8">
        <v>80</v>
      </c>
      <c r="D151" s="8">
        <v>75</v>
      </c>
      <c r="E151" s="8" t="s">
        <v>101</v>
      </c>
      <c r="F151" s="8">
        <v>3</v>
      </c>
      <c r="G151" s="8">
        <v>2</v>
      </c>
      <c r="H151" s="13">
        <v>43024</v>
      </c>
      <c r="I151" s="8" t="s">
        <v>102</v>
      </c>
      <c r="J151" s="9">
        <v>14</v>
      </c>
      <c r="K151" s="8">
        <v>0</v>
      </c>
      <c r="L151" s="8" t="s">
        <v>103</v>
      </c>
    </row>
    <row r="152" spans="3:13">
      <c r="C152" s="8">
        <v>80</v>
      </c>
      <c r="D152" s="8">
        <v>75</v>
      </c>
      <c r="E152" s="8" t="s">
        <v>101</v>
      </c>
      <c r="F152" s="8">
        <v>4</v>
      </c>
      <c r="G152" s="8">
        <v>2</v>
      </c>
      <c r="H152" s="13">
        <v>43024</v>
      </c>
      <c r="I152" s="8" t="s">
        <v>102</v>
      </c>
      <c r="J152" s="9">
        <v>14</v>
      </c>
      <c r="K152" s="8">
        <v>0</v>
      </c>
      <c r="L152" s="8" t="s">
        <v>103</v>
      </c>
    </row>
    <row r="153" spans="3:13">
      <c r="C153" s="8">
        <v>80</v>
      </c>
      <c r="D153" s="8">
        <v>75</v>
      </c>
      <c r="E153" s="8" t="s">
        <v>101</v>
      </c>
      <c r="F153" s="8">
        <v>5</v>
      </c>
      <c r="G153" s="8">
        <v>2</v>
      </c>
      <c r="H153" s="13">
        <v>43024</v>
      </c>
      <c r="I153" s="8" t="s">
        <v>102</v>
      </c>
      <c r="J153" s="9">
        <v>14</v>
      </c>
      <c r="K153" s="8">
        <v>0</v>
      </c>
      <c r="L153" s="8" t="s">
        <v>103</v>
      </c>
    </row>
    <row r="154" spans="3:13">
      <c r="C154" s="8">
        <v>80</v>
      </c>
      <c r="D154" s="8">
        <v>76</v>
      </c>
      <c r="E154" s="8" t="s">
        <v>101</v>
      </c>
      <c r="F154" s="8">
        <v>1</v>
      </c>
      <c r="G154" s="8">
        <v>2</v>
      </c>
      <c r="H154" s="13">
        <v>43024</v>
      </c>
      <c r="I154" s="8" t="s">
        <v>102</v>
      </c>
      <c r="J154" s="9">
        <v>14</v>
      </c>
      <c r="K154" s="8">
        <v>0</v>
      </c>
      <c r="L154" s="8" t="s">
        <v>103</v>
      </c>
      <c r="M154">
        <f>SUM(K154:K158)/COUNT(K154:K158)</f>
        <v>0</v>
      </c>
    </row>
    <row r="155" spans="3:13">
      <c r="C155" s="8">
        <v>80</v>
      </c>
      <c r="D155" s="8">
        <v>76</v>
      </c>
      <c r="E155" s="8" t="s">
        <v>101</v>
      </c>
      <c r="F155" s="8">
        <v>2</v>
      </c>
      <c r="G155" s="8">
        <v>2</v>
      </c>
      <c r="H155" s="13">
        <v>43024</v>
      </c>
      <c r="I155" s="8" t="s">
        <v>102</v>
      </c>
      <c r="J155" s="9">
        <v>14</v>
      </c>
      <c r="K155" s="8">
        <v>0</v>
      </c>
      <c r="L155" s="8" t="s">
        <v>103</v>
      </c>
    </row>
    <row r="156" spans="3:13">
      <c r="C156" s="8">
        <v>80</v>
      </c>
      <c r="D156" s="8">
        <v>76</v>
      </c>
      <c r="E156" s="8" t="s">
        <v>101</v>
      </c>
      <c r="F156" s="8">
        <v>3</v>
      </c>
      <c r="G156" s="8">
        <v>2</v>
      </c>
      <c r="H156" s="13">
        <v>43024</v>
      </c>
      <c r="I156" s="8" t="s">
        <v>102</v>
      </c>
      <c r="J156" s="9">
        <v>14</v>
      </c>
      <c r="K156" s="8">
        <v>0</v>
      </c>
      <c r="L156" s="8" t="s">
        <v>103</v>
      </c>
    </row>
    <row r="157" spans="3:13">
      <c r="C157" s="8">
        <v>80</v>
      </c>
      <c r="D157" s="8">
        <v>76</v>
      </c>
      <c r="E157" s="8" t="s">
        <v>101</v>
      </c>
      <c r="F157" s="8">
        <v>4</v>
      </c>
      <c r="G157" s="8">
        <v>2</v>
      </c>
      <c r="H157" s="13">
        <v>43024</v>
      </c>
      <c r="I157" s="8" t="s">
        <v>102</v>
      </c>
      <c r="J157" s="9">
        <v>14</v>
      </c>
      <c r="K157" s="8">
        <v>0</v>
      </c>
      <c r="L157" s="8" t="s">
        <v>103</v>
      </c>
    </row>
    <row r="158" spans="3:13">
      <c r="C158" s="8">
        <v>80</v>
      </c>
      <c r="D158" s="8">
        <v>76</v>
      </c>
      <c r="E158" s="8" t="s">
        <v>101</v>
      </c>
      <c r="F158" s="8">
        <v>5</v>
      </c>
      <c r="G158" s="8">
        <v>2</v>
      </c>
      <c r="H158" s="13">
        <v>43024</v>
      </c>
      <c r="I158" s="8" t="s">
        <v>102</v>
      </c>
      <c r="J158" s="9">
        <v>14</v>
      </c>
      <c r="K158" s="8">
        <v>0</v>
      </c>
      <c r="L158" s="8" t="s">
        <v>103</v>
      </c>
    </row>
    <row r="159" spans="3:13">
      <c r="C159" s="8">
        <v>86</v>
      </c>
      <c r="D159" s="8">
        <v>87</v>
      </c>
      <c r="E159" s="8" t="s">
        <v>101</v>
      </c>
      <c r="F159" s="8">
        <v>1</v>
      </c>
      <c r="G159" s="8">
        <v>2</v>
      </c>
      <c r="H159" s="13">
        <v>43024</v>
      </c>
      <c r="I159" s="8" t="s">
        <v>102</v>
      </c>
      <c r="J159" s="9">
        <v>14</v>
      </c>
      <c r="K159" s="8">
        <v>0</v>
      </c>
      <c r="L159" s="8" t="s">
        <v>103</v>
      </c>
      <c r="M159">
        <f>SUM(K159:K163)/COUNT(K159:K163)</f>
        <v>0</v>
      </c>
    </row>
    <row r="160" spans="3:13">
      <c r="C160" s="8">
        <v>86</v>
      </c>
      <c r="D160" s="8">
        <v>87</v>
      </c>
      <c r="E160" s="8" t="s">
        <v>101</v>
      </c>
      <c r="F160" s="8">
        <v>2</v>
      </c>
      <c r="G160" s="8">
        <v>2</v>
      </c>
      <c r="H160" s="13">
        <v>43024</v>
      </c>
      <c r="I160" s="8" t="s">
        <v>102</v>
      </c>
      <c r="J160" s="9">
        <v>14</v>
      </c>
      <c r="K160" s="8">
        <v>0</v>
      </c>
      <c r="L160" s="8" t="s">
        <v>103</v>
      </c>
    </row>
    <row r="161" spans="3:13">
      <c r="C161" s="8">
        <v>86</v>
      </c>
      <c r="D161" s="8">
        <v>87</v>
      </c>
      <c r="E161" s="8" t="s">
        <v>101</v>
      </c>
      <c r="F161" s="8">
        <v>3</v>
      </c>
      <c r="G161" s="8">
        <v>2</v>
      </c>
      <c r="H161" s="13">
        <v>43024</v>
      </c>
      <c r="I161" s="8" t="s">
        <v>102</v>
      </c>
      <c r="J161" s="9">
        <v>14</v>
      </c>
      <c r="K161" s="8">
        <v>0</v>
      </c>
      <c r="L161" s="8" t="s">
        <v>103</v>
      </c>
    </row>
    <row r="162" spans="3:13">
      <c r="C162" s="8">
        <v>86</v>
      </c>
      <c r="D162" s="8">
        <v>87</v>
      </c>
      <c r="E162" s="8" t="s">
        <v>101</v>
      </c>
      <c r="F162" s="8">
        <v>4</v>
      </c>
      <c r="G162" s="8">
        <v>2</v>
      </c>
      <c r="H162" s="13">
        <v>43024</v>
      </c>
      <c r="I162" s="8" t="s">
        <v>102</v>
      </c>
      <c r="J162" s="9">
        <v>14</v>
      </c>
      <c r="K162" s="8">
        <v>0</v>
      </c>
      <c r="L162" s="8" t="s">
        <v>103</v>
      </c>
    </row>
    <row r="163" spans="3:13">
      <c r="C163" s="8">
        <v>86</v>
      </c>
      <c r="D163" s="8">
        <v>87</v>
      </c>
      <c r="E163" s="8" t="s">
        <v>101</v>
      </c>
      <c r="F163" s="8">
        <v>5</v>
      </c>
      <c r="G163" s="8">
        <v>2</v>
      </c>
      <c r="H163" s="13">
        <v>43024</v>
      </c>
      <c r="I163" s="8" t="s">
        <v>102</v>
      </c>
      <c r="J163" s="9">
        <v>14</v>
      </c>
      <c r="K163" s="8">
        <v>0</v>
      </c>
      <c r="L163" s="8" t="s">
        <v>103</v>
      </c>
    </row>
    <row r="164" spans="3:13">
      <c r="C164" s="8">
        <v>134</v>
      </c>
      <c r="D164" s="8">
        <v>131</v>
      </c>
      <c r="E164" s="8" t="s">
        <v>101</v>
      </c>
      <c r="F164" s="8">
        <v>1</v>
      </c>
      <c r="G164" s="8">
        <v>2</v>
      </c>
      <c r="H164" s="13">
        <v>43024</v>
      </c>
      <c r="I164" s="8" t="s">
        <v>102</v>
      </c>
      <c r="J164" s="9">
        <v>14</v>
      </c>
      <c r="K164" s="8">
        <v>0</v>
      </c>
      <c r="L164" s="8" t="s">
        <v>103</v>
      </c>
      <c r="M164">
        <f>SUM(K164:K168)/COUNT(K164:K168)</f>
        <v>0</v>
      </c>
    </row>
    <row r="165" spans="3:13">
      <c r="C165" s="8">
        <v>134</v>
      </c>
      <c r="D165" s="8">
        <v>131</v>
      </c>
      <c r="E165" s="8" t="s">
        <v>101</v>
      </c>
      <c r="F165" s="8">
        <v>2</v>
      </c>
      <c r="G165" s="8">
        <v>2</v>
      </c>
      <c r="H165" s="13">
        <v>43024</v>
      </c>
      <c r="I165" s="8" t="s">
        <v>102</v>
      </c>
      <c r="J165" s="9">
        <v>14</v>
      </c>
      <c r="K165" s="8">
        <v>0</v>
      </c>
      <c r="L165" s="8" t="s">
        <v>103</v>
      </c>
    </row>
    <row r="166" spans="3:13">
      <c r="C166" s="8">
        <v>134</v>
      </c>
      <c r="D166" s="8">
        <v>131</v>
      </c>
      <c r="E166" s="8" t="s">
        <v>101</v>
      </c>
      <c r="F166" s="8">
        <v>3</v>
      </c>
      <c r="G166" s="8">
        <v>2</v>
      </c>
      <c r="H166" s="13">
        <v>43024</v>
      </c>
      <c r="I166" s="8" t="s">
        <v>102</v>
      </c>
      <c r="J166" s="9">
        <v>14</v>
      </c>
      <c r="K166" s="8">
        <v>0</v>
      </c>
      <c r="L166" s="8" t="s">
        <v>103</v>
      </c>
    </row>
    <row r="167" spans="3:13">
      <c r="C167" s="8">
        <v>134</v>
      </c>
      <c r="D167" s="8">
        <v>131</v>
      </c>
      <c r="E167" s="8" t="s">
        <v>101</v>
      </c>
      <c r="F167" s="8">
        <v>4</v>
      </c>
      <c r="G167" s="8">
        <v>2</v>
      </c>
      <c r="H167" s="13">
        <v>43024</v>
      </c>
      <c r="I167" s="8" t="s">
        <v>102</v>
      </c>
      <c r="J167" s="9">
        <v>14</v>
      </c>
      <c r="K167" s="8">
        <v>0</v>
      </c>
      <c r="L167" s="8" t="s">
        <v>103</v>
      </c>
    </row>
    <row r="168" spans="3:13">
      <c r="C168" s="8">
        <v>134</v>
      </c>
      <c r="D168" s="8">
        <v>131</v>
      </c>
      <c r="E168" s="8" t="s">
        <v>101</v>
      </c>
      <c r="F168" s="8">
        <v>5</v>
      </c>
      <c r="G168" s="8">
        <v>2</v>
      </c>
      <c r="H168" s="13">
        <v>43024</v>
      </c>
      <c r="I168" s="8" t="s">
        <v>102</v>
      </c>
      <c r="J168" s="9">
        <v>14</v>
      </c>
      <c r="K168" s="8">
        <v>0</v>
      </c>
      <c r="L168" s="8" t="s">
        <v>103</v>
      </c>
    </row>
    <row r="169" spans="3:13">
      <c r="C169" s="8">
        <v>134</v>
      </c>
      <c r="D169" s="8">
        <v>132</v>
      </c>
      <c r="E169" s="8" t="s">
        <v>101</v>
      </c>
      <c r="F169" s="8">
        <v>1</v>
      </c>
      <c r="G169" s="8">
        <v>2</v>
      </c>
      <c r="H169" s="13">
        <v>43024</v>
      </c>
      <c r="I169" s="8" t="s">
        <v>102</v>
      </c>
      <c r="J169" s="9">
        <v>14</v>
      </c>
      <c r="K169" s="8">
        <v>0</v>
      </c>
      <c r="L169" s="8" t="s">
        <v>103</v>
      </c>
      <c r="M169">
        <f>SUM(K169:K173)/COUNT(K169:K173)</f>
        <v>0</v>
      </c>
    </row>
    <row r="170" spans="3:13">
      <c r="C170" s="8">
        <v>134</v>
      </c>
      <c r="D170" s="8">
        <v>132</v>
      </c>
      <c r="E170" s="8" t="s">
        <v>101</v>
      </c>
      <c r="F170" s="8">
        <v>2</v>
      </c>
      <c r="G170" s="8">
        <v>2</v>
      </c>
      <c r="H170" s="13">
        <v>43024</v>
      </c>
      <c r="I170" s="8" t="s">
        <v>102</v>
      </c>
      <c r="J170" s="9">
        <v>14</v>
      </c>
      <c r="K170" s="8">
        <v>0</v>
      </c>
      <c r="L170" s="8" t="s">
        <v>103</v>
      </c>
    </row>
    <row r="171" spans="3:13">
      <c r="C171" s="8">
        <v>134</v>
      </c>
      <c r="D171" s="8">
        <v>132</v>
      </c>
      <c r="E171" s="8" t="s">
        <v>101</v>
      </c>
      <c r="F171" s="8">
        <v>3</v>
      </c>
      <c r="G171" s="8">
        <v>2</v>
      </c>
      <c r="H171" s="13">
        <v>43024</v>
      </c>
      <c r="I171" s="8" t="s">
        <v>102</v>
      </c>
      <c r="J171" s="9">
        <v>14</v>
      </c>
      <c r="K171" s="8">
        <v>0</v>
      </c>
      <c r="L171" s="8" t="s">
        <v>103</v>
      </c>
    </row>
    <row r="172" spans="3:13">
      <c r="C172" s="8">
        <v>134</v>
      </c>
      <c r="D172" s="8">
        <v>132</v>
      </c>
      <c r="E172" s="8" t="s">
        <v>101</v>
      </c>
      <c r="F172" s="8">
        <v>4</v>
      </c>
      <c r="G172" s="8">
        <v>2</v>
      </c>
      <c r="H172" s="13">
        <v>43024</v>
      </c>
      <c r="I172" s="8" t="s">
        <v>102</v>
      </c>
      <c r="J172" s="9">
        <v>14</v>
      </c>
      <c r="K172" s="8">
        <v>0</v>
      </c>
      <c r="L172" s="8" t="s">
        <v>103</v>
      </c>
    </row>
    <row r="173" spans="3:13">
      <c r="C173" s="8">
        <v>134</v>
      </c>
      <c r="D173" s="8">
        <v>132</v>
      </c>
      <c r="E173" s="8" t="s">
        <v>101</v>
      </c>
      <c r="F173" s="8">
        <v>5</v>
      </c>
      <c r="G173" s="8">
        <v>2</v>
      </c>
      <c r="H173" s="13">
        <v>43024</v>
      </c>
      <c r="I173" s="8" t="s">
        <v>102</v>
      </c>
      <c r="J173" s="9">
        <v>14</v>
      </c>
      <c r="K173" s="8">
        <v>0</v>
      </c>
      <c r="L173" s="8" t="s">
        <v>103</v>
      </c>
    </row>
    <row r="174" spans="3:13">
      <c r="C174" s="8">
        <v>8</v>
      </c>
      <c r="D174" s="8">
        <v>7</v>
      </c>
      <c r="E174" s="8" t="s">
        <v>111</v>
      </c>
      <c r="F174" s="8">
        <v>1</v>
      </c>
      <c r="G174" s="8">
        <v>2</v>
      </c>
      <c r="H174" s="13">
        <v>43024</v>
      </c>
      <c r="I174" s="13">
        <v>43030</v>
      </c>
      <c r="J174" s="9">
        <v>6</v>
      </c>
      <c r="K174" s="8">
        <v>0</v>
      </c>
      <c r="L174" s="8" t="s">
        <v>109</v>
      </c>
      <c r="M174">
        <f>SUM(K176:K178)/COUNT(K176:K178)</f>
        <v>0</v>
      </c>
    </row>
    <row r="175" spans="3:13">
      <c r="C175" s="8">
        <v>8</v>
      </c>
      <c r="D175" s="8">
        <v>7</v>
      </c>
      <c r="E175" s="8" t="s">
        <v>111</v>
      </c>
      <c r="F175" s="8">
        <v>2</v>
      </c>
      <c r="G175" s="8">
        <v>2</v>
      </c>
      <c r="H175" s="13">
        <v>43024</v>
      </c>
      <c r="I175" s="13">
        <v>43035</v>
      </c>
      <c r="J175" s="9">
        <v>11</v>
      </c>
      <c r="K175" s="8">
        <v>0</v>
      </c>
      <c r="L175" s="8" t="s">
        <v>109</v>
      </c>
    </row>
    <row r="176" spans="3:13">
      <c r="C176" s="8">
        <v>8</v>
      </c>
      <c r="D176" s="8">
        <v>7</v>
      </c>
      <c r="E176" s="8" t="s">
        <v>111</v>
      </c>
      <c r="F176" s="8">
        <v>3</v>
      </c>
      <c r="G176" s="8">
        <v>2</v>
      </c>
      <c r="H176" s="13">
        <v>43024</v>
      </c>
      <c r="I176" s="8" t="s">
        <v>102</v>
      </c>
      <c r="J176" s="9">
        <v>14</v>
      </c>
      <c r="K176" s="8">
        <v>0</v>
      </c>
      <c r="L176" s="8" t="s">
        <v>103</v>
      </c>
    </row>
    <row r="177" spans="3:13">
      <c r="C177" s="8">
        <v>8</v>
      </c>
      <c r="D177" s="8">
        <v>7</v>
      </c>
      <c r="E177" s="8" t="s">
        <v>111</v>
      </c>
      <c r="F177" s="8">
        <v>4</v>
      </c>
      <c r="G177" s="8">
        <v>2</v>
      </c>
      <c r="H177" s="13">
        <v>43024</v>
      </c>
      <c r="I177" s="8" t="s">
        <v>102</v>
      </c>
      <c r="J177" s="9">
        <v>14</v>
      </c>
      <c r="K177" s="8">
        <v>0</v>
      </c>
      <c r="L177" s="8" t="s">
        <v>103</v>
      </c>
    </row>
    <row r="178" spans="3:13">
      <c r="C178" s="8">
        <v>8</v>
      </c>
      <c r="D178" s="8">
        <v>7</v>
      </c>
      <c r="E178" s="8" t="s">
        <v>111</v>
      </c>
      <c r="F178" s="8">
        <v>5</v>
      </c>
      <c r="G178" s="8">
        <v>2</v>
      </c>
      <c r="H178" s="13">
        <v>43024</v>
      </c>
      <c r="I178" s="8" t="s">
        <v>102</v>
      </c>
      <c r="J178" s="9">
        <v>14</v>
      </c>
      <c r="K178" s="8">
        <v>0</v>
      </c>
      <c r="L178" s="8" t="s">
        <v>103</v>
      </c>
    </row>
    <row r="179" spans="3:13">
      <c r="C179" s="8">
        <v>8</v>
      </c>
      <c r="D179" s="8">
        <v>8</v>
      </c>
      <c r="E179" s="8" t="s">
        <v>111</v>
      </c>
      <c r="F179" s="8">
        <v>1</v>
      </c>
      <c r="G179" s="8">
        <v>2</v>
      </c>
      <c r="H179" s="13">
        <v>43024</v>
      </c>
      <c r="I179" s="8" t="s">
        <v>102</v>
      </c>
      <c r="J179" s="9">
        <v>14</v>
      </c>
      <c r="K179" s="8">
        <v>0</v>
      </c>
      <c r="L179" s="8" t="s">
        <v>103</v>
      </c>
      <c r="M179">
        <f>SUM(K179:K183)/COUNT(K179:K183)</f>
        <v>0</v>
      </c>
    </row>
    <row r="180" spans="3:13">
      <c r="C180" s="8">
        <v>8</v>
      </c>
      <c r="D180" s="8">
        <v>8</v>
      </c>
      <c r="E180" s="8" t="s">
        <v>111</v>
      </c>
      <c r="F180" s="8">
        <v>2</v>
      </c>
      <c r="G180" s="8">
        <v>2</v>
      </c>
      <c r="H180" s="13">
        <v>43024</v>
      </c>
      <c r="I180" s="8" t="s">
        <v>102</v>
      </c>
      <c r="J180" s="9">
        <v>14</v>
      </c>
      <c r="K180" s="8">
        <v>0</v>
      </c>
      <c r="L180" s="8" t="s">
        <v>103</v>
      </c>
    </row>
    <row r="181" spans="3:13">
      <c r="C181" s="8">
        <v>8</v>
      </c>
      <c r="D181" s="8">
        <v>8</v>
      </c>
      <c r="E181" s="8" t="s">
        <v>111</v>
      </c>
      <c r="F181" s="8">
        <v>3</v>
      </c>
      <c r="G181" s="8">
        <v>2</v>
      </c>
      <c r="H181" s="13">
        <v>43024</v>
      </c>
      <c r="I181" s="8" t="s">
        <v>102</v>
      </c>
      <c r="J181" s="9">
        <v>14</v>
      </c>
      <c r="K181" s="8">
        <v>0</v>
      </c>
      <c r="L181" s="8" t="s">
        <v>103</v>
      </c>
    </row>
    <row r="182" spans="3:13">
      <c r="C182" s="8">
        <v>8</v>
      </c>
      <c r="D182" s="8">
        <v>8</v>
      </c>
      <c r="E182" s="8" t="s">
        <v>111</v>
      </c>
      <c r="F182" s="8">
        <v>4</v>
      </c>
      <c r="G182" s="8">
        <v>2</v>
      </c>
      <c r="H182" s="13">
        <v>43024</v>
      </c>
      <c r="I182" s="8" t="s">
        <v>102</v>
      </c>
      <c r="J182" s="9">
        <v>14</v>
      </c>
      <c r="K182" s="8">
        <v>0</v>
      </c>
      <c r="L182" s="8" t="s">
        <v>103</v>
      </c>
    </row>
    <row r="183" spans="3:13">
      <c r="C183" s="8">
        <v>8</v>
      </c>
      <c r="D183" s="8">
        <v>8</v>
      </c>
      <c r="E183" s="8" t="s">
        <v>111</v>
      </c>
      <c r="F183" s="8">
        <v>5</v>
      </c>
      <c r="G183" s="8">
        <v>2</v>
      </c>
      <c r="H183" s="13">
        <v>43024</v>
      </c>
      <c r="I183" s="8" t="s">
        <v>102</v>
      </c>
      <c r="J183" s="9">
        <v>14</v>
      </c>
      <c r="K183" s="8">
        <v>0</v>
      </c>
      <c r="L183" s="8" t="s">
        <v>103</v>
      </c>
    </row>
    <row r="184" spans="3:13">
      <c r="C184" s="8">
        <v>26</v>
      </c>
      <c r="D184" s="8">
        <v>18</v>
      </c>
      <c r="E184" s="8" t="s">
        <v>111</v>
      </c>
      <c r="F184" s="8">
        <v>1</v>
      </c>
      <c r="G184" s="8">
        <v>2</v>
      </c>
      <c r="H184" s="13">
        <v>43024</v>
      </c>
      <c r="I184" s="8" t="s">
        <v>102</v>
      </c>
      <c r="J184" s="9">
        <v>14</v>
      </c>
      <c r="K184" s="8">
        <v>0</v>
      </c>
      <c r="L184" s="8" t="s">
        <v>103</v>
      </c>
      <c r="M184">
        <f>SUM(K184:K188)/COUNT(K184:K188)</f>
        <v>0</v>
      </c>
    </row>
    <row r="185" spans="3:13">
      <c r="C185" s="8">
        <v>26</v>
      </c>
      <c r="D185" s="8">
        <v>18</v>
      </c>
      <c r="E185" s="8" t="s">
        <v>111</v>
      </c>
      <c r="F185" s="8">
        <v>2</v>
      </c>
      <c r="G185" s="8">
        <v>2</v>
      </c>
      <c r="H185" s="13">
        <v>43024</v>
      </c>
      <c r="I185" s="8" t="s">
        <v>102</v>
      </c>
      <c r="J185" s="9">
        <v>14</v>
      </c>
      <c r="K185" s="8">
        <v>0</v>
      </c>
      <c r="L185" s="8" t="s">
        <v>103</v>
      </c>
    </row>
    <row r="186" spans="3:13">
      <c r="C186" s="8">
        <v>26</v>
      </c>
      <c r="D186" s="8">
        <v>18</v>
      </c>
      <c r="E186" s="8" t="s">
        <v>111</v>
      </c>
      <c r="F186" s="8">
        <v>3</v>
      </c>
      <c r="G186" s="8">
        <v>2</v>
      </c>
      <c r="H186" s="13">
        <v>43024</v>
      </c>
      <c r="I186" s="8" t="s">
        <v>102</v>
      </c>
      <c r="J186" s="9">
        <v>14</v>
      </c>
      <c r="K186" s="8">
        <v>0</v>
      </c>
      <c r="L186" s="8" t="s">
        <v>103</v>
      </c>
    </row>
    <row r="187" spans="3:13">
      <c r="C187" s="8">
        <v>26</v>
      </c>
      <c r="D187" s="8">
        <v>18</v>
      </c>
      <c r="E187" s="8" t="s">
        <v>111</v>
      </c>
      <c r="F187" s="8">
        <v>4</v>
      </c>
      <c r="G187" s="8">
        <v>2</v>
      </c>
      <c r="H187" s="13">
        <v>43024</v>
      </c>
      <c r="I187" s="8" t="s">
        <v>102</v>
      </c>
      <c r="J187" s="9">
        <v>14</v>
      </c>
      <c r="K187" s="8">
        <v>0</v>
      </c>
      <c r="L187" s="8" t="s">
        <v>103</v>
      </c>
    </row>
    <row r="188" spans="3:13">
      <c r="C188" s="8">
        <v>26</v>
      </c>
      <c r="D188" s="8">
        <v>18</v>
      </c>
      <c r="E188" s="8" t="s">
        <v>111</v>
      </c>
      <c r="F188" s="8">
        <v>5</v>
      </c>
      <c r="G188" s="8">
        <v>2</v>
      </c>
      <c r="H188" s="13">
        <v>43024</v>
      </c>
      <c r="I188" s="8" t="s">
        <v>102</v>
      </c>
      <c r="J188" s="9">
        <v>14</v>
      </c>
      <c r="K188" s="8">
        <v>0</v>
      </c>
      <c r="L188" s="8" t="s">
        <v>103</v>
      </c>
    </row>
    <row r="189" spans="3:13">
      <c r="C189" s="8">
        <v>26</v>
      </c>
      <c r="D189" s="8">
        <v>19</v>
      </c>
      <c r="E189" s="8" t="s">
        <v>111</v>
      </c>
      <c r="F189" s="8">
        <v>1</v>
      </c>
      <c r="G189" s="8">
        <v>2</v>
      </c>
      <c r="H189" s="13">
        <v>43024</v>
      </c>
      <c r="I189" s="13">
        <v>43029</v>
      </c>
      <c r="J189" s="9">
        <v>5</v>
      </c>
      <c r="K189" s="8">
        <v>1</v>
      </c>
      <c r="L189" s="8" t="s">
        <v>103</v>
      </c>
      <c r="M189">
        <f>SUM(K189:K193)/COUNT(K189:K193)</f>
        <v>0.6</v>
      </c>
    </row>
    <row r="190" spans="3:13">
      <c r="C190" s="8">
        <v>26</v>
      </c>
      <c r="D190" s="8">
        <v>19</v>
      </c>
      <c r="E190" s="8" t="s">
        <v>111</v>
      </c>
      <c r="F190" s="8">
        <v>2</v>
      </c>
      <c r="G190" s="8">
        <v>2</v>
      </c>
      <c r="H190" s="13">
        <v>43024</v>
      </c>
      <c r="I190" s="13">
        <v>43030</v>
      </c>
      <c r="J190" s="9">
        <v>6</v>
      </c>
      <c r="K190" s="8">
        <v>1</v>
      </c>
      <c r="L190" s="8" t="s">
        <v>103</v>
      </c>
    </row>
    <row r="191" spans="3:13">
      <c r="C191" s="8">
        <v>26</v>
      </c>
      <c r="D191" s="8">
        <v>19</v>
      </c>
      <c r="E191" s="8" t="s">
        <v>111</v>
      </c>
      <c r="F191" s="8">
        <v>3</v>
      </c>
      <c r="G191" s="8">
        <v>2</v>
      </c>
      <c r="H191" s="13">
        <v>43024</v>
      </c>
      <c r="I191" s="13">
        <v>43034</v>
      </c>
      <c r="J191" s="9">
        <v>10</v>
      </c>
      <c r="K191" s="8">
        <v>1</v>
      </c>
      <c r="L191" s="8" t="s">
        <v>103</v>
      </c>
    </row>
    <row r="192" spans="3:13">
      <c r="C192" s="8">
        <v>26</v>
      </c>
      <c r="D192" s="8">
        <v>19</v>
      </c>
      <c r="E192" s="8" t="s">
        <v>111</v>
      </c>
      <c r="F192" s="8">
        <v>4</v>
      </c>
      <c r="G192" s="8">
        <v>2</v>
      </c>
      <c r="H192" s="13">
        <v>43024</v>
      </c>
      <c r="I192" s="8" t="s">
        <v>102</v>
      </c>
      <c r="J192" s="9">
        <v>14</v>
      </c>
      <c r="K192" s="8">
        <v>0</v>
      </c>
      <c r="L192" s="8" t="s">
        <v>103</v>
      </c>
    </row>
    <row r="193" spans="3:14">
      <c r="C193" s="8">
        <v>26</v>
      </c>
      <c r="D193" s="8">
        <v>19</v>
      </c>
      <c r="E193" s="8" t="s">
        <v>111</v>
      </c>
      <c r="F193" s="8">
        <v>5</v>
      </c>
      <c r="G193" s="8">
        <v>2</v>
      </c>
      <c r="H193" s="13">
        <v>43024</v>
      </c>
      <c r="I193" s="8" t="s">
        <v>102</v>
      </c>
      <c r="J193" s="9">
        <v>14</v>
      </c>
      <c r="K193" s="8">
        <v>0</v>
      </c>
      <c r="L193" s="8" t="s">
        <v>103</v>
      </c>
    </row>
    <row r="194" spans="3:14">
      <c r="C194" s="8">
        <v>26</v>
      </c>
      <c r="D194" s="8">
        <v>20</v>
      </c>
      <c r="E194" s="8" t="s">
        <v>111</v>
      </c>
      <c r="F194" s="8">
        <v>1</v>
      </c>
      <c r="G194" s="8">
        <v>2</v>
      </c>
      <c r="H194" s="13">
        <v>43024</v>
      </c>
      <c r="I194" s="13">
        <v>43025</v>
      </c>
      <c r="J194" s="9">
        <v>1</v>
      </c>
      <c r="K194" s="8">
        <v>1</v>
      </c>
      <c r="L194" s="8" t="s">
        <v>112</v>
      </c>
      <c r="N194" t="s">
        <v>110</v>
      </c>
    </row>
    <row r="195" spans="3:14">
      <c r="C195" s="8">
        <v>26</v>
      </c>
      <c r="D195" s="8">
        <v>20</v>
      </c>
      <c r="E195" s="8" t="s">
        <v>111</v>
      </c>
      <c r="F195" s="8">
        <v>2</v>
      </c>
      <c r="G195" s="8">
        <v>2</v>
      </c>
      <c r="H195" s="13">
        <v>43024</v>
      </c>
      <c r="I195" s="13">
        <v>43025</v>
      </c>
      <c r="J195" s="9">
        <v>1</v>
      </c>
      <c r="K195" s="8">
        <v>1</v>
      </c>
      <c r="L195" s="8" t="s">
        <v>112</v>
      </c>
    </row>
    <row r="196" spans="3:14">
      <c r="C196" s="8">
        <v>26</v>
      </c>
      <c r="D196" s="8">
        <v>20</v>
      </c>
      <c r="E196" s="8" t="s">
        <v>111</v>
      </c>
      <c r="F196" s="8">
        <v>3</v>
      </c>
      <c r="G196" s="8">
        <v>2</v>
      </c>
      <c r="H196" s="13">
        <v>43024</v>
      </c>
      <c r="I196" s="13">
        <v>43027</v>
      </c>
      <c r="J196" s="9">
        <v>3</v>
      </c>
      <c r="K196" s="8">
        <v>0</v>
      </c>
      <c r="L196" s="8" t="s">
        <v>109</v>
      </c>
    </row>
    <row r="197" spans="3:14">
      <c r="C197" s="8">
        <v>26</v>
      </c>
      <c r="D197" s="8">
        <v>20</v>
      </c>
      <c r="E197" s="8" t="s">
        <v>111</v>
      </c>
      <c r="F197" s="8">
        <v>4</v>
      </c>
      <c r="G197" s="8">
        <v>2</v>
      </c>
      <c r="H197" s="13">
        <v>43024</v>
      </c>
      <c r="I197" s="13">
        <v>43030</v>
      </c>
      <c r="J197" s="9">
        <v>6</v>
      </c>
      <c r="K197" s="8">
        <v>0</v>
      </c>
      <c r="L197" s="8" t="s">
        <v>109</v>
      </c>
    </row>
    <row r="198" spans="3:14">
      <c r="C198" s="8">
        <v>26</v>
      </c>
      <c r="D198" s="8">
        <v>20</v>
      </c>
      <c r="E198" s="8" t="s">
        <v>111</v>
      </c>
      <c r="F198" s="8">
        <v>5</v>
      </c>
      <c r="G198" s="8">
        <v>2</v>
      </c>
      <c r="H198" s="13">
        <v>43024</v>
      </c>
      <c r="I198" s="8" t="s">
        <v>102</v>
      </c>
      <c r="J198" s="9">
        <v>14</v>
      </c>
      <c r="K198" s="8">
        <v>0</v>
      </c>
      <c r="L198" s="8" t="s">
        <v>103</v>
      </c>
    </row>
    <row r="199" spans="3:14">
      <c r="C199" s="8">
        <v>44</v>
      </c>
      <c r="D199" s="8">
        <v>29</v>
      </c>
      <c r="E199" s="8" t="s">
        <v>111</v>
      </c>
      <c r="F199" s="8">
        <v>1</v>
      </c>
      <c r="G199" s="8">
        <v>2</v>
      </c>
      <c r="H199" s="13">
        <v>43024</v>
      </c>
      <c r="I199" s="8" t="s">
        <v>102</v>
      </c>
      <c r="J199" s="9">
        <v>14</v>
      </c>
      <c r="K199" s="8">
        <v>0</v>
      </c>
      <c r="L199" s="8" t="s">
        <v>103</v>
      </c>
      <c r="M199">
        <f>SUM(K199:K203)/COUNT(K199:K203)</f>
        <v>0</v>
      </c>
    </row>
    <row r="200" spans="3:14">
      <c r="C200" s="8">
        <v>44</v>
      </c>
      <c r="D200" s="8">
        <v>29</v>
      </c>
      <c r="E200" s="8" t="s">
        <v>111</v>
      </c>
      <c r="F200" s="8">
        <v>2</v>
      </c>
      <c r="G200" s="8">
        <v>2</v>
      </c>
      <c r="H200" s="13">
        <v>43024</v>
      </c>
      <c r="I200" s="8" t="s">
        <v>102</v>
      </c>
      <c r="J200" s="9">
        <v>14</v>
      </c>
      <c r="K200" s="8">
        <v>0</v>
      </c>
      <c r="L200" s="8" t="s">
        <v>103</v>
      </c>
    </row>
    <row r="201" spans="3:14">
      <c r="C201" s="8">
        <v>44</v>
      </c>
      <c r="D201" s="8">
        <v>29</v>
      </c>
      <c r="E201" s="8" t="s">
        <v>111</v>
      </c>
      <c r="F201" s="8">
        <v>3</v>
      </c>
      <c r="G201" s="8">
        <v>2</v>
      </c>
      <c r="H201" s="13">
        <v>43024</v>
      </c>
      <c r="I201" s="8" t="s">
        <v>102</v>
      </c>
      <c r="J201" s="9">
        <v>14</v>
      </c>
      <c r="K201" s="8">
        <v>0</v>
      </c>
      <c r="L201" s="8" t="s">
        <v>103</v>
      </c>
    </row>
    <row r="202" spans="3:14">
      <c r="C202" s="8">
        <v>44</v>
      </c>
      <c r="D202" s="8">
        <v>29</v>
      </c>
      <c r="E202" s="8" t="s">
        <v>111</v>
      </c>
      <c r="F202" s="8">
        <v>4</v>
      </c>
      <c r="G202" s="8">
        <v>2</v>
      </c>
      <c r="H202" s="13">
        <v>43024</v>
      </c>
      <c r="I202" s="8" t="s">
        <v>102</v>
      </c>
      <c r="J202" s="9">
        <v>14</v>
      </c>
      <c r="K202" s="8">
        <v>0</v>
      </c>
      <c r="L202" s="8" t="s">
        <v>103</v>
      </c>
    </row>
    <row r="203" spans="3:14">
      <c r="C203" s="8">
        <v>44</v>
      </c>
      <c r="D203" s="8">
        <v>29</v>
      </c>
      <c r="E203" s="8" t="s">
        <v>111</v>
      </c>
      <c r="F203" s="8">
        <v>5</v>
      </c>
      <c r="G203" s="8">
        <v>2</v>
      </c>
      <c r="H203" s="13">
        <v>43024</v>
      </c>
      <c r="I203" s="8" t="s">
        <v>102</v>
      </c>
      <c r="J203" s="9">
        <v>14</v>
      </c>
      <c r="K203" s="8">
        <v>0</v>
      </c>
      <c r="L203" s="8" t="s">
        <v>103</v>
      </c>
    </row>
    <row r="204" spans="3:14">
      <c r="C204" s="8">
        <v>44</v>
      </c>
      <c r="D204" s="8">
        <v>30</v>
      </c>
      <c r="E204" s="8" t="s">
        <v>111</v>
      </c>
      <c r="F204" s="8">
        <v>1</v>
      </c>
      <c r="G204" s="8">
        <v>2</v>
      </c>
      <c r="H204" s="13">
        <v>43024</v>
      </c>
      <c r="I204" s="13">
        <v>43026</v>
      </c>
      <c r="J204" s="9">
        <v>2</v>
      </c>
      <c r="K204" s="8">
        <v>0</v>
      </c>
      <c r="L204" s="8" t="s">
        <v>109</v>
      </c>
      <c r="M204">
        <f>SUM(K205:K208)/COUNT(K205:K208)</f>
        <v>0.25</v>
      </c>
    </row>
    <row r="205" spans="3:14">
      <c r="C205" s="8">
        <v>44</v>
      </c>
      <c r="D205" s="8">
        <v>30</v>
      </c>
      <c r="E205" s="8" t="s">
        <v>111</v>
      </c>
      <c r="F205" s="8">
        <v>2</v>
      </c>
      <c r="G205" s="8">
        <v>2</v>
      </c>
      <c r="H205" s="13">
        <v>43024</v>
      </c>
      <c r="I205" s="13">
        <v>43031</v>
      </c>
      <c r="J205" s="9">
        <v>7</v>
      </c>
      <c r="K205" s="8">
        <v>1</v>
      </c>
      <c r="L205" s="8" t="s">
        <v>103</v>
      </c>
    </row>
    <row r="206" spans="3:14">
      <c r="C206" s="8">
        <v>44</v>
      </c>
      <c r="D206" s="8">
        <v>30</v>
      </c>
      <c r="E206" s="8" t="s">
        <v>111</v>
      </c>
      <c r="F206" s="8">
        <v>3</v>
      </c>
      <c r="G206" s="8">
        <v>2</v>
      </c>
      <c r="H206" s="13">
        <v>43024</v>
      </c>
      <c r="I206" s="8" t="s">
        <v>102</v>
      </c>
      <c r="J206" s="9">
        <v>14</v>
      </c>
      <c r="K206" s="8">
        <v>0</v>
      </c>
      <c r="L206" s="8" t="s">
        <v>103</v>
      </c>
    </row>
    <row r="207" spans="3:14">
      <c r="C207" s="8">
        <v>44</v>
      </c>
      <c r="D207" s="8">
        <v>30</v>
      </c>
      <c r="E207" s="8" t="s">
        <v>111</v>
      </c>
      <c r="F207" s="8">
        <v>4</v>
      </c>
      <c r="G207" s="8">
        <v>2</v>
      </c>
      <c r="H207" s="13">
        <v>43024</v>
      </c>
      <c r="I207" s="8" t="s">
        <v>102</v>
      </c>
      <c r="J207" s="9">
        <v>14</v>
      </c>
      <c r="K207" s="8">
        <v>0</v>
      </c>
      <c r="L207" s="8" t="s">
        <v>103</v>
      </c>
    </row>
    <row r="208" spans="3:14">
      <c r="C208" s="8">
        <v>44</v>
      </c>
      <c r="D208" s="8">
        <v>30</v>
      </c>
      <c r="E208" s="8" t="s">
        <v>111</v>
      </c>
      <c r="F208" s="8">
        <v>5</v>
      </c>
      <c r="G208" s="8">
        <v>2</v>
      </c>
      <c r="H208" s="13">
        <v>43024</v>
      </c>
      <c r="I208" s="8" t="s">
        <v>102</v>
      </c>
      <c r="J208" s="9">
        <v>14</v>
      </c>
      <c r="K208" s="8">
        <v>0</v>
      </c>
      <c r="L208" s="8" t="s">
        <v>103</v>
      </c>
    </row>
    <row r="209" spans="3:13">
      <c r="C209" s="8">
        <v>56</v>
      </c>
      <c r="D209" s="8">
        <v>40</v>
      </c>
      <c r="E209" s="8" t="s">
        <v>111</v>
      </c>
      <c r="F209" s="8">
        <v>1</v>
      </c>
      <c r="G209" s="8">
        <v>2</v>
      </c>
      <c r="H209" s="13">
        <v>43024</v>
      </c>
      <c r="I209" s="13">
        <v>43034</v>
      </c>
      <c r="J209" s="9">
        <v>10</v>
      </c>
      <c r="K209" s="8">
        <v>1</v>
      </c>
      <c r="L209" s="8" t="s">
        <v>103</v>
      </c>
      <c r="M209">
        <f>SUM(K209:K213)/COUNT(K209:K213)</f>
        <v>0.2</v>
      </c>
    </row>
    <row r="210" spans="3:13">
      <c r="C210" s="8">
        <v>56</v>
      </c>
      <c r="D210" s="8">
        <v>40</v>
      </c>
      <c r="E210" s="8" t="s">
        <v>111</v>
      </c>
      <c r="F210" s="8">
        <v>2</v>
      </c>
      <c r="G210" s="8">
        <v>2</v>
      </c>
      <c r="H210" s="13">
        <v>43024</v>
      </c>
      <c r="I210" s="8" t="s">
        <v>102</v>
      </c>
      <c r="J210" s="9">
        <v>14</v>
      </c>
      <c r="K210" s="8">
        <v>0</v>
      </c>
      <c r="L210" s="8" t="s">
        <v>103</v>
      </c>
    </row>
    <row r="211" spans="3:13">
      <c r="C211" s="8">
        <v>56</v>
      </c>
      <c r="D211" s="8">
        <v>40</v>
      </c>
      <c r="E211" s="8" t="s">
        <v>111</v>
      </c>
      <c r="F211" s="8">
        <v>3</v>
      </c>
      <c r="G211" s="8">
        <v>2</v>
      </c>
      <c r="H211" s="13">
        <v>43024</v>
      </c>
      <c r="I211" s="8" t="s">
        <v>102</v>
      </c>
      <c r="J211" s="9">
        <v>14</v>
      </c>
      <c r="K211" s="8">
        <v>0</v>
      </c>
      <c r="L211" s="8" t="s">
        <v>103</v>
      </c>
    </row>
    <row r="212" spans="3:13">
      <c r="C212" s="8">
        <v>56</v>
      </c>
      <c r="D212" s="8">
        <v>40</v>
      </c>
      <c r="E212" s="8" t="s">
        <v>111</v>
      </c>
      <c r="F212" s="8">
        <v>4</v>
      </c>
      <c r="G212" s="8">
        <v>2</v>
      </c>
      <c r="H212" s="13">
        <v>43024</v>
      </c>
      <c r="I212" s="8" t="s">
        <v>102</v>
      </c>
      <c r="J212" s="9">
        <v>14</v>
      </c>
      <c r="K212" s="8">
        <v>0</v>
      </c>
      <c r="L212" s="8" t="s">
        <v>103</v>
      </c>
    </row>
    <row r="213" spans="3:13">
      <c r="C213" s="8">
        <v>56</v>
      </c>
      <c r="D213" s="8">
        <v>40</v>
      </c>
      <c r="E213" s="8" t="s">
        <v>111</v>
      </c>
      <c r="F213" s="8">
        <v>5</v>
      </c>
      <c r="G213" s="8">
        <v>2</v>
      </c>
      <c r="H213" s="13">
        <v>43024</v>
      </c>
      <c r="I213" s="8" t="s">
        <v>102</v>
      </c>
      <c r="J213" s="9">
        <v>14</v>
      </c>
      <c r="K213" s="8">
        <v>0</v>
      </c>
      <c r="L213" s="8" t="s">
        <v>103</v>
      </c>
    </row>
    <row r="214" spans="3:13">
      <c r="C214" s="8">
        <v>62</v>
      </c>
      <c r="D214" s="8">
        <v>52</v>
      </c>
      <c r="E214" s="8" t="s">
        <v>111</v>
      </c>
      <c r="F214" s="8">
        <v>1</v>
      </c>
      <c r="G214" s="8">
        <v>2</v>
      </c>
      <c r="H214" s="13">
        <v>43024</v>
      </c>
      <c r="I214" s="13">
        <v>43030</v>
      </c>
      <c r="J214" s="9">
        <v>6</v>
      </c>
      <c r="K214" s="8">
        <v>1</v>
      </c>
      <c r="L214" s="8" t="s">
        <v>103</v>
      </c>
      <c r="M214">
        <f>SUM(K214:K218)/COUNT(K214:K218)</f>
        <v>0.2</v>
      </c>
    </row>
    <row r="215" spans="3:13">
      <c r="C215" s="8">
        <v>62</v>
      </c>
      <c r="D215" s="8">
        <v>52</v>
      </c>
      <c r="E215" s="8" t="s">
        <v>111</v>
      </c>
      <c r="F215" s="8">
        <v>2</v>
      </c>
      <c r="G215" s="8">
        <v>2</v>
      </c>
      <c r="H215" s="13">
        <v>43024</v>
      </c>
      <c r="I215" s="8" t="s">
        <v>102</v>
      </c>
      <c r="J215" s="9">
        <v>14</v>
      </c>
      <c r="K215" s="8">
        <v>0</v>
      </c>
      <c r="L215" s="8" t="s">
        <v>103</v>
      </c>
    </row>
    <row r="216" spans="3:13">
      <c r="C216" s="8">
        <v>62</v>
      </c>
      <c r="D216" s="8">
        <v>52</v>
      </c>
      <c r="E216" s="8" t="s">
        <v>111</v>
      </c>
      <c r="F216" s="8">
        <v>3</v>
      </c>
      <c r="G216" s="8">
        <v>2</v>
      </c>
      <c r="H216" s="13">
        <v>43024</v>
      </c>
      <c r="I216" s="8" t="s">
        <v>102</v>
      </c>
      <c r="J216" s="9">
        <v>14</v>
      </c>
      <c r="K216" s="8">
        <v>0</v>
      </c>
      <c r="L216" s="8" t="s">
        <v>103</v>
      </c>
    </row>
    <row r="217" spans="3:13">
      <c r="C217" s="8">
        <v>62</v>
      </c>
      <c r="D217" s="8">
        <v>52</v>
      </c>
      <c r="E217" s="8" t="s">
        <v>111</v>
      </c>
      <c r="F217" s="8">
        <v>4</v>
      </c>
      <c r="G217" s="8">
        <v>2</v>
      </c>
      <c r="H217" s="13">
        <v>43024</v>
      </c>
      <c r="I217" s="8" t="s">
        <v>102</v>
      </c>
      <c r="J217" s="9">
        <v>14</v>
      </c>
      <c r="K217" s="8">
        <v>0</v>
      </c>
      <c r="L217" s="8" t="s">
        <v>103</v>
      </c>
    </row>
    <row r="218" spans="3:13">
      <c r="C218" s="8">
        <v>62</v>
      </c>
      <c r="D218" s="8">
        <v>52</v>
      </c>
      <c r="E218" s="8" t="s">
        <v>111</v>
      </c>
      <c r="F218" s="8">
        <v>5</v>
      </c>
      <c r="G218" s="8">
        <v>2</v>
      </c>
      <c r="H218" s="13">
        <v>43024</v>
      </c>
      <c r="I218" s="8" t="s">
        <v>102</v>
      </c>
      <c r="J218" s="9">
        <v>14</v>
      </c>
      <c r="K218" s="8">
        <v>0</v>
      </c>
      <c r="L218" s="8" t="s">
        <v>103</v>
      </c>
    </row>
    <row r="219" spans="3:13">
      <c r="C219" s="8">
        <v>62</v>
      </c>
      <c r="D219" s="8">
        <v>53</v>
      </c>
      <c r="E219" s="8" t="s">
        <v>111</v>
      </c>
      <c r="F219" s="8">
        <v>3</v>
      </c>
      <c r="G219" s="8">
        <v>2</v>
      </c>
      <c r="H219" s="13">
        <v>43024</v>
      </c>
      <c r="I219" s="13">
        <v>43036</v>
      </c>
      <c r="J219" s="9">
        <v>12</v>
      </c>
      <c r="K219" s="8">
        <v>0</v>
      </c>
      <c r="L219" s="8" t="s">
        <v>109</v>
      </c>
      <c r="M219">
        <f>SUM(K220:K223)/COUNT(K220:K223)</f>
        <v>0.5</v>
      </c>
    </row>
    <row r="220" spans="3:13">
      <c r="C220" s="8">
        <v>62</v>
      </c>
      <c r="D220" s="8">
        <v>53</v>
      </c>
      <c r="E220" s="8" t="s">
        <v>111</v>
      </c>
      <c r="F220" s="8">
        <v>1</v>
      </c>
      <c r="G220" s="8">
        <v>2</v>
      </c>
      <c r="H220" s="13">
        <v>43024</v>
      </c>
      <c r="I220" s="13">
        <v>43027</v>
      </c>
      <c r="J220" s="9">
        <v>3</v>
      </c>
      <c r="K220" s="8">
        <v>1</v>
      </c>
      <c r="L220" s="8" t="s">
        <v>103</v>
      </c>
    </row>
    <row r="221" spans="3:13">
      <c r="C221" s="8">
        <v>62</v>
      </c>
      <c r="D221" s="8">
        <v>53</v>
      </c>
      <c r="E221" s="8" t="s">
        <v>111</v>
      </c>
      <c r="F221" s="8">
        <v>2</v>
      </c>
      <c r="G221" s="8">
        <v>2</v>
      </c>
      <c r="H221" s="13">
        <v>43024</v>
      </c>
      <c r="I221" s="13">
        <v>43030</v>
      </c>
      <c r="J221" s="9">
        <v>6</v>
      </c>
      <c r="K221" s="8">
        <v>1</v>
      </c>
      <c r="L221" s="8" t="s">
        <v>103</v>
      </c>
    </row>
    <row r="222" spans="3:13">
      <c r="C222" s="8">
        <v>62</v>
      </c>
      <c r="D222" s="8">
        <v>53</v>
      </c>
      <c r="E222" s="8" t="s">
        <v>111</v>
      </c>
      <c r="F222" s="8">
        <v>4</v>
      </c>
      <c r="G222" s="8">
        <v>2</v>
      </c>
      <c r="H222" s="13">
        <v>43024</v>
      </c>
      <c r="I222" s="8" t="s">
        <v>102</v>
      </c>
      <c r="J222" s="9">
        <v>14</v>
      </c>
      <c r="K222" s="8">
        <v>0</v>
      </c>
      <c r="L222" s="8" t="s">
        <v>103</v>
      </c>
    </row>
    <row r="223" spans="3:13">
      <c r="C223" s="8">
        <v>62</v>
      </c>
      <c r="D223" s="8">
        <v>53</v>
      </c>
      <c r="E223" s="8" t="s">
        <v>111</v>
      </c>
      <c r="F223" s="8">
        <v>5</v>
      </c>
      <c r="G223" s="8">
        <v>2</v>
      </c>
      <c r="H223" s="13">
        <v>43024</v>
      </c>
      <c r="I223" s="8" t="s">
        <v>102</v>
      </c>
      <c r="J223" s="9">
        <v>14</v>
      </c>
      <c r="K223" s="8">
        <v>0</v>
      </c>
      <c r="L223" s="8" t="s">
        <v>103</v>
      </c>
    </row>
    <row r="224" spans="3:13">
      <c r="C224" s="8">
        <v>62</v>
      </c>
      <c r="D224" s="8">
        <v>54</v>
      </c>
      <c r="E224" s="8" t="s">
        <v>111</v>
      </c>
      <c r="F224" s="8">
        <v>1</v>
      </c>
      <c r="G224" s="8">
        <v>2</v>
      </c>
      <c r="H224" s="13">
        <v>43024</v>
      </c>
      <c r="I224" s="13">
        <v>43030</v>
      </c>
      <c r="J224" s="9">
        <v>6</v>
      </c>
      <c r="K224" s="8">
        <v>1</v>
      </c>
      <c r="L224" s="8" t="s">
        <v>103</v>
      </c>
      <c r="M224">
        <f>SUM(K224:K228)/COUNT(K224:K228)</f>
        <v>0.6</v>
      </c>
    </row>
    <row r="225" spans="3:13">
      <c r="C225" s="8">
        <v>62</v>
      </c>
      <c r="D225" s="8">
        <v>54</v>
      </c>
      <c r="E225" s="8" t="s">
        <v>111</v>
      </c>
      <c r="F225" s="8">
        <v>2</v>
      </c>
      <c r="G225" s="8">
        <v>2</v>
      </c>
      <c r="H225" s="13">
        <v>43024</v>
      </c>
      <c r="I225" s="13">
        <v>43033</v>
      </c>
      <c r="J225" s="9">
        <v>9</v>
      </c>
      <c r="K225" s="8">
        <v>1</v>
      </c>
      <c r="L225" s="8" t="s">
        <v>103</v>
      </c>
    </row>
    <row r="226" spans="3:13">
      <c r="C226" s="8">
        <v>62</v>
      </c>
      <c r="D226" s="8">
        <v>54</v>
      </c>
      <c r="E226" s="8" t="s">
        <v>111</v>
      </c>
      <c r="F226" s="8">
        <v>3</v>
      </c>
      <c r="G226" s="8">
        <v>2</v>
      </c>
      <c r="H226" s="13">
        <v>43024</v>
      </c>
      <c r="I226" s="13">
        <v>43033</v>
      </c>
      <c r="J226" s="9">
        <v>9</v>
      </c>
      <c r="K226" s="8">
        <v>1</v>
      </c>
      <c r="L226" s="8" t="s">
        <v>103</v>
      </c>
    </row>
    <row r="227" spans="3:13">
      <c r="C227" s="8">
        <v>62</v>
      </c>
      <c r="D227" s="8">
        <v>54</v>
      </c>
      <c r="E227" s="8" t="s">
        <v>111</v>
      </c>
      <c r="F227" s="8">
        <v>4</v>
      </c>
      <c r="G227" s="8">
        <v>2</v>
      </c>
      <c r="H227" s="13">
        <v>43024</v>
      </c>
      <c r="I227" s="8" t="s">
        <v>102</v>
      </c>
      <c r="J227" s="9">
        <v>14</v>
      </c>
      <c r="K227" s="8">
        <v>0</v>
      </c>
      <c r="L227" s="8" t="s">
        <v>103</v>
      </c>
    </row>
    <row r="228" spans="3:13">
      <c r="C228" s="8">
        <v>62</v>
      </c>
      <c r="D228" s="8">
        <v>54</v>
      </c>
      <c r="E228" s="8" t="s">
        <v>111</v>
      </c>
      <c r="F228" s="8">
        <v>5</v>
      </c>
      <c r="G228" s="8">
        <v>2</v>
      </c>
      <c r="H228" s="13">
        <v>43024</v>
      </c>
      <c r="I228" s="8" t="s">
        <v>102</v>
      </c>
      <c r="J228" s="9">
        <v>14</v>
      </c>
      <c r="K228" s="8">
        <v>0</v>
      </c>
      <c r="L228" s="8" t="s">
        <v>103</v>
      </c>
    </row>
    <row r="229" spans="3:13">
      <c r="C229" s="8">
        <v>68</v>
      </c>
      <c r="D229" s="8">
        <v>63</v>
      </c>
      <c r="E229" s="8" t="s">
        <v>111</v>
      </c>
      <c r="F229" s="8">
        <v>1</v>
      </c>
      <c r="G229" s="8">
        <v>2</v>
      </c>
      <c r="H229" s="13">
        <v>43024</v>
      </c>
      <c r="I229" s="13">
        <v>43028</v>
      </c>
      <c r="J229" s="9">
        <v>4</v>
      </c>
      <c r="K229" s="8">
        <v>1</v>
      </c>
      <c r="L229" s="8" t="s">
        <v>103</v>
      </c>
      <c r="M229">
        <f>SUM(K229:K233)/COUNT(K229:K233)</f>
        <v>1</v>
      </c>
    </row>
    <row r="230" spans="3:13">
      <c r="C230" s="8">
        <v>68</v>
      </c>
      <c r="D230" s="8">
        <v>63</v>
      </c>
      <c r="E230" s="8" t="s">
        <v>111</v>
      </c>
      <c r="F230" s="8">
        <v>2</v>
      </c>
      <c r="G230" s="8">
        <v>2</v>
      </c>
      <c r="H230" s="13">
        <v>43024</v>
      </c>
      <c r="I230" s="13">
        <v>43029</v>
      </c>
      <c r="J230" s="9">
        <v>5</v>
      </c>
      <c r="K230" s="8">
        <v>1</v>
      </c>
      <c r="L230" s="8" t="s">
        <v>103</v>
      </c>
    </row>
    <row r="231" spans="3:13">
      <c r="C231" s="8">
        <v>68</v>
      </c>
      <c r="D231" s="8">
        <v>63</v>
      </c>
      <c r="E231" s="8" t="s">
        <v>111</v>
      </c>
      <c r="F231" s="8">
        <v>3</v>
      </c>
      <c r="G231" s="8">
        <v>2</v>
      </c>
      <c r="H231" s="13">
        <v>43024</v>
      </c>
      <c r="I231" s="13">
        <v>43030</v>
      </c>
      <c r="J231" s="9">
        <v>6</v>
      </c>
      <c r="K231" s="8">
        <v>1</v>
      </c>
      <c r="L231" s="8" t="s">
        <v>103</v>
      </c>
    </row>
    <row r="232" spans="3:13">
      <c r="C232" s="8">
        <v>68</v>
      </c>
      <c r="D232" s="8">
        <v>63</v>
      </c>
      <c r="E232" s="8" t="s">
        <v>111</v>
      </c>
      <c r="F232" s="8">
        <v>4</v>
      </c>
      <c r="G232" s="8">
        <v>2</v>
      </c>
      <c r="H232" s="13">
        <v>43024</v>
      </c>
      <c r="I232" s="13">
        <v>43030</v>
      </c>
      <c r="J232" s="9">
        <v>6</v>
      </c>
      <c r="K232" s="8">
        <v>1</v>
      </c>
      <c r="L232" s="8" t="s">
        <v>103</v>
      </c>
    </row>
    <row r="233" spans="3:13">
      <c r="C233" s="8">
        <v>68</v>
      </c>
      <c r="D233" s="8">
        <v>63</v>
      </c>
      <c r="E233" s="8" t="s">
        <v>111</v>
      </c>
      <c r="F233" s="8">
        <v>5</v>
      </c>
      <c r="G233" s="8">
        <v>2</v>
      </c>
      <c r="H233" s="13">
        <v>43024</v>
      </c>
      <c r="I233" s="13">
        <v>43030</v>
      </c>
      <c r="J233" s="9">
        <v>6</v>
      </c>
      <c r="K233" s="8">
        <v>1</v>
      </c>
      <c r="L233" s="8" t="s">
        <v>103</v>
      </c>
    </row>
    <row r="234" spans="3:13">
      <c r="C234" s="8">
        <v>68</v>
      </c>
      <c r="D234" s="8">
        <v>64</v>
      </c>
      <c r="E234" s="8" t="s">
        <v>111</v>
      </c>
      <c r="F234" s="8">
        <v>1</v>
      </c>
      <c r="G234" s="8">
        <v>2</v>
      </c>
      <c r="H234" s="13">
        <v>43024</v>
      </c>
      <c r="I234" s="13">
        <v>43027</v>
      </c>
      <c r="J234" s="9">
        <v>3</v>
      </c>
      <c r="K234" s="8">
        <v>1</v>
      </c>
      <c r="L234" s="8" t="s">
        <v>112</v>
      </c>
      <c r="M234">
        <f>SUM(K235:K238)/COUNT(K235:K238)</f>
        <v>0.25</v>
      </c>
    </row>
    <row r="235" spans="3:13">
      <c r="C235" s="8">
        <v>68</v>
      </c>
      <c r="D235" s="8">
        <v>64</v>
      </c>
      <c r="E235" s="8" t="s">
        <v>111</v>
      </c>
      <c r="F235" s="8">
        <v>2</v>
      </c>
      <c r="G235" s="8">
        <v>2</v>
      </c>
      <c r="H235" s="13">
        <v>43024</v>
      </c>
      <c r="I235" s="13">
        <v>43035</v>
      </c>
      <c r="J235" s="9">
        <v>11</v>
      </c>
      <c r="K235" s="8">
        <v>1</v>
      </c>
      <c r="L235" s="8" t="s">
        <v>103</v>
      </c>
    </row>
    <row r="236" spans="3:13">
      <c r="C236" s="8">
        <v>68</v>
      </c>
      <c r="D236" s="8">
        <v>64</v>
      </c>
      <c r="E236" s="8" t="s">
        <v>111</v>
      </c>
      <c r="F236" s="8">
        <v>3</v>
      </c>
      <c r="G236" s="8">
        <v>2</v>
      </c>
      <c r="H236" s="13">
        <v>43024</v>
      </c>
      <c r="I236" s="8" t="s">
        <v>102</v>
      </c>
      <c r="J236" s="9">
        <v>14</v>
      </c>
      <c r="K236" s="8">
        <v>0</v>
      </c>
      <c r="L236" s="8" t="s">
        <v>103</v>
      </c>
    </row>
    <row r="237" spans="3:13">
      <c r="C237" s="8">
        <v>68</v>
      </c>
      <c r="D237" s="8">
        <v>64</v>
      </c>
      <c r="E237" s="8" t="s">
        <v>111</v>
      </c>
      <c r="F237" s="8">
        <v>4</v>
      </c>
      <c r="G237" s="8">
        <v>2</v>
      </c>
      <c r="H237" s="13">
        <v>43024</v>
      </c>
      <c r="I237" s="8" t="s">
        <v>102</v>
      </c>
      <c r="J237" s="9">
        <v>14</v>
      </c>
      <c r="K237" s="8">
        <v>0</v>
      </c>
      <c r="L237" s="8" t="s">
        <v>103</v>
      </c>
    </row>
    <row r="238" spans="3:13">
      <c r="C238" s="8">
        <v>68</v>
      </c>
      <c r="D238" s="8">
        <v>64</v>
      </c>
      <c r="E238" s="8" t="s">
        <v>111</v>
      </c>
      <c r="F238" s="8">
        <v>5</v>
      </c>
      <c r="G238" s="8">
        <v>2</v>
      </c>
      <c r="H238" s="13">
        <v>43024</v>
      </c>
      <c r="I238" s="8" t="s">
        <v>102</v>
      </c>
      <c r="J238" s="9">
        <v>14</v>
      </c>
      <c r="K238" s="8">
        <v>0</v>
      </c>
      <c r="L238" s="8" t="s">
        <v>103</v>
      </c>
    </row>
    <row r="239" spans="3:13">
      <c r="C239" s="8">
        <v>80</v>
      </c>
      <c r="D239" s="8">
        <v>77</v>
      </c>
      <c r="E239" s="8" t="s">
        <v>111</v>
      </c>
      <c r="F239" s="8">
        <v>1</v>
      </c>
      <c r="G239" s="8">
        <v>2</v>
      </c>
      <c r="H239" s="13">
        <v>43024</v>
      </c>
      <c r="I239" s="8" t="s">
        <v>102</v>
      </c>
      <c r="J239" s="9">
        <v>14</v>
      </c>
      <c r="K239" s="8">
        <v>0</v>
      </c>
      <c r="L239" s="8" t="s">
        <v>103</v>
      </c>
      <c r="M239">
        <f>SUM(K239:K243)/COUNT(K239:K243)</f>
        <v>0</v>
      </c>
    </row>
    <row r="240" spans="3:13">
      <c r="C240" s="8">
        <v>80</v>
      </c>
      <c r="D240" s="8">
        <v>77</v>
      </c>
      <c r="E240" s="8" t="s">
        <v>111</v>
      </c>
      <c r="F240" s="8">
        <v>2</v>
      </c>
      <c r="G240" s="8">
        <v>2</v>
      </c>
      <c r="H240" s="13">
        <v>43024</v>
      </c>
      <c r="I240" s="8" t="s">
        <v>102</v>
      </c>
      <c r="J240" s="9">
        <v>14</v>
      </c>
      <c r="K240" s="8">
        <v>0</v>
      </c>
      <c r="L240" s="8" t="s">
        <v>103</v>
      </c>
    </row>
    <row r="241" spans="3:13">
      <c r="C241" s="8">
        <v>80</v>
      </c>
      <c r="D241" s="8">
        <v>77</v>
      </c>
      <c r="E241" s="8" t="s">
        <v>111</v>
      </c>
      <c r="F241" s="8">
        <v>3</v>
      </c>
      <c r="G241" s="8">
        <v>2</v>
      </c>
      <c r="H241" s="13">
        <v>43024</v>
      </c>
      <c r="I241" s="8" t="s">
        <v>102</v>
      </c>
      <c r="J241" s="9">
        <v>14</v>
      </c>
      <c r="K241" s="8">
        <v>0</v>
      </c>
      <c r="L241" s="8" t="s">
        <v>103</v>
      </c>
    </row>
    <row r="242" spans="3:13">
      <c r="C242" s="8">
        <v>80</v>
      </c>
      <c r="D242" s="8">
        <v>77</v>
      </c>
      <c r="E242" s="8" t="s">
        <v>111</v>
      </c>
      <c r="F242" s="8">
        <v>4</v>
      </c>
      <c r="G242" s="8">
        <v>2</v>
      </c>
      <c r="H242" s="13">
        <v>43024</v>
      </c>
      <c r="I242" s="8" t="s">
        <v>102</v>
      </c>
      <c r="J242" s="9">
        <v>14</v>
      </c>
      <c r="K242" s="8">
        <v>0</v>
      </c>
      <c r="L242" s="8" t="s">
        <v>103</v>
      </c>
    </row>
    <row r="243" spans="3:13">
      <c r="C243" s="8">
        <v>80</v>
      </c>
      <c r="D243" s="8">
        <v>77</v>
      </c>
      <c r="E243" s="8" t="s">
        <v>111</v>
      </c>
      <c r="F243" s="8">
        <v>5</v>
      </c>
      <c r="G243" s="8">
        <v>2</v>
      </c>
      <c r="H243" s="13">
        <v>43024</v>
      </c>
      <c r="I243" s="8" t="s">
        <v>102</v>
      </c>
      <c r="J243" s="9">
        <v>14</v>
      </c>
      <c r="K243" s="8">
        <v>0</v>
      </c>
      <c r="L243" s="8" t="s">
        <v>103</v>
      </c>
    </row>
    <row r="244" spans="3:13">
      <c r="C244" s="8">
        <v>80</v>
      </c>
      <c r="D244" s="8">
        <v>78</v>
      </c>
      <c r="E244" s="8" t="s">
        <v>111</v>
      </c>
      <c r="F244" s="8">
        <v>1</v>
      </c>
      <c r="G244" s="8">
        <v>2</v>
      </c>
      <c r="H244" s="13">
        <v>43024</v>
      </c>
      <c r="I244" s="8" t="s">
        <v>102</v>
      </c>
      <c r="J244" s="9">
        <v>14</v>
      </c>
      <c r="K244" s="8">
        <v>0</v>
      </c>
      <c r="L244" s="8" t="s">
        <v>103</v>
      </c>
      <c r="M244">
        <f>SUM(K244:K248)/COUNT(K245:K248)</f>
        <v>0</v>
      </c>
    </row>
    <row r="245" spans="3:13">
      <c r="C245" s="8">
        <v>80</v>
      </c>
      <c r="D245" s="8">
        <v>78</v>
      </c>
      <c r="E245" s="8" t="s">
        <v>111</v>
      </c>
      <c r="F245" s="8">
        <v>2</v>
      </c>
      <c r="G245" s="8">
        <v>2</v>
      </c>
      <c r="H245" s="13">
        <v>43024</v>
      </c>
      <c r="I245" s="8" t="s">
        <v>102</v>
      </c>
      <c r="J245" s="9">
        <v>14</v>
      </c>
      <c r="K245" s="8">
        <v>0</v>
      </c>
      <c r="L245" s="8" t="s">
        <v>103</v>
      </c>
    </row>
    <row r="246" spans="3:13">
      <c r="C246" s="8">
        <v>80</v>
      </c>
      <c r="D246" s="8">
        <v>78</v>
      </c>
      <c r="E246" s="8" t="s">
        <v>111</v>
      </c>
      <c r="F246" s="8">
        <v>3</v>
      </c>
      <c r="G246" s="8">
        <v>2</v>
      </c>
      <c r="H246" s="13">
        <v>43024</v>
      </c>
      <c r="I246" s="8" t="s">
        <v>102</v>
      </c>
      <c r="J246" s="9">
        <v>14</v>
      </c>
      <c r="K246" s="8">
        <v>0</v>
      </c>
      <c r="L246" s="8" t="s">
        <v>103</v>
      </c>
    </row>
    <row r="247" spans="3:13">
      <c r="C247" s="8">
        <v>80</v>
      </c>
      <c r="D247" s="8">
        <v>78</v>
      </c>
      <c r="E247" s="8" t="s">
        <v>111</v>
      </c>
      <c r="F247" s="8">
        <v>4</v>
      </c>
      <c r="G247" s="8">
        <v>2</v>
      </c>
      <c r="H247" s="13">
        <v>43024</v>
      </c>
      <c r="I247" s="8" t="s">
        <v>102</v>
      </c>
      <c r="J247" s="9">
        <v>14</v>
      </c>
      <c r="K247" s="8">
        <v>0</v>
      </c>
      <c r="L247" s="8" t="s">
        <v>103</v>
      </c>
    </row>
    <row r="248" spans="3:13">
      <c r="C248" s="8">
        <v>80</v>
      </c>
      <c r="D248" s="8">
        <v>78</v>
      </c>
      <c r="E248" s="8" t="s">
        <v>111</v>
      </c>
      <c r="F248" s="8">
        <v>5</v>
      </c>
      <c r="G248" s="8">
        <v>2</v>
      </c>
      <c r="H248" s="13">
        <v>43024</v>
      </c>
      <c r="I248" s="8" t="s">
        <v>102</v>
      </c>
      <c r="J248" s="9">
        <v>14</v>
      </c>
      <c r="K248" s="8">
        <v>0</v>
      </c>
      <c r="L248" s="8" t="s">
        <v>103</v>
      </c>
    </row>
    <row r="249" spans="3:13">
      <c r="C249" s="8">
        <v>86</v>
      </c>
      <c r="D249" s="8">
        <v>88</v>
      </c>
      <c r="E249" s="8" t="s">
        <v>111</v>
      </c>
      <c r="F249" s="8">
        <v>1</v>
      </c>
      <c r="G249" s="8">
        <v>2</v>
      </c>
      <c r="H249" s="13">
        <v>43024</v>
      </c>
      <c r="I249" s="8" t="s">
        <v>102</v>
      </c>
      <c r="J249" s="9">
        <v>14</v>
      </c>
      <c r="K249" s="8">
        <v>0</v>
      </c>
      <c r="L249" s="8" t="s">
        <v>103</v>
      </c>
      <c r="M249">
        <f>SUM(K249:K253)/COUNT(K249:K253)</f>
        <v>0</v>
      </c>
    </row>
    <row r="250" spans="3:13">
      <c r="C250" s="8">
        <v>86</v>
      </c>
      <c r="D250" s="8">
        <v>88</v>
      </c>
      <c r="E250" s="8" t="s">
        <v>111</v>
      </c>
      <c r="F250" s="8">
        <v>2</v>
      </c>
      <c r="G250" s="8">
        <v>2</v>
      </c>
      <c r="H250" s="13">
        <v>43024</v>
      </c>
      <c r="I250" s="8" t="s">
        <v>102</v>
      </c>
      <c r="J250" s="9">
        <v>14</v>
      </c>
      <c r="K250" s="8">
        <v>0</v>
      </c>
      <c r="L250" s="8" t="s">
        <v>103</v>
      </c>
    </row>
    <row r="251" spans="3:13">
      <c r="C251" s="8">
        <v>86</v>
      </c>
      <c r="D251" s="8">
        <v>88</v>
      </c>
      <c r="E251" s="8" t="s">
        <v>111</v>
      </c>
      <c r="F251" s="8">
        <v>3</v>
      </c>
      <c r="G251" s="8">
        <v>2</v>
      </c>
      <c r="H251" s="13">
        <v>43024</v>
      </c>
      <c r="I251" s="8" t="s">
        <v>102</v>
      </c>
      <c r="J251" s="9">
        <v>14</v>
      </c>
      <c r="K251" s="8">
        <v>0</v>
      </c>
      <c r="L251" s="8" t="s">
        <v>103</v>
      </c>
    </row>
    <row r="252" spans="3:13">
      <c r="C252" s="8">
        <v>86</v>
      </c>
      <c r="D252" s="8">
        <v>88</v>
      </c>
      <c r="E252" s="8" t="s">
        <v>111</v>
      </c>
      <c r="F252" s="8">
        <v>4</v>
      </c>
      <c r="G252" s="8">
        <v>2</v>
      </c>
      <c r="H252" s="13">
        <v>43024</v>
      </c>
      <c r="I252" s="8" t="s">
        <v>102</v>
      </c>
      <c r="J252" s="9">
        <v>14</v>
      </c>
      <c r="K252" s="8">
        <v>0</v>
      </c>
      <c r="L252" s="8" t="s">
        <v>103</v>
      </c>
    </row>
    <row r="253" spans="3:13">
      <c r="C253" s="8">
        <v>86</v>
      </c>
      <c r="D253" s="8">
        <v>88</v>
      </c>
      <c r="E253" s="8" t="s">
        <v>111</v>
      </c>
      <c r="F253" s="8">
        <v>5</v>
      </c>
      <c r="G253" s="8">
        <v>2</v>
      </c>
      <c r="H253" s="13">
        <v>43024</v>
      </c>
      <c r="I253" s="8" t="s">
        <v>102</v>
      </c>
      <c r="J253" s="9">
        <v>14</v>
      </c>
      <c r="K253" s="8">
        <v>0</v>
      </c>
      <c r="L253" s="8" t="s">
        <v>103</v>
      </c>
    </row>
    <row r="254" spans="3:13">
      <c r="C254" s="8">
        <v>134</v>
      </c>
      <c r="D254" s="8">
        <v>133</v>
      </c>
      <c r="E254" s="8" t="s">
        <v>111</v>
      </c>
      <c r="F254" s="8">
        <v>1</v>
      </c>
      <c r="G254" s="8">
        <v>2</v>
      </c>
      <c r="H254" s="13">
        <v>43024</v>
      </c>
      <c r="I254" s="13">
        <v>43033</v>
      </c>
      <c r="J254" s="9">
        <v>9</v>
      </c>
      <c r="K254" s="8">
        <v>1</v>
      </c>
      <c r="L254" s="8" t="s">
        <v>103</v>
      </c>
      <c r="M254">
        <f>SUM(K254:K258)/COUNT(K254:K258)</f>
        <v>0.4</v>
      </c>
    </row>
    <row r="255" spans="3:13">
      <c r="C255" s="8">
        <v>134</v>
      </c>
      <c r="D255" s="8">
        <v>133</v>
      </c>
      <c r="E255" s="8" t="s">
        <v>111</v>
      </c>
      <c r="F255" s="8">
        <v>2</v>
      </c>
      <c r="G255" s="8">
        <v>2</v>
      </c>
      <c r="H255" s="13">
        <v>43024</v>
      </c>
      <c r="I255" s="13">
        <v>43034</v>
      </c>
      <c r="J255" s="9">
        <v>10</v>
      </c>
      <c r="K255" s="8">
        <v>1</v>
      </c>
      <c r="L255" s="8" t="s">
        <v>103</v>
      </c>
    </row>
    <row r="256" spans="3:13">
      <c r="C256" s="8">
        <v>134</v>
      </c>
      <c r="D256" s="8">
        <v>133</v>
      </c>
      <c r="E256" s="8" t="s">
        <v>111</v>
      </c>
      <c r="F256" s="8">
        <v>3</v>
      </c>
      <c r="G256" s="8">
        <v>2</v>
      </c>
      <c r="H256" s="13">
        <v>43024</v>
      </c>
      <c r="I256" s="8" t="s">
        <v>102</v>
      </c>
      <c r="J256" s="9">
        <v>14</v>
      </c>
      <c r="K256" s="8">
        <v>0</v>
      </c>
      <c r="L256" s="8" t="s">
        <v>103</v>
      </c>
    </row>
    <row r="257" spans="3:13">
      <c r="C257" s="8">
        <v>134</v>
      </c>
      <c r="D257" s="8">
        <v>133</v>
      </c>
      <c r="E257" s="8" t="s">
        <v>111</v>
      </c>
      <c r="F257" s="8">
        <v>4</v>
      </c>
      <c r="G257" s="8">
        <v>2</v>
      </c>
      <c r="H257" s="13">
        <v>43024</v>
      </c>
      <c r="I257" s="8" t="s">
        <v>102</v>
      </c>
      <c r="J257" s="9">
        <v>14</v>
      </c>
      <c r="K257" s="8">
        <v>0</v>
      </c>
      <c r="L257" s="8" t="s">
        <v>103</v>
      </c>
    </row>
    <row r="258" spans="3:13">
      <c r="C258" s="8">
        <v>134</v>
      </c>
      <c r="D258" s="8">
        <v>133</v>
      </c>
      <c r="E258" s="8" t="s">
        <v>111</v>
      </c>
      <c r="F258" s="8">
        <v>5</v>
      </c>
      <c r="G258" s="8">
        <v>2</v>
      </c>
      <c r="H258" s="13">
        <v>43024</v>
      </c>
      <c r="I258" s="8" t="s">
        <v>102</v>
      </c>
      <c r="J258" s="9">
        <v>14</v>
      </c>
      <c r="K258" s="8">
        <v>0</v>
      </c>
      <c r="L258" s="8" t="s">
        <v>103</v>
      </c>
    </row>
    <row r="259" spans="3:13">
      <c r="C259" s="8">
        <v>134</v>
      </c>
      <c r="D259" s="8">
        <v>134</v>
      </c>
      <c r="E259" s="8" t="s">
        <v>111</v>
      </c>
      <c r="F259" s="8">
        <v>1</v>
      </c>
      <c r="G259" s="8">
        <v>2</v>
      </c>
      <c r="H259" s="13">
        <v>43024</v>
      </c>
      <c r="I259" s="13">
        <v>43029</v>
      </c>
      <c r="J259" s="9">
        <v>5</v>
      </c>
      <c r="K259" s="8">
        <v>1</v>
      </c>
      <c r="L259" s="8" t="s">
        <v>103</v>
      </c>
      <c r="M259">
        <f>SUM(K259:K263)/COUNT(K259:K263)</f>
        <v>0.4</v>
      </c>
    </row>
    <row r="260" spans="3:13">
      <c r="C260" s="8">
        <v>134</v>
      </c>
      <c r="D260" s="8">
        <v>134</v>
      </c>
      <c r="E260" s="8" t="s">
        <v>111</v>
      </c>
      <c r="F260" s="8">
        <v>2</v>
      </c>
      <c r="G260" s="8">
        <v>2</v>
      </c>
      <c r="H260" s="13">
        <v>43024</v>
      </c>
      <c r="I260" s="13">
        <v>43032</v>
      </c>
      <c r="J260" s="9">
        <v>8</v>
      </c>
      <c r="K260" s="8">
        <v>1</v>
      </c>
      <c r="L260" s="8" t="s">
        <v>103</v>
      </c>
    </row>
    <row r="261" spans="3:13">
      <c r="C261" s="8">
        <v>134</v>
      </c>
      <c r="D261" s="8">
        <v>134</v>
      </c>
      <c r="E261" s="8" t="s">
        <v>111</v>
      </c>
      <c r="F261" s="8">
        <v>3</v>
      </c>
      <c r="G261" s="8">
        <v>2</v>
      </c>
      <c r="H261" s="13">
        <v>43024</v>
      </c>
      <c r="I261" s="8" t="s">
        <v>102</v>
      </c>
      <c r="J261" s="9">
        <v>14</v>
      </c>
      <c r="K261" s="8">
        <v>0</v>
      </c>
      <c r="L261" s="8" t="s">
        <v>103</v>
      </c>
    </row>
    <row r="262" spans="3:13">
      <c r="C262" s="8">
        <v>134</v>
      </c>
      <c r="D262" s="8">
        <v>134</v>
      </c>
      <c r="E262" s="8" t="s">
        <v>111</v>
      </c>
      <c r="F262" s="8">
        <v>4</v>
      </c>
      <c r="G262" s="8">
        <v>2</v>
      </c>
      <c r="H262" s="13">
        <v>43024</v>
      </c>
      <c r="I262" s="8" t="s">
        <v>102</v>
      </c>
      <c r="J262" s="9">
        <v>14</v>
      </c>
      <c r="K262" s="8">
        <v>0</v>
      </c>
      <c r="L262" s="8" t="s">
        <v>103</v>
      </c>
    </row>
    <row r="263" spans="3:13">
      <c r="C263" s="8">
        <v>134</v>
      </c>
      <c r="D263" s="8">
        <v>134</v>
      </c>
      <c r="E263" s="8" t="s">
        <v>111</v>
      </c>
      <c r="F263" s="8">
        <v>5</v>
      </c>
      <c r="G263" s="8">
        <v>2</v>
      </c>
      <c r="H263" s="13">
        <v>43024</v>
      </c>
      <c r="I263" s="8" t="s">
        <v>102</v>
      </c>
      <c r="J263" s="9">
        <v>14</v>
      </c>
      <c r="K263" s="8">
        <v>0</v>
      </c>
      <c r="L263" s="8" t="s">
        <v>103</v>
      </c>
    </row>
    <row r="264" spans="3:13">
      <c r="C264" s="8">
        <v>3</v>
      </c>
      <c r="D264" s="8">
        <v>1</v>
      </c>
      <c r="E264" s="8" t="s">
        <v>101</v>
      </c>
      <c r="F264" s="8">
        <v>1</v>
      </c>
      <c r="G264" s="8">
        <v>4</v>
      </c>
      <c r="H264" s="13">
        <v>43024</v>
      </c>
      <c r="I264" s="8" t="s">
        <v>102</v>
      </c>
      <c r="J264" s="9">
        <v>14</v>
      </c>
      <c r="K264" s="8">
        <v>0</v>
      </c>
      <c r="L264" s="8" t="s">
        <v>103</v>
      </c>
      <c r="M264">
        <f>SUM(K264:K268)/COUNT(K264:K268)</f>
        <v>0</v>
      </c>
    </row>
    <row r="265" spans="3:13">
      <c r="C265" s="8">
        <v>3</v>
      </c>
      <c r="D265" s="8">
        <v>1</v>
      </c>
      <c r="E265" s="8" t="s">
        <v>101</v>
      </c>
      <c r="F265" s="8">
        <v>2</v>
      </c>
      <c r="G265" s="8">
        <v>4</v>
      </c>
      <c r="H265" s="13">
        <v>43024</v>
      </c>
      <c r="I265" s="8" t="s">
        <v>102</v>
      </c>
      <c r="J265" s="9">
        <v>14</v>
      </c>
      <c r="K265" s="8">
        <v>0</v>
      </c>
      <c r="L265" s="8" t="s">
        <v>103</v>
      </c>
    </row>
    <row r="266" spans="3:13">
      <c r="C266" s="8">
        <v>3</v>
      </c>
      <c r="D266" s="8">
        <v>1</v>
      </c>
      <c r="E266" s="8" t="s">
        <v>101</v>
      </c>
      <c r="F266" s="8">
        <v>3</v>
      </c>
      <c r="G266" s="8">
        <v>4</v>
      </c>
      <c r="H266" s="13">
        <v>43024</v>
      </c>
      <c r="I266" s="8" t="s">
        <v>102</v>
      </c>
      <c r="J266" s="9">
        <v>14</v>
      </c>
      <c r="K266" s="8">
        <v>0</v>
      </c>
      <c r="L266" s="8" t="s">
        <v>103</v>
      </c>
    </row>
    <row r="267" spans="3:13">
      <c r="C267" s="8">
        <v>3</v>
      </c>
      <c r="D267" s="8">
        <v>1</v>
      </c>
      <c r="E267" s="8" t="s">
        <v>101</v>
      </c>
      <c r="F267" s="8">
        <v>4</v>
      </c>
      <c r="G267" s="8">
        <v>4</v>
      </c>
      <c r="H267" s="13">
        <v>43024</v>
      </c>
      <c r="I267" s="8" t="s">
        <v>102</v>
      </c>
      <c r="J267" s="9">
        <v>14</v>
      </c>
      <c r="K267" s="8">
        <v>0</v>
      </c>
      <c r="L267" s="8" t="s">
        <v>103</v>
      </c>
    </row>
    <row r="268" spans="3:13">
      <c r="C268" s="8">
        <v>3</v>
      </c>
      <c r="D268" s="8">
        <v>1</v>
      </c>
      <c r="E268" s="8" t="s">
        <v>101</v>
      </c>
      <c r="F268" s="8">
        <v>5</v>
      </c>
      <c r="G268" s="8">
        <v>4</v>
      </c>
      <c r="H268" s="13">
        <v>43024</v>
      </c>
      <c r="I268" s="8" t="s">
        <v>102</v>
      </c>
      <c r="J268" s="9">
        <v>14</v>
      </c>
      <c r="K268" s="8">
        <v>0</v>
      </c>
      <c r="L268" s="8" t="s">
        <v>103</v>
      </c>
    </row>
    <row r="269" spans="3:13">
      <c r="C269" s="8">
        <v>3</v>
      </c>
      <c r="D269" s="8">
        <v>2</v>
      </c>
      <c r="E269" s="8" t="s">
        <v>101</v>
      </c>
      <c r="F269" s="8">
        <v>1</v>
      </c>
      <c r="G269" s="8">
        <v>4</v>
      </c>
      <c r="H269" s="13">
        <v>43024</v>
      </c>
      <c r="I269" s="8" t="s">
        <v>102</v>
      </c>
      <c r="J269" s="9">
        <v>14</v>
      </c>
      <c r="K269" s="8">
        <v>0</v>
      </c>
      <c r="L269" s="8" t="s">
        <v>103</v>
      </c>
      <c r="M269">
        <f>SUM(K269:K273)/COUNT(K269:K273)</f>
        <v>0</v>
      </c>
    </row>
    <row r="270" spans="3:13">
      <c r="C270" s="8">
        <v>3</v>
      </c>
      <c r="D270" s="8">
        <v>2</v>
      </c>
      <c r="E270" s="8" t="s">
        <v>101</v>
      </c>
      <c r="F270" s="8">
        <v>2</v>
      </c>
      <c r="G270" s="8">
        <v>4</v>
      </c>
      <c r="H270" s="13">
        <v>43024</v>
      </c>
      <c r="I270" s="8" t="s">
        <v>102</v>
      </c>
      <c r="J270" s="9">
        <v>14</v>
      </c>
      <c r="K270" s="8">
        <v>0</v>
      </c>
      <c r="L270" s="8" t="s">
        <v>103</v>
      </c>
    </row>
    <row r="271" spans="3:13">
      <c r="C271" s="8">
        <v>3</v>
      </c>
      <c r="D271" s="8">
        <v>2</v>
      </c>
      <c r="E271" s="8" t="s">
        <v>101</v>
      </c>
      <c r="F271" s="8">
        <v>3</v>
      </c>
      <c r="G271" s="8">
        <v>4</v>
      </c>
      <c r="H271" s="13">
        <v>43024</v>
      </c>
      <c r="I271" s="8" t="s">
        <v>102</v>
      </c>
      <c r="J271" s="9">
        <v>14</v>
      </c>
      <c r="K271" s="8">
        <v>0</v>
      </c>
      <c r="L271" s="8" t="s">
        <v>103</v>
      </c>
    </row>
    <row r="272" spans="3:13">
      <c r="C272" s="8">
        <v>3</v>
      </c>
      <c r="D272" s="8">
        <v>2</v>
      </c>
      <c r="E272" s="8" t="s">
        <v>101</v>
      </c>
      <c r="F272" s="8">
        <v>4</v>
      </c>
      <c r="G272" s="8">
        <v>4</v>
      </c>
      <c r="H272" s="13">
        <v>43024</v>
      </c>
      <c r="I272" s="8" t="s">
        <v>102</v>
      </c>
      <c r="J272" s="9">
        <v>14</v>
      </c>
      <c r="K272" s="8">
        <v>0</v>
      </c>
      <c r="L272" s="8" t="s">
        <v>103</v>
      </c>
    </row>
    <row r="273" spans="3:13">
      <c r="C273" s="8">
        <v>3</v>
      </c>
      <c r="D273" s="8">
        <v>2</v>
      </c>
      <c r="E273" s="8" t="s">
        <v>101</v>
      </c>
      <c r="F273" s="8">
        <v>5</v>
      </c>
      <c r="G273" s="8">
        <v>4</v>
      </c>
      <c r="H273" s="13">
        <v>43024</v>
      </c>
      <c r="I273" s="8" t="s">
        <v>102</v>
      </c>
      <c r="J273" s="9">
        <v>14</v>
      </c>
      <c r="K273" s="8">
        <v>0</v>
      </c>
      <c r="L273" s="8" t="s">
        <v>103</v>
      </c>
    </row>
    <row r="274" spans="3:13">
      <c r="C274" s="8">
        <v>9</v>
      </c>
      <c r="D274" s="8">
        <v>9</v>
      </c>
      <c r="E274" s="8" t="s">
        <v>101</v>
      </c>
      <c r="F274" s="8">
        <v>1</v>
      </c>
      <c r="G274" s="8">
        <v>4</v>
      </c>
      <c r="H274" s="13">
        <v>43024</v>
      </c>
      <c r="I274" s="8" t="s">
        <v>102</v>
      </c>
      <c r="J274" s="9">
        <v>14</v>
      </c>
      <c r="K274" s="8">
        <v>0</v>
      </c>
      <c r="L274" s="8" t="s">
        <v>103</v>
      </c>
      <c r="M274">
        <f>SUM(K274:K278)/COUNT(K274:K278)</f>
        <v>0</v>
      </c>
    </row>
    <row r="275" spans="3:13">
      <c r="C275" s="8">
        <v>9</v>
      </c>
      <c r="D275" s="8">
        <v>9</v>
      </c>
      <c r="E275" s="8" t="s">
        <v>101</v>
      </c>
      <c r="F275" s="8">
        <v>2</v>
      </c>
      <c r="G275" s="8">
        <v>4</v>
      </c>
      <c r="H275" s="13">
        <v>43024</v>
      </c>
      <c r="I275" s="8" t="s">
        <v>102</v>
      </c>
      <c r="J275" s="9">
        <v>14</v>
      </c>
      <c r="K275" s="8">
        <v>0</v>
      </c>
      <c r="L275" s="8" t="s">
        <v>103</v>
      </c>
    </row>
    <row r="276" spans="3:13">
      <c r="C276" s="8">
        <v>9</v>
      </c>
      <c r="D276" s="8">
        <v>9</v>
      </c>
      <c r="E276" s="8" t="s">
        <v>101</v>
      </c>
      <c r="F276" s="8">
        <v>3</v>
      </c>
      <c r="G276" s="8">
        <v>4</v>
      </c>
      <c r="H276" s="13">
        <v>43024</v>
      </c>
      <c r="I276" s="8" t="s">
        <v>102</v>
      </c>
      <c r="J276" s="9">
        <v>14</v>
      </c>
      <c r="K276" s="8">
        <v>0</v>
      </c>
      <c r="L276" s="8" t="s">
        <v>103</v>
      </c>
    </row>
    <row r="277" spans="3:13">
      <c r="C277" s="8">
        <v>9</v>
      </c>
      <c r="D277" s="8">
        <v>9</v>
      </c>
      <c r="E277" s="8" t="s">
        <v>101</v>
      </c>
      <c r="F277" s="8">
        <v>4</v>
      </c>
      <c r="G277" s="8">
        <v>4</v>
      </c>
      <c r="H277" s="13">
        <v>43024</v>
      </c>
      <c r="I277" s="8" t="s">
        <v>102</v>
      </c>
      <c r="J277" s="9">
        <v>14</v>
      </c>
      <c r="K277" s="8">
        <v>0</v>
      </c>
      <c r="L277" s="8" t="s">
        <v>103</v>
      </c>
    </row>
    <row r="278" spans="3:13">
      <c r="C278" s="8">
        <v>9</v>
      </c>
      <c r="D278" s="8">
        <v>9</v>
      </c>
      <c r="E278" s="8" t="s">
        <v>101</v>
      </c>
      <c r="F278" s="8">
        <v>5</v>
      </c>
      <c r="G278" s="8">
        <v>4</v>
      </c>
      <c r="H278" s="13">
        <v>43024</v>
      </c>
      <c r="I278" s="8" t="s">
        <v>102</v>
      </c>
      <c r="J278" s="9">
        <v>14</v>
      </c>
      <c r="K278" s="8">
        <v>0</v>
      </c>
      <c r="L278" s="8" t="s">
        <v>103</v>
      </c>
    </row>
    <row r="279" spans="3:13">
      <c r="C279" s="8">
        <v>21</v>
      </c>
      <c r="D279" s="8">
        <v>11</v>
      </c>
      <c r="E279" s="8" t="s">
        <v>101</v>
      </c>
      <c r="F279" s="8">
        <v>1</v>
      </c>
      <c r="G279" s="8">
        <v>4</v>
      </c>
      <c r="H279" s="13">
        <v>43024</v>
      </c>
      <c r="I279" s="8" t="s">
        <v>102</v>
      </c>
      <c r="J279" s="9">
        <v>14</v>
      </c>
      <c r="K279" s="8">
        <v>0</v>
      </c>
      <c r="L279" s="8" t="s">
        <v>103</v>
      </c>
      <c r="M279">
        <f>SUM(K279:K283)/COUNT(K279:K283)</f>
        <v>0</v>
      </c>
    </row>
    <row r="280" spans="3:13">
      <c r="C280" s="8">
        <v>21</v>
      </c>
      <c r="D280" s="8">
        <v>11</v>
      </c>
      <c r="E280" s="8" t="s">
        <v>101</v>
      </c>
      <c r="F280" s="8">
        <v>2</v>
      </c>
      <c r="G280" s="8">
        <v>4</v>
      </c>
      <c r="H280" s="13">
        <v>43024</v>
      </c>
      <c r="I280" s="8" t="s">
        <v>102</v>
      </c>
      <c r="J280" s="9">
        <v>14</v>
      </c>
      <c r="K280" s="8">
        <v>0</v>
      </c>
      <c r="L280" s="8" t="s">
        <v>103</v>
      </c>
    </row>
    <row r="281" spans="3:13">
      <c r="C281" s="8">
        <v>21</v>
      </c>
      <c r="D281" s="8">
        <v>11</v>
      </c>
      <c r="E281" s="8" t="s">
        <v>101</v>
      </c>
      <c r="F281" s="8">
        <v>3</v>
      </c>
      <c r="G281" s="8">
        <v>4</v>
      </c>
      <c r="H281" s="13">
        <v>43024</v>
      </c>
      <c r="I281" s="8" t="s">
        <v>102</v>
      </c>
      <c r="J281" s="9">
        <v>14</v>
      </c>
      <c r="K281" s="8">
        <v>0</v>
      </c>
      <c r="L281" s="8" t="s">
        <v>103</v>
      </c>
    </row>
    <row r="282" spans="3:13">
      <c r="C282" s="8">
        <v>21</v>
      </c>
      <c r="D282" s="8">
        <v>11</v>
      </c>
      <c r="E282" s="8" t="s">
        <v>101</v>
      </c>
      <c r="F282" s="8">
        <v>4</v>
      </c>
      <c r="G282" s="8">
        <v>4</v>
      </c>
      <c r="H282" s="13">
        <v>43024</v>
      </c>
      <c r="I282" s="8" t="s">
        <v>102</v>
      </c>
      <c r="J282" s="9">
        <v>14</v>
      </c>
      <c r="K282" s="8">
        <v>0</v>
      </c>
      <c r="L282" s="8" t="s">
        <v>103</v>
      </c>
    </row>
    <row r="283" spans="3:13">
      <c r="C283" s="8">
        <v>21</v>
      </c>
      <c r="D283" s="8">
        <v>11</v>
      </c>
      <c r="E283" s="8" t="s">
        <v>101</v>
      </c>
      <c r="F283" s="8">
        <v>5</v>
      </c>
      <c r="G283" s="8">
        <v>4</v>
      </c>
      <c r="H283" s="13">
        <v>43024</v>
      </c>
      <c r="I283" s="8" t="s">
        <v>102</v>
      </c>
      <c r="J283" s="9">
        <v>14</v>
      </c>
      <c r="K283" s="8">
        <v>0</v>
      </c>
      <c r="L283" s="8" t="s">
        <v>103</v>
      </c>
    </row>
    <row r="284" spans="3:13">
      <c r="C284" s="8">
        <v>21</v>
      </c>
      <c r="D284" s="8">
        <v>12</v>
      </c>
      <c r="E284" s="8" t="s">
        <v>101</v>
      </c>
      <c r="F284" s="8">
        <v>1</v>
      </c>
      <c r="G284" s="8">
        <v>4</v>
      </c>
      <c r="H284" s="13">
        <v>43024</v>
      </c>
      <c r="I284" s="8" t="s">
        <v>102</v>
      </c>
      <c r="J284" s="9">
        <v>14</v>
      </c>
      <c r="K284" s="8">
        <v>0</v>
      </c>
      <c r="L284" s="8" t="s">
        <v>103</v>
      </c>
      <c r="M284">
        <f>SUM(K284:K288)/COUNT(K284:K288)</f>
        <v>0</v>
      </c>
    </row>
    <row r="285" spans="3:13">
      <c r="C285" s="8">
        <v>21</v>
      </c>
      <c r="D285" s="8">
        <v>12</v>
      </c>
      <c r="E285" s="8" t="s">
        <v>101</v>
      </c>
      <c r="F285" s="8">
        <v>2</v>
      </c>
      <c r="G285" s="8">
        <v>4</v>
      </c>
      <c r="H285" s="13">
        <v>43024</v>
      </c>
      <c r="I285" s="8" t="s">
        <v>102</v>
      </c>
      <c r="J285" s="9">
        <v>14</v>
      </c>
      <c r="K285" s="8">
        <v>0</v>
      </c>
      <c r="L285" s="8" t="s">
        <v>103</v>
      </c>
    </row>
    <row r="286" spans="3:13">
      <c r="C286" s="8">
        <v>21</v>
      </c>
      <c r="D286" s="8">
        <v>12</v>
      </c>
      <c r="E286" s="8" t="s">
        <v>101</v>
      </c>
      <c r="F286" s="8">
        <v>3</v>
      </c>
      <c r="G286" s="8">
        <v>4</v>
      </c>
      <c r="H286" s="13">
        <v>43024</v>
      </c>
      <c r="I286" s="8" t="s">
        <v>102</v>
      </c>
      <c r="J286" s="9">
        <v>14</v>
      </c>
      <c r="K286" s="8">
        <v>0</v>
      </c>
      <c r="L286" s="8" t="s">
        <v>103</v>
      </c>
    </row>
    <row r="287" spans="3:13">
      <c r="C287" s="8">
        <v>21</v>
      </c>
      <c r="D287" s="8">
        <v>12</v>
      </c>
      <c r="E287" s="8" t="s">
        <v>101</v>
      </c>
      <c r="F287" s="8">
        <v>4</v>
      </c>
      <c r="G287" s="8">
        <v>4</v>
      </c>
      <c r="H287" s="13">
        <v>43024</v>
      </c>
      <c r="I287" s="8" t="s">
        <v>102</v>
      </c>
      <c r="J287" s="9">
        <v>14</v>
      </c>
      <c r="K287" s="8">
        <v>0</v>
      </c>
      <c r="L287" s="8" t="s">
        <v>103</v>
      </c>
    </row>
    <row r="288" spans="3:13">
      <c r="C288" s="8">
        <v>21</v>
      </c>
      <c r="D288" s="8">
        <v>12</v>
      </c>
      <c r="E288" s="8" t="s">
        <v>101</v>
      </c>
      <c r="F288" s="8">
        <v>5</v>
      </c>
      <c r="G288" s="8">
        <v>4</v>
      </c>
      <c r="H288" s="13">
        <v>43024</v>
      </c>
      <c r="I288" s="8" t="s">
        <v>102</v>
      </c>
      <c r="J288" s="9">
        <v>14</v>
      </c>
      <c r="K288" s="8">
        <v>0</v>
      </c>
      <c r="L288" s="8" t="s">
        <v>103</v>
      </c>
    </row>
    <row r="289" spans="3:13">
      <c r="C289" s="8">
        <v>33</v>
      </c>
      <c r="D289" s="8">
        <v>21</v>
      </c>
      <c r="E289" s="8" t="s">
        <v>101</v>
      </c>
      <c r="F289" s="8">
        <v>1</v>
      </c>
      <c r="G289" s="8">
        <v>4</v>
      </c>
      <c r="H289" s="13">
        <v>43024</v>
      </c>
      <c r="I289" s="8" t="s">
        <v>102</v>
      </c>
      <c r="J289" s="9">
        <v>14</v>
      </c>
      <c r="K289" s="8">
        <v>0</v>
      </c>
      <c r="L289" s="8" t="s">
        <v>103</v>
      </c>
      <c r="M289">
        <f>SUM(K289:K293)/COUNT(K289:K293)</f>
        <v>0</v>
      </c>
    </row>
    <row r="290" spans="3:13">
      <c r="C290" s="8">
        <v>33</v>
      </c>
      <c r="D290" s="8">
        <v>21</v>
      </c>
      <c r="E290" s="8" t="s">
        <v>101</v>
      </c>
      <c r="F290" s="8">
        <v>2</v>
      </c>
      <c r="G290" s="8">
        <v>4</v>
      </c>
      <c r="H290" s="13">
        <v>43024</v>
      </c>
      <c r="I290" s="8" t="s">
        <v>102</v>
      </c>
      <c r="J290" s="9">
        <v>14</v>
      </c>
      <c r="K290" s="8">
        <v>0</v>
      </c>
      <c r="L290" s="8" t="s">
        <v>103</v>
      </c>
    </row>
    <row r="291" spans="3:13">
      <c r="C291" s="8">
        <v>33</v>
      </c>
      <c r="D291" s="8">
        <v>21</v>
      </c>
      <c r="E291" s="8" t="s">
        <v>101</v>
      </c>
      <c r="F291" s="8">
        <v>3</v>
      </c>
      <c r="G291" s="8">
        <v>4</v>
      </c>
      <c r="H291" s="13">
        <v>43024</v>
      </c>
      <c r="I291" s="8" t="s">
        <v>102</v>
      </c>
      <c r="J291" s="9">
        <v>14</v>
      </c>
      <c r="K291" s="8">
        <v>0</v>
      </c>
      <c r="L291" s="8" t="s">
        <v>103</v>
      </c>
    </row>
    <row r="292" spans="3:13">
      <c r="C292" s="8">
        <v>33</v>
      </c>
      <c r="D292" s="8">
        <v>21</v>
      </c>
      <c r="E292" s="8" t="s">
        <v>101</v>
      </c>
      <c r="F292" s="8">
        <v>4</v>
      </c>
      <c r="G292" s="8">
        <v>4</v>
      </c>
      <c r="H292" s="13">
        <v>43024</v>
      </c>
      <c r="I292" s="8" t="s">
        <v>102</v>
      </c>
      <c r="J292" s="9">
        <v>14</v>
      </c>
      <c r="K292" s="8">
        <v>0</v>
      </c>
      <c r="L292" s="8" t="s">
        <v>103</v>
      </c>
    </row>
    <row r="293" spans="3:13">
      <c r="C293" s="8">
        <v>33</v>
      </c>
      <c r="D293" s="8">
        <v>21</v>
      </c>
      <c r="E293" s="8" t="s">
        <v>101</v>
      </c>
      <c r="F293" s="8">
        <v>5</v>
      </c>
      <c r="G293" s="8">
        <v>4</v>
      </c>
      <c r="H293" s="13">
        <v>43024</v>
      </c>
      <c r="I293" s="8" t="s">
        <v>102</v>
      </c>
      <c r="J293" s="9">
        <v>14</v>
      </c>
      <c r="K293" s="8">
        <v>0</v>
      </c>
      <c r="L293" s="8" t="s">
        <v>103</v>
      </c>
    </row>
    <row r="294" spans="3:13">
      <c r="C294" s="8">
        <v>33</v>
      </c>
      <c r="D294" s="8">
        <v>22</v>
      </c>
      <c r="E294" s="8" t="s">
        <v>101</v>
      </c>
      <c r="F294" s="8">
        <v>1</v>
      </c>
      <c r="G294" s="8">
        <v>4</v>
      </c>
      <c r="H294" s="13">
        <v>43024</v>
      </c>
      <c r="I294" s="8" t="s">
        <v>102</v>
      </c>
      <c r="J294" s="9">
        <v>14</v>
      </c>
      <c r="K294" s="8">
        <v>0</v>
      </c>
      <c r="L294" s="8" t="s">
        <v>103</v>
      </c>
      <c r="M294">
        <f>SUM(K294:K298)/COUNT(K294:K298)</f>
        <v>0</v>
      </c>
    </row>
    <row r="295" spans="3:13">
      <c r="C295" s="8">
        <v>33</v>
      </c>
      <c r="D295" s="8">
        <v>22</v>
      </c>
      <c r="E295" s="8" t="s">
        <v>101</v>
      </c>
      <c r="F295" s="8">
        <v>2</v>
      </c>
      <c r="G295" s="8">
        <v>4</v>
      </c>
      <c r="H295" s="13">
        <v>43024</v>
      </c>
      <c r="I295" s="8" t="s">
        <v>102</v>
      </c>
      <c r="J295" s="9">
        <v>14</v>
      </c>
      <c r="K295" s="8">
        <v>0</v>
      </c>
      <c r="L295" s="8" t="s">
        <v>103</v>
      </c>
    </row>
    <row r="296" spans="3:13">
      <c r="C296" s="8">
        <v>33</v>
      </c>
      <c r="D296" s="8">
        <v>22</v>
      </c>
      <c r="E296" s="8" t="s">
        <v>101</v>
      </c>
      <c r="F296" s="8">
        <v>3</v>
      </c>
      <c r="G296" s="8">
        <v>4</v>
      </c>
      <c r="H296" s="13">
        <v>43024</v>
      </c>
      <c r="I296" s="8" t="s">
        <v>102</v>
      </c>
      <c r="J296" s="9">
        <v>14</v>
      </c>
      <c r="K296" s="8">
        <v>0</v>
      </c>
      <c r="L296" s="8" t="s">
        <v>103</v>
      </c>
    </row>
    <row r="297" spans="3:13">
      <c r="C297" s="8">
        <v>33</v>
      </c>
      <c r="D297" s="8">
        <v>22</v>
      </c>
      <c r="E297" s="8" t="s">
        <v>101</v>
      </c>
      <c r="F297" s="8">
        <v>4</v>
      </c>
      <c r="G297" s="8">
        <v>4</v>
      </c>
      <c r="H297" s="13">
        <v>43024</v>
      </c>
      <c r="I297" s="8" t="s">
        <v>102</v>
      </c>
      <c r="J297" s="9">
        <v>14</v>
      </c>
      <c r="K297" s="8">
        <v>0</v>
      </c>
      <c r="L297" s="8" t="s">
        <v>103</v>
      </c>
    </row>
    <row r="298" spans="3:13">
      <c r="C298" s="8">
        <v>33</v>
      </c>
      <c r="D298" s="8">
        <v>22</v>
      </c>
      <c r="E298" s="8" t="s">
        <v>101</v>
      </c>
      <c r="F298" s="8">
        <v>5</v>
      </c>
      <c r="G298" s="8">
        <v>4</v>
      </c>
      <c r="H298" s="13">
        <v>43024</v>
      </c>
      <c r="I298" s="8" t="s">
        <v>102</v>
      </c>
      <c r="J298" s="9">
        <v>14</v>
      </c>
      <c r="K298" s="8">
        <v>0</v>
      </c>
      <c r="L298" s="8" t="s">
        <v>103</v>
      </c>
    </row>
    <row r="299" spans="3:13">
      <c r="C299" s="8">
        <v>33</v>
      </c>
      <c r="D299" s="8">
        <v>23</v>
      </c>
      <c r="E299" s="8" t="s">
        <v>101</v>
      </c>
      <c r="F299" s="8">
        <v>1</v>
      </c>
      <c r="G299" s="8">
        <v>4</v>
      </c>
      <c r="H299" s="13">
        <v>43024</v>
      </c>
      <c r="I299" s="8" t="s">
        <v>102</v>
      </c>
      <c r="J299" s="9">
        <v>14</v>
      </c>
      <c r="K299" s="8">
        <v>0</v>
      </c>
      <c r="L299" s="8" t="s">
        <v>103</v>
      </c>
      <c r="M299">
        <f>SUM(K299:K303)/COUNT(K299:K303)</f>
        <v>0</v>
      </c>
    </row>
    <row r="300" spans="3:13">
      <c r="C300" s="8">
        <v>33</v>
      </c>
      <c r="D300" s="8">
        <v>23</v>
      </c>
      <c r="E300" s="8" t="s">
        <v>101</v>
      </c>
      <c r="F300" s="8">
        <v>2</v>
      </c>
      <c r="G300" s="8">
        <v>4</v>
      </c>
      <c r="H300" s="13">
        <v>43024</v>
      </c>
      <c r="I300" s="8" t="s">
        <v>102</v>
      </c>
      <c r="J300" s="9">
        <v>14</v>
      </c>
      <c r="K300" s="8">
        <v>0</v>
      </c>
      <c r="L300" s="8" t="s">
        <v>103</v>
      </c>
    </row>
    <row r="301" spans="3:13">
      <c r="C301" s="8">
        <v>33</v>
      </c>
      <c r="D301" s="8">
        <v>23</v>
      </c>
      <c r="E301" s="8" t="s">
        <v>101</v>
      </c>
      <c r="F301" s="8">
        <v>3</v>
      </c>
      <c r="G301" s="8">
        <v>4</v>
      </c>
      <c r="H301" s="13">
        <v>43024</v>
      </c>
      <c r="I301" s="8" t="s">
        <v>102</v>
      </c>
      <c r="J301" s="9">
        <v>14</v>
      </c>
      <c r="K301" s="8">
        <v>0</v>
      </c>
      <c r="L301" s="8" t="s">
        <v>103</v>
      </c>
    </row>
    <row r="302" spans="3:13">
      <c r="C302" s="8">
        <v>33</v>
      </c>
      <c r="D302" s="8">
        <v>23</v>
      </c>
      <c r="E302" s="8" t="s">
        <v>101</v>
      </c>
      <c r="F302" s="8">
        <v>4</v>
      </c>
      <c r="G302" s="8">
        <v>4</v>
      </c>
      <c r="H302" s="13">
        <v>43024</v>
      </c>
      <c r="I302" s="8" t="s">
        <v>102</v>
      </c>
      <c r="J302" s="9">
        <v>14</v>
      </c>
      <c r="K302" s="8">
        <v>0</v>
      </c>
      <c r="L302" s="8" t="s">
        <v>103</v>
      </c>
    </row>
    <row r="303" spans="3:13">
      <c r="C303" s="8">
        <v>33</v>
      </c>
      <c r="D303" s="8">
        <v>23</v>
      </c>
      <c r="E303" s="8" t="s">
        <v>101</v>
      </c>
      <c r="F303" s="8">
        <v>5</v>
      </c>
      <c r="G303" s="8">
        <v>4</v>
      </c>
      <c r="H303" s="13">
        <v>43024</v>
      </c>
      <c r="I303" s="8" t="s">
        <v>102</v>
      </c>
      <c r="J303" s="9">
        <v>14</v>
      </c>
      <c r="K303" s="8">
        <v>0</v>
      </c>
      <c r="L303" s="8" t="s">
        <v>103</v>
      </c>
    </row>
    <row r="304" spans="3:13">
      <c r="C304" s="8">
        <v>45</v>
      </c>
      <c r="D304" s="8">
        <v>31</v>
      </c>
      <c r="E304" s="8" t="s">
        <v>101</v>
      </c>
      <c r="F304" s="8">
        <v>1</v>
      </c>
      <c r="G304" s="8">
        <v>4</v>
      </c>
      <c r="H304" s="13">
        <v>43024</v>
      </c>
      <c r="I304" s="8" t="s">
        <v>102</v>
      </c>
      <c r="J304" s="9">
        <v>14</v>
      </c>
      <c r="K304" s="8">
        <v>0</v>
      </c>
      <c r="L304" s="8" t="s">
        <v>103</v>
      </c>
      <c r="M304">
        <f>SUM(K304:K308)/COUNT(K304:K308)</f>
        <v>0</v>
      </c>
    </row>
    <row r="305" spans="3:13">
      <c r="C305" s="8">
        <v>45</v>
      </c>
      <c r="D305" s="8">
        <v>31</v>
      </c>
      <c r="E305" s="8" t="s">
        <v>101</v>
      </c>
      <c r="F305" s="8">
        <v>2</v>
      </c>
      <c r="G305" s="8">
        <v>4</v>
      </c>
      <c r="H305" s="13">
        <v>43024</v>
      </c>
      <c r="I305" s="8" t="s">
        <v>102</v>
      </c>
      <c r="J305" s="9">
        <v>14</v>
      </c>
      <c r="K305" s="8">
        <v>0</v>
      </c>
      <c r="L305" s="8" t="s">
        <v>103</v>
      </c>
    </row>
    <row r="306" spans="3:13">
      <c r="C306" s="8">
        <v>45</v>
      </c>
      <c r="D306" s="8">
        <v>31</v>
      </c>
      <c r="E306" s="8" t="s">
        <v>101</v>
      </c>
      <c r="F306" s="8">
        <v>3</v>
      </c>
      <c r="G306" s="8">
        <v>4</v>
      </c>
      <c r="H306" s="13">
        <v>43024</v>
      </c>
      <c r="I306" s="8" t="s">
        <v>102</v>
      </c>
      <c r="J306" s="9">
        <v>14</v>
      </c>
      <c r="K306" s="8">
        <v>0</v>
      </c>
      <c r="L306" s="8" t="s">
        <v>103</v>
      </c>
    </row>
    <row r="307" spans="3:13">
      <c r="C307" s="8">
        <v>45</v>
      </c>
      <c r="D307" s="8">
        <v>31</v>
      </c>
      <c r="E307" s="8" t="s">
        <v>101</v>
      </c>
      <c r="F307" s="8">
        <v>4</v>
      </c>
      <c r="G307" s="8">
        <v>4</v>
      </c>
      <c r="H307" s="13">
        <v>43024</v>
      </c>
      <c r="I307" s="8" t="s">
        <v>102</v>
      </c>
      <c r="J307" s="9">
        <v>14</v>
      </c>
      <c r="K307" s="8">
        <v>0</v>
      </c>
      <c r="L307" s="8" t="s">
        <v>103</v>
      </c>
    </row>
    <row r="308" spans="3:13">
      <c r="C308" s="8">
        <v>45</v>
      </c>
      <c r="D308" s="8">
        <v>31</v>
      </c>
      <c r="E308" s="8" t="s">
        <v>101</v>
      </c>
      <c r="F308" s="8">
        <v>5</v>
      </c>
      <c r="G308" s="8">
        <v>4</v>
      </c>
      <c r="H308" s="13">
        <v>43024</v>
      </c>
      <c r="I308" s="8" t="s">
        <v>102</v>
      </c>
      <c r="J308" s="9">
        <v>14</v>
      </c>
      <c r="K308" s="8">
        <v>0</v>
      </c>
      <c r="L308" s="8" t="s">
        <v>103</v>
      </c>
    </row>
    <row r="309" spans="3:13">
      <c r="C309" s="8">
        <v>45</v>
      </c>
      <c r="D309" s="8">
        <v>32</v>
      </c>
      <c r="E309" s="8" t="s">
        <v>101</v>
      </c>
      <c r="F309" s="8">
        <v>1</v>
      </c>
      <c r="G309" s="8">
        <v>4</v>
      </c>
      <c r="H309" s="13">
        <v>43024</v>
      </c>
      <c r="I309" s="8" t="s">
        <v>102</v>
      </c>
      <c r="J309" s="9">
        <v>14</v>
      </c>
      <c r="K309" s="8">
        <v>0</v>
      </c>
      <c r="L309" s="8" t="s">
        <v>103</v>
      </c>
      <c r="M309">
        <f>SUM(K309:K313)/COUNT(K309:K313)</f>
        <v>0</v>
      </c>
    </row>
    <row r="310" spans="3:13">
      <c r="C310" s="8">
        <v>45</v>
      </c>
      <c r="D310" s="8">
        <v>32</v>
      </c>
      <c r="E310" s="8" t="s">
        <v>101</v>
      </c>
      <c r="F310" s="8">
        <v>2</v>
      </c>
      <c r="G310" s="8">
        <v>4</v>
      </c>
      <c r="H310" s="13">
        <v>43024</v>
      </c>
      <c r="I310" s="8" t="s">
        <v>102</v>
      </c>
      <c r="J310" s="9">
        <v>14</v>
      </c>
      <c r="K310" s="8">
        <v>0</v>
      </c>
      <c r="L310" s="8" t="s">
        <v>103</v>
      </c>
    </row>
    <row r="311" spans="3:13">
      <c r="C311" s="8">
        <v>45</v>
      </c>
      <c r="D311" s="8">
        <v>32</v>
      </c>
      <c r="E311" s="8" t="s">
        <v>101</v>
      </c>
      <c r="F311" s="8">
        <v>3</v>
      </c>
      <c r="G311" s="8">
        <v>4</v>
      </c>
      <c r="H311" s="13">
        <v>43024</v>
      </c>
      <c r="I311" s="8" t="s">
        <v>102</v>
      </c>
      <c r="J311" s="9">
        <v>14</v>
      </c>
      <c r="K311" s="8">
        <v>0</v>
      </c>
      <c r="L311" s="8" t="s">
        <v>103</v>
      </c>
    </row>
    <row r="312" spans="3:13">
      <c r="C312" s="8">
        <v>45</v>
      </c>
      <c r="D312" s="8">
        <v>32</v>
      </c>
      <c r="E312" s="8" t="s">
        <v>101</v>
      </c>
      <c r="F312" s="8">
        <v>4</v>
      </c>
      <c r="G312" s="8">
        <v>4</v>
      </c>
      <c r="H312" s="13">
        <v>43024</v>
      </c>
      <c r="I312" s="8" t="s">
        <v>102</v>
      </c>
      <c r="J312" s="9">
        <v>14</v>
      </c>
      <c r="K312" s="8">
        <v>0</v>
      </c>
      <c r="L312" s="8" t="s">
        <v>103</v>
      </c>
    </row>
    <row r="313" spans="3:13">
      <c r="C313" s="8">
        <v>45</v>
      </c>
      <c r="D313" s="8">
        <v>32</v>
      </c>
      <c r="E313" s="8" t="s">
        <v>101</v>
      </c>
      <c r="F313" s="8">
        <v>5</v>
      </c>
      <c r="G313" s="8">
        <v>4</v>
      </c>
      <c r="H313" s="13">
        <v>43024</v>
      </c>
      <c r="I313" s="8" t="s">
        <v>102</v>
      </c>
      <c r="J313" s="9">
        <v>14</v>
      </c>
      <c r="K313" s="8">
        <v>0</v>
      </c>
      <c r="L313" s="8" t="s">
        <v>103</v>
      </c>
    </row>
    <row r="314" spans="3:13">
      <c r="C314" s="8">
        <v>51</v>
      </c>
      <c r="D314" s="8">
        <v>35</v>
      </c>
      <c r="E314" s="8" t="s">
        <v>101</v>
      </c>
      <c r="F314" s="8">
        <v>1</v>
      </c>
      <c r="G314" s="8">
        <v>4</v>
      </c>
      <c r="H314" s="13">
        <v>43024</v>
      </c>
      <c r="I314" s="8" t="s">
        <v>102</v>
      </c>
      <c r="J314" s="9">
        <v>14</v>
      </c>
      <c r="K314" s="8">
        <v>0</v>
      </c>
      <c r="L314" s="8" t="s">
        <v>103</v>
      </c>
      <c r="M314">
        <f>SUM(K314:K318)/COUNT(K314:K318)</f>
        <v>0</v>
      </c>
    </row>
    <row r="315" spans="3:13">
      <c r="C315" s="8">
        <v>51</v>
      </c>
      <c r="D315" s="8">
        <v>35</v>
      </c>
      <c r="E315" s="8" t="s">
        <v>101</v>
      </c>
      <c r="F315" s="8">
        <v>2</v>
      </c>
      <c r="G315" s="8">
        <v>4</v>
      </c>
      <c r="H315" s="13">
        <v>43024</v>
      </c>
      <c r="I315" s="8" t="s">
        <v>102</v>
      </c>
      <c r="J315" s="9">
        <v>14</v>
      </c>
      <c r="K315" s="8">
        <v>0</v>
      </c>
      <c r="L315" s="8" t="s">
        <v>103</v>
      </c>
    </row>
    <row r="316" spans="3:13">
      <c r="C316" s="8">
        <v>51</v>
      </c>
      <c r="D316" s="8">
        <v>35</v>
      </c>
      <c r="E316" s="8" t="s">
        <v>101</v>
      </c>
      <c r="F316" s="8">
        <v>3</v>
      </c>
      <c r="G316" s="8">
        <v>4</v>
      </c>
      <c r="H316" s="13">
        <v>43024</v>
      </c>
      <c r="I316" s="8" t="s">
        <v>102</v>
      </c>
      <c r="J316" s="9">
        <v>14</v>
      </c>
      <c r="K316" s="8">
        <v>0</v>
      </c>
      <c r="L316" s="8" t="s">
        <v>103</v>
      </c>
    </row>
    <row r="317" spans="3:13">
      <c r="C317" s="8">
        <v>51</v>
      </c>
      <c r="D317" s="8">
        <v>35</v>
      </c>
      <c r="E317" s="8" t="s">
        <v>101</v>
      </c>
      <c r="F317" s="8">
        <v>4</v>
      </c>
      <c r="G317" s="8">
        <v>4</v>
      </c>
      <c r="H317" s="13">
        <v>43024</v>
      </c>
      <c r="I317" s="8" t="s">
        <v>102</v>
      </c>
      <c r="J317" s="9">
        <v>14</v>
      </c>
      <c r="K317" s="8">
        <v>0</v>
      </c>
      <c r="L317" s="8" t="s">
        <v>103</v>
      </c>
    </row>
    <row r="318" spans="3:13">
      <c r="C318" s="8">
        <v>51</v>
      </c>
      <c r="D318" s="8">
        <v>35</v>
      </c>
      <c r="E318" s="8" t="s">
        <v>101</v>
      </c>
      <c r="F318" s="8">
        <v>5</v>
      </c>
      <c r="G318" s="8">
        <v>4</v>
      </c>
      <c r="H318" s="13">
        <v>43024</v>
      </c>
      <c r="I318" s="8" t="s">
        <v>102</v>
      </c>
      <c r="J318" s="9">
        <v>14</v>
      </c>
      <c r="K318" s="8">
        <v>0</v>
      </c>
      <c r="L318" s="8" t="s">
        <v>103</v>
      </c>
    </row>
    <row r="319" spans="3:13">
      <c r="C319" s="8">
        <v>57</v>
      </c>
      <c r="D319" s="8">
        <v>41</v>
      </c>
      <c r="E319" s="8" t="s">
        <v>101</v>
      </c>
      <c r="F319" s="8">
        <v>1</v>
      </c>
      <c r="G319" s="8">
        <v>4</v>
      </c>
      <c r="H319" s="13">
        <v>43024</v>
      </c>
      <c r="I319" s="8" t="s">
        <v>102</v>
      </c>
      <c r="J319" s="9">
        <v>14</v>
      </c>
      <c r="K319" s="8">
        <v>0</v>
      </c>
      <c r="L319" s="8" t="s">
        <v>103</v>
      </c>
      <c r="M319">
        <f>SUM(K319:K323)/COUNT(K319:K323)</f>
        <v>0</v>
      </c>
    </row>
    <row r="320" spans="3:13">
      <c r="C320" s="8">
        <v>57</v>
      </c>
      <c r="D320" s="8">
        <v>41</v>
      </c>
      <c r="E320" s="8" t="s">
        <v>101</v>
      </c>
      <c r="F320" s="8">
        <v>2</v>
      </c>
      <c r="G320" s="8">
        <v>4</v>
      </c>
      <c r="H320" s="13">
        <v>43024</v>
      </c>
      <c r="I320" s="8" t="s">
        <v>102</v>
      </c>
      <c r="J320" s="9">
        <v>14</v>
      </c>
      <c r="K320" s="8">
        <v>0</v>
      </c>
      <c r="L320" s="8" t="s">
        <v>103</v>
      </c>
    </row>
    <row r="321" spans="3:13">
      <c r="C321" s="8">
        <v>57</v>
      </c>
      <c r="D321" s="8">
        <v>41</v>
      </c>
      <c r="E321" s="8" t="s">
        <v>101</v>
      </c>
      <c r="F321" s="8">
        <v>3</v>
      </c>
      <c r="G321" s="8">
        <v>4</v>
      </c>
      <c r="H321" s="13">
        <v>43024</v>
      </c>
      <c r="I321" s="8" t="s">
        <v>102</v>
      </c>
      <c r="J321" s="9">
        <v>14</v>
      </c>
      <c r="K321" s="8">
        <v>0</v>
      </c>
      <c r="L321" s="8" t="s">
        <v>103</v>
      </c>
    </row>
    <row r="322" spans="3:13">
      <c r="C322" s="8">
        <v>57</v>
      </c>
      <c r="D322" s="8">
        <v>41</v>
      </c>
      <c r="E322" s="8" t="s">
        <v>101</v>
      </c>
      <c r="F322" s="8">
        <v>4</v>
      </c>
      <c r="G322" s="8">
        <v>4</v>
      </c>
      <c r="H322" s="13">
        <v>43024</v>
      </c>
      <c r="I322" s="8" t="s">
        <v>102</v>
      </c>
      <c r="J322" s="9">
        <v>14</v>
      </c>
      <c r="K322" s="8">
        <v>0</v>
      </c>
      <c r="L322" s="8" t="s">
        <v>103</v>
      </c>
    </row>
    <row r="323" spans="3:13">
      <c r="C323" s="8">
        <v>57</v>
      </c>
      <c r="D323" s="8">
        <v>41</v>
      </c>
      <c r="E323" s="8" t="s">
        <v>101</v>
      </c>
      <c r="F323" s="8">
        <v>5</v>
      </c>
      <c r="G323" s="8">
        <v>4</v>
      </c>
      <c r="H323" s="13">
        <v>43024</v>
      </c>
      <c r="I323" s="8" t="s">
        <v>102</v>
      </c>
      <c r="J323" s="9">
        <v>14</v>
      </c>
      <c r="K323" s="8">
        <v>0</v>
      </c>
      <c r="L323" s="8" t="s">
        <v>103</v>
      </c>
    </row>
    <row r="324" spans="3:13">
      <c r="C324" s="8">
        <v>57</v>
      </c>
      <c r="D324" s="8">
        <v>42</v>
      </c>
      <c r="E324" s="8" t="s">
        <v>101</v>
      </c>
      <c r="F324" s="8">
        <v>1</v>
      </c>
      <c r="G324" s="8">
        <v>4</v>
      </c>
      <c r="H324" s="13">
        <v>43024</v>
      </c>
      <c r="I324" s="8" t="s">
        <v>102</v>
      </c>
      <c r="J324" s="9">
        <v>14</v>
      </c>
      <c r="K324" s="8">
        <v>0</v>
      </c>
      <c r="L324" s="8" t="s">
        <v>103</v>
      </c>
      <c r="M324">
        <f>SUM(K324:K328)/COUNT(K324:K328)</f>
        <v>0</v>
      </c>
    </row>
    <row r="325" spans="3:13">
      <c r="C325" s="8">
        <v>57</v>
      </c>
      <c r="D325" s="8">
        <v>42</v>
      </c>
      <c r="E325" s="8" t="s">
        <v>101</v>
      </c>
      <c r="F325" s="8">
        <v>2</v>
      </c>
      <c r="G325" s="8">
        <v>4</v>
      </c>
      <c r="H325" s="13">
        <v>43024</v>
      </c>
      <c r="I325" s="8" t="s">
        <v>102</v>
      </c>
      <c r="J325" s="9">
        <v>14</v>
      </c>
      <c r="K325" s="8">
        <v>0</v>
      </c>
      <c r="L325" s="8" t="s">
        <v>103</v>
      </c>
    </row>
    <row r="326" spans="3:13">
      <c r="C326" s="8">
        <v>57</v>
      </c>
      <c r="D326" s="8">
        <v>42</v>
      </c>
      <c r="E326" s="8" t="s">
        <v>101</v>
      </c>
      <c r="F326" s="8">
        <v>3</v>
      </c>
      <c r="G326" s="8">
        <v>4</v>
      </c>
      <c r="H326" s="13">
        <v>43024</v>
      </c>
      <c r="I326" s="8" t="s">
        <v>102</v>
      </c>
      <c r="J326" s="9">
        <v>14</v>
      </c>
      <c r="K326" s="8">
        <v>0</v>
      </c>
      <c r="L326" s="8" t="s">
        <v>103</v>
      </c>
    </row>
    <row r="327" spans="3:13">
      <c r="C327" s="8">
        <v>57</v>
      </c>
      <c r="D327" s="8">
        <v>42</v>
      </c>
      <c r="E327" s="8" t="s">
        <v>101</v>
      </c>
      <c r="F327" s="8">
        <v>4</v>
      </c>
      <c r="G327" s="8">
        <v>4</v>
      </c>
      <c r="H327" s="13">
        <v>43024</v>
      </c>
      <c r="I327" s="8" t="s">
        <v>102</v>
      </c>
      <c r="J327" s="9">
        <v>14</v>
      </c>
      <c r="K327" s="8">
        <v>0</v>
      </c>
      <c r="L327" s="8" t="s">
        <v>103</v>
      </c>
    </row>
    <row r="328" spans="3:13">
      <c r="C328" s="8">
        <v>57</v>
      </c>
      <c r="D328" s="8">
        <v>42</v>
      </c>
      <c r="E328" s="8" t="s">
        <v>101</v>
      </c>
      <c r="F328" s="8">
        <v>5</v>
      </c>
      <c r="G328" s="8">
        <v>4</v>
      </c>
      <c r="H328" s="13">
        <v>43024</v>
      </c>
      <c r="I328" s="8" t="s">
        <v>102</v>
      </c>
      <c r="J328" s="9">
        <v>14</v>
      </c>
      <c r="K328" s="8">
        <v>0</v>
      </c>
      <c r="L328" s="8" t="s">
        <v>103</v>
      </c>
    </row>
    <row r="329" spans="3:13">
      <c r="C329" s="8">
        <v>57</v>
      </c>
      <c r="D329" s="8">
        <v>43</v>
      </c>
      <c r="E329" s="8" t="s">
        <v>101</v>
      </c>
      <c r="F329" s="8">
        <v>1</v>
      </c>
      <c r="G329" s="8">
        <v>4</v>
      </c>
      <c r="H329" s="13">
        <v>43024</v>
      </c>
      <c r="I329" s="8" t="s">
        <v>102</v>
      </c>
      <c r="J329" s="9">
        <v>14</v>
      </c>
      <c r="K329" s="8">
        <v>0</v>
      </c>
      <c r="L329" s="8" t="s">
        <v>103</v>
      </c>
      <c r="M329">
        <f>SUM(K329:K333)/COUNT(K329:K333)</f>
        <v>0</v>
      </c>
    </row>
    <row r="330" spans="3:13">
      <c r="C330" s="8">
        <v>57</v>
      </c>
      <c r="D330" s="8">
        <v>43</v>
      </c>
      <c r="E330" s="8" t="s">
        <v>101</v>
      </c>
      <c r="F330" s="8">
        <v>2</v>
      </c>
      <c r="G330" s="8">
        <v>4</v>
      </c>
      <c r="H330" s="13">
        <v>43024</v>
      </c>
      <c r="I330" s="8" t="s">
        <v>102</v>
      </c>
      <c r="J330" s="9">
        <v>14</v>
      </c>
      <c r="K330" s="8">
        <v>0</v>
      </c>
      <c r="L330" s="8" t="s">
        <v>103</v>
      </c>
    </row>
    <row r="331" spans="3:13">
      <c r="C331" s="8">
        <v>57</v>
      </c>
      <c r="D331" s="8">
        <v>43</v>
      </c>
      <c r="E331" s="8" t="s">
        <v>101</v>
      </c>
      <c r="F331" s="8">
        <v>3</v>
      </c>
      <c r="G331" s="8">
        <v>4</v>
      </c>
      <c r="H331" s="13">
        <v>43024</v>
      </c>
      <c r="I331" s="8" t="s">
        <v>102</v>
      </c>
      <c r="J331" s="9">
        <v>14</v>
      </c>
      <c r="K331" s="8">
        <v>0</v>
      </c>
      <c r="L331" s="8" t="s">
        <v>103</v>
      </c>
    </row>
    <row r="332" spans="3:13">
      <c r="C332" s="8">
        <v>57</v>
      </c>
      <c r="D332" s="8">
        <v>43</v>
      </c>
      <c r="E332" s="8" t="s">
        <v>101</v>
      </c>
      <c r="F332" s="8">
        <v>4</v>
      </c>
      <c r="G332" s="8">
        <v>4</v>
      </c>
      <c r="H332" s="13">
        <v>43024</v>
      </c>
      <c r="I332" s="8" t="s">
        <v>102</v>
      </c>
      <c r="J332" s="9">
        <v>14</v>
      </c>
      <c r="K332" s="8">
        <v>0</v>
      </c>
      <c r="L332" s="8" t="s">
        <v>103</v>
      </c>
    </row>
    <row r="333" spans="3:13">
      <c r="C333" s="8">
        <v>57</v>
      </c>
      <c r="D333" s="8">
        <v>43</v>
      </c>
      <c r="E333" s="8" t="s">
        <v>101</v>
      </c>
      <c r="F333" s="8">
        <v>5</v>
      </c>
      <c r="G333" s="8">
        <v>4</v>
      </c>
      <c r="H333" s="13">
        <v>43024</v>
      </c>
      <c r="I333" s="8" t="s">
        <v>102</v>
      </c>
      <c r="J333" s="9">
        <v>14</v>
      </c>
      <c r="K333" s="8">
        <v>0</v>
      </c>
      <c r="L333" s="8" t="s">
        <v>103</v>
      </c>
    </row>
    <row r="334" spans="3:13">
      <c r="C334" s="8">
        <v>63</v>
      </c>
      <c r="D334" s="8">
        <v>55</v>
      </c>
      <c r="E334" s="8" t="s">
        <v>101</v>
      </c>
      <c r="F334" s="8">
        <v>1</v>
      </c>
      <c r="G334" s="8">
        <v>4</v>
      </c>
      <c r="H334" s="13">
        <v>43024</v>
      </c>
      <c r="I334" s="8" t="s">
        <v>102</v>
      </c>
      <c r="J334" s="9">
        <v>14</v>
      </c>
      <c r="K334" s="8">
        <v>0</v>
      </c>
      <c r="L334" s="8" t="s">
        <v>103</v>
      </c>
      <c r="M334">
        <f>SUM(K334:K338)/COUNT(K334:K338)</f>
        <v>0</v>
      </c>
    </row>
    <row r="335" spans="3:13">
      <c r="C335" s="8">
        <v>63</v>
      </c>
      <c r="D335" s="8">
        <v>55</v>
      </c>
      <c r="E335" s="8" t="s">
        <v>101</v>
      </c>
      <c r="F335" s="8">
        <v>2</v>
      </c>
      <c r="G335" s="8">
        <v>4</v>
      </c>
      <c r="H335" s="13">
        <v>43024</v>
      </c>
      <c r="I335" s="8" t="s">
        <v>102</v>
      </c>
      <c r="J335" s="9">
        <v>14</v>
      </c>
      <c r="K335" s="8">
        <v>0</v>
      </c>
      <c r="L335" s="8" t="s">
        <v>103</v>
      </c>
    </row>
    <row r="336" spans="3:13">
      <c r="C336" s="8">
        <v>63</v>
      </c>
      <c r="D336" s="8">
        <v>55</v>
      </c>
      <c r="E336" s="8" t="s">
        <v>101</v>
      </c>
      <c r="F336" s="8">
        <v>3</v>
      </c>
      <c r="G336" s="8">
        <v>4</v>
      </c>
      <c r="H336" s="13">
        <v>43024</v>
      </c>
      <c r="I336" s="8" t="s">
        <v>102</v>
      </c>
      <c r="J336" s="9">
        <v>14</v>
      </c>
      <c r="K336" s="8">
        <v>0</v>
      </c>
      <c r="L336" s="8" t="s">
        <v>103</v>
      </c>
    </row>
    <row r="337" spans="3:13">
      <c r="C337" s="8">
        <v>63</v>
      </c>
      <c r="D337" s="8">
        <v>55</v>
      </c>
      <c r="E337" s="8" t="s">
        <v>101</v>
      </c>
      <c r="F337" s="8">
        <v>4</v>
      </c>
      <c r="G337" s="8">
        <v>4</v>
      </c>
      <c r="H337" s="13">
        <v>43024</v>
      </c>
      <c r="I337" s="8" t="s">
        <v>102</v>
      </c>
      <c r="J337" s="9">
        <v>14</v>
      </c>
      <c r="K337" s="8">
        <v>0</v>
      </c>
      <c r="L337" s="8" t="s">
        <v>103</v>
      </c>
    </row>
    <row r="338" spans="3:13">
      <c r="C338" s="8">
        <v>63</v>
      </c>
      <c r="D338" s="8">
        <v>55</v>
      </c>
      <c r="E338" s="8" t="s">
        <v>101</v>
      </c>
      <c r="F338" s="8">
        <v>5</v>
      </c>
      <c r="G338" s="8">
        <v>4</v>
      </c>
      <c r="H338" s="13">
        <v>43024</v>
      </c>
      <c r="I338" s="8" t="s">
        <v>102</v>
      </c>
      <c r="J338" s="9">
        <v>14</v>
      </c>
      <c r="K338" s="8">
        <v>0</v>
      </c>
      <c r="L338" s="8" t="s">
        <v>103</v>
      </c>
    </row>
    <row r="339" spans="3:13">
      <c r="C339" s="8">
        <v>63</v>
      </c>
      <c r="D339" s="8">
        <v>56</v>
      </c>
      <c r="E339" s="8" t="s">
        <v>101</v>
      </c>
      <c r="F339" s="8">
        <v>1</v>
      </c>
      <c r="G339" s="8">
        <v>4</v>
      </c>
      <c r="H339" s="13">
        <v>43024</v>
      </c>
      <c r="I339" s="13">
        <v>43030</v>
      </c>
      <c r="J339" s="9">
        <v>6</v>
      </c>
      <c r="K339" s="8">
        <v>0</v>
      </c>
      <c r="L339" s="8" t="s">
        <v>109</v>
      </c>
      <c r="M339">
        <f>SUM(K341:K343)/COUNT(K341:K343)</f>
        <v>0</v>
      </c>
    </row>
    <row r="340" spans="3:13">
      <c r="C340" s="8">
        <v>63</v>
      </c>
      <c r="D340" s="8">
        <v>56</v>
      </c>
      <c r="E340" s="8" t="s">
        <v>101</v>
      </c>
      <c r="F340" s="8">
        <v>2</v>
      </c>
      <c r="G340" s="8">
        <v>4</v>
      </c>
      <c r="H340" s="13">
        <v>43024</v>
      </c>
      <c r="I340" s="13">
        <v>43030</v>
      </c>
      <c r="J340" s="9">
        <v>6</v>
      </c>
      <c r="K340" s="8">
        <v>0</v>
      </c>
      <c r="L340" s="8" t="s">
        <v>109</v>
      </c>
    </row>
    <row r="341" spans="3:13">
      <c r="C341" s="8">
        <v>63</v>
      </c>
      <c r="D341" s="8">
        <v>56</v>
      </c>
      <c r="E341" s="8" t="s">
        <v>101</v>
      </c>
      <c r="F341" s="8">
        <v>3</v>
      </c>
      <c r="G341" s="8">
        <v>4</v>
      </c>
      <c r="H341" s="13">
        <v>43024</v>
      </c>
      <c r="I341" s="8" t="s">
        <v>102</v>
      </c>
      <c r="J341" s="9">
        <v>14</v>
      </c>
      <c r="K341" s="8">
        <v>0</v>
      </c>
      <c r="L341" s="8" t="s">
        <v>103</v>
      </c>
    </row>
    <row r="342" spans="3:13">
      <c r="C342" s="8">
        <v>63</v>
      </c>
      <c r="D342" s="8">
        <v>56</v>
      </c>
      <c r="E342" s="8" t="s">
        <v>101</v>
      </c>
      <c r="F342" s="8">
        <v>4</v>
      </c>
      <c r="G342" s="8">
        <v>4</v>
      </c>
      <c r="H342" s="13">
        <v>43024</v>
      </c>
      <c r="I342" s="8" t="s">
        <v>102</v>
      </c>
      <c r="J342" s="9">
        <v>14</v>
      </c>
      <c r="K342" s="8">
        <v>0</v>
      </c>
      <c r="L342" s="8" t="s">
        <v>103</v>
      </c>
    </row>
    <row r="343" spans="3:13">
      <c r="C343" s="8">
        <v>63</v>
      </c>
      <c r="D343" s="8">
        <v>56</v>
      </c>
      <c r="E343" s="8" t="s">
        <v>101</v>
      </c>
      <c r="F343" s="8">
        <v>5</v>
      </c>
      <c r="G343" s="8">
        <v>4</v>
      </c>
      <c r="H343" s="13">
        <v>43024</v>
      </c>
      <c r="I343" s="8" t="s">
        <v>102</v>
      </c>
      <c r="J343" s="9">
        <v>14</v>
      </c>
      <c r="K343" s="8">
        <v>0</v>
      </c>
      <c r="L343" s="8" t="s">
        <v>103</v>
      </c>
    </row>
    <row r="344" spans="3:13">
      <c r="C344" s="8">
        <v>69</v>
      </c>
      <c r="D344" s="8">
        <v>65</v>
      </c>
      <c r="E344" s="8" t="s">
        <v>101</v>
      </c>
      <c r="F344" s="8">
        <v>1</v>
      </c>
      <c r="G344" s="8">
        <v>4</v>
      </c>
      <c r="H344" s="13">
        <v>43024</v>
      </c>
      <c r="I344" s="8" t="s">
        <v>102</v>
      </c>
      <c r="J344" s="9">
        <v>14</v>
      </c>
      <c r="K344" s="8">
        <v>0</v>
      </c>
      <c r="L344" s="8" t="s">
        <v>103</v>
      </c>
      <c r="M344">
        <f>SUM(K344:K348)/COUNT(K344:K348)</f>
        <v>0</v>
      </c>
    </row>
    <row r="345" spans="3:13">
      <c r="C345" s="8">
        <v>69</v>
      </c>
      <c r="D345" s="8">
        <v>65</v>
      </c>
      <c r="E345" s="8" t="s">
        <v>101</v>
      </c>
      <c r="F345" s="8">
        <v>2</v>
      </c>
      <c r="G345" s="8">
        <v>4</v>
      </c>
      <c r="H345" s="13">
        <v>43024</v>
      </c>
      <c r="I345" s="8" t="s">
        <v>102</v>
      </c>
      <c r="J345" s="9">
        <v>14</v>
      </c>
      <c r="K345" s="8">
        <v>0</v>
      </c>
      <c r="L345" s="8" t="s">
        <v>103</v>
      </c>
    </row>
    <row r="346" spans="3:13">
      <c r="C346" s="8">
        <v>69</v>
      </c>
      <c r="D346" s="8">
        <v>65</v>
      </c>
      <c r="E346" s="8" t="s">
        <v>101</v>
      </c>
      <c r="F346" s="8">
        <v>3</v>
      </c>
      <c r="G346" s="8">
        <v>4</v>
      </c>
      <c r="H346" s="13">
        <v>43024</v>
      </c>
      <c r="I346" s="8" t="s">
        <v>102</v>
      </c>
      <c r="J346" s="9">
        <v>14</v>
      </c>
      <c r="K346" s="8">
        <v>0</v>
      </c>
      <c r="L346" s="8" t="s">
        <v>103</v>
      </c>
    </row>
    <row r="347" spans="3:13">
      <c r="C347" s="8">
        <v>69</v>
      </c>
      <c r="D347" s="8">
        <v>65</v>
      </c>
      <c r="E347" s="8" t="s">
        <v>101</v>
      </c>
      <c r="F347" s="8">
        <v>4</v>
      </c>
      <c r="G347" s="8">
        <v>4</v>
      </c>
      <c r="H347" s="13">
        <v>43024</v>
      </c>
      <c r="I347" s="8" t="s">
        <v>102</v>
      </c>
      <c r="J347" s="9">
        <v>14</v>
      </c>
      <c r="K347" s="8">
        <v>0</v>
      </c>
      <c r="L347" s="8" t="s">
        <v>103</v>
      </c>
    </row>
    <row r="348" spans="3:13">
      <c r="C348" s="8">
        <v>69</v>
      </c>
      <c r="D348" s="8">
        <v>65</v>
      </c>
      <c r="E348" s="8" t="s">
        <v>101</v>
      </c>
      <c r="F348" s="8">
        <v>5</v>
      </c>
      <c r="G348" s="8">
        <v>4</v>
      </c>
      <c r="H348" s="13">
        <v>43024</v>
      </c>
      <c r="I348" s="8" t="s">
        <v>102</v>
      </c>
      <c r="J348" s="9">
        <v>14</v>
      </c>
      <c r="K348" s="8">
        <v>0</v>
      </c>
      <c r="L348" s="8" t="s">
        <v>103</v>
      </c>
    </row>
    <row r="349" spans="3:13">
      <c r="C349" s="8">
        <v>69</v>
      </c>
      <c r="D349" s="8">
        <v>66</v>
      </c>
      <c r="E349" s="8" t="s">
        <v>101</v>
      </c>
      <c r="F349" s="8">
        <v>1</v>
      </c>
      <c r="G349" s="8">
        <v>4</v>
      </c>
      <c r="H349" s="13">
        <v>43024</v>
      </c>
      <c r="I349" s="8" t="s">
        <v>102</v>
      </c>
      <c r="J349" s="9">
        <v>14</v>
      </c>
      <c r="K349" s="8">
        <v>0</v>
      </c>
      <c r="L349" s="8" t="s">
        <v>103</v>
      </c>
      <c r="M349">
        <f>SUM(K349:K353)/COUNT(K349:K353)</f>
        <v>0</v>
      </c>
    </row>
    <row r="350" spans="3:13">
      <c r="C350" s="8">
        <v>69</v>
      </c>
      <c r="D350" s="8">
        <v>66</v>
      </c>
      <c r="E350" s="8" t="s">
        <v>101</v>
      </c>
      <c r="F350" s="8">
        <v>2</v>
      </c>
      <c r="G350" s="8">
        <v>4</v>
      </c>
      <c r="H350" s="13">
        <v>43024</v>
      </c>
      <c r="I350" s="8" t="s">
        <v>102</v>
      </c>
      <c r="J350" s="9">
        <v>14</v>
      </c>
      <c r="K350" s="8">
        <v>0</v>
      </c>
      <c r="L350" s="8" t="s">
        <v>103</v>
      </c>
    </row>
    <row r="351" spans="3:13">
      <c r="C351" s="8">
        <v>69</v>
      </c>
      <c r="D351" s="8">
        <v>66</v>
      </c>
      <c r="E351" s="8" t="s">
        <v>101</v>
      </c>
      <c r="F351" s="8">
        <v>3</v>
      </c>
      <c r="G351" s="8">
        <v>4</v>
      </c>
      <c r="H351" s="13">
        <v>43024</v>
      </c>
      <c r="I351" s="8" t="s">
        <v>102</v>
      </c>
      <c r="J351" s="9">
        <v>14</v>
      </c>
      <c r="K351" s="8">
        <v>0</v>
      </c>
      <c r="L351" s="8" t="s">
        <v>103</v>
      </c>
    </row>
    <row r="352" spans="3:13">
      <c r="C352" s="8">
        <v>69</v>
      </c>
      <c r="D352" s="8">
        <v>66</v>
      </c>
      <c r="E352" s="8" t="s">
        <v>101</v>
      </c>
      <c r="F352" s="8">
        <v>4</v>
      </c>
      <c r="G352" s="8">
        <v>4</v>
      </c>
      <c r="H352" s="13">
        <v>43024</v>
      </c>
      <c r="I352" s="8" t="s">
        <v>102</v>
      </c>
      <c r="J352" s="9">
        <v>14</v>
      </c>
      <c r="K352" s="8">
        <v>0</v>
      </c>
      <c r="L352" s="8" t="s">
        <v>103</v>
      </c>
    </row>
    <row r="353" spans="3:13">
      <c r="C353" s="8">
        <v>69</v>
      </c>
      <c r="D353" s="8">
        <v>66</v>
      </c>
      <c r="E353" s="8" t="s">
        <v>101</v>
      </c>
      <c r="F353" s="8">
        <v>5</v>
      </c>
      <c r="G353" s="8">
        <v>4</v>
      </c>
      <c r="H353" s="13">
        <v>43024</v>
      </c>
      <c r="I353" s="8" t="s">
        <v>102</v>
      </c>
      <c r="J353" s="9">
        <v>14</v>
      </c>
      <c r="K353" s="8">
        <v>0</v>
      </c>
      <c r="L353" s="8" t="s">
        <v>103</v>
      </c>
    </row>
    <row r="354" spans="3:13">
      <c r="C354" s="8">
        <v>69</v>
      </c>
      <c r="D354" s="8">
        <v>67</v>
      </c>
      <c r="E354" s="8" t="s">
        <v>101</v>
      </c>
      <c r="F354" s="8">
        <v>1</v>
      </c>
      <c r="G354" s="8">
        <v>4</v>
      </c>
      <c r="H354" s="13">
        <v>43024</v>
      </c>
      <c r="I354" s="8" t="s">
        <v>102</v>
      </c>
      <c r="J354" s="9">
        <v>14</v>
      </c>
      <c r="K354" s="8">
        <v>0</v>
      </c>
      <c r="L354" s="8" t="s">
        <v>103</v>
      </c>
      <c r="M354">
        <f>SUM(K354:K358)/COUNT(K354:K358)</f>
        <v>0</v>
      </c>
    </row>
    <row r="355" spans="3:13">
      <c r="C355" s="8">
        <v>69</v>
      </c>
      <c r="D355" s="8">
        <v>67</v>
      </c>
      <c r="E355" s="8" t="s">
        <v>101</v>
      </c>
      <c r="F355" s="8">
        <v>2</v>
      </c>
      <c r="G355" s="8">
        <v>4</v>
      </c>
      <c r="H355" s="13">
        <v>43024</v>
      </c>
      <c r="I355" s="8" t="s">
        <v>102</v>
      </c>
      <c r="J355" s="9">
        <v>14</v>
      </c>
      <c r="K355" s="8">
        <v>0</v>
      </c>
      <c r="L355" s="8" t="s">
        <v>103</v>
      </c>
    </row>
    <row r="356" spans="3:13">
      <c r="C356" s="8">
        <v>69</v>
      </c>
      <c r="D356" s="8">
        <v>67</v>
      </c>
      <c r="E356" s="8" t="s">
        <v>101</v>
      </c>
      <c r="F356" s="8">
        <v>3</v>
      </c>
      <c r="G356" s="8">
        <v>4</v>
      </c>
      <c r="H356" s="13">
        <v>43024</v>
      </c>
      <c r="I356" s="8" t="s">
        <v>102</v>
      </c>
      <c r="J356" s="9">
        <v>14</v>
      </c>
      <c r="K356" s="8">
        <v>0</v>
      </c>
      <c r="L356" s="8" t="s">
        <v>103</v>
      </c>
    </row>
    <row r="357" spans="3:13">
      <c r="C357" s="8">
        <v>69</v>
      </c>
      <c r="D357" s="8">
        <v>67</v>
      </c>
      <c r="E357" s="8" t="s">
        <v>101</v>
      </c>
      <c r="F357" s="8">
        <v>4</v>
      </c>
      <c r="G357" s="8">
        <v>4</v>
      </c>
      <c r="H357" s="13">
        <v>43024</v>
      </c>
      <c r="I357" s="8" t="s">
        <v>102</v>
      </c>
      <c r="J357" s="9">
        <v>14</v>
      </c>
      <c r="K357" s="8">
        <v>0</v>
      </c>
      <c r="L357" s="8" t="s">
        <v>103</v>
      </c>
    </row>
    <row r="358" spans="3:13">
      <c r="C358" s="8">
        <v>69</v>
      </c>
      <c r="D358" s="8">
        <v>67</v>
      </c>
      <c r="E358" s="8" t="s">
        <v>101</v>
      </c>
      <c r="F358" s="8">
        <v>5</v>
      </c>
      <c r="G358" s="8">
        <v>4</v>
      </c>
      <c r="H358" s="13">
        <v>43024</v>
      </c>
      <c r="I358" s="8" t="s">
        <v>102</v>
      </c>
      <c r="J358" s="9">
        <v>14</v>
      </c>
      <c r="K358" s="8">
        <v>0</v>
      </c>
      <c r="L358" s="8" t="s">
        <v>103</v>
      </c>
    </row>
    <row r="359" spans="3:13">
      <c r="C359" s="8">
        <v>69</v>
      </c>
      <c r="D359" s="8">
        <v>68</v>
      </c>
      <c r="E359" s="8" t="s">
        <v>101</v>
      </c>
      <c r="F359" s="8">
        <v>1</v>
      </c>
      <c r="G359" s="8">
        <v>4</v>
      </c>
      <c r="H359" s="13">
        <v>43024</v>
      </c>
      <c r="I359" s="8" t="s">
        <v>102</v>
      </c>
      <c r="J359" s="9">
        <v>14</v>
      </c>
      <c r="K359" s="8">
        <v>0</v>
      </c>
      <c r="L359" s="8" t="s">
        <v>103</v>
      </c>
      <c r="M359">
        <f>SUM(K359:K363)/COUNT(K359:K363)</f>
        <v>0</v>
      </c>
    </row>
    <row r="360" spans="3:13">
      <c r="C360" s="8">
        <v>69</v>
      </c>
      <c r="D360" s="8">
        <v>68</v>
      </c>
      <c r="E360" s="8" t="s">
        <v>101</v>
      </c>
      <c r="F360" s="8">
        <v>2</v>
      </c>
      <c r="G360" s="8">
        <v>4</v>
      </c>
      <c r="H360" s="13">
        <v>43024</v>
      </c>
      <c r="I360" s="8" t="s">
        <v>102</v>
      </c>
      <c r="J360" s="9">
        <v>14</v>
      </c>
      <c r="K360" s="8">
        <v>0</v>
      </c>
      <c r="L360" s="8" t="s">
        <v>103</v>
      </c>
    </row>
    <row r="361" spans="3:13">
      <c r="C361" s="8">
        <v>69</v>
      </c>
      <c r="D361" s="8">
        <v>68</v>
      </c>
      <c r="E361" s="8" t="s">
        <v>101</v>
      </c>
      <c r="F361" s="8">
        <v>3</v>
      </c>
      <c r="G361" s="8">
        <v>4</v>
      </c>
      <c r="H361" s="13">
        <v>43024</v>
      </c>
      <c r="I361" s="8" t="s">
        <v>102</v>
      </c>
      <c r="J361" s="9">
        <v>14</v>
      </c>
      <c r="K361" s="8">
        <v>0</v>
      </c>
      <c r="L361" s="8" t="s">
        <v>103</v>
      </c>
    </row>
    <row r="362" spans="3:13">
      <c r="C362" s="8">
        <v>69</v>
      </c>
      <c r="D362" s="8">
        <v>68</v>
      </c>
      <c r="E362" s="8" t="s">
        <v>101</v>
      </c>
      <c r="F362" s="8">
        <v>4</v>
      </c>
      <c r="G362" s="8">
        <v>4</v>
      </c>
      <c r="H362" s="13">
        <v>43024</v>
      </c>
      <c r="I362" s="8" t="s">
        <v>102</v>
      </c>
      <c r="J362" s="9">
        <v>14</v>
      </c>
      <c r="K362" s="8">
        <v>0</v>
      </c>
      <c r="L362" s="8" t="s">
        <v>103</v>
      </c>
    </row>
    <row r="363" spans="3:13">
      <c r="C363" s="8">
        <v>69</v>
      </c>
      <c r="D363" s="8">
        <v>68</v>
      </c>
      <c r="E363" s="8" t="s">
        <v>101</v>
      </c>
      <c r="F363" s="8">
        <v>5</v>
      </c>
      <c r="G363" s="8">
        <v>4</v>
      </c>
      <c r="H363" s="13">
        <v>43024</v>
      </c>
      <c r="I363" s="8" t="s">
        <v>102</v>
      </c>
      <c r="J363" s="9">
        <v>14</v>
      </c>
      <c r="K363" s="8">
        <v>0</v>
      </c>
      <c r="L363" s="8" t="s">
        <v>103</v>
      </c>
    </row>
    <row r="364" spans="3:13">
      <c r="C364" s="8">
        <v>81</v>
      </c>
      <c r="D364" s="8">
        <v>79</v>
      </c>
      <c r="E364" s="8" t="s">
        <v>101</v>
      </c>
      <c r="F364" s="8">
        <v>1</v>
      </c>
      <c r="G364" s="8">
        <v>4</v>
      </c>
      <c r="H364" s="13">
        <v>43024</v>
      </c>
      <c r="I364" s="8" t="s">
        <v>102</v>
      </c>
      <c r="J364" s="9">
        <v>14</v>
      </c>
      <c r="K364" s="8">
        <v>0</v>
      </c>
      <c r="L364" s="8" t="s">
        <v>103</v>
      </c>
      <c r="M364">
        <f>SUM(K364:K368)/COUNT(K364:K368)</f>
        <v>0</v>
      </c>
    </row>
    <row r="365" spans="3:13">
      <c r="C365" s="8">
        <v>81</v>
      </c>
      <c r="D365" s="8">
        <v>79</v>
      </c>
      <c r="E365" s="8" t="s">
        <v>101</v>
      </c>
      <c r="F365" s="8">
        <v>2</v>
      </c>
      <c r="G365" s="8">
        <v>4</v>
      </c>
      <c r="H365" s="13">
        <v>43024</v>
      </c>
      <c r="I365" s="8" t="s">
        <v>102</v>
      </c>
      <c r="J365" s="9">
        <v>14</v>
      </c>
      <c r="K365" s="8">
        <v>0</v>
      </c>
      <c r="L365" s="8" t="s">
        <v>103</v>
      </c>
    </row>
    <row r="366" spans="3:13">
      <c r="C366" s="8">
        <v>81</v>
      </c>
      <c r="D366" s="8">
        <v>79</v>
      </c>
      <c r="E366" s="8" t="s">
        <v>101</v>
      </c>
      <c r="F366" s="8">
        <v>3</v>
      </c>
      <c r="G366" s="8">
        <v>4</v>
      </c>
      <c r="H366" s="13">
        <v>43024</v>
      </c>
      <c r="I366" s="8" t="s">
        <v>102</v>
      </c>
      <c r="J366" s="9">
        <v>14</v>
      </c>
      <c r="K366" s="8">
        <v>0</v>
      </c>
      <c r="L366" s="8" t="s">
        <v>103</v>
      </c>
    </row>
    <row r="367" spans="3:13">
      <c r="C367" s="8">
        <v>81</v>
      </c>
      <c r="D367" s="8">
        <v>79</v>
      </c>
      <c r="E367" s="8" t="s">
        <v>101</v>
      </c>
      <c r="F367" s="8">
        <v>4</v>
      </c>
      <c r="G367" s="8">
        <v>4</v>
      </c>
      <c r="H367" s="13">
        <v>43024</v>
      </c>
      <c r="I367" s="8" t="s">
        <v>102</v>
      </c>
      <c r="J367" s="9">
        <v>14</v>
      </c>
      <c r="K367" s="8">
        <v>0</v>
      </c>
      <c r="L367" s="8" t="s">
        <v>103</v>
      </c>
    </row>
    <row r="368" spans="3:13">
      <c r="C368" s="8">
        <v>81</v>
      </c>
      <c r="D368" s="8">
        <v>79</v>
      </c>
      <c r="E368" s="8" t="s">
        <v>101</v>
      </c>
      <c r="F368" s="8">
        <v>5</v>
      </c>
      <c r="G368" s="8">
        <v>4</v>
      </c>
      <c r="H368" s="13">
        <v>43024</v>
      </c>
      <c r="I368" s="8" t="s">
        <v>102</v>
      </c>
      <c r="J368" s="9">
        <v>14</v>
      </c>
      <c r="K368" s="8">
        <v>0</v>
      </c>
      <c r="L368" s="8" t="s">
        <v>103</v>
      </c>
    </row>
    <row r="369" spans="3:13">
      <c r="C369" s="8">
        <v>81</v>
      </c>
      <c r="D369" s="8">
        <v>80</v>
      </c>
      <c r="E369" s="8" t="s">
        <v>101</v>
      </c>
      <c r="F369" s="8">
        <v>1</v>
      </c>
      <c r="G369" s="8">
        <v>4</v>
      </c>
      <c r="H369" s="13">
        <v>43024</v>
      </c>
      <c r="I369" s="8" t="s">
        <v>102</v>
      </c>
      <c r="J369" s="9">
        <v>14</v>
      </c>
      <c r="K369" s="8">
        <v>0</v>
      </c>
      <c r="L369" s="8" t="s">
        <v>103</v>
      </c>
      <c r="M369">
        <f>SUM(K369:K373)/COUNT(K369:K373)</f>
        <v>0</v>
      </c>
    </row>
    <row r="370" spans="3:13">
      <c r="C370" s="8">
        <v>81</v>
      </c>
      <c r="D370" s="8">
        <v>80</v>
      </c>
      <c r="E370" s="8" t="s">
        <v>101</v>
      </c>
      <c r="F370" s="8">
        <v>2</v>
      </c>
      <c r="G370" s="8">
        <v>4</v>
      </c>
      <c r="H370" s="13">
        <v>43024</v>
      </c>
      <c r="I370" s="8" t="s">
        <v>102</v>
      </c>
      <c r="J370" s="9">
        <v>14</v>
      </c>
      <c r="K370" s="8">
        <v>0</v>
      </c>
      <c r="L370" s="8" t="s">
        <v>103</v>
      </c>
    </row>
    <row r="371" spans="3:13">
      <c r="C371" s="8">
        <v>81</v>
      </c>
      <c r="D371" s="8">
        <v>80</v>
      </c>
      <c r="E371" s="8" t="s">
        <v>101</v>
      </c>
      <c r="F371" s="8">
        <v>3</v>
      </c>
      <c r="G371" s="8">
        <v>4</v>
      </c>
      <c r="H371" s="13">
        <v>43024</v>
      </c>
      <c r="I371" s="8" t="s">
        <v>102</v>
      </c>
      <c r="J371" s="9">
        <v>14</v>
      </c>
      <c r="K371" s="8">
        <v>0</v>
      </c>
      <c r="L371" s="8" t="s">
        <v>103</v>
      </c>
    </row>
    <row r="372" spans="3:13">
      <c r="C372" s="8">
        <v>81</v>
      </c>
      <c r="D372" s="8">
        <v>80</v>
      </c>
      <c r="E372" s="8" t="s">
        <v>101</v>
      </c>
      <c r="F372" s="8">
        <v>4</v>
      </c>
      <c r="G372" s="8">
        <v>4</v>
      </c>
      <c r="H372" s="13">
        <v>43024</v>
      </c>
      <c r="I372" s="8" t="s">
        <v>102</v>
      </c>
      <c r="J372" s="9">
        <v>14</v>
      </c>
      <c r="K372" s="8">
        <v>0</v>
      </c>
      <c r="L372" s="8" t="s">
        <v>103</v>
      </c>
    </row>
    <row r="373" spans="3:13">
      <c r="C373" s="8">
        <v>81</v>
      </c>
      <c r="D373" s="8">
        <v>80</v>
      </c>
      <c r="E373" s="8" t="s">
        <v>101</v>
      </c>
      <c r="F373" s="8">
        <v>5</v>
      </c>
      <c r="G373" s="8">
        <v>4</v>
      </c>
      <c r="H373" s="13">
        <v>43024</v>
      </c>
      <c r="I373" s="8" t="s">
        <v>102</v>
      </c>
      <c r="J373" s="9">
        <v>14</v>
      </c>
      <c r="K373" s="8">
        <v>0</v>
      </c>
      <c r="L373" s="8" t="s">
        <v>103</v>
      </c>
    </row>
    <row r="374" spans="3:13">
      <c r="C374" s="8">
        <v>81</v>
      </c>
      <c r="D374" s="8">
        <v>81</v>
      </c>
      <c r="E374" s="8" t="s">
        <v>101</v>
      </c>
      <c r="F374" s="8">
        <v>1</v>
      </c>
      <c r="G374" s="8">
        <v>4</v>
      </c>
      <c r="H374" s="13">
        <v>43024</v>
      </c>
      <c r="I374" s="8" t="s">
        <v>102</v>
      </c>
      <c r="J374" s="9">
        <v>14</v>
      </c>
      <c r="K374" s="8">
        <v>0</v>
      </c>
      <c r="L374" s="8" t="s">
        <v>103</v>
      </c>
      <c r="M374">
        <f>SUM(K374:K378)/COUNT(K375:K378)</f>
        <v>0</v>
      </c>
    </row>
    <row r="375" spans="3:13">
      <c r="C375" s="8">
        <v>81</v>
      </c>
      <c r="D375" s="8">
        <v>81</v>
      </c>
      <c r="E375" s="8" t="s">
        <v>101</v>
      </c>
      <c r="F375" s="8">
        <v>2</v>
      </c>
      <c r="G375" s="8">
        <v>4</v>
      </c>
      <c r="H375" s="13">
        <v>43024</v>
      </c>
      <c r="I375" s="8" t="s">
        <v>102</v>
      </c>
      <c r="J375" s="9">
        <v>14</v>
      </c>
      <c r="K375" s="8">
        <v>0</v>
      </c>
      <c r="L375" s="8" t="s">
        <v>103</v>
      </c>
    </row>
    <row r="376" spans="3:13">
      <c r="C376" s="8">
        <v>81</v>
      </c>
      <c r="D376" s="8">
        <v>81</v>
      </c>
      <c r="E376" s="8" t="s">
        <v>101</v>
      </c>
      <c r="F376" s="8">
        <v>3</v>
      </c>
      <c r="G376" s="8">
        <v>4</v>
      </c>
      <c r="H376" s="13">
        <v>43024</v>
      </c>
      <c r="I376" s="8" t="s">
        <v>102</v>
      </c>
      <c r="J376" s="9">
        <v>14</v>
      </c>
      <c r="K376" s="8">
        <v>0</v>
      </c>
      <c r="L376" s="8" t="s">
        <v>103</v>
      </c>
    </row>
    <row r="377" spans="3:13">
      <c r="C377" s="8">
        <v>81</v>
      </c>
      <c r="D377" s="8">
        <v>81</v>
      </c>
      <c r="E377" s="8" t="s">
        <v>101</v>
      </c>
      <c r="F377" s="8">
        <v>4</v>
      </c>
      <c r="G377" s="8">
        <v>4</v>
      </c>
      <c r="H377" s="13">
        <v>43024</v>
      </c>
      <c r="I377" s="8" t="s">
        <v>102</v>
      </c>
      <c r="J377" s="9">
        <v>14</v>
      </c>
      <c r="K377" s="8">
        <v>0</v>
      </c>
      <c r="L377" s="8" t="s">
        <v>103</v>
      </c>
    </row>
    <row r="378" spans="3:13">
      <c r="C378" s="8">
        <v>81</v>
      </c>
      <c r="D378" s="8">
        <v>81</v>
      </c>
      <c r="E378" s="8" t="s">
        <v>101</v>
      </c>
      <c r="F378" s="8">
        <v>5</v>
      </c>
      <c r="G378" s="8">
        <v>4</v>
      </c>
      <c r="H378" s="13">
        <v>43024</v>
      </c>
      <c r="I378" s="8" t="s">
        <v>102</v>
      </c>
      <c r="J378" s="9">
        <v>14</v>
      </c>
      <c r="K378" s="8">
        <v>0</v>
      </c>
      <c r="L378" s="8" t="s">
        <v>103</v>
      </c>
    </row>
    <row r="379" spans="3:13">
      <c r="C379" s="8">
        <v>81</v>
      </c>
      <c r="D379" s="8">
        <v>82</v>
      </c>
      <c r="E379" s="8" t="s">
        <v>101</v>
      </c>
      <c r="F379" s="8">
        <v>1</v>
      </c>
      <c r="G379" s="8">
        <v>4</v>
      </c>
      <c r="H379" s="13">
        <v>43024</v>
      </c>
      <c r="I379" s="8" t="s">
        <v>102</v>
      </c>
      <c r="J379" s="9">
        <v>14</v>
      </c>
      <c r="K379" s="8">
        <v>0</v>
      </c>
      <c r="L379" s="8" t="s">
        <v>103</v>
      </c>
      <c r="M379">
        <f>SUM(K379:K383)/COUNT(K379:K383)</f>
        <v>0</v>
      </c>
    </row>
    <row r="380" spans="3:13">
      <c r="C380" s="8">
        <v>81</v>
      </c>
      <c r="D380" s="8">
        <v>82</v>
      </c>
      <c r="E380" s="8" t="s">
        <v>101</v>
      </c>
      <c r="F380" s="8">
        <v>2</v>
      </c>
      <c r="G380" s="8">
        <v>4</v>
      </c>
      <c r="H380" s="13">
        <v>43024</v>
      </c>
      <c r="I380" s="8" t="s">
        <v>102</v>
      </c>
      <c r="J380" s="9">
        <v>14</v>
      </c>
      <c r="K380" s="8">
        <v>0</v>
      </c>
      <c r="L380" s="8" t="s">
        <v>103</v>
      </c>
    </row>
    <row r="381" spans="3:13">
      <c r="C381" s="8">
        <v>81</v>
      </c>
      <c r="D381" s="8">
        <v>82</v>
      </c>
      <c r="E381" s="8" t="s">
        <v>101</v>
      </c>
      <c r="F381" s="8">
        <v>3</v>
      </c>
      <c r="G381" s="8">
        <v>4</v>
      </c>
      <c r="H381" s="13">
        <v>43024</v>
      </c>
      <c r="I381" s="8" t="s">
        <v>102</v>
      </c>
      <c r="J381" s="9">
        <v>14</v>
      </c>
      <c r="K381" s="8">
        <v>0</v>
      </c>
      <c r="L381" s="8" t="s">
        <v>103</v>
      </c>
    </row>
    <row r="382" spans="3:13">
      <c r="C382" s="8">
        <v>81</v>
      </c>
      <c r="D382" s="8">
        <v>82</v>
      </c>
      <c r="E382" s="8" t="s">
        <v>101</v>
      </c>
      <c r="F382" s="8">
        <v>4</v>
      </c>
      <c r="G382" s="8">
        <v>4</v>
      </c>
      <c r="H382" s="13">
        <v>43024</v>
      </c>
      <c r="I382" s="8" t="s">
        <v>102</v>
      </c>
      <c r="J382" s="9">
        <v>14</v>
      </c>
      <c r="K382" s="8">
        <v>0</v>
      </c>
      <c r="L382" s="8" t="s">
        <v>103</v>
      </c>
    </row>
    <row r="383" spans="3:13">
      <c r="C383" s="8">
        <v>81</v>
      </c>
      <c r="D383" s="8">
        <v>82</v>
      </c>
      <c r="E383" s="8" t="s">
        <v>101</v>
      </c>
      <c r="F383" s="8">
        <v>5</v>
      </c>
      <c r="G383" s="8">
        <v>4</v>
      </c>
      <c r="H383" s="13">
        <v>43024</v>
      </c>
      <c r="I383" s="8" t="s">
        <v>102</v>
      </c>
      <c r="J383" s="9">
        <v>14</v>
      </c>
      <c r="K383" s="8">
        <v>0</v>
      </c>
      <c r="L383" s="8" t="s">
        <v>103</v>
      </c>
    </row>
    <row r="384" spans="3:13">
      <c r="C384" s="8">
        <v>93</v>
      </c>
      <c r="D384" s="8">
        <v>91</v>
      </c>
      <c r="E384" s="8" t="s">
        <v>101</v>
      </c>
      <c r="F384" s="8">
        <v>1</v>
      </c>
      <c r="G384" s="8">
        <v>4</v>
      </c>
      <c r="H384" s="13">
        <v>43024</v>
      </c>
      <c r="I384" s="8" t="s">
        <v>102</v>
      </c>
      <c r="J384" s="9">
        <v>14</v>
      </c>
      <c r="K384" s="8">
        <v>0</v>
      </c>
      <c r="L384" s="8" t="s">
        <v>103</v>
      </c>
      <c r="M384">
        <f>SUM(K384:K388)/COUNT(K384:K388)</f>
        <v>0</v>
      </c>
    </row>
    <row r="385" spans="3:13">
      <c r="C385" s="8">
        <v>93</v>
      </c>
      <c r="D385" s="8">
        <v>91</v>
      </c>
      <c r="E385" s="8" t="s">
        <v>101</v>
      </c>
      <c r="F385" s="8">
        <v>2</v>
      </c>
      <c r="G385" s="8">
        <v>4</v>
      </c>
      <c r="H385" s="13">
        <v>43024</v>
      </c>
      <c r="I385" s="8" t="s">
        <v>102</v>
      </c>
      <c r="J385" s="9">
        <v>14</v>
      </c>
      <c r="K385" s="8">
        <v>0</v>
      </c>
      <c r="L385" s="8" t="s">
        <v>103</v>
      </c>
    </row>
    <row r="386" spans="3:13">
      <c r="C386" s="8">
        <v>93</v>
      </c>
      <c r="D386" s="8">
        <v>91</v>
      </c>
      <c r="E386" s="8" t="s">
        <v>101</v>
      </c>
      <c r="F386" s="8">
        <v>3</v>
      </c>
      <c r="G386" s="8">
        <v>4</v>
      </c>
      <c r="H386" s="13">
        <v>43024</v>
      </c>
      <c r="I386" s="8" t="s">
        <v>102</v>
      </c>
      <c r="J386" s="9">
        <v>14</v>
      </c>
      <c r="K386" s="8">
        <v>0</v>
      </c>
      <c r="L386" s="8" t="s">
        <v>103</v>
      </c>
    </row>
    <row r="387" spans="3:13">
      <c r="C387" s="8">
        <v>93</v>
      </c>
      <c r="D387" s="8">
        <v>91</v>
      </c>
      <c r="E387" s="8" t="s">
        <v>101</v>
      </c>
      <c r="F387" s="8">
        <v>4</v>
      </c>
      <c r="G387" s="8">
        <v>4</v>
      </c>
      <c r="H387" s="13">
        <v>43024</v>
      </c>
      <c r="I387" s="8" t="s">
        <v>102</v>
      </c>
      <c r="J387" s="9">
        <v>14</v>
      </c>
      <c r="K387" s="8">
        <v>0</v>
      </c>
      <c r="L387" s="8" t="s">
        <v>103</v>
      </c>
    </row>
    <row r="388" spans="3:13">
      <c r="C388" s="8">
        <v>93</v>
      </c>
      <c r="D388" s="8">
        <v>91</v>
      </c>
      <c r="E388" s="8" t="s">
        <v>101</v>
      </c>
      <c r="F388" s="8">
        <v>5</v>
      </c>
      <c r="G388" s="8">
        <v>4</v>
      </c>
      <c r="H388" s="13">
        <v>43024</v>
      </c>
      <c r="I388" s="8" t="s">
        <v>102</v>
      </c>
      <c r="J388" s="9">
        <v>14</v>
      </c>
      <c r="K388" s="8">
        <v>0</v>
      </c>
      <c r="L388" s="8" t="s">
        <v>103</v>
      </c>
    </row>
    <row r="389" spans="3:13">
      <c r="C389" s="8">
        <v>93</v>
      </c>
      <c r="D389" s="8">
        <v>92</v>
      </c>
      <c r="E389" s="8" t="s">
        <v>101</v>
      </c>
      <c r="F389" s="8">
        <v>1</v>
      </c>
      <c r="G389" s="8">
        <v>4</v>
      </c>
      <c r="H389" s="13">
        <v>43024</v>
      </c>
      <c r="I389" s="8" t="s">
        <v>102</v>
      </c>
      <c r="J389" s="9">
        <v>14</v>
      </c>
      <c r="K389" s="8">
        <v>0</v>
      </c>
      <c r="L389" s="8" t="s">
        <v>103</v>
      </c>
      <c r="M389">
        <f>SUM(K389:K393)/COUNT(K389:K393)</f>
        <v>0</v>
      </c>
    </row>
    <row r="390" spans="3:13">
      <c r="C390" s="8">
        <v>93</v>
      </c>
      <c r="D390" s="8">
        <v>92</v>
      </c>
      <c r="E390" s="8" t="s">
        <v>101</v>
      </c>
      <c r="F390" s="8">
        <v>2</v>
      </c>
      <c r="G390" s="8">
        <v>4</v>
      </c>
      <c r="H390" s="13">
        <v>43024</v>
      </c>
      <c r="I390" s="8" t="s">
        <v>102</v>
      </c>
      <c r="J390" s="9">
        <v>14</v>
      </c>
      <c r="K390" s="8">
        <v>0</v>
      </c>
      <c r="L390" s="8" t="s">
        <v>103</v>
      </c>
    </row>
    <row r="391" spans="3:13">
      <c r="C391" s="8">
        <v>93</v>
      </c>
      <c r="D391" s="8">
        <v>92</v>
      </c>
      <c r="E391" s="8" t="s">
        <v>101</v>
      </c>
      <c r="F391" s="8">
        <v>3</v>
      </c>
      <c r="G391" s="8">
        <v>4</v>
      </c>
      <c r="H391" s="13">
        <v>43024</v>
      </c>
      <c r="I391" s="8" t="s">
        <v>102</v>
      </c>
      <c r="J391" s="9">
        <v>14</v>
      </c>
      <c r="K391" s="8">
        <v>0</v>
      </c>
      <c r="L391" s="8" t="s">
        <v>103</v>
      </c>
    </row>
    <row r="392" spans="3:13">
      <c r="C392" s="8">
        <v>93</v>
      </c>
      <c r="D392" s="8">
        <v>92</v>
      </c>
      <c r="E392" s="8" t="s">
        <v>101</v>
      </c>
      <c r="F392" s="8">
        <v>4</v>
      </c>
      <c r="G392" s="8">
        <v>4</v>
      </c>
      <c r="H392" s="13">
        <v>43024</v>
      </c>
      <c r="I392" s="8" t="s">
        <v>102</v>
      </c>
      <c r="J392" s="9">
        <v>14</v>
      </c>
      <c r="K392" s="8">
        <v>0</v>
      </c>
      <c r="L392" s="8" t="s">
        <v>103</v>
      </c>
    </row>
    <row r="393" spans="3:13">
      <c r="C393" s="8">
        <v>93</v>
      </c>
      <c r="D393" s="8">
        <v>92</v>
      </c>
      <c r="E393" s="8" t="s">
        <v>101</v>
      </c>
      <c r="F393" s="8">
        <v>5</v>
      </c>
      <c r="G393" s="8">
        <v>4</v>
      </c>
      <c r="H393" s="13">
        <v>43024</v>
      </c>
      <c r="I393" s="8" t="s">
        <v>102</v>
      </c>
      <c r="J393" s="9">
        <v>14</v>
      </c>
      <c r="K393" s="8">
        <v>0</v>
      </c>
      <c r="L393" s="8" t="s">
        <v>103</v>
      </c>
    </row>
    <row r="394" spans="3:13">
      <c r="C394" s="8">
        <v>99</v>
      </c>
      <c r="D394" s="8">
        <v>95</v>
      </c>
      <c r="E394" s="8" t="s">
        <v>101</v>
      </c>
      <c r="F394" s="8">
        <v>1</v>
      </c>
      <c r="G394" s="8">
        <v>4</v>
      </c>
      <c r="H394" s="13">
        <v>43024</v>
      </c>
      <c r="I394" s="8" t="s">
        <v>102</v>
      </c>
      <c r="J394" s="9">
        <v>14</v>
      </c>
      <c r="K394" s="8">
        <v>0</v>
      </c>
      <c r="L394" s="8" t="s">
        <v>103</v>
      </c>
      <c r="M394">
        <f>SUM(K394:K398)/COUNT(K394:K398)</f>
        <v>0</v>
      </c>
    </row>
    <row r="395" spans="3:13">
      <c r="C395" s="8">
        <v>99</v>
      </c>
      <c r="D395" s="8">
        <v>95</v>
      </c>
      <c r="E395" s="8" t="s">
        <v>101</v>
      </c>
      <c r="F395" s="8">
        <v>2</v>
      </c>
      <c r="G395" s="8">
        <v>4</v>
      </c>
      <c r="H395" s="13">
        <v>43024</v>
      </c>
      <c r="I395" s="8" t="s">
        <v>102</v>
      </c>
      <c r="J395" s="9">
        <v>14</v>
      </c>
      <c r="K395" s="8">
        <v>0</v>
      </c>
      <c r="L395" s="8" t="s">
        <v>103</v>
      </c>
    </row>
    <row r="396" spans="3:13">
      <c r="C396" s="8">
        <v>99</v>
      </c>
      <c r="D396" s="8">
        <v>95</v>
      </c>
      <c r="E396" s="8" t="s">
        <v>101</v>
      </c>
      <c r="F396" s="8">
        <v>3</v>
      </c>
      <c r="G396" s="8">
        <v>4</v>
      </c>
      <c r="H396" s="13">
        <v>43024</v>
      </c>
      <c r="I396" s="8" t="s">
        <v>102</v>
      </c>
      <c r="J396" s="9">
        <v>14</v>
      </c>
      <c r="K396" s="8">
        <v>0</v>
      </c>
      <c r="L396" s="8" t="s">
        <v>103</v>
      </c>
    </row>
    <row r="397" spans="3:13">
      <c r="C397" s="8">
        <v>99</v>
      </c>
      <c r="D397" s="8">
        <v>95</v>
      </c>
      <c r="E397" s="8" t="s">
        <v>101</v>
      </c>
      <c r="F397" s="8">
        <v>4</v>
      </c>
      <c r="G397" s="8">
        <v>4</v>
      </c>
      <c r="H397" s="13">
        <v>43024</v>
      </c>
      <c r="I397" s="8" t="s">
        <v>102</v>
      </c>
      <c r="J397" s="9">
        <v>14</v>
      </c>
      <c r="K397" s="8">
        <v>0</v>
      </c>
      <c r="L397" s="8" t="s">
        <v>103</v>
      </c>
    </row>
    <row r="398" spans="3:13">
      <c r="C398" s="8">
        <v>99</v>
      </c>
      <c r="D398" s="8">
        <v>95</v>
      </c>
      <c r="E398" s="8" t="s">
        <v>101</v>
      </c>
      <c r="F398" s="8">
        <v>5</v>
      </c>
      <c r="G398" s="8">
        <v>4</v>
      </c>
      <c r="H398" s="13">
        <v>43024</v>
      </c>
      <c r="I398" s="8" t="s">
        <v>102</v>
      </c>
      <c r="J398" s="9">
        <v>14</v>
      </c>
      <c r="K398" s="8">
        <v>0</v>
      </c>
      <c r="L398" s="8" t="s">
        <v>103</v>
      </c>
    </row>
    <row r="399" spans="3:13">
      <c r="C399" s="8">
        <v>111</v>
      </c>
      <c r="D399" s="8">
        <v>97</v>
      </c>
      <c r="E399" s="8" t="s">
        <v>101</v>
      </c>
      <c r="F399" s="8">
        <v>1</v>
      </c>
      <c r="G399" s="8">
        <v>4</v>
      </c>
      <c r="H399" s="13">
        <v>43024</v>
      </c>
      <c r="I399" s="8" t="s">
        <v>102</v>
      </c>
      <c r="J399" s="9">
        <v>14</v>
      </c>
      <c r="K399" s="8">
        <v>0</v>
      </c>
      <c r="L399" s="8" t="s">
        <v>103</v>
      </c>
      <c r="M399">
        <f>SUM(K400:K403)/COUNT(K400:K403)</f>
        <v>0</v>
      </c>
    </row>
    <row r="400" spans="3:13">
      <c r="C400" s="8">
        <v>111</v>
      </c>
      <c r="D400" s="8">
        <v>97</v>
      </c>
      <c r="E400" s="8" t="s">
        <v>101</v>
      </c>
      <c r="F400" s="8">
        <v>2</v>
      </c>
      <c r="G400" s="8">
        <v>4</v>
      </c>
      <c r="H400" s="13">
        <v>43024</v>
      </c>
      <c r="I400" s="8" t="s">
        <v>102</v>
      </c>
      <c r="J400" s="9">
        <v>14</v>
      </c>
      <c r="K400" s="8">
        <v>0</v>
      </c>
      <c r="L400" s="8" t="s">
        <v>103</v>
      </c>
    </row>
    <row r="401" spans="3:13">
      <c r="C401" s="8">
        <v>111</v>
      </c>
      <c r="D401" s="8">
        <v>97</v>
      </c>
      <c r="E401" s="8" t="s">
        <v>101</v>
      </c>
      <c r="F401" s="8">
        <v>3</v>
      </c>
      <c r="G401" s="8">
        <v>4</v>
      </c>
      <c r="H401" s="13">
        <v>43024</v>
      </c>
      <c r="I401" s="8" t="s">
        <v>102</v>
      </c>
      <c r="J401" s="9">
        <v>14</v>
      </c>
      <c r="K401" s="8">
        <v>0</v>
      </c>
      <c r="L401" s="8" t="s">
        <v>103</v>
      </c>
    </row>
    <row r="402" spans="3:13">
      <c r="C402" s="8">
        <v>111</v>
      </c>
      <c r="D402" s="8">
        <v>97</v>
      </c>
      <c r="E402" s="8" t="s">
        <v>101</v>
      </c>
      <c r="F402" s="8">
        <v>4</v>
      </c>
      <c r="G402" s="8">
        <v>4</v>
      </c>
      <c r="H402" s="13">
        <v>43024</v>
      </c>
      <c r="I402" s="8" t="s">
        <v>102</v>
      </c>
      <c r="J402" s="9">
        <v>14</v>
      </c>
      <c r="K402" s="8">
        <v>0</v>
      </c>
      <c r="L402" s="8" t="s">
        <v>103</v>
      </c>
    </row>
    <row r="403" spans="3:13">
      <c r="C403" s="8">
        <v>111</v>
      </c>
      <c r="D403" s="8">
        <v>97</v>
      </c>
      <c r="E403" s="8" t="s">
        <v>101</v>
      </c>
      <c r="F403" s="8">
        <v>5</v>
      </c>
      <c r="G403" s="8">
        <v>4</v>
      </c>
      <c r="H403" s="13">
        <v>43024</v>
      </c>
      <c r="I403" s="8" t="s">
        <v>102</v>
      </c>
      <c r="J403" s="9">
        <v>14</v>
      </c>
      <c r="K403" s="8">
        <v>0</v>
      </c>
      <c r="L403" s="8" t="s">
        <v>103</v>
      </c>
    </row>
    <row r="404" spans="3:13">
      <c r="C404" s="8">
        <v>111</v>
      </c>
      <c r="D404" s="8">
        <v>98</v>
      </c>
      <c r="E404" s="8" t="s">
        <v>101</v>
      </c>
      <c r="F404" s="8">
        <v>1</v>
      </c>
      <c r="G404" s="8">
        <v>4</v>
      </c>
      <c r="H404" s="13">
        <v>43024</v>
      </c>
      <c r="I404" s="8" t="s">
        <v>102</v>
      </c>
      <c r="J404" s="9">
        <v>14</v>
      </c>
      <c r="K404" s="8">
        <v>0</v>
      </c>
      <c r="L404" s="8" t="s">
        <v>103</v>
      </c>
      <c r="M404">
        <f>SUM(K404:K408)/COUNT(K404:K408)</f>
        <v>0</v>
      </c>
    </row>
    <row r="405" spans="3:13">
      <c r="C405" s="8">
        <v>111</v>
      </c>
      <c r="D405" s="8">
        <v>98</v>
      </c>
      <c r="E405" s="8" t="s">
        <v>101</v>
      </c>
      <c r="F405" s="8">
        <v>2</v>
      </c>
      <c r="G405" s="8">
        <v>4</v>
      </c>
      <c r="H405" s="13">
        <v>43024</v>
      </c>
      <c r="I405" s="8" t="s">
        <v>102</v>
      </c>
      <c r="J405" s="9">
        <v>14</v>
      </c>
      <c r="K405" s="8">
        <v>0</v>
      </c>
      <c r="L405" s="8" t="s">
        <v>103</v>
      </c>
    </row>
    <row r="406" spans="3:13">
      <c r="C406" s="8">
        <v>111</v>
      </c>
      <c r="D406" s="8">
        <v>98</v>
      </c>
      <c r="E406" s="8" t="s">
        <v>101</v>
      </c>
      <c r="F406" s="8">
        <v>3</v>
      </c>
      <c r="G406" s="8">
        <v>4</v>
      </c>
      <c r="H406" s="13">
        <v>43024</v>
      </c>
      <c r="I406" s="8" t="s">
        <v>102</v>
      </c>
      <c r="J406" s="9">
        <v>14</v>
      </c>
      <c r="K406" s="8">
        <v>0</v>
      </c>
      <c r="L406" s="8" t="s">
        <v>103</v>
      </c>
    </row>
    <row r="407" spans="3:13">
      <c r="C407" s="8">
        <v>111</v>
      </c>
      <c r="D407" s="8">
        <v>98</v>
      </c>
      <c r="E407" s="8" t="s">
        <v>101</v>
      </c>
      <c r="F407" s="8">
        <v>4</v>
      </c>
      <c r="G407" s="8">
        <v>4</v>
      </c>
      <c r="H407" s="13">
        <v>43024</v>
      </c>
      <c r="I407" s="8" t="s">
        <v>102</v>
      </c>
      <c r="J407" s="9">
        <v>14</v>
      </c>
      <c r="K407" s="8">
        <v>0</v>
      </c>
      <c r="L407" s="8" t="s">
        <v>103</v>
      </c>
    </row>
    <row r="408" spans="3:13">
      <c r="C408" s="8">
        <v>111</v>
      </c>
      <c r="D408" s="8">
        <v>98</v>
      </c>
      <c r="E408" s="8" t="s">
        <v>101</v>
      </c>
      <c r="F408" s="8">
        <v>5</v>
      </c>
      <c r="G408" s="8">
        <v>4</v>
      </c>
      <c r="H408" s="13">
        <v>43024</v>
      </c>
      <c r="I408" s="8" t="s">
        <v>102</v>
      </c>
      <c r="J408" s="9">
        <v>14</v>
      </c>
      <c r="K408" s="8">
        <v>0</v>
      </c>
      <c r="L408" s="8" t="s">
        <v>103</v>
      </c>
    </row>
    <row r="409" spans="3:13">
      <c r="C409" s="8">
        <v>111</v>
      </c>
      <c r="D409" s="8">
        <v>99</v>
      </c>
      <c r="E409" s="8" t="s">
        <v>101</v>
      </c>
      <c r="F409" s="8">
        <v>1</v>
      </c>
      <c r="G409" s="8">
        <v>4</v>
      </c>
      <c r="H409" s="13">
        <v>43024</v>
      </c>
      <c r="I409" s="8" t="s">
        <v>102</v>
      </c>
      <c r="J409" s="9">
        <v>14</v>
      </c>
      <c r="K409" s="8">
        <v>0</v>
      </c>
      <c r="L409" s="8" t="s">
        <v>103</v>
      </c>
      <c r="M409">
        <f>SUM(K409:K413)/COUNT(K409:K413)</f>
        <v>0</v>
      </c>
    </row>
    <row r="410" spans="3:13">
      <c r="C410" s="8">
        <v>111</v>
      </c>
      <c r="D410" s="8">
        <v>99</v>
      </c>
      <c r="E410" s="8" t="s">
        <v>101</v>
      </c>
      <c r="F410" s="8">
        <v>2</v>
      </c>
      <c r="G410" s="8">
        <v>4</v>
      </c>
      <c r="H410" s="13">
        <v>43024</v>
      </c>
      <c r="I410" s="8" t="s">
        <v>102</v>
      </c>
      <c r="J410" s="9">
        <v>14</v>
      </c>
      <c r="K410" s="8">
        <v>0</v>
      </c>
      <c r="L410" s="8" t="s">
        <v>103</v>
      </c>
    </row>
    <row r="411" spans="3:13">
      <c r="C411" s="8">
        <v>111</v>
      </c>
      <c r="D411" s="8">
        <v>99</v>
      </c>
      <c r="E411" s="8" t="s">
        <v>101</v>
      </c>
      <c r="F411" s="8">
        <v>3</v>
      </c>
      <c r="G411" s="8">
        <v>4</v>
      </c>
      <c r="H411" s="13">
        <v>43024</v>
      </c>
      <c r="I411" s="8" t="s">
        <v>102</v>
      </c>
      <c r="J411" s="9">
        <v>14</v>
      </c>
      <c r="K411" s="8">
        <v>0</v>
      </c>
      <c r="L411" s="8" t="s">
        <v>103</v>
      </c>
    </row>
    <row r="412" spans="3:13">
      <c r="C412" s="8">
        <v>111</v>
      </c>
      <c r="D412" s="8">
        <v>99</v>
      </c>
      <c r="E412" s="8" t="s">
        <v>101</v>
      </c>
      <c r="F412" s="8">
        <v>4</v>
      </c>
      <c r="G412" s="8">
        <v>4</v>
      </c>
      <c r="H412" s="13">
        <v>43024</v>
      </c>
      <c r="I412" s="8" t="s">
        <v>102</v>
      </c>
      <c r="J412" s="9">
        <v>14</v>
      </c>
      <c r="K412" s="8">
        <v>0</v>
      </c>
      <c r="L412" s="8" t="s">
        <v>103</v>
      </c>
    </row>
    <row r="413" spans="3:13">
      <c r="C413" s="8">
        <v>111</v>
      </c>
      <c r="D413" s="8">
        <v>99</v>
      </c>
      <c r="E413" s="8" t="s">
        <v>101</v>
      </c>
      <c r="F413" s="8">
        <v>5</v>
      </c>
      <c r="G413" s="8">
        <v>4</v>
      </c>
      <c r="H413" s="13">
        <v>43024</v>
      </c>
      <c r="I413" s="8" t="s">
        <v>102</v>
      </c>
      <c r="J413" s="9">
        <v>14</v>
      </c>
      <c r="K413" s="8">
        <v>0</v>
      </c>
      <c r="L413" s="8" t="s">
        <v>103</v>
      </c>
    </row>
    <row r="414" spans="3:13">
      <c r="C414" s="8">
        <v>111</v>
      </c>
      <c r="D414" s="8">
        <v>100</v>
      </c>
      <c r="E414" s="8" t="s">
        <v>101</v>
      </c>
      <c r="F414" s="8">
        <v>1</v>
      </c>
      <c r="G414" s="8">
        <v>4</v>
      </c>
      <c r="H414" s="13">
        <v>43024</v>
      </c>
      <c r="I414" s="8" t="s">
        <v>102</v>
      </c>
      <c r="J414" s="9">
        <v>14</v>
      </c>
      <c r="K414" s="8">
        <v>0</v>
      </c>
      <c r="L414" s="8" t="s">
        <v>103</v>
      </c>
      <c r="M414">
        <f>SUM(K414:K418)/COUNT(K414:K418)</f>
        <v>0</v>
      </c>
    </row>
    <row r="415" spans="3:13">
      <c r="C415" s="8">
        <v>111</v>
      </c>
      <c r="D415" s="8">
        <v>100</v>
      </c>
      <c r="E415" s="8" t="s">
        <v>101</v>
      </c>
      <c r="F415" s="8">
        <v>2</v>
      </c>
      <c r="G415" s="8">
        <v>4</v>
      </c>
      <c r="H415" s="13">
        <v>43024</v>
      </c>
      <c r="I415" s="8" t="s">
        <v>102</v>
      </c>
      <c r="J415" s="9">
        <v>14</v>
      </c>
      <c r="K415" s="8">
        <v>0</v>
      </c>
      <c r="L415" s="8" t="s">
        <v>103</v>
      </c>
    </row>
    <row r="416" spans="3:13">
      <c r="C416" s="8">
        <v>111</v>
      </c>
      <c r="D416" s="8">
        <v>100</v>
      </c>
      <c r="E416" s="8" t="s">
        <v>101</v>
      </c>
      <c r="F416" s="8">
        <v>3</v>
      </c>
      <c r="G416" s="8">
        <v>4</v>
      </c>
      <c r="H416" s="13">
        <v>43024</v>
      </c>
      <c r="I416" s="8" t="s">
        <v>102</v>
      </c>
      <c r="J416" s="9">
        <v>14</v>
      </c>
      <c r="K416" s="8">
        <v>0</v>
      </c>
      <c r="L416" s="8" t="s">
        <v>103</v>
      </c>
    </row>
    <row r="417" spans="3:13">
      <c r="C417" s="8">
        <v>111</v>
      </c>
      <c r="D417" s="8">
        <v>100</v>
      </c>
      <c r="E417" s="8" t="s">
        <v>101</v>
      </c>
      <c r="F417" s="8">
        <v>4</v>
      </c>
      <c r="G417" s="8">
        <v>4</v>
      </c>
      <c r="H417" s="13">
        <v>43024</v>
      </c>
      <c r="I417" s="8" t="s">
        <v>102</v>
      </c>
      <c r="J417" s="9">
        <v>14</v>
      </c>
      <c r="K417" s="8">
        <v>0</v>
      </c>
      <c r="L417" s="8" t="s">
        <v>103</v>
      </c>
    </row>
    <row r="418" spans="3:13">
      <c r="C418" s="8">
        <v>111</v>
      </c>
      <c r="D418" s="8">
        <v>100</v>
      </c>
      <c r="E418" s="8" t="s">
        <v>101</v>
      </c>
      <c r="F418" s="8">
        <v>5</v>
      </c>
      <c r="G418" s="8">
        <v>4</v>
      </c>
      <c r="H418" s="13">
        <v>43024</v>
      </c>
      <c r="I418" s="8" t="s">
        <v>102</v>
      </c>
      <c r="J418" s="9">
        <v>14</v>
      </c>
      <c r="K418" s="8">
        <v>0</v>
      </c>
      <c r="L418" s="8" t="s">
        <v>103</v>
      </c>
    </row>
    <row r="419" spans="3:13">
      <c r="C419" s="8">
        <v>120</v>
      </c>
      <c r="D419" s="8">
        <v>109</v>
      </c>
      <c r="E419" s="8" t="s">
        <v>101</v>
      </c>
      <c r="F419" s="8">
        <v>1</v>
      </c>
      <c r="G419" s="8">
        <v>4</v>
      </c>
      <c r="H419" s="13">
        <v>43024</v>
      </c>
      <c r="I419" s="8" t="s">
        <v>102</v>
      </c>
      <c r="J419" s="9">
        <v>14</v>
      </c>
      <c r="K419" s="8">
        <v>0</v>
      </c>
      <c r="L419" s="8" t="s">
        <v>103</v>
      </c>
      <c r="M419">
        <f>SUM(K419:K423)/COUNT(K419:K423)</f>
        <v>0</v>
      </c>
    </row>
    <row r="420" spans="3:13">
      <c r="C420" s="8">
        <v>120</v>
      </c>
      <c r="D420" s="8">
        <v>109</v>
      </c>
      <c r="E420" s="8" t="s">
        <v>101</v>
      </c>
      <c r="F420" s="8">
        <v>2</v>
      </c>
      <c r="G420" s="8">
        <v>4</v>
      </c>
      <c r="H420" s="13">
        <v>43024</v>
      </c>
      <c r="I420" s="8" t="s">
        <v>102</v>
      </c>
      <c r="J420" s="9">
        <v>14</v>
      </c>
      <c r="K420" s="8">
        <v>0</v>
      </c>
      <c r="L420" s="8" t="s">
        <v>103</v>
      </c>
    </row>
    <row r="421" spans="3:13">
      <c r="C421" s="8">
        <v>120</v>
      </c>
      <c r="D421" s="8">
        <v>109</v>
      </c>
      <c r="E421" s="8" t="s">
        <v>101</v>
      </c>
      <c r="F421" s="8">
        <v>3</v>
      </c>
      <c r="G421" s="8">
        <v>4</v>
      </c>
      <c r="H421" s="13">
        <v>43024</v>
      </c>
      <c r="I421" s="8" t="s">
        <v>102</v>
      </c>
      <c r="J421" s="9">
        <v>14</v>
      </c>
      <c r="K421" s="8">
        <v>0</v>
      </c>
      <c r="L421" s="8" t="s">
        <v>103</v>
      </c>
    </row>
    <row r="422" spans="3:13">
      <c r="C422" s="8">
        <v>120</v>
      </c>
      <c r="D422" s="8">
        <v>109</v>
      </c>
      <c r="E422" s="8" t="s">
        <v>101</v>
      </c>
      <c r="F422" s="8">
        <v>4</v>
      </c>
      <c r="G422" s="8">
        <v>4</v>
      </c>
      <c r="H422" s="13">
        <v>43024</v>
      </c>
      <c r="I422" s="8" t="s">
        <v>102</v>
      </c>
      <c r="J422" s="9">
        <v>14</v>
      </c>
      <c r="K422" s="8">
        <v>0</v>
      </c>
      <c r="L422" s="8" t="s">
        <v>103</v>
      </c>
    </row>
    <row r="423" spans="3:13">
      <c r="C423" s="8">
        <v>120</v>
      </c>
      <c r="D423" s="8">
        <v>109</v>
      </c>
      <c r="E423" s="8" t="s">
        <v>101</v>
      </c>
      <c r="F423" s="8">
        <v>5</v>
      </c>
      <c r="G423" s="8">
        <v>4</v>
      </c>
      <c r="H423" s="13">
        <v>43024</v>
      </c>
      <c r="I423" s="8" t="s">
        <v>102</v>
      </c>
      <c r="J423" s="9">
        <v>14</v>
      </c>
      <c r="K423" s="8">
        <v>0</v>
      </c>
      <c r="L423" s="8" t="s">
        <v>103</v>
      </c>
    </row>
    <row r="424" spans="3:13">
      <c r="C424" s="8">
        <v>120</v>
      </c>
      <c r="D424" s="8">
        <v>110</v>
      </c>
      <c r="E424" s="8" t="s">
        <v>101</v>
      </c>
      <c r="F424" s="8">
        <v>1</v>
      </c>
      <c r="G424" s="8">
        <v>4</v>
      </c>
      <c r="H424" s="13">
        <v>43024</v>
      </c>
      <c r="I424" s="8" t="s">
        <v>102</v>
      </c>
      <c r="J424" s="9">
        <v>14</v>
      </c>
      <c r="K424" s="8">
        <v>0</v>
      </c>
      <c r="L424" s="8" t="s">
        <v>103</v>
      </c>
      <c r="M424">
        <f>SUM(K424:K428)/COUNT(K424:K428)</f>
        <v>0</v>
      </c>
    </row>
    <row r="425" spans="3:13">
      <c r="C425" s="8">
        <v>120</v>
      </c>
      <c r="D425" s="8">
        <v>110</v>
      </c>
      <c r="E425" s="8" t="s">
        <v>101</v>
      </c>
      <c r="F425" s="8">
        <v>2</v>
      </c>
      <c r="G425" s="8">
        <v>4</v>
      </c>
      <c r="H425" s="13">
        <v>43024</v>
      </c>
      <c r="I425" s="8" t="s">
        <v>102</v>
      </c>
      <c r="J425" s="9">
        <v>14</v>
      </c>
      <c r="K425" s="8">
        <v>0</v>
      </c>
      <c r="L425" s="8" t="s">
        <v>103</v>
      </c>
    </row>
    <row r="426" spans="3:13">
      <c r="C426" s="8">
        <v>120</v>
      </c>
      <c r="D426" s="8">
        <v>110</v>
      </c>
      <c r="E426" s="8" t="s">
        <v>101</v>
      </c>
      <c r="F426" s="8">
        <v>3</v>
      </c>
      <c r="G426" s="8">
        <v>4</v>
      </c>
      <c r="H426" s="13">
        <v>43024</v>
      </c>
      <c r="I426" s="8" t="s">
        <v>102</v>
      </c>
      <c r="J426" s="9">
        <v>14</v>
      </c>
      <c r="K426" s="8">
        <v>0</v>
      </c>
      <c r="L426" s="8" t="s">
        <v>103</v>
      </c>
    </row>
    <row r="427" spans="3:13">
      <c r="C427" s="8">
        <v>120</v>
      </c>
      <c r="D427" s="8">
        <v>110</v>
      </c>
      <c r="E427" s="8" t="s">
        <v>101</v>
      </c>
      <c r="F427" s="8">
        <v>4</v>
      </c>
      <c r="G427" s="8">
        <v>4</v>
      </c>
      <c r="H427" s="13">
        <v>43024</v>
      </c>
      <c r="I427" s="8" t="s">
        <v>102</v>
      </c>
      <c r="J427" s="9">
        <v>14</v>
      </c>
      <c r="K427" s="8">
        <v>0</v>
      </c>
      <c r="L427" s="8" t="s">
        <v>103</v>
      </c>
    </row>
    <row r="428" spans="3:13">
      <c r="C428" s="8">
        <v>120</v>
      </c>
      <c r="D428" s="8">
        <v>110</v>
      </c>
      <c r="E428" s="8" t="s">
        <v>101</v>
      </c>
      <c r="F428" s="8">
        <v>5</v>
      </c>
      <c r="G428" s="8">
        <v>4</v>
      </c>
      <c r="H428" s="13">
        <v>43024</v>
      </c>
      <c r="I428" s="8" t="s">
        <v>102</v>
      </c>
      <c r="J428" s="9">
        <v>14</v>
      </c>
      <c r="K428" s="8">
        <v>0</v>
      </c>
      <c r="L428" s="8" t="s">
        <v>103</v>
      </c>
    </row>
    <row r="429" spans="3:13">
      <c r="C429" s="8">
        <v>120</v>
      </c>
      <c r="D429" s="8">
        <v>111</v>
      </c>
      <c r="E429" s="8" t="s">
        <v>101</v>
      </c>
      <c r="F429" s="8">
        <v>1</v>
      </c>
      <c r="G429" s="8">
        <v>4</v>
      </c>
      <c r="H429" s="13">
        <v>43024</v>
      </c>
      <c r="I429" s="8" t="s">
        <v>102</v>
      </c>
      <c r="J429" s="9">
        <v>14</v>
      </c>
      <c r="K429" s="8">
        <v>0</v>
      </c>
      <c r="L429" s="8" t="s">
        <v>103</v>
      </c>
      <c r="M429">
        <f>SUM(K429:K433)/COUNT(K429:K433)</f>
        <v>0</v>
      </c>
    </row>
    <row r="430" spans="3:13">
      <c r="C430" s="8">
        <v>120</v>
      </c>
      <c r="D430" s="8">
        <v>111</v>
      </c>
      <c r="E430" s="8" t="s">
        <v>101</v>
      </c>
      <c r="F430" s="8">
        <v>2</v>
      </c>
      <c r="G430" s="8">
        <v>4</v>
      </c>
      <c r="H430" s="13">
        <v>43024</v>
      </c>
      <c r="I430" s="8" t="s">
        <v>102</v>
      </c>
      <c r="J430" s="9">
        <v>14</v>
      </c>
      <c r="K430" s="8">
        <v>0</v>
      </c>
      <c r="L430" s="8" t="s">
        <v>103</v>
      </c>
    </row>
    <row r="431" spans="3:13">
      <c r="C431" s="8">
        <v>120</v>
      </c>
      <c r="D431" s="8">
        <v>111</v>
      </c>
      <c r="E431" s="8" t="s">
        <v>101</v>
      </c>
      <c r="F431" s="8">
        <v>3</v>
      </c>
      <c r="G431" s="8">
        <v>4</v>
      </c>
      <c r="H431" s="13">
        <v>43024</v>
      </c>
      <c r="I431" s="8" t="s">
        <v>102</v>
      </c>
      <c r="J431" s="9">
        <v>14</v>
      </c>
      <c r="K431" s="8">
        <v>0</v>
      </c>
      <c r="L431" s="8" t="s">
        <v>103</v>
      </c>
    </row>
    <row r="432" spans="3:13">
      <c r="C432" s="8">
        <v>120</v>
      </c>
      <c r="D432" s="8">
        <v>111</v>
      </c>
      <c r="E432" s="8" t="s">
        <v>101</v>
      </c>
      <c r="F432" s="8">
        <v>4</v>
      </c>
      <c r="G432" s="8">
        <v>4</v>
      </c>
      <c r="H432" s="13">
        <v>43024</v>
      </c>
      <c r="I432" s="8" t="s">
        <v>102</v>
      </c>
      <c r="J432" s="9">
        <v>14</v>
      </c>
      <c r="K432" s="8">
        <v>0</v>
      </c>
      <c r="L432" s="8" t="s">
        <v>103</v>
      </c>
    </row>
    <row r="433" spans="3:13">
      <c r="C433" s="8">
        <v>120</v>
      </c>
      <c r="D433" s="8">
        <v>111</v>
      </c>
      <c r="E433" s="8" t="s">
        <v>101</v>
      </c>
      <c r="F433" s="8">
        <v>5</v>
      </c>
      <c r="G433" s="8">
        <v>4</v>
      </c>
      <c r="H433" s="13">
        <v>43024</v>
      </c>
      <c r="I433" s="8" t="s">
        <v>102</v>
      </c>
      <c r="J433" s="9">
        <v>14</v>
      </c>
      <c r="K433" s="8">
        <v>0</v>
      </c>
      <c r="L433" s="8" t="s">
        <v>103</v>
      </c>
    </row>
    <row r="434" spans="3:13">
      <c r="C434" s="8">
        <v>123</v>
      </c>
      <c r="D434" s="8">
        <v>115</v>
      </c>
      <c r="E434" s="8" t="s">
        <v>101</v>
      </c>
      <c r="F434" s="8">
        <v>1</v>
      </c>
      <c r="G434" s="8">
        <v>4</v>
      </c>
      <c r="H434" s="13">
        <v>43024</v>
      </c>
      <c r="I434" s="8" t="s">
        <v>102</v>
      </c>
      <c r="J434" s="9">
        <v>14</v>
      </c>
      <c r="K434" s="8">
        <v>0</v>
      </c>
      <c r="L434" s="8" t="s">
        <v>103</v>
      </c>
      <c r="M434">
        <f>SUM(K434:K438)/COUNT(K434:K438)</f>
        <v>0</v>
      </c>
    </row>
    <row r="435" spans="3:13">
      <c r="C435" s="8">
        <v>123</v>
      </c>
      <c r="D435" s="8">
        <v>115</v>
      </c>
      <c r="E435" s="8" t="s">
        <v>101</v>
      </c>
      <c r="F435" s="8">
        <v>2</v>
      </c>
      <c r="G435" s="8">
        <v>4</v>
      </c>
      <c r="H435" s="13">
        <v>43024</v>
      </c>
      <c r="I435" s="8" t="s">
        <v>102</v>
      </c>
      <c r="J435" s="9">
        <v>14</v>
      </c>
      <c r="K435" s="8">
        <v>0</v>
      </c>
      <c r="L435" s="8" t="s">
        <v>103</v>
      </c>
    </row>
    <row r="436" spans="3:13">
      <c r="C436" s="8">
        <v>123</v>
      </c>
      <c r="D436" s="8">
        <v>115</v>
      </c>
      <c r="E436" s="8" t="s">
        <v>101</v>
      </c>
      <c r="F436" s="8">
        <v>3</v>
      </c>
      <c r="G436" s="8">
        <v>4</v>
      </c>
      <c r="H436" s="13">
        <v>43024</v>
      </c>
      <c r="I436" s="8" t="s">
        <v>102</v>
      </c>
      <c r="J436" s="9">
        <v>14</v>
      </c>
      <c r="K436" s="8">
        <v>0</v>
      </c>
      <c r="L436" s="8" t="s">
        <v>103</v>
      </c>
    </row>
    <row r="437" spans="3:13">
      <c r="C437" s="8">
        <v>123</v>
      </c>
      <c r="D437" s="8">
        <v>115</v>
      </c>
      <c r="E437" s="8" t="s">
        <v>101</v>
      </c>
      <c r="F437" s="8">
        <v>4</v>
      </c>
      <c r="G437" s="8">
        <v>4</v>
      </c>
      <c r="H437" s="13">
        <v>43024</v>
      </c>
      <c r="I437" s="8" t="s">
        <v>102</v>
      </c>
      <c r="J437" s="9">
        <v>14</v>
      </c>
      <c r="K437" s="8">
        <v>0</v>
      </c>
      <c r="L437" s="8" t="s">
        <v>103</v>
      </c>
    </row>
    <row r="438" spans="3:13">
      <c r="C438" s="8">
        <v>123</v>
      </c>
      <c r="D438" s="8">
        <v>115</v>
      </c>
      <c r="E438" s="8" t="s">
        <v>101</v>
      </c>
      <c r="F438" s="8">
        <v>5</v>
      </c>
      <c r="G438" s="8">
        <v>4</v>
      </c>
      <c r="H438" s="13">
        <v>43024</v>
      </c>
      <c r="I438" s="8" t="s">
        <v>102</v>
      </c>
      <c r="J438" s="9">
        <v>14</v>
      </c>
      <c r="K438" s="8">
        <v>0</v>
      </c>
      <c r="L438" s="8" t="s">
        <v>103</v>
      </c>
    </row>
    <row r="439" spans="3:13">
      <c r="C439" s="8">
        <v>123</v>
      </c>
      <c r="D439" s="8">
        <v>116</v>
      </c>
      <c r="E439" s="8" t="s">
        <v>101</v>
      </c>
      <c r="F439" s="8">
        <v>1</v>
      </c>
      <c r="G439" s="8">
        <v>4</v>
      </c>
      <c r="H439" s="13">
        <v>43024</v>
      </c>
      <c r="I439" s="8" t="s">
        <v>102</v>
      </c>
      <c r="J439" s="9">
        <v>14</v>
      </c>
      <c r="K439" s="8">
        <v>0</v>
      </c>
      <c r="L439" s="8" t="s">
        <v>103</v>
      </c>
      <c r="M439">
        <f>SUM(K439:K443)/COUNT(K439:K443)</f>
        <v>0</v>
      </c>
    </row>
    <row r="440" spans="3:13">
      <c r="C440" s="8">
        <v>123</v>
      </c>
      <c r="D440" s="8">
        <v>116</v>
      </c>
      <c r="E440" s="8" t="s">
        <v>101</v>
      </c>
      <c r="F440" s="8">
        <v>2</v>
      </c>
      <c r="G440" s="8">
        <v>4</v>
      </c>
      <c r="H440" s="13">
        <v>43024</v>
      </c>
      <c r="I440" s="8" t="s">
        <v>102</v>
      </c>
      <c r="J440" s="9">
        <v>14</v>
      </c>
      <c r="K440" s="8">
        <v>0</v>
      </c>
      <c r="L440" s="8" t="s">
        <v>103</v>
      </c>
    </row>
    <row r="441" spans="3:13">
      <c r="C441" s="8">
        <v>123</v>
      </c>
      <c r="D441" s="8">
        <v>116</v>
      </c>
      <c r="E441" s="8" t="s">
        <v>101</v>
      </c>
      <c r="F441" s="8">
        <v>3</v>
      </c>
      <c r="G441" s="8">
        <v>4</v>
      </c>
      <c r="H441" s="13">
        <v>43024</v>
      </c>
      <c r="I441" s="8" t="s">
        <v>102</v>
      </c>
      <c r="J441" s="9">
        <v>14</v>
      </c>
      <c r="K441" s="8">
        <v>0</v>
      </c>
      <c r="L441" s="8" t="s">
        <v>103</v>
      </c>
    </row>
    <row r="442" spans="3:13">
      <c r="C442" s="8">
        <v>123</v>
      </c>
      <c r="D442" s="8">
        <v>116</v>
      </c>
      <c r="E442" s="8" t="s">
        <v>101</v>
      </c>
      <c r="F442" s="8">
        <v>4</v>
      </c>
      <c r="G442" s="8">
        <v>4</v>
      </c>
      <c r="H442" s="13">
        <v>43024</v>
      </c>
      <c r="I442" s="8" t="s">
        <v>102</v>
      </c>
      <c r="J442" s="9">
        <v>14</v>
      </c>
      <c r="K442" s="8">
        <v>0</v>
      </c>
      <c r="L442" s="8" t="s">
        <v>103</v>
      </c>
    </row>
    <row r="443" spans="3:13">
      <c r="C443" s="8">
        <v>123</v>
      </c>
      <c r="D443" s="8">
        <v>116</v>
      </c>
      <c r="E443" s="8" t="s">
        <v>101</v>
      </c>
      <c r="F443" s="8">
        <v>5</v>
      </c>
      <c r="G443" s="8">
        <v>4</v>
      </c>
      <c r="H443" s="13">
        <v>43024</v>
      </c>
      <c r="I443" s="8" t="s">
        <v>102</v>
      </c>
      <c r="J443" s="9">
        <v>14</v>
      </c>
      <c r="K443" s="8">
        <v>0</v>
      </c>
      <c r="L443" s="8" t="s">
        <v>103</v>
      </c>
    </row>
    <row r="444" spans="3:13">
      <c r="C444" s="8">
        <v>123</v>
      </c>
      <c r="D444" s="8">
        <v>117</v>
      </c>
      <c r="E444" s="8" t="s">
        <v>101</v>
      </c>
      <c r="F444" s="8">
        <v>1</v>
      </c>
      <c r="G444" s="8">
        <v>4</v>
      </c>
      <c r="H444" s="13">
        <v>43024</v>
      </c>
      <c r="I444" s="13">
        <v>43027</v>
      </c>
      <c r="J444" s="9">
        <v>3</v>
      </c>
      <c r="K444" s="8">
        <v>1</v>
      </c>
      <c r="L444" s="8" t="s">
        <v>103</v>
      </c>
      <c r="M444">
        <f>SUM(K444:K448)/COUNT(K444:K448)</f>
        <v>0.2</v>
      </c>
    </row>
    <row r="445" spans="3:13">
      <c r="C445" s="8">
        <v>123</v>
      </c>
      <c r="D445" s="8">
        <v>117</v>
      </c>
      <c r="E445" s="8" t="s">
        <v>101</v>
      </c>
      <c r="F445" s="8">
        <v>2</v>
      </c>
      <c r="G445" s="8">
        <v>4</v>
      </c>
      <c r="H445" s="13">
        <v>43024</v>
      </c>
      <c r="I445" s="8" t="s">
        <v>102</v>
      </c>
      <c r="J445" s="9">
        <v>14</v>
      </c>
      <c r="K445" s="8">
        <v>0</v>
      </c>
      <c r="L445" s="8" t="s">
        <v>103</v>
      </c>
    </row>
    <row r="446" spans="3:13">
      <c r="C446" s="8">
        <v>123</v>
      </c>
      <c r="D446" s="8">
        <v>117</v>
      </c>
      <c r="E446" s="8" t="s">
        <v>101</v>
      </c>
      <c r="F446" s="8">
        <v>3</v>
      </c>
      <c r="G446" s="8">
        <v>4</v>
      </c>
      <c r="H446" s="13">
        <v>43024</v>
      </c>
      <c r="I446" s="8" t="s">
        <v>102</v>
      </c>
      <c r="J446" s="9">
        <v>14</v>
      </c>
      <c r="K446" s="8">
        <v>0</v>
      </c>
      <c r="L446" s="8" t="s">
        <v>103</v>
      </c>
    </row>
    <row r="447" spans="3:13">
      <c r="C447" s="8">
        <v>123</v>
      </c>
      <c r="D447" s="8">
        <v>117</v>
      </c>
      <c r="E447" s="8" t="s">
        <v>101</v>
      </c>
      <c r="F447" s="8">
        <v>4</v>
      </c>
      <c r="G447" s="8">
        <v>4</v>
      </c>
      <c r="H447" s="13">
        <v>43024</v>
      </c>
      <c r="I447" s="8" t="s">
        <v>102</v>
      </c>
      <c r="J447" s="9">
        <v>14</v>
      </c>
      <c r="K447" s="8">
        <v>0</v>
      </c>
      <c r="L447" s="8" t="s">
        <v>103</v>
      </c>
    </row>
    <row r="448" spans="3:13">
      <c r="C448" s="8">
        <v>123</v>
      </c>
      <c r="D448" s="8">
        <v>117</v>
      </c>
      <c r="E448" s="8" t="s">
        <v>101</v>
      </c>
      <c r="F448" s="8">
        <v>5</v>
      </c>
      <c r="G448" s="8">
        <v>4</v>
      </c>
      <c r="H448" s="13">
        <v>43024</v>
      </c>
      <c r="I448" s="8" t="s">
        <v>102</v>
      </c>
      <c r="J448" s="9">
        <v>14</v>
      </c>
      <c r="K448" s="8">
        <v>0</v>
      </c>
      <c r="L448" s="8" t="s">
        <v>103</v>
      </c>
    </row>
    <row r="449" spans="3:13">
      <c r="C449" s="8">
        <v>129</v>
      </c>
      <c r="D449" s="8">
        <v>123</v>
      </c>
      <c r="E449" s="8" t="s">
        <v>101</v>
      </c>
      <c r="F449" s="8">
        <v>1</v>
      </c>
      <c r="G449" s="8">
        <v>4</v>
      </c>
      <c r="H449" s="13">
        <v>43024</v>
      </c>
      <c r="I449" s="8" t="s">
        <v>102</v>
      </c>
      <c r="J449" s="9">
        <v>14</v>
      </c>
      <c r="K449" s="8">
        <v>0</v>
      </c>
      <c r="L449" s="8" t="s">
        <v>103</v>
      </c>
      <c r="M449">
        <f>SUM(K449:K453)/COUNT(K449:K453)</f>
        <v>0</v>
      </c>
    </row>
    <row r="450" spans="3:13">
      <c r="C450" s="8">
        <v>129</v>
      </c>
      <c r="D450" s="8">
        <v>123</v>
      </c>
      <c r="E450" s="8" t="s">
        <v>101</v>
      </c>
      <c r="F450" s="8">
        <v>2</v>
      </c>
      <c r="G450" s="8">
        <v>4</v>
      </c>
      <c r="H450" s="13">
        <v>43024</v>
      </c>
      <c r="I450" s="8" t="s">
        <v>102</v>
      </c>
      <c r="J450" s="9">
        <v>14</v>
      </c>
      <c r="K450" s="8">
        <v>0</v>
      </c>
      <c r="L450" s="8" t="s">
        <v>103</v>
      </c>
    </row>
    <row r="451" spans="3:13">
      <c r="C451" s="8">
        <v>129</v>
      </c>
      <c r="D451" s="8">
        <v>123</v>
      </c>
      <c r="E451" s="8" t="s">
        <v>101</v>
      </c>
      <c r="F451" s="8">
        <v>3</v>
      </c>
      <c r="G451" s="8">
        <v>4</v>
      </c>
      <c r="H451" s="13">
        <v>43024</v>
      </c>
      <c r="I451" s="8" t="s">
        <v>102</v>
      </c>
      <c r="J451" s="9">
        <v>14</v>
      </c>
      <c r="K451" s="8">
        <v>0</v>
      </c>
      <c r="L451" s="8" t="s">
        <v>103</v>
      </c>
    </row>
    <row r="452" spans="3:13">
      <c r="C452" s="8">
        <v>129</v>
      </c>
      <c r="D452" s="8">
        <v>123</v>
      </c>
      <c r="E452" s="8" t="s">
        <v>101</v>
      </c>
      <c r="F452" s="8">
        <v>4</v>
      </c>
      <c r="G452" s="8">
        <v>4</v>
      </c>
      <c r="H452" s="13">
        <v>43024</v>
      </c>
      <c r="I452" s="8" t="s">
        <v>102</v>
      </c>
      <c r="J452" s="9">
        <v>14</v>
      </c>
      <c r="K452" s="8">
        <v>0</v>
      </c>
      <c r="L452" s="8" t="s">
        <v>103</v>
      </c>
    </row>
    <row r="453" spans="3:13">
      <c r="C453" s="8">
        <v>129</v>
      </c>
      <c r="D453" s="8">
        <v>123</v>
      </c>
      <c r="E453" s="8" t="s">
        <v>101</v>
      </c>
      <c r="F453" s="8">
        <v>5</v>
      </c>
      <c r="G453" s="8">
        <v>4</v>
      </c>
      <c r="H453" s="13">
        <v>43024</v>
      </c>
      <c r="I453" s="8" t="s">
        <v>102</v>
      </c>
      <c r="J453" s="9">
        <v>14</v>
      </c>
      <c r="K453" s="8">
        <v>0</v>
      </c>
      <c r="L453" s="8" t="s">
        <v>103</v>
      </c>
    </row>
    <row r="454" spans="3:13">
      <c r="C454" s="8">
        <v>129</v>
      </c>
      <c r="D454" s="8">
        <v>124</v>
      </c>
      <c r="E454" s="8" t="s">
        <v>101</v>
      </c>
      <c r="F454" s="8">
        <v>1</v>
      </c>
      <c r="G454" s="8">
        <v>4</v>
      </c>
      <c r="H454" s="13">
        <v>43024</v>
      </c>
      <c r="I454" s="8" t="s">
        <v>102</v>
      </c>
      <c r="J454" s="9">
        <v>14</v>
      </c>
      <c r="K454" s="8">
        <v>0</v>
      </c>
      <c r="L454" s="8" t="s">
        <v>103</v>
      </c>
      <c r="M454">
        <f>SUM(K454:K458)/COUNT(K454:K458)</f>
        <v>0</v>
      </c>
    </row>
    <row r="455" spans="3:13">
      <c r="C455" s="8">
        <v>129</v>
      </c>
      <c r="D455" s="8">
        <v>124</v>
      </c>
      <c r="E455" s="8" t="s">
        <v>101</v>
      </c>
      <c r="F455" s="8">
        <v>2</v>
      </c>
      <c r="G455" s="8">
        <v>4</v>
      </c>
      <c r="H455" s="13">
        <v>43024</v>
      </c>
      <c r="I455" s="8" t="s">
        <v>102</v>
      </c>
      <c r="J455" s="9">
        <v>14</v>
      </c>
      <c r="K455" s="8">
        <v>0</v>
      </c>
      <c r="L455" s="8" t="s">
        <v>103</v>
      </c>
    </row>
    <row r="456" spans="3:13">
      <c r="C456" s="8">
        <v>129</v>
      </c>
      <c r="D456" s="8">
        <v>124</v>
      </c>
      <c r="E456" s="8" t="s">
        <v>101</v>
      </c>
      <c r="F456" s="8">
        <v>3</v>
      </c>
      <c r="G456" s="8">
        <v>4</v>
      </c>
      <c r="H456" s="13">
        <v>43024</v>
      </c>
      <c r="I456" s="8" t="s">
        <v>102</v>
      </c>
      <c r="J456" s="9">
        <v>14</v>
      </c>
      <c r="K456" s="8">
        <v>0</v>
      </c>
      <c r="L456" s="8" t="s">
        <v>103</v>
      </c>
    </row>
    <row r="457" spans="3:13">
      <c r="C457" s="8">
        <v>129</v>
      </c>
      <c r="D457" s="8">
        <v>124</v>
      </c>
      <c r="E457" s="8" t="s">
        <v>101</v>
      </c>
      <c r="F457" s="8">
        <v>4</v>
      </c>
      <c r="G457" s="8">
        <v>4</v>
      </c>
      <c r="H457" s="13">
        <v>43024</v>
      </c>
      <c r="I457" s="8" t="s">
        <v>102</v>
      </c>
      <c r="J457" s="9">
        <v>14</v>
      </c>
      <c r="K457" s="8">
        <v>0</v>
      </c>
      <c r="L457" s="8" t="s">
        <v>103</v>
      </c>
    </row>
    <row r="458" spans="3:13">
      <c r="C458" s="8">
        <v>129</v>
      </c>
      <c r="D458" s="8">
        <v>124</v>
      </c>
      <c r="E458" s="8" t="s">
        <v>101</v>
      </c>
      <c r="F458" s="8">
        <v>5</v>
      </c>
      <c r="G458" s="8">
        <v>4</v>
      </c>
      <c r="H458" s="13">
        <v>43024</v>
      </c>
      <c r="I458" s="8" t="s">
        <v>102</v>
      </c>
      <c r="J458" s="9">
        <v>14</v>
      </c>
      <c r="K458" s="8">
        <v>0</v>
      </c>
      <c r="L458" s="8" t="s">
        <v>103</v>
      </c>
    </row>
    <row r="459" spans="3:13">
      <c r="C459" s="8">
        <v>129</v>
      </c>
      <c r="D459" s="8">
        <v>125</v>
      </c>
      <c r="E459" s="8" t="s">
        <v>101</v>
      </c>
      <c r="F459" s="8">
        <v>1</v>
      </c>
      <c r="G459" s="8">
        <v>4</v>
      </c>
      <c r="H459" s="13">
        <v>43024</v>
      </c>
      <c r="I459" s="8" t="s">
        <v>102</v>
      </c>
      <c r="J459" s="9">
        <v>14</v>
      </c>
      <c r="K459" s="8">
        <v>0</v>
      </c>
      <c r="L459" s="8" t="s">
        <v>103</v>
      </c>
      <c r="M459">
        <f>SUM(K459:K463)/COUNT(K459:K463)</f>
        <v>0</v>
      </c>
    </row>
    <row r="460" spans="3:13">
      <c r="C460" s="8">
        <v>129</v>
      </c>
      <c r="D460" s="8">
        <v>125</v>
      </c>
      <c r="E460" s="8" t="s">
        <v>101</v>
      </c>
      <c r="F460" s="8">
        <v>2</v>
      </c>
      <c r="G460" s="8">
        <v>4</v>
      </c>
      <c r="H460" s="13">
        <v>43024</v>
      </c>
      <c r="I460" s="8" t="s">
        <v>102</v>
      </c>
      <c r="J460" s="9">
        <v>14</v>
      </c>
      <c r="K460" s="8">
        <v>0</v>
      </c>
      <c r="L460" s="8" t="s">
        <v>103</v>
      </c>
    </row>
    <row r="461" spans="3:13">
      <c r="C461" s="8">
        <v>129</v>
      </c>
      <c r="D461" s="8">
        <v>125</v>
      </c>
      <c r="E461" s="8" t="s">
        <v>101</v>
      </c>
      <c r="F461" s="8">
        <v>3</v>
      </c>
      <c r="G461" s="8">
        <v>4</v>
      </c>
      <c r="H461" s="13">
        <v>43024</v>
      </c>
      <c r="I461" s="8" t="s">
        <v>102</v>
      </c>
      <c r="J461" s="9">
        <v>14</v>
      </c>
      <c r="K461" s="8">
        <v>0</v>
      </c>
      <c r="L461" s="8" t="s">
        <v>103</v>
      </c>
    </row>
    <row r="462" spans="3:13">
      <c r="C462" s="8">
        <v>129</v>
      </c>
      <c r="D462" s="8">
        <v>125</v>
      </c>
      <c r="E462" s="8" t="s">
        <v>101</v>
      </c>
      <c r="F462" s="8">
        <v>4</v>
      </c>
      <c r="G462" s="8">
        <v>4</v>
      </c>
      <c r="H462" s="13">
        <v>43024</v>
      </c>
      <c r="I462" s="8" t="s">
        <v>102</v>
      </c>
      <c r="J462" s="9">
        <v>14</v>
      </c>
      <c r="K462" s="8">
        <v>0</v>
      </c>
      <c r="L462" s="8" t="s">
        <v>103</v>
      </c>
    </row>
    <row r="463" spans="3:13">
      <c r="C463" s="8">
        <v>129</v>
      </c>
      <c r="D463" s="8">
        <v>125</v>
      </c>
      <c r="E463" s="8" t="s">
        <v>101</v>
      </c>
      <c r="F463" s="8">
        <v>5</v>
      </c>
      <c r="G463" s="8">
        <v>4</v>
      </c>
      <c r="H463" s="13">
        <v>43024</v>
      </c>
      <c r="I463" s="8" t="s">
        <v>102</v>
      </c>
      <c r="J463" s="9">
        <v>14</v>
      </c>
      <c r="K463" s="8">
        <v>0</v>
      </c>
      <c r="L463" s="8" t="s">
        <v>103</v>
      </c>
    </row>
    <row r="464" spans="3:13">
      <c r="C464" s="8">
        <v>129</v>
      </c>
      <c r="D464" s="8">
        <v>126</v>
      </c>
      <c r="E464" s="8" t="s">
        <v>101</v>
      </c>
      <c r="F464" s="8">
        <v>1</v>
      </c>
      <c r="G464" s="8">
        <v>4</v>
      </c>
      <c r="H464" s="13">
        <v>43024</v>
      </c>
      <c r="I464" s="8" t="s">
        <v>102</v>
      </c>
      <c r="J464" s="9">
        <v>14</v>
      </c>
      <c r="K464" s="8">
        <v>0</v>
      </c>
      <c r="L464" s="8" t="s">
        <v>103</v>
      </c>
      <c r="M464">
        <f>SUM(K464:K468)/COUNT(K464:K468)</f>
        <v>0</v>
      </c>
    </row>
    <row r="465" spans="3:13">
      <c r="C465" s="8">
        <v>129</v>
      </c>
      <c r="D465" s="8">
        <v>126</v>
      </c>
      <c r="E465" s="8" t="s">
        <v>101</v>
      </c>
      <c r="F465" s="8">
        <v>2</v>
      </c>
      <c r="G465" s="8">
        <v>4</v>
      </c>
      <c r="H465" s="13">
        <v>43024</v>
      </c>
      <c r="I465" s="8" t="s">
        <v>102</v>
      </c>
      <c r="J465" s="9">
        <v>14</v>
      </c>
      <c r="K465" s="8">
        <v>0</v>
      </c>
      <c r="L465" s="8" t="s">
        <v>103</v>
      </c>
    </row>
    <row r="466" spans="3:13">
      <c r="C466" s="8">
        <v>129</v>
      </c>
      <c r="D466" s="8">
        <v>126</v>
      </c>
      <c r="E466" s="8" t="s">
        <v>101</v>
      </c>
      <c r="F466" s="8">
        <v>3</v>
      </c>
      <c r="G466" s="8">
        <v>4</v>
      </c>
      <c r="H466" s="13">
        <v>43024</v>
      </c>
      <c r="I466" s="8" t="s">
        <v>102</v>
      </c>
      <c r="J466" s="9">
        <v>14</v>
      </c>
      <c r="K466" s="8">
        <v>0</v>
      </c>
      <c r="L466" s="8" t="s">
        <v>103</v>
      </c>
    </row>
    <row r="467" spans="3:13">
      <c r="C467" s="8">
        <v>129</v>
      </c>
      <c r="D467" s="8">
        <v>126</v>
      </c>
      <c r="E467" s="8" t="s">
        <v>101</v>
      </c>
      <c r="F467" s="8">
        <v>4</v>
      </c>
      <c r="G467" s="8">
        <v>4</v>
      </c>
      <c r="H467" s="13">
        <v>43024</v>
      </c>
      <c r="I467" s="8" t="s">
        <v>102</v>
      </c>
      <c r="J467" s="9">
        <v>14</v>
      </c>
      <c r="K467" s="8">
        <v>0</v>
      </c>
      <c r="L467" s="8" t="s">
        <v>103</v>
      </c>
    </row>
    <row r="468" spans="3:13">
      <c r="C468" s="8">
        <v>129</v>
      </c>
      <c r="D468" s="8">
        <v>126</v>
      </c>
      <c r="E468" s="8" t="s">
        <v>101</v>
      </c>
      <c r="F468" s="8">
        <v>5</v>
      </c>
      <c r="G468" s="8">
        <v>4</v>
      </c>
      <c r="H468" s="13">
        <v>43024</v>
      </c>
      <c r="I468" s="8" t="s">
        <v>102</v>
      </c>
      <c r="J468" s="9">
        <v>14</v>
      </c>
      <c r="K468" s="8">
        <v>0</v>
      </c>
      <c r="L468" s="8" t="s">
        <v>103</v>
      </c>
    </row>
    <row r="469" spans="3:13">
      <c r="C469" s="8">
        <v>135</v>
      </c>
      <c r="D469" s="8">
        <v>135</v>
      </c>
      <c r="E469" s="8" t="s">
        <v>101</v>
      </c>
      <c r="F469" s="8">
        <v>1</v>
      </c>
      <c r="G469" s="8">
        <v>4</v>
      </c>
      <c r="H469" s="13">
        <v>43024</v>
      </c>
      <c r="I469" s="8" t="s">
        <v>102</v>
      </c>
      <c r="J469" s="9">
        <v>14</v>
      </c>
      <c r="K469" s="8">
        <v>0</v>
      </c>
      <c r="L469" s="8" t="s">
        <v>103</v>
      </c>
      <c r="M469">
        <f>SUM(K469:K473)/COUNT(K469:K473)</f>
        <v>0</v>
      </c>
    </row>
    <row r="470" spans="3:13">
      <c r="C470" s="8">
        <v>135</v>
      </c>
      <c r="D470" s="8">
        <v>135</v>
      </c>
      <c r="E470" s="8" t="s">
        <v>101</v>
      </c>
      <c r="F470" s="8">
        <v>2</v>
      </c>
      <c r="G470" s="8">
        <v>4</v>
      </c>
      <c r="H470" s="13">
        <v>43024</v>
      </c>
      <c r="I470" s="8" t="s">
        <v>102</v>
      </c>
      <c r="J470" s="9">
        <v>14</v>
      </c>
      <c r="K470" s="8">
        <v>0</v>
      </c>
      <c r="L470" s="8" t="s">
        <v>103</v>
      </c>
    </row>
    <row r="471" spans="3:13">
      <c r="C471" s="8">
        <v>135</v>
      </c>
      <c r="D471" s="8">
        <v>135</v>
      </c>
      <c r="E471" s="8" t="s">
        <v>101</v>
      </c>
      <c r="F471" s="8">
        <v>3</v>
      </c>
      <c r="G471" s="8">
        <v>4</v>
      </c>
      <c r="H471" s="13">
        <v>43024</v>
      </c>
      <c r="I471" s="8" t="s">
        <v>102</v>
      </c>
      <c r="J471" s="9">
        <v>14</v>
      </c>
      <c r="K471" s="8">
        <v>0</v>
      </c>
      <c r="L471" s="8" t="s">
        <v>103</v>
      </c>
    </row>
    <row r="472" spans="3:13">
      <c r="C472" s="8">
        <v>135</v>
      </c>
      <c r="D472" s="8">
        <v>135</v>
      </c>
      <c r="E472" s="8" t="s">
        <v>101</v>
      </c>
      <c r="F472" s="8">
        <v>4</v>
      </c>
      <c r="G472" s="8">
        <v>4</v>
      </c>
      <c r="H472" s="13">
        <v>43024</v>
      </c>
      <c r="I472" s="8" t="s">
        <v>102</v>
      </c>
      <c r="J472" s="9">
        <v>14</v>
      </c>
      <c r="K472" s="8">
        <v>0</v>
      </c>
      <c r="L472" s="8" t="s">
        <v>103</v>
      </c>
    </row>
    <row r="473" spans="3:13">
      <c r="C473" s="8">
        <v>135</v>
      </c>
      <c r="D473" s="8">
        <v>135</v>
      </c>
      <c r="E473" s="8" t="s">
        <v>101</v>
      </c>
      <c r="F473" s="8">
        <v>5</v>
      </c>
      <c r="G473" s="8">
        <v>4</v>
      </c>
      <c r="H473" s="13">
        <v>43024</v>
      </c>
      <c r="I473" s="8" t="s">
        <v>102</v>
      </c>
      <c r="J473" s="9">
        <v>14</v>
      </c>
      <c r="K473" s="8">
        <v>0</v>
      </c>
      <c r="L473" s="8" t="s">
        <v>103</v>
      </c>
    </row>
    <row r="474" spans="3:13">
      <c r="C474" s="8">
        <v>135</v>
      </c>
      <c r="D474" s="8">
        <v>136</v>
      </c>
      <c r="E474" s="8" t="s">
        <v>101</v>
      </c>
      <c r="F474" s="8">
        <v>1</v>
      </c>
      <c r="G474" s="8">
        <v>4</v>
      </c>
      <c r="H474" s="13">
        <v>43024</v>
      </c>
      <c r="I474" s="8" t="s">
        <v>102</v>
      </c>
      <c r="J474" s="9">
        <v>14</v>
      </c>
      <c r="K474" s="8">
        <v>0</v>
      </c>
      <c r="L474" s="8" t="s">
        <v>103</v>
      </c>
      <c r="M474">
        <f>SUM(K474:K478)/COUNT(K474:K478)</f>
        <v>0</v>
      </c>
    </row>
    <row r="475" spans="3:13">
      <c r="C475" s="8">
        <v>135</v>
      </c>
      <c r="D475" s="8">
        <v>136</v>
      </c>
      <c r="E475" s="8" t="s">
        <v>101</v>
      </c>
      <c r="F475" s="8">
        <v>2</v>
      </c>
      <c r="G475" s="8">
        <v>4</v>
      </c>
      <c r="H475" s="13">
        <v>43024</v>
      </c>
      <c r="I475" s="8" t="s">
        <v>102</v>
      </c>
      <c r="J475" s="9">
        <v>14</v>
      </c>
      <c r="K475" s="8">
        <v>0</v>
      </c>
      <c r="L475" s="8" t="s">
        <v>103</v>
      </c>
    </row>
    <row r="476" spans="3:13">
      <c r="C476" s="8">
        <v>135</v>
      </c>
      <c r="D476" s="8">
        <v>136</v>
      </c>
      <c r="E476" s="8" t="s">
        <v>101</v>
      </c>
      <c r="F476" s="8">
        <v>3</v>
      </c>
      <c r="G476" s="8">
        <v>4</v>
      </c>
      <c r="H476" s="13">
        <v>43024</v>
      </c>
      <c r="I476" s="8" t="s">
        <v>102</v>
      </c>
      <c r="J476" s="9">
        <v>14</v>
      </c>
      <c r="K476" s="8">
        <v>0</v>
      </c>
      <c r="L476" s="8" t="s">
        <v>103</v>
      </c>
    </row>
    <row r="477" spans="3:13">
      <c r="C477" s="8">
        <v>135</v>
      </c>
      <c r="D477" s="8">
        <v>136</v>
      </c>
      <c r="E477" s="8" t="s">
        <v>101</v>
      </c>
      <c r="F477" s="8">
        <v>4</v>
      </c>
      <c r="G477" s="8">
        <v>4</v>
      </c>
      <c r="H477" s="13">
        <v>43024</v>
      </c>
      <c r="I477" s="8" t="s">
        <v>102</v>
      </c>
      <c r="J477" s="9">
        <v>14</v>
      </c>
      <c r="K477" s="8">
        <v>0</v>
      </c>
      <c r="L477" s="8" t="s">
        <v>103</v>
      </c>
    </row>
    <row r="478" spans="3:13">
      <c r="C478" s="8">
        <v>135</v>
      </c>
      <c r="D478" s="8">
        <v>136</v>
      </c>
      <c r="E478" s="8" t="s">
        <v>101</v>
      </c>
      <c r="F478" s="8">
        <v>5</v>
      </c>
      <c r="G478" s="8">
        <v>4</v>
      </c>
      <c r="H478" s="13">
        <v>43024</v>
      </c>
      <c r="I478" s="8" t="s">
        <v>102</v>
      </c>
      <c r="J478" s="9">
        <v>14</v>
      </c>
      <c r="K478" s="8">
        <v>0</v>
      </c>
      <c r="L478" s="8" t="s">
        <v>103</v>
      </c>
    </row>
    <row r="479" spans="3:13">
      <c r="C479" s="8">
        <v>135</v>
      </c>
      <c r="D479" s="8">
        <v>137</v>
      </c>
      <c r="E479" s="8" t="s">
        <v>101</v>
      </c>
      <c r="F479" s="8">
        <v>1</v>
      </c>
      <c r="G479" s="8">
        <v>4</v>
      </c>
      <c r="H479" s="13">
        <v>43024</v>
      </c>
      <c r="I479" s="8" t="s">
        <v>102</v>
      </c>
      <c r="J479" s="9">
        <v>14</v>
      </c>
      <c r="K479" s="8">
        <v>0</v>
      </c>
      <c r="L479" s="8" t="s">
        <v>103</v>
      </c>
      <c r="M479">
        <f>SUM(K479:K483)/COUNT(K479:K483)</f>
        <v>0</v>
      </c>
    </row>
    <row r="480" spans="3:13">
      <c r="C480" s="8">
        <v>135</v>
      </c>
      <c r="D480" s="8">
        <v>137</v>
      </c>
      <c r="E480" s="8" t="s">
        <v>101</v>
      </c>
      <c r="F480" s="8">
        <v>2</v>
      </c>
      <c r="G480" s="8">
        <v>4</v>
      </c>
      <c r="H480" s="13">
        <v>43024</v>
      </c>
      <c r="I480" s="8" t="s">
        <v>102</v>
      </c>
      <c r="J480" s="9">
        <v>14</v>
      </c>
      <c r="K480" s="8">
        <v>0</v>
      </c>
      <c r="L480" s="8" t="s">
        <v>103</v>
      </c>
    </row>
    <row r="481" spans="3:13">
      <c r="C481" s="8">
        <v>135</v>
      </c>
      <c r="D481" s="8">
        <v>137</v>
      </c>
      <c r="E481" s="8" t="s">
        <v>101</v>
      </c>
      <c r="F481" s="8">
        <v>3</v>
      </c>
      <c r="G481" s="8">
        <v>4</v>
      </c>
      <c r="H481" s="13">
        <v>43024</v>
      </c>
      <c r="I481" s="8" t="s">
        <v>102</v>
      </c>
      <c r="J481" s="9">
        <v>14</v>
      </c>
      <c r="K481" s="8">
        <v>0</v>
      </c>
      <c r="L481" s="8" t="s">
        <v>103</v>
      </c>
    </row>
    <row r="482" spans="3:13">
      <c r="C482" s="8">
        <v>135</v>
      </c>
      <c r="D482" s="8">
        <v>137</v>
      </c>
      <c r="E482" s="8" t="s">
        <v>101</v>
      </c>
      <c r="F482" s="8">
        <v>4</v>
      </c>
      <c r="G482" s="8">
        <v>4</v>
      </c>
      <c r="H482" s="13">
        <v>43024</v>
      </c>
      <c r="I482" s="8" t="s">
        <v>102</v>
      </c>
      <c r="J482" s="9">
        <v>14</v>
      </c>
      <c r="K482" s="8">
        <v>0</v>
      </c>
      <c r="L482" s="8" t="s">
        <v>103</v>
      </c>
    </row>
    <row r="483" spans="3:13">
      <c r="C483" s="8">
        <v>135</v>
      </c>
      <c r="D483" s="8">
        <v>137</v>
      </c>
      <c r="E483" s="8" t="s">
        <v>101</v>
      </c>
      <c r="F483" s="8">
        <v>5</v>
      </c>
      <c r="G483" s="8">
        <v>4</v>
      </c>
      <c r="H483" s="13">
        <v>43024</v>
      </c>
      <c r="I483" s="8" t="s">
        <v>102</v>
      </c>
      <c r="J483" s="9">
        <v>14</v>
      </c>
      <c r="K483" s="8">
        <v>0</v>
      </c>
      <c r="L483" s="8" t="s">
        <v>103</v>
      </c>
    </row>
    <row r="484" spans="3:13">
      <c r="C484" s="8">
        <v>135</v>
      </c>
      <c r="D484" s="8">
        <v>138</v>
      </c>
      <c r="E484" s="8" t="s">
        <v>101</v>
      </c>
      <c r="F484" s="8">
        <v>1</v>
      </c>
      <c r="G484" s="8">
        <v>4</v>
      </c>
      <c r="H484" s="13">
        <v>43024</v>
      </c>
      <c r="I484" s="8" t="s">
        <v>102</v>
      </c>
      <c r="J484" s="9">
        <v>14</v>
      </c>
      <c r="K484" s="8">
        <v>0</v>
      </c>
      <c r="L484" s="8" t="s">
        <v>103</v>
      </c>
      <c r="M484">
        <f>SUM(K484:K488)/COUNT(K484:K488)</f>
        <v>0</v>
      </c>
    </row>
    <row r="485" spans="3:13">
      <c r="C485" s="8">
        <v>135</v>
      </c>
      <c r="D485" s="8">
        <v>138</v>
      </c>
      <c r="E485" s="8" t="s">
        <v>101</v>
      </c>
      <c r="F485" s="8">
        <v>2</v>
      </c>
      <c r="G485" s="8">
        <v>4</v>
      </c>
      <c r="H485" s="13">
        <v>43024</v>
      </c>
      <c r="I485" s="8" t="s">
        <v>102</v>
      </c>
      <c r="J485" s="9">
        <v>14</v>
      </c>
      <c r="K485" s="8">
        <v>0</v>
      </c>
      <c r="L485" s="8" t="s">
        <v>103</v>
      </c>
    </row>
    <row r="486" spans="3:13">
      <c r="C486" s="8">
        <v>135</v>
      </c>
      <c r="D486" s="8">
        <v>138</v>
      </c>
      <c r="E486" s="8" t="s">
        <v>101</v>
      </c>
      <c r="F486" s="8">
        <v>3</v>
      </c>
      <c r="G486" s="8">
        <v>4</v>
      </c>
      <c r="H486" s="13">
        <v>43024</v>
      </c>
      <c r="I486" s="8" t="s">
        <v>102</v>
      </c>
      <c r="J486" s="9">
        <v>14</v>
      </c>
      <c r="K486" s="8">
        <v>0</v>
      </c>
      <c r="L486" s="8" t="s">
        <v>103</v>
      </c>
    </row>
    <row r="487" spans="3:13">
      <c r="C487" s="8">
        <v>135</v>
      </c>
      <c r="D487" s="8">
        <v>138</v>
      </c>
      <c r="E487" s="8" t="s">
        <v>101</v>
      </c>
      <c r="F487" s="8">
        <v>4</v>
      </c>
      <c r="G487" s="8">
        <v>4</v>
      </c>
      <c r="H487" s="13">
        <v>43024</v>
      </c>
      <c r="I487" s="8" t="s">
        <v>102</v>
      </c>
      <c r="J487" s="9">
        <v>14</v>
      </c>
      <c r="K487" s="8">
        <v>0</v>
      </c>
      <c r="L487" s="8" t="s">
        <v>103</v>
      </c>
    </row>
    <row r="488" spans="3:13">
      <c r="C488" s="8">
        <v>135</v>
      </c>
      <c r="D488" s="8">
        <v>138</v>
      </c>
      <c r="E488" s="8" t="s">
        <v>101</v>
      </c>
      <c r="F488" s="8">
        <v>5</v>
      </c>
      <c r="G488" s="8">
        <v>4</v>
      </c>
      <c r="H488" s="13">
        <v>43024</v>
      </c>
      <c r="I488" s="8" t="s">
        <v>102</v>
      </c>
      <c r="J488" s="9">
        <v>14</v>
      </c>
      <c r="K488" s="8">
        <v>0</v>
      </c>
      <c r="L488" s="8" t="s">
        <v>103</v>
      </c>
    </row>
    <row r="489" spans="3:13">
      <c r="C489" s="8">
        <v>135</v>
      </c>
      <c r="D489" s="8">
        <v>139</v>
      </c>
      <c r="E489" s="8" t="s">
        <v>101</v>
      </c>
      <c r="F489" s="8">
        <v>1</v>
      </c>
      <c r="G489" s="8">
        <v>4</v>
      </c>
      <c r="H489" s="13">
        <v>43024</v>
      </c>
      <c r="I489" s="8" t="s">
        <v>102</v>
      </c>
      <c r="J489" s="9">
        <v>14</v>
      </c>
      <c r="K489" s="8">
        <v>0</v>
      </c>
      <c r="L489" s="8" t="s">
        <v>103</v>
      </c>
      <c r="M489">
        <f>SUM(K489:K493)/COUNT(K489:K493)</f>
        <v>0</v>
      </c>
    </row>
    <row r="490" spans="3:13">
      <c r="C490" s="8">
        <v>135</v>
      </c>
      <c r="D490" s="8">
        <v>139</v>
      </c>
      <c r="E490" s="8" t="s">
        <v>101</v>
      </c>
      <c r="F490" s="8">
        <v>2</v>
      </c>
      <c r="G490" s="8">
        <v>4</v>
      </c>
      <c r="H490" s="13">
        <v>43024</v>
      </c>
      <c r="I490" s="8" t="s">
        <v>102</v>
      </c>
      <c r="J490" s="9">
        <v>14</v>
      </c>
      <c r="K490" s="8">
        <v>0</v>
      </c>
      <c r="L490" s="8" t="s">
        <v>103</v>
      </c>
    </row>
    <row r="491" spans="3:13">
      <c r="C491" s="8">
        <v>135</v>
      </c>
      <c r="D491" s="8">
        <v>139</v>
      </c>
      <c r="E491" s="8" t="s">
        <v>101</v>
      </c>
      <c r="F491" s="8">
        <v>3</v>
      </c>
      <c r="G491" s="8">
        <v>4</v>
      </c>
      <c r="H491" s="13">
        <v>43024</v>
      </c>
      <c r="I491" s="8" t="s">
        <v>102</v>
      </c>
      <c r="J491" s="9">
        <v>14</v>
      </c>
      <c r="K491" s="8">
        <v>0</v>
      </c>
      <c r="L491" s="8" t="s">
        <v>103</v>
      </c>
    </row>
    <row r="492" spans="3:13">
      <c r="C492" s="8">
        <v>135</v>
      </c>
      <c r="D492" s="8">
        <v>139</v>
      </c>
      <c r="E492" s="8" t="s">
        <v>101</v>
      </c>
      <c r="F492" s="8">
        <v>4</v>
      </c>
      <c r="G492" s="8">
        <v>4</v>
      </c>
      <c r="H492" s="13">
        <v>43024</v>
      </c>
      <c r="I492" s="8" t="s">
        <v>102</v>
      </c>
      <c r="J492" s="9">
        <v>14</v>
      </c>
      <c r="K492" s="8">
        <v>0</v>
      </c>
      <c r="L492" s="8" t="s">
        <v>103</v>
      </c>
    </row>
    <row r="493" spans="3:13">
      <c r="C493" s="8">
        <v>135</v>
      </c>
      <c r="D493" s="8">
        <v>139</v>
      </c>
      <c r="E493" s="8" t="s">
        <v>101</v>
      </c>
      <c r="F493" s="8">
        <v>5</v>
      </c>
      <c r="G493" s="8">
        <v>4</v>
      </c>
      <c r="H493" s="13">
        <v>43024</v>
      </c>
      <c r="I493" s="8" t="s">
        <v>102</v>
      </c>
      <c r="J493" s="9">
        <v>14</v>
      </c>
      <c r="K493" s="8">
        <v>0</v>
      </c>
      <c r="L493" s="8" t="s">
        <v>103</v>
      </c>
    </row>
    <row r="494" spans="3:13">
      <c r="C494" s="8">
        <v>3</v>
      </c>
      <c r="D494" s="8">
        <v>3</v>
      </c>
      <c r="E494" s="8" t="s">
        <v>111</v>
      </c>
      <c r="F494" s="8">
        <v>1</v>
      </c>
      <c r="G494" s="8">
        <v>4</v>
      </c>
      <c r="H494" s="13">
        <v>43024</v>
      </c>
      <c r="I494" s="13">
        <v>43032</v>
      </c>
      <c r="J494" s="9">
        <v>8</v>
      </c>
      <c r="K494" s="8">
        <v>1</v>
      </c>
      <c r="L494" s="8" t="s">
        <v>103</v>
      </c>
      <c r="M494">
        <f>SUM(K494:K498)/COUNT(K494:K498)</f>
        <v>0.2</v>
      </c>
    </row>
    <row r="495" spans="3:13">
      <c r="C495" s="8">
        <v>3</v>
      </c>
      <c r="D495" s="8">
        <v>3</v>
      </c>
      <c r="E495" s="8" t="s">
        <v>111</v>
      </c>
      <c r="F495" s="8">
        <v>2</v>
      </c>
      <c r="G495" s="8">
        <v>4</v>
      </c>
      <c r="H495" s="13">
        <v>43024</v>
      </c>
      <c r="I495" s="8" t="s">
        <v>102</v>
      </c>
      <c r="J495" s="9">
        <v>14</v>
      </c>
      <c r="K495" s="8">
        <v>0</v>
      </c>
      <c r="L495" s="8" t="s">
        <v>103</v>
      </c>
    </row>
    <row r="496" spans="3:13">
      <c r="C496" s="8">
        <v>3</v>
      </c>
      <c r="D496" s="8">
        <v>3</v>
      </c>
      <c r="E496" s="8" t="s">
        <v>111</v>
      </c>
      <c r="F496" s="8">
        <v>3</v>
      </c>
      <c r="G496" s="8">
        <v>4</v>
      </c>
      <c r="H496" s="13">
        <v>43024</v>
      </c>
      <c r="I496" s="8" t="s">
        <v>102</v>
      </c>
      <c r="J496" s="9">
        <v>14</v>
      </c>
      <c r="K496" s="8">
        <v>0</v>
      </c>
      <c r="L496" s="8" t="s">
        <v>103</v>
      </c>
    </row>
    <row r="497" spans="3:13">
      <c r="C497" s="8">
        <v>3</v>
      </c>
      <c r="D497" s="8">
        <v>3</v>
      </c>
      <c r="E497" s="8" t="s">
        <v>111</v>
      </c>
      <c r="F497" s="8">
        <v>4</v>
      </c>
      <c r="G497" s="8">
        <v>4</v>
      </c>
      <c r="H497" s="13">
        <v>43024</v>
      </c>
      <c r="I497" s="8" t="s">
        <v>102</v>
      </c>
      <c r="J497" s="9">
        <v>14</v>
      </c>
      <c r="K497" s="8">
        <v>0</v>
      </c>
      <c r="L497" s="8" t="s">
        <v>103</v>
      </c>
    </row>
    <row r="498" spans="3:13">
      <c r="C498" s="8">
        <v>3</v>
      </c>
      <c r="D498" s="8">
        <v>3</v>
      </c>
      <c r="E498" s="8" t="s">
        <v>111</v>
      </c>
      <c r="F498" s="8">
        <v>5</v>
      </c>
      <c r="G498" s="8">
        <v>4</v>
      </c>
      <c r="H498" s="13">
        <v>43024</v>
      </c>
      <c r="I498" s="8" t="s">
        <v>102</v>
      </c>
      <c r="J498" s="9">
        <v>14</v>
      </c>
      <c r="K498" s="8">
        <v>0</v>
      </c>
      <c r="L498" s="8" t="s">
        <v>103</v>
      </c>
    </row>
    <row r="499" spans="3:13">
      <c r="C499" s="8">
        <v>3</v>
      </c>
      <c r="D499" s="8">
        <v>4</v>
      </c>
      <c r="E499" s="8" t="s">
        <v>111</v>
      </c>
      <c r="F499" s="8">
        <v>1</v>
      </c>
      <c r="G499" s="8">
        <v>4</v>
      </c>
      <c r="H499" s="13">
        <v>43024</v>
      </c>
      <c r="I499" s="13">
        <v>43035</v>
      </c>
      <c r="J499" s="9">
        <v>11</v>
      </c>
      <c r="K499" s="8">
        <v>1</v>
      </c>
      <c r="L499" s="8" t="s">
        <v>103</v>
      </c>
      <c r="M499">
        <f>SUM(K499:K503)/COUNT(K499:K503)</f>
        <v>0.2</v>
      </c>
    </row>
    <row r="500" spans="3:13">
      <c r="C500" s="8">
        <v>3</v>
      </c>
      <c r="D500" s="8">
        <v>4</v>
      </c>
      <c r="E500" s="8" t="s">
        <v>111</v>
      </c>
      <c r="F500" s="8">
        <v>2</v>
      </c>
      <c r="G500" s="8">
        <v>4</v>
      </c>
      <c r="H500" s="13">
        <v>43024</v>
      </c>
      <c r="I500" s="8" t="s">
        <v>102</v>
      </c>
      <c r="J500" s="9">
        <v>14</v>
      </c>
      <c r="K500" s="8">
        <v>0</v>
      </c>
      <c r="L500" s="8" t="s">
        <v>103</v>
      </c>
    </row>
    <row r="501" spans="3:13">
      <c r="C501" s="8">
        <v>3</v>
      </c>
      <c r="D501" s="8">
        <v>4</v>
      </c>
      <c r="E501" s="8" t="s">
        <v>111</v>
      </c>
      <c r="F501" s="8">
        <v>3</v>
      </c>
      <c r="G501" s="8">
        <v>4</v>
      </c>
      <c r="H501" s="13">
        <v>43024</v>
      </c>
      <c r="I501" s="8" t="s">
        <v>102</v>
      </c>
      <c r="J501" s="9">
        <v>14</v>
      </c>
      <c r="K501" s="8">
        <v>0</v>
      </c>
      <c r="L501" s="8" t="s">
        <v>103</v>
      </c>
    </row>
    <row r="502" spans="3:13">
      <c r="C502" s="8">
        <v>3</v>
      </c>
      <c r="D502" s="8">
        <v>4</v>
      </c>
      <c r="E502" s="8" t="s">
        <v>111</v>
      </c>
      <c r="F502" s="8">
        <v>4</v>
      </c>
      <c r="G502" s="8">
        <v>4</v>
      </c>
      <c r="H502" s="13">
        <v>43024</v>
      </c>
      <c r="I502" s="8" t="s">
        <v>102</v>
      </c>
      <c r="J502" s="9">
        <v>14</v>
      </c>
      <c r="K502" s="8">
        <v>0</v>
      </c>
      <c r="L502" s="8" t="s">
        <v>103</v>
      </c>
    </row>
    <row r="503" spans="3:13">
      <c r="C503" s="8">
        <v>3</v>
      </c>
      <c r="D503" s="8">
        <v>4</v>
      </c>
      <c r="E503" s="8" t="s">
        <v>111</v>
      </c>
      <c r="F503" s="8">
        <v>5</v>
      </c>
      <c r="G503" s="8">
        <v>4</v>
      </c>
      <c r="H503" s="13">
        <v>43024</v>
      </c>
      <c r="I503" s="8" t="s">
        <v>102</v>
      </c>
      <c r="J503" s="9">
        <v>14</v>
      </c>
      <c r="K503" s="8">
        <v>0</v>
      </c>
      <c r="L503" s="8" t="s">
        <v>103</v>
      </c>
    </row>
    <row r="504" spans="3:13">
      <c r="C504" s="8">
        <v>9</v>
      </c>
      <c r="D504" s="8">
        <v>10</v>
      </c>
      <c r="E504" s="8" t="s">
        <v>111</v>
      </c>
      <c r="F504" s="8">
        <v>1</v>
      </c>
      <c r="G504" s="8">
        <v>4</v>
      </c>
      <c r="H504" s="13">
        <v>43024</v>
      </c>
      <c r="I504" s="13">
        <v>43033</v>
      </c>
      <c r="J504" s="9">
        <v>9</v>
      </c>
      <c r="K504" s="8">
        <v>1</v>
      </c>
      <c r="L504" s="8" t="s">
        <v>103</v>
      </c>
      <c r="M504">
        <f>SUM(K504:K508)/COUNT(K504:K508)</f>
        <v>0.6</v>
      </c>
    </row>
    <row r="505" spans="3:13">
      <c r="C505" s="8">
        <v>9</v>
      </c>
      <c r="D505" s="8">
        <v>10</v>
      </c>
      <c r="E505" s="8" t="s">
        <v>111</v>
      </c>
      <c r="F505" s="8">
        <v>2</v>
      </c>
      <c r="G505" s="8">
        <v>4</v>
      </c>
      <c r="H505" s="13">
        <v>43024</v>
      </c>
      <c r="I505" s="13">
        <v>43034</v>
      </c>
      <c r="J505" s="9">
        <v>10</v>
      </c>
      <c r="K505" s="8">
        <v>1</v>
      </c>
      <c r="L505" s="8" t="s">
        <v>103</v>
      </c>
    </row>
    <row r="506" spans="3:13">
      <c r="C506" s="8">
        <v>9</v>
      </c>
      <c r="D506" s="8">
        <v>10</v>
      </c>
      <c r="E506" s="8" t="s">
        <v>111</v>
      </c>
      <c r="F506" s="8">
        <v>3</v>
      </c>
      <c r="G506" s="8">
        <v>4</v>
      </c>
      <c r="H506" s="13">
        <v>43024</v>
      </c>
      <c r="I506" s="13">
        <v>43034</v>
      </c>
      <c r="J506" s="9">
        <v>10</v>
      </c>
      <c r="K506" s="8">
        <v>1</v>
      </c>
      <c r="L506" s="8" t="s">
        <v>103</v>
      </c>
    </row>
    <row r="507" spans="3:13">
      <c r="C507" s="8">
        <v>9</v>
      </c>
      <c r="D507" s="8">
        <v>10</v>
      </c>
      <c r="E507" s="8" t="s">
        <v>111</v>
      </c>
      <c r="F507" s="8">
        <v>4</v>
      </c>
      <c r="G507" s="8">
        <v>4</v>
      </c>
      <c r="H507" s="13">
        <v>43024</v>
      </c>
      <c r="I507" s="8" t="s">
        <v>102</v>
      </c>
      <c r="J507" s="9">
        <v>14</v>
      </c>
      <c r="K507" s="8">
        <v>0</v>
      </c>
      <c r="L507" s="8" t="s">
        <v>103</v>
      </c>
    </row>
    <row r="508" spans="3:13">
      <c r="C508" s="8">
        <v>9</v>
      </c>
      <c r="D508" s="8">
        <v>10</v>
      </c>
      <c r="E508" s="8" t="s">
        <v>111</v>
      </c>
      <c r="F508" s="8">
        <v>5</v>
      </c>
      <c r="G508" s="8">
        <v>4</v>
      </c>
      <c r="H508" s="13">
        <v>43024</v>
      </c>
      <c r="I508" s="8" t="s">
        <v>102</v>
      </c>
      <c r="J508" s="9">
        <v>14</v>
      </c>
      <c r="K508" s="8">
        <v>0</v>
      </c>
      <c r="L508" s="8" t="s">
        <v>103</v>
      </c>
    </row>
    <row r="509" spans="3:13">
      <c r="C509" s="8">
        <v>21</v>
      </c>
      <c r="D509" s="8">
        <v>13</v>
      </c>
      <c r="E509" s="8" t="s">
        <v>111</v>
      </c>
      <c r="F509" s="8">
        <v>1</v>
      </c>
      <c r="G509" s="8">
        <v>4</v>
      </c>
      <c r="H509" s="13">
        <v>43024</v>
      </c>
      <c r="I509" s="13">
        <v>43033</v>
      </c>
      <c r="J509" s="9">
        <v>9</v>
      </c>
      <c r="K509" s="8">
        <v>1</v>
      </c>
      <c r="L509" s="8" t="s">
        <v>103</v>
      </c>
      <c r="M509">
        <f>SUM(K509:K513)/COUNT(K509:K513)</f>
        <v>0.2</v>
      </c>
    </row>
    <row r="510" spans="3:13">
      <c r="C510" s="8">
        <v>21</v>
      </c>
      <c r="D510" s="8">
        <v>13</v>
      </c>
      <c r="E510" s="8" t="s">
        <v>111</v>
      </c>
      <c r="F510" s="8">
        <v>2</v>
      </c>
      <c r="G510" s="8">
        <v>4</v>
      </c>
      <c r="H510" s="13">
        <v>43024</v>
      </c>
      <c r="I510" s="8" t="s">
        <v>102</v>
      </c>
      <c r="J510" s="9">
        <v>14</v>
      </c>
      <c r="K510" s="8">
        <v>0</v>
      </c>
      <c r="L510" s="8" t="s">
        <v>103</v>
      </c>
    </row>
    <row r="511" spans="3:13">
      <c r="C511" s="8">
        <v>21</v>
      </c>
      <c r="D511" s="8">
        <v>13</v>
      </c>
      <c r="E511" s="8" t="s">
        <v>111</v>
      </c>
      <c r="F511" s="8">
        <v>3</v>
      </c>
      <c r="G511" s="8">
        <v>4</v>
      </c>
      <c r="H511" s="13">
        <v>43024</v>
      </c>
      <c r="I511" s="8" t="s">
        <v>102</v>
      </c>
      <c r="J511" s="9">
        <v>14</v>
      </c>
      <c r="K511" s="8">
        <v>0</v>
      </c>
      <c r="L511" s="8" t="s">
        <v>103</v>
      </c>
    </row>
    <row r="512" spans="3:13">
      <c r="C512" s="8">
        <v>21</v>
      </c>
      <c r="D512" s="8">
        <v>13</v>
      </c>
      <c r="E512" s="8" t="s">
        <v>111</v>
      </c>
      <c r="F512" s="8">
        <v>4</v>
      </c>
      <c r="G512" s="8">
        <v>4</v>
      </c>
      <c r="H512" s="13">
        <v>43024</v>
      </c>
      <c r="I512" s="8" t="s">
        <v>102</v>
      </c>
      <c r="J512" s="9">
        <v>14</v>
      </c>
      <c r="K512" s="8">
        <v>0</v>
      </c>
      <c r="L512" s="8" t="s">
        <v>103</v>
      </c>
    </row>
    <row r="513" spans="3:13">
      <c r="C513" s="8">
        <v>21</v>
      </c>
      <c r="D513" s="8">
        <v>13</v>
      </c>
      <c r="E513" s="8" t="s">
        <v>111</v>
      </c>
      <c r="F513" s="8">
        <v>5</v>
      </c>
      <c r="G513" s="8">
        <v>4</v>
      </c>
      <c r="H513" s="13">
        <v>43024</v>
      </c>
      <c r="I513" s="8" t="s">
        <v>102</v>
      </c>
      <c r="J513" s="9">
        <v>14</v>
      </c>
      <c r="K513" s="8">
        <v>0</v>
      </c>
      <c r="L513" s="8" t="s">
        <v>103</v>
      </c>
    </row>
    <row r="514" spans="3:13">
      <c r="C514" s="8">
        <v>21</v>
      </c>
      <c r="D514" s="8">
        <v>14</v>
      </c>
      <c r="E514" s="8" t="s">
        <v>111</v>
      </c>
      <c r="F514" s="8">
        <v>1</v>
      </c>
      <c r="G514" s="8">
        <v>4</v>
      </c>
      <c r="H514" s="13">
        <v>43024</v>
      </c>
      <c r="I514" s="13">
        <v>43027</v>
      </c>
      <c r="J514" s="9">
        <v>3</v>
      </c>
      <c r="K514" s="8">
        <v>1</v>
      </c>
      <c r="L514" s="8" t="s">
        <v>103</v>
      </c>
      <c r="M514">
        <f>SUM(K514:K518)/COUNT(K514:K518)</f>
        <v>0.4</v>
      </c>
    </row>
    <row r="515" spans="3:13">
      <c r="C515" s="8">
        <v>21</v>
      </c>
      <c r="D515" s="8">
        <v>14</v>
      </c>
      <c r="E515" s="8" t="s">
        <v>111</v>
      </c>
      <c r="F515" s="8">
        <v>2</v>
      </c>
      <c r="G515" s="8">
        <v>4</v>
      </c>
      <c r="H515" s="13">
        <v>43024</v>
      </c>
      <c r="I515" s="13">
        <v>43028</v>
      </c>
      <c r="J515" s="9">
        <v>4</v>
      </c>
      <c r="K515" s="8">
        <v>1</v>
      </c>
      <c r="L515" s="8" t="s">
        <v>103</v>
      </c>
    </row>
    <row r="516" spans="3:13">
      <c r="C516" s="8">
        <v>21</v>
      </c>
      <c r="D516" s="8">
        <v>14</v>
      </c>
      <c r="E516" s="8" t="s">
        <v>111</v>
      </c>
      <c r="F516" s="8">
        <v>3</v>
      </c>
      <c r="G516" s="8">
        <v>4</v>
      </c>
      <c r="H516" s="13">
        <v>43024</v>
      </c>
      <c r="I516" s="8" t="s">
        <v>102</v>
      </c>
      <c r="J516" s="9">
        <v>14</v>
      </c>
      <c r="K516" s="8">
        <v>0</v>
      </c>
      <c r="L516" s="8" t="s">
        <v>103</v>
      </c>
    </row>
    <row r="517" spans="3:13">
      <c r="C517" s="8">
        <v>21</v>
      </c>
      <c r="D517" s="8">
        <v>14</v>
      </c>
      <c r="E517" s="8" t="s">
        <v>111</v>
      </c>
      <c r="F517" s="8">
        <v>4</v>
      </c>
      <c r="G517" s="8">
        <v>4</v>
      </c>
      <c r="H517" s="13">
        <v>43024</v>
      </c>
      <c r="I517" s="8" t="s">
        <v>102</v>
      </c>
      <c r="J517" s="9">
        <v>14</v>
      </c>
      <c r="K517" s="8">
        <v>0</v>
      </c>
      <c r="L517" s="8" t="s">
        <v>103</v>
      </c>
    </row>
    <row r="518" spans="3:13">
      <c r="C518" s="8">
        <v>21</v>
      </c>
      <c r="D518" s="8">
        <v>14</v>
      </c>
      <c r="E518" s="8" t="s">
        <v>111</v>
      </c>
      <c r="F518" s="8">
        <v>5</v>
      </c>
      <c r="G518" s="8">
        <v>4</v>
      </c>
      <c r="H518" s="13">
        <v>43024</v>
      </c>
      <c r="I518" s="8" t="s">
        <v>102</v>
      </c>
      <c r="J518" s="9">
        <v>14</v>
      </c>
      <c r="K518" s="8">
        <v>0</v>
      </c>
      <c r="L518" s="8" t="s">
        <v>103</v>
      </c>
    </row>
    <row r="519" spans="3:13">
      <c r="C519" s="8">
        <v>33</v>
      </c>
      <c r="D519" s="8">
        <v>24</v>
      </c>
      <c r="E519" s="8" t="s">
        <v>111</v>
      </c>
      <c r="F519" s="8">
        <v>1</v>
      </c>
      <c r="G519" s="8">
        <v>4</v>
      </c>
      <c r="H519" s="13">
        <v>43024</v>
      </c>
      <c r="I519" s="13">
        <v>43030</v>
      </c>
      <c r="J519" s="9">
        <v>6</v>
      </c>
      <c r="K519" s="8">
        <v>1</v>
      </c>
      <c r="L519" s="8" t="s">
        <v>103</v>
      </c>
      <c r="M519">
        <f>SUM(K519:K523)/COUNT(K519:K523)</f>
        <v>0.2</v>
      </c>
    </row>
    <row r="520" spans="3:13">
      <c r="C520" s="8">
        <v>33</v>
      </c>
      <c r="D520" s="8">
        <v>24</v>
      </c>
      <c r="E520" s="8" t="s">
        <v>111</v>
      </c>
      <c r="F520" s="8">
        <v>2</v>
      </c>
      <c r="G520" s="8">
        <v>4</v>
      </c>
      <c r="H520" s="13">
        <v>43024</v>
      </c>
      <c r="I520" s="8" t="s">
        <v>102</v>
      </c>
      <c r="J520" s="9">
        <v>14</v>
      </c>
      <c r="K520" s="8">
        <v>0</v>
      </c>
      <c r="L520" s="8" t="s">
        <v>103</v>
      </c>
    </row>
    <row r="521" spans="3:13">
      <c r="C521" s="8">
        <v>33</v>
      </c>
      <c r="D521" s="8">
        <v>24</v>
      </c>
      <c r="E521" s="8" t="s">
        <v>111</v>
      </c>
      <c r="F521" s="8">
        <v>3</v>
      </c>
      <c r="G521" s="8">
        <v>4</v>
      </c>
      <c r="H521" s="13">
        <v>43024</v>
      </c>
      <c r="I521" s="8" t="s">
        <v>102</v>
      </c>
      <c r="J521" s="9">
        <v>14</v>
      </c>
      <c r="K521" s="8">
        <v>0</v>
      </c>
      <c r="L521" s="8" t="s">
        <v>103</v>
      </c>
    </row>
    <row r="522" spans="3:13">
      <c r="C522" s="8">
        <v>33</v>
      </c>
      <c r="D522" s="8">
        <v>24</v>
      </c>
      <c r="E522" s="8" t="s">
        <v>111</v>
      </c>
      <c r="F522" s="8">
        <v>4</v>
      </c>
      <c r="G522" s="8">
        <v>4</v>
      </c>
      <c r="H522" s="13">
        <v>43024</v>
      </c>
      <c r="I522" s="8" t="s">
        <v>102</v>
      </c>
      <c r="J522" s="9">
        <v>14</v>
      </c>
      <c r="K522" s="8">
        <v>0</v>
      </c>
      <c r="L522" s="8" t="s">
        <v>103</v>
      </c>
    </row>
    <row r="523" spans="3:13">
      <c r="C523" s="8">
        <v>33</v>
      </c>
      <c r="D523" s="8">
        <v>24</v>
      </c>
      <c r="E523" s="8" t="s">
        <v>111</v>
      </c>
      <c r="F523" s="8">
        <v>5</v>
      </c>
      <c r="G523" s="8">
        <v>4</v>
      </c>
      <c r="H523" s="13">
        <v>43024</v>
      </c>
      <c r="I523" s="8" t="s">
        <v>102</v>
      </c>
      <c r="J523" s="9">
        <v>14</v>
      </c>
      <c r="K523" s="8">
        <v>0</v>
      </c>
      <c r="L523" s="8" t="s">
        <v>103</v>
      </c>
    </row>
    <row r="524" spans="3:13">
      <c r="C524" s="8">
        <v>33</v>
      </c>
      <c r="D524" s="8">
        <v>25</v>
      </c>
      <c r="E524" s="8" t="s">
        <v>111</v>
      </c>
      <c r="F524" s="8">
        <v>1</v>
      </c>
      <c r="G524" s="8">
        <v>4</v>
      </c>
      <c r="H524" s="13">
        <v>43024</v>
      </c>
      <c r="I524" s="13">
        <v>43029</v>
      </c>
      <c r="J524" s="9">
        <v>5</v>
      </c>
      <c r="K524" s="8">
        <v>1</v>
      </c>
      <c r="L524" s="8" t="s">
        <v>103</v>
      </c>
      <c r="M524">
        <f>SUM(K524:K528)/COUNT(K524:K528)</f>
        <v>0.6</v>
      </c>
    </row>
    <row r="525" spans="3:13">
      <c r="C525" s="8">
        <v>33</v>
      </c>
      <c r="D525" s="8">
        <v>25</v>
      </c>
      <c r="E525" s="8" t="s">
        <v>111</v>
      </c>
      <c r="F525" s="8">
        <v>2</v>
      </c>
      <c r="G525" s="8">
        <v>4</v>
      </c>
      <c r="H525" s="13">
        <v>43024</v>
      </c>
      <c r="I525" s="13">
        <v>43030</v>
      </c>
      <c r="J525" s="9">
        <v>6</v>
      </c>
      <c r="K525" s="8">
        <v>1</v>
      </c>
      <c r="L525" s="8" t="s">
        <v>103</v>
      </c>
    </row>
    <row r="526" spans="3:13">
      <c r="C526" s="8">
        <v>33</v>
      </c>
      <c r="D526" s="8">
        <v>25</v>
      </c>
      <c r="E526" s="8" t="s">
        <v>111</v>
      </c>
      <c r="F526" s="8">
        <v>3</v>
      </c>
      <c r="G526" s="8">
        <v>4</v>
      </c>
      <c r="H526" s="13">
        <v>43024</v>
      </c>
      <c r="I526" s="13">
        <v>43033</v>
      </c>
      <c r="J526" s="9">
        <v>9</v>
      </c>
      <c r="K526" s="8">
        <v>1</v>
      </c>
      <c r="L526" s="8" t="s">
        <v>103</v>
      </c>
    </row>
    <row r="527" spans="3:13">
      <c r="C527" s="8">
        <v>33</v>
      </c>
      <c r="D527" s="8">
        <v>25</v>
      </c>
      <c r="E527" s="8" t="s">
        <v>111</v>
      </c>
      <c r="F527" s="8">
        <v>4</v>
      </c>
      <c r="G527" s="8">
        <v>4</v>
      </c>
      <c r="H527" s="13">
        <v>43024</v>
      </c>
      <c r="I527" s="8" t="s">
        <v>102</v>
      </c>
      <c r="J527" s="9">
        <v>14</v>
      </c>
      <c r="K527" s="8">
        <v>0</v>
      </c>
      <c r="L527" s="8" t="s">
        <v>103</v>
      </c>
    </row>
    <row r="528" spans="3:13">
      <c r="C528" s="8">
        <v>33</v>
      </c>
      <c r="D528" s="8">
        <v>25</v>
      </c>
      <c r="E528" s="8" t="s">
        <v>111</v>
      </c>
      <c r="F528" s="8">
        <v>5</v>
      </c>
      <c r="G528" s="8">
        <v>4</v>
      </c>
      <c r="H528" s="13">
        <v>43024</v>
      </c>
      <c r="I528" s="8" t="s">
        <v>102</v>
      </c>
      <c r="J528" s="9">
        <v>14</v>
      </c>
      <c r="K528" s="8">
        <v>0</v>
      </c>
      <c r="L528" s="8" t="s">
        <v>103</v>
      </c>
    </row>
    <row r="529" spans="3:13">
      <c r="C529" s="8">
        <v>33</v>
      </c>
      <c r="D529" s="8">
        <v>26</v>
      </c>
      <c r="E529" s="8" t="s">
        <v>111</v>
      </c>
      <c r="F529" s="8">
        <v>1</v>
      </c>
      <c r="G529" s="8">
        <v>4</v>
      </c>
      <c r="H529" s="13">
        <v>43024</v>
      </c>
      <c r="I529" s="13">
        <v>43035</v>
      </c>
      <c r="J529" s="9">
        <v>11</v>
      </c>
      <c r="K529" s="8">
        <v>1</v>
      </c>
      <c r="L529" s="8" t="s">
        <v>103</v>
      </c>
      <c r="M529">
        <f>SUM(K529:K533)/COUNT(K529:K533)</f>
        <v>0.2</v>
      </c>
    </row>
    <row r="530" spans="3:13">
      <c r="C530" s="8">
        <v>33</v>
      </c>
      <c r="D530" s="8">
        <v>26</v>
      </c>
      <c r="E530" s="8" t="s">
        <v>111</v>
      </c>
      <c r="F530" s="8">
        <v>2</v>
      </c>
      <c r="G530" s="8">
        <v>4</v>
      </c>
      <c r="H530" s="13">
        <v>43024</v>
      </c>
      <c r="I530" s="8" t="s">
        <v>102</v>
      </c>
      <c r="J530" s="9">
        <v>14</v>
      </c>
      <c r="K530" s="8">
        <v>0</v>
      </c>
      <c r="L530" s="8" t="s">
        <v>103</v>
      </c>
    </row>
    <row r="531" spans="3:13">
      <c r="C531" s="8">
        <v>33</v>
      </c>
      <c r="D531" s="8">
        <v>26</v>
      </c>
      <c r="E531" s="8" t="s">
        <v>111</v>
      </c>
      <c r="F531" s="8">
        <v>3</v>
      </c>
      <c r="G531" s="8">
        <v>4</v>
      </c>
      <c r="H531" s="13">
        <v>43024</v>
      </c>
      <c r="I531" s="8" t="s">
        <v>102</v>
      </c>
      <c r="J531" s="9">
        <v>14</v>
      </c>
      <c r="K531" s="8">
        <v>0</v>
      </c>
      <c r="L531" s="8" t="s">
        <v>103</v>
      </c>
    </row>
    <row r="532" spans="3:13">
      <c r="C532" s="8">
        <v>33</v>
      </c>
      <c r="D532" s="8">
        <v>26</v>
      </c>
      <c r="E532" s="8" t="s">
        <v>111</v>
      </c>
      <c r="F532" s="8">
        <v>4</v>
      </c>
      <c r="G532" s="8">
        <v>4</v>
      </c>
      <c r="H532" s="13">
        <v>43024</v>
      </c>
      <c r="I532" s="8" t="s">
        <v>102</v>
      </c>
      <c r="J532" s="9">
        <v>14</v>
      </c>
      <c r="K532" s="8">
        <v>0</v>
      </c>
      <c r="L532" s="8" t="s">
        <v>103</v>
      </c>
    </row>
    <row r="533" spans="3:13">
      <c r="C533" s="8">
        <v>33</v>
      </c>
      <c r="D533" s="8">
        <v>26</v>
      </c>
      <c r="E533" s="8" t="s">
        <v>111</v>
      </c>
      <c r="F533" s="8">
        <v>5</v>
      </c>
      <c r="G533" s="8">
        <v>4</v>
      </c>
      <c r="H533" s="13">
        <v>43024</v>
      </c>
      <c r="I533" s="8" t="s">
        <v>102</v>
      </c>
      <c r="J533" s="9">
        <v>14</v>
      </c>
      <c r="K533" s="8">
        <v>0</v>
      </c>
      <c r="L533" s="8" t="s">
        <v>103</v>
      </c>
    </row>
    <row r="534" spans="3:13">
      <c r="C534" s="8">
        <v>45</v>
      </c>
      <c r="D534" s="8">
        <v>33</v>
      </c>
      <c r="E534" s="8" t="s">
        <v>111</v>
      </c>
      <c r="F534" s="8">
        <v>1</v>
      </c>
      <c r="G534" s="8">
        <v>4</v>
      </c>
      <c r="H534" s="13">
        <v>43024</v>
      </c>
      <c r="I534" s="13">
        <v>43033</v>
      </c>
      <c r="J534" s="9">
        <v>9</v>
      </c>
      <c r="K534" s="8">
        <v>1</v>
      </c>
      <c r="L534" s="8" t="s">
        <v>103</v>
      </c>
      <c r="M534">
        <f>SUM(K534:K538)/COUNT(K534:K538)</f>
        <v>0.4</v>
      </c>
    </row>
    <row r="535" spans="3:13">
      <c r="C535" s="8">
        <v>45</v>
      </c>
      <c r="D535" s="8">
        <v>33</v>
      </c>
      <c r="E535" s="8" t="s">
        <v>111</v>
      </c>
      <c r="F535" s="8">
        <v>2</v>
      </c>
      <c r="G535" s="8">
        <v>4</v>
      </c>
      <c r="H535" s="13">
        <v>43024</v>
      </c>
      <c r="I535" s="13">
        <v>43036</v>
      </c>
      <c r="J535" s="9">
        <v>12</v>
      </c>
      <c r="K535" s="8">
        <v>1</v>
      </c>
      <c r="L535" s="8" t="s">
        <v>103</v>
      </c>
    </row>
    <row r="536" spans="3:13">
      <c r="C536" s="8">
        <v>45</v>
      </c>
      <c r="D536" s="8">
        <v>33</v>
      </c>
      <c r="E536" s="8" t="s">
        <v>111</v>
      </c>
      <c r="F536" s="8">
        <v>3</v>
      </c>
      <c r="G536" s="8">
        <v>4</v>
      </c>
      <c r="H536" s="13">
        <v>43024</v>
      </c>
      <c r="I536" s="8" t="s">
        <v>102</v>
      </c>
      <c r="J536" s="9">
        <v>14</v>
      </c>
      <c r="K536" s="8">
        <v>0</v>
      </c>
      <c r="L536" s="8" t="s">
        <v>103</v>
      </c>
    </row>
    <row r="537" spans="3:13">
      <c r="C537" s="8">
        <v>45</v>
      </c>
      <c r="D537" s="8">
        <v>33</v>
      </c>
      <c r="E537" s="8" t="s">
        <v>111</v>
      </c>
      <c r="F537" s="8">
        <v>4</v>
      </c>
      <c r="G537" s="8">
        <v>4</v>
      </c>
      <c r="H537" s="13">
        <v>43024</v>
      </c>
      <c r="I537" s="8" t="s">
        <v>102</v>
      </c>
      <c r="J537" s="9">
        <v>14</v>
      </c>
      <c r="K537" s="8">
        <v>0</v>
      </c>
      <c r="L537" s="8" t="s">
        <v>103</v>
      </c>
    </row>
    <row r="538" spans="3:13">
      <c r="C538" s="8">
        <v>45</v>
      </c>
      <c r="D538" s="8">
        <v>33</v>
      </c>
      <c r="E538" s="8" t="s">
        <v>111</v>
      </c>
      <c r="F538" s="8">
        <v>5</v>
      </c>
      <c r="G538" s="8">
        <v>4</v>
      </c>
      <c r="H538" s="13">
        <v>43024</v>
      </c>
      <c r="I538" s="8" t="s">
        <v>102</v>
      </c>
      <c r="J538" s="9">
        <v>14</v>
      </c>
      <c r="K538" s="8">
        <v>0</v>
      </c>
      <c r="L538" s="8" t="s">
        <v>103</v>
      </c>
    </row>
    <row r="539" spans="3:13">
      <c r="C539" s="8">
        <v>45</v>
      </c>
      <c r="D539" s="8">
        <v>34</v>
      </c>
      <c r="E539" s="8" t="s">
        <v>111</v>
      </c>
      <c r="F539" s="8">
        <v>1</v>
      </c>
      <c r="G539" s="8">
        <v>4</v>
      </c>
      <c r="H539" s="13">
        <v>43024</v>
      </c>
      <c r="I539" s="13">
        <v>43031</v>
      </c>
      <c r="J539" s="9">
        <v>7</v>
      </c>
      <c r="K539" s="8">
        <v>1</v>
      </c>
      <c r="L539" s="8" t="s">
        <v>103</v>
      </c>
      <c r="M539">
        <f>SUM(K539:K543)/COUNT(K539:K543)</f>
        <v>0.4</v>
      </c>
    </row>
    <row r="540" spans="3:13">
      <c r="C540" s="8">
        <v>45</v>
      </c>
      <c r="D540" s="8">
        <v>34</v>
      </c>
      <c r="E540" s="8" t="s">
        <v>111</v>
      </c>
      <c r="F540" s="8">
        <v>2</v>
      </c>
      <c r="G540" s="8">
        <v>4</v>
      </c>
      <c r="H540" s="13">
        <v>43024</v>
      </c>
      <c r="I540" s="13">
        <v>43032</v>
      </c>
      <c r="J540" s="9">
        <v>8</v>
      </c>
      <c r="K540" s="8">
        <v>1</v>
      </c>
      <c r="L540" s="8" t="s">
        <v>103</v>
      </c>
    </row>
    <row r="541" spans="3:13">
      <c r="C541" s="8">
        <v>45</v>
      </c>
      <c r="D541" s="8">
        <v>34</v>
      </c>
      <c r="E541" s="8" t="s">
        <v>111</v>
      </c>
      <c r="F541" s="8">
        <v>3</v>
      </c>
      <c r="G541" s="8">
        <v>4</v>
      </c>
      <c r="H541" s="13">
        <v>43024</v>
      </c>
      <c r="I541" s="8" t="s">
        <v>102</v>
      </c>
      <c r="J541" s="9">
        <v>14</v>
      </c>
      <c r="K541" s="8">
        <v>0</v>
      </c>
      <c r="L541" s="8" t="s">
        <v>103</v>
      </c>
    </row>
    <row r="542" spans="3:13">
      <c r="C542" s="8">
        <v>45</v>
      </c>
      <c r="D542" s="8">
        <v>34</v>
      </c>
      <c r="E542" s="8" t="s">
        <v>111</v>
      </c>
      <c r="F542" s="8">
        <v>4</v>
      </c>
      <c r="G542" s="8">
        <v>4</v>
      </c>
      <c r="H542" s="13">
        <v>43024</v>
      </c>
      <c r="I542" s="8" t="s">
        <v>102</v>
      </c>
      <c r="J542" s="9">
        <v>14</v>
      </c>
      <c r="K542" s="8">
        <v>0</v>
      </c>
      <c r="L542" s="8" t="s">
        <v>103</v>
      </c>
    </row>
    <row r="543" spans="3:13">
      <c r="C543" s="8">
        <v>45</v>
      </c>
      <c r="D543" s="8">
        <v>34</v>
      </c>
      <c r="E543" s="8" t="s">
        <v>111</v>
      </c>
      <c r="F543" s="8">
        <v>5</v>
      </c>
      <c r="G543" s="8">
        <v>4</v>
      </c>
      <c r="H543" s="13">
        <v>43024</v>
      </c>
      <c r="I543" s="8" t="s">
        <v>102</v>
      </c>
      <c r="J543" s="9">
        <v>14</v>
      </c>
      <c r="K543" s="8">
        <v>0</v>
      </c>
      <c r="L543" s="8" t="s">
        <v>103</v>
      </c>
    </row>
    <row r="544" spans="3:13">
      <c r="C544" s="8">
        <v>51</v>
      </c>
      <c r="D544" s="8">
        <v>36</v>
      </c>
      <c r="E544" s="8" t="s">
        <v>111</v>
      </c>
      <c r="F544" s="8">
        <v>1</v>
      </c>
      <c r="G544" s="8">
        <v>4</v>
      </c>
      <c r="H544" s="13">
        <v>43024</v>
      </c>
      <c r="I544" s="13">
        <v>43030</v>
      </c>
      <c r="J544" s="9">
        <v>6</v>
      </c>
      <c r="K544" s="8">
        <v>1</v>
      </c>
      <c r="L544" s="8" t="s">
        <v>103</v>
      </c>
      <c r="M544">
        <f>SUM(K544:K548)/COUNT(K544:K548)</f>
        <v>0.4</v>
      </c>
    </row>
    <row r="545" spans="3:13">
      <c r="C545" s="8">
        <v>51</v>
      </c>
      <c r="D545" s="8">
        <v>36</v>
      </c>
      <c r="E545" s="8" t="s">
        <v>111</v>
      </c>
      <c r="F545" s="8">
        <v>2</v>
      </c>
      <c r="G545" s="8">
        <v>4</v>
      </c>
      <c r="H545" s="13">
        <v>43024</v>
      </c>
      <c r="I545" s="13">
        <v>43031</v>
      </c>
      <c r="J545" s="9">
        <v>7</v>
      </c>
      <c r="K545" s="8">
        <v>1</v>
      </c>
      <c r="L545" s="8" t="s">
        <v>103</v>
      </c>
    </row>
    <row r="546" spans="3:13">
      <c r="C546" s="8">
        <v>51</v>
      </c>
      <c r="D546" s="8">
        <v>36</v>
      </c>
      <c r="E546" s="8" t="s">
        <v>111</v>
      </c>
      <c r="F546" s="8">
        <v>3</v>
      </c>
      <c r="G546" s="8">
        <v>4</v>
      </c>
      <c r="H546" s="13">
        <v>43024</v>
      </c>
      <c r="I546" s="8" t="s">
        <v>102</v>
      </c>
      <c r="J546" s="9">
        <v>14</v>
      </c>
      <c r="K546" s="8">
        <v>0</v>
      </c>
      <c r="L546" s="8" t="s">
        <v>103</v>
      </c>
    </row>
    <row r="547" spans="3:13">
      <c r="C547" s="8">
        <v>51</v>
      </c>
      <c r="D547" s="8">
        <v>36</v>
      </c>
      <c r="E547" s="8" t="s">
        <v>111</v>
      </c>
      <c r="F547" s="8">
        <v>4</v>
      </c>
      <c r="G547" s="8">
        <v>4</v>
      </c>
      <c r="H547" s="13">
        <v>43024</v>
      </c>
      <c r="I547" s="8" t="s">
        <v>102</v>
      </c>
      <c r="J547" s="9">
        <v>14</v>
      </c>
      <c r="K547" s="8">
        <v>0</v>
      </c>
      <c r="L547" s="8" t="s">
        <v>103</v>
      </c>
    </row>
    <row r="548" spans="3:13">
      <c r="C548" s="8">
        <v>51</v>
      </c>
      <c r="D548" s="8">
        <v>36</v>
      </c>
      <c r="E548" s="8" t="s">
        <v>111</v>
      </c>
      <c r="F548" s="8">
        <v>5</v>
      </c>
      <c r="G548" s="8">
        <v>4</v>
      </c>
      <c r="H548" s="13">
        <v>43024</v>
      </c>
      <c r="I548" s="8" t="s">
        <v>102</v>
      </c>
      <c r="J548" s="9">
        <v>14</v>
      </c>
      <c r="K548" s="8">
        <v>0</v>
      </c>
      <c r="L548" s="8" t="s">
        <v>103</v>
      </c>
    </row>
    <row r="549" spans="3:13">
      <c r="C549" s="8">
        <v>57</v>
      </c>
      <c r="D549" s="8">
        <v>44</v>
      </c>
      <c r="E549" s="8" t="s">
        <v>111</v>
      </c>
      <c r="F549" s="8">
        <v>1</v>
      </c>
      <c r="G549" s="8">
        <v>4</v>
      </c>
      <c r="H549" s="13">
        <v>43024</v>
      </c>
      <c r="I549" s="13">
        <v>43028</v>
      </c>
      <c r="J549" s="9">
        <v>4</v>
      </c>
      <c r="K549" s="8">
        <v>1</v>
      </c>
      <c r="L549" s="8" t="s">
        <v>103</v>
      </c>
      <c r="M549">
        <f>SUM(K549:K553)/COUNT(K549:K553)</f>
        <v>0.4</v>
      </c>
    </row>
    <row r="550" spans="3:13">
      <c r="C550" s="8">
        <v>57</v>
      </c>
      <c r="D550" s="8">
        <v>44</v>
      </c>
      <c r="E550" s="8" t="s">
        <v>111</v>
      </c>
      <c r="F550" s="8">
        <v>2</v>
      </c>
      <c r="G550" s="8">
        <v>4</v>
      </c>
      <c r="H550" s="13">
        <v>43024</v>
      </c>
      <c r="I550" s="13">
        <v>43029</v>
      </c>
      <c r="J550" s="9">
        <v>5</v>
      </c>
      <c r="K550" s="8">
        <v>1</v>
      </c>
      <c r="L550" s="8" t="s">
        <v>103</v>
      </c>
    </row>
    <row r="551" spans="3:13">
      <c r="C551" s="8">
        <v>57</v>
      </c>
      <c r="D551" s="8">
        <v>44</v>
      </c>
      <c r="E551" s="8" t="s">
        <v>111</v>
      </c>
      <c r="F551" s="8">
        <v>3</v>
      </c>
      <c r="G551" s="8">
        <v>4</v>
      </c>
      <c r="H551" s="13">
        <v>43024</v>
      </c>
      <c r="I551" s="8" t="s">
        <v>102</v>
      </c>
      <c r="J551" s="9">
        <v>14</v>
      </c>
      <c r="K551" s="8">
        <v>0</v>
      </c>
      <c r="L551" s="8" t="s">
        <v>103</v>
      </c>
    </row>
    <row r="552" spans="3:13">
      <c r="C552" s="8">
        <v>57</v>
      </c>
      <c r="D552" s="8">
        <v>44</v>
      </c>
      <c r="E552" s="8" t="s">
        <v>111</v>
      </c>
      <c r="F552" s="8">
        <v>4</v>
      </c>
      <c r="G552" s="8">
        <v>4</v>
      </c>
      <c r="H552" s="13">
        <v>43024</v>
      </c>
      <c r="I552" s="8" t="s">
        <v>102</v>
      </c>
      <c r="J552" s="9">
        <v>14</v>
      </c>
      <c r="K552" s="8">
        <v>0</v>
      </c>
      <c r="L552" s="8" t="s">
        <v>103</v>
      </c>
    </row>
    <row r="553" spans="3:13">
      <c r="C553" s="8">
        <v>57</v>
      </c>
      <c r="D553" s="8">
        <v>44</v>
      </c>
      <c r="E553" s="8" t="s">
        <v>111</v>
      </c>
      <c r="F553" s="8">
        <v>5</v>
      </c>
      <c r="G553" s="8">
        <v>4</v>
      </c>
      <c r="H553" s="13">
        <v>43024</v>
      </c>
      <c r="I553" s="8" t="s">
        <v>102</v>
      </c>
      <c r="J553" s="9">
        <v>14</v>
      </c>
      <c r="K553" s="8">
        <v>0</v>
      </c>
      <c r="L553" s="8" t="s">
        <v>103</v>
      </c>
    </row>
    <row r="554" spans="3:13">
      <c r="C554" s="8">
        <v>57</v>
      </c>
      <c r="D554" s="8">
        <v>45</v>
      </c>
      <c r="E554" s="8" t="s">
        <v>111</v>
      </c>
      <c r="F554" s="8">
        <v>1</v>
      </c>
      <c r="G554" s="8">
        <v>4</v>
      </c>
      <c r="H554" s="13">
        <v>43024</v>
      </c>
      <c r="I554" s="13">
        <v>43028</v>
      </c>
      <c r="J554" s="9">
        <v>4</v>
      </c>
      <c r="K554" s="8">
        <v>1</v>
      </c>
      <c r="L554" s="8" t="s">
        <v>103</v>
      </c>
      <c r="M554">
        <f>SUM(K554:K558)/COUNT(K554:K558)</f>
        <v>1</v>
      </c>
    </row>
    <row r="555" spans="3:13">
      <c r="C555" s="8">
        <v>57</v>
      </c>
      <c r="D555" s="8">
        <v>45</v>
      </c>
      <c r="E555" s="8" t="s">
        <v>111</v>
      </c>
      <c r="F555" s="8">
        <v>2</v>
      </c>
      <c r="G555" s="8">
        <v>4</v>
      </c>
      <c r="H555" s="13">
        <v>43024</v>
      </c>
      <c r="I555" s="13">
        <v>43030</v>
      </c>
      <c r="J555" s="9">
        <v>6</v>
      </c>
      <c r="K555" s="8">
        <v>1</v>
      </c>
      <c r="L555" s="8" t="s">
        <v>103</v>
      </c>
    </row>
    <row r="556" spans="3:13">
      <c r="C556" s="8">
        <v>57</v>
      </c>
      <c r="D556" s="8">
        <v>45</v>
      </c>
      <c r="E556" s="8" t="s">
        <v>111</v>
      </c>
      <c r="F556" s="8">
        <v>3</v>
      </c>
      <c r="G556" s="8">
        <v>4</v>
      </c>
      <c r="H556" s="13">
        <v>43024</v>
      </c>
      <c r="I556" s="13">
        <v>43031</v>
      </c>
      <c r="J556" s="9">
        <v>7</v>
      </c>
      <c r="K556" s="8">
        <v>1</v>
      </c>
      <c r="L556" s="8" t="s">
        <v>103</v>
      </c>
    </row>
    <row r="557" spans="3:13">
      <c r="C557" s="8">
        <v>57</v>
      </c>
      <c r="D557" s="8">
        <v>45</v>
      </c>
      <c r="E557" s="8" t="s">
        <v>111</v>
      </c>
      <c r="F557" s="8">
        <v>4</v>
      </c>
      <c r="G557" s="8">
        <v>4</v>
      </c>
      <c r="H557" s="13">
        <v>43024</v>
      </c>
      <c r="I557" s="13">
        <v>43032</v>
      </c>
      <c r="J557" s="9">
        <v>8</v>
      </c>
      <c r="K557" s="8">
        <v>1</v>
      </c>
      <c r="L557" s="8" t="s">
        <v>103</v>
      </c>
    </row>
    <row r="558" spans="3:13">
      <c r="C558" s="8">
        <v>57</v>
      </c>
      <c r="D558" s="8">
        <v>45</v>
      </c>
      <c r="E558" s="8" t="s">
        <v>111</v>
      </c>
      <c r="F558" s="8">
        <v>5</v>
      </c>
      <c r="G558" s="8">
        <v>4</v>
      </c>
      <c r="H558" s="13">
        <v>43024</v>
      </c>
      <c r="I558" s="13">
        <v>43036</v>
      </c>
      <c r="J558" s="9">
        <v>12</v>
      </c>
      <c r="K558" s="8">
        <v>1</v>
      </c>
      <c r="L558" s="8" t="s">
        <v>103</v>
      </c>
    </row>
    <row r="559" spans="3:13">
      <c r="C559" s="8">
        <v>57</v>
      </c>
      <c r="D559" s="8">
        <v>46</v>
      </c>
      <c r="E559" s="8" t="s">
        <v>111</v>
      </c>
      <c r="F559" s="8">
        <v>1</v>
      </c>
      <c r="G559" s="8">
        <v>4</v>
      </c>
      <c r="H559" s="13">
        <v>43024</v>
      </c>
      <c r="I559" s="13">
        <v>43028</v>
      </c>
      <c r="J559" s="9">
        <v>4</v>
      </c>
      <c r="K559" s="8">
        <v>0</v>
      </c>
      <c r="L559" s="8" t="s">
        <v>109</v>
      </c>
      <c r="M559">
        <f>SUM(K560:K563)/COUNT(K560:K563)</f>
        <v>0.25</v>
      </c>
    </row>
    <row r="560" spans="3:13">
      <c r="C560" s="8">
        <v>57</v>
      </c>
      <c r="D560" s="8">
        <v>46</v>
      </c>
      <c r="E560" s="8" t="s">
        <v>111</v>
      </c>
      <c r="F560" s="8">
        <v>2</v>
      </c>
      <c r="G560" s="8">
        <v>4</v>
      </c>
      <c r="H560" s="13">
        <v>43024</v>
      </c>
      <c r="I560" s="13">
        <v>43035</v>
      </c>
      <c r="J560" s="9">
        <v>11</v>
      </c>
      <c r="K560" s="8">
        <v>1</v>
      </c>
      <c r="L560" s="8" t="s">
        <v>103</v>
      </c>
    </row>
    <row r="561" spans="3:13">
      <c r="C561" s="8">
        <v>57</v>
      </c>
      <c r="D561" s="8">
        <v>46</v>
      </c>
      <c r="E561" s="8" t="s">
        <v>111</v>
      </c>
      <c r="F561" s="8">
        <v>3</v>
      </c>
      <c r="G561" s="8">
        <v>4</v>
      </c>
      <c r="H561" s="13">
        <v>43024</v>
      </c>
      <c r="I561" s="8" t="s">
        <v>102</v>
      </c>
      <c r="J561" s="9">
        <v>14</v>
      </c>
      <c r="K561" s="8">
        <v>0</v>
      </c>
      <c r="L561" s="8" t="s">
        <v>103</v>
      </c>
    </row>
    <row r="562" spans="3:13">
      <c r="C562" s="8">
        <v>57</v>
      </c>
      <c r="D562" s="8">
        <v>46</v>
      </c>
      <c r="E562" s="8" t="s">
        <v>111</v>
      </c>
      <c r="F562" s="8">
        <v>4</v>
      </c>
      <c r="G562" s="8">
        <v>4</v>
      </c>
      <c r="H562" s="13">
        <v>43024</v>
      </c>
      <c r="I562" s="8" t="s">
        <v>102</v>
      </c>
      <c r="J562" s="9">
        <v>14</v>
      </c>
      <c r="K562" s="8">
        <v>0</v>
      </c>
      <c r="L562" s="8" t="s">
        <v>103</v>
      </c>
    </row>
    <row r="563" spans="3:13">
      <c r="C563" s="8">
        <v>57</v>
      </c>
      <c r="D563" s="8">
        <v>46</v>
      </c>
      <c r="E563" s="8" t="s">
        <v>111</v>
      </c>
      <c r="F563" s="8">
        <v>5</v>
      </c>
      <c r="G563" s="8">
        <v>4</v>
      </c>
      <c r="H563" s="13">
        <v>43024</v>
      </c>
      <c r="I563" s="8" t="s">
        <v>102</v>
      </c>
      <c r="J563" s="9">
        <v>14</v>
      </c>
      <c r="K563" s="8">
        <v>0</v>
      </c>
      <c r="L563" s="8" t="s">
        <v>103</v>
      </c>
    </row>
    <row r="564" spans="3:13">
      <c r="C564" s="8">
        <v>63</v>
      </c>
      <c r="D564" s="8">
        <v>57</v>
      </c>
      <c r="E564" s="8" t="s">
        <v>111</v>
      </c>
      <c r="F564" s="8">
        <v>1</v>
      </c>
      <c r="G564" s="8">
        <v>4</v>
      </c>
      <c r="H564" s="13">
        <v>43024</v>
      </c>
      <c r="I564" s="8" t="s">
        <v>102</v>
      </c>
      <c r="J564" s="9">
        <v>14</v>
      </c>
      <c r="K564" s="8">
        <v>0</v>
      </c>
      <c r="L564" s="8" t="s">
        <v>103</v>
      </c>
      <c r="M564">
        <f>SUM(K564:K568)/COUNT(K564:K568)</f>
        <v>0</v>
      </c>
    </row>
    <row r="565" spans="3:13">
      <c r="C565" s="8">
        <v>63</v>
      </c>
      <c r="D565" s="8">
        <v>57</v>
      </c>
      <c r="E565" s="8" t="s">
        <v>111</v>
      </c>
      <c r="F565" s="8">
        <v>2</v>
      </c>
      <c r="G565" s="8">
        <v>4</v>
      </c>
      <c r="H565" s="13">
        <v>43024</v>
      </c>
      <c r="I565" s="8" t="s">
        <v>102</v>
      </c>
      <c r="J565" s="9">
        <v>14</v>
      </c>
      <c r="K565" s="8">
        <v>0</v>
      </c>
      <c r="L565" s="8" t="s">
        <v>103</v>
      </c>
    </row>
    <row r="566" spans="3:13">
      <c r="C566" s="8">
        <v>63</v>
      </c>
      <c r="D566" s="8">
        <v>57</v>
      </c>
      <c r="E566" s="8" t="s">
        <v>111</v>
      </c>
      <c r="F566" s="8">
        <v>3</v>
      </c>
      <c r="G566" s="8">
        <v>4</v>
      </c>
      <c r="H566" s="13">
        <v>43024</v>
      </c>
      <c r="I566" s="8" t="s">
        <v>102</v>
      </c>
      <c r="J566" s="9">
        <v>14</v>
      </c>
      <c r="K566" s="8">
        <v>0</v>
      </c>
      <c r="L566" s="8" t="s">
        <v>103</v>
      </c>
    </row>
    <row r="567" spans="3:13">
      <c r="C567" s="8">
        <v>63</v>
      </c>
      <c r="D567" s="8">
        <v>57</v>
      </c>
      <c r="E567" s="8" t="s">
        <v>111</v>
      </c>
      <c r="F567" s="8">
        <v>4</v>
      </c>
      <c r="G567" s="8">
        <v>4</v>
      </c>
      <c r="H567" s="13">
        <v>43024</v>
      </c>
      <c r="I567" s="8" t="s">
        <v>102</v>
      </c>
      <c r="J567" s="9">
        <v>14</v>
      </c>
      <c r="K567" s="8">
        <v>0</v>
      </c>
      <c r="L567" s="8" t="s">
        <v>103</v>
      </c>
    </row>
    <row r="568" spans="3:13">
      <c r="C568" s="8">
        <v>63</v>
      </c>
      <c r="D568" s="8">
        <v>57</v>
      </c>
      <c r="E568" s="8" t="s">
        <v>111</v>
      </c>
      <c r="F568" s="8">
        <v>5</v>
      </c>
      <c r="G568" s="8">
        <v>4</v>
      </c>
      <c r="H568" s="13">
        <v>43024</v>
      </c>
      <c r="I568" s="8" t="s">
        <v>102</v>
      </c>
      <c r="J568" s="9">
        <v>14</v>
      </c>
      <c r="K568" s="8">
        <v>0</v>
      </c>
      <c r="L568" s="8" t="s">
        <v>103</v>
      </c>
    </row>
    <row r="569" spans="3:13">
      <c r="C569" s="8">
        <v>63</v>
      </c>
      <c r="D569" s="8">
        <v>58</v>
      </c>
      <c r="E569" s="8" t="s">
        <v>111</v>
      </c>
      <c r="F569" s="8">
        <v>1</v>
      </c>
      <c r="G569" s="8">
        <v>4</v>
      </c>
      <c r="H569" s="13">
        <v>43024</v>
      </c>
      <c r="I569" s="13">
        <v>43027</v>
      </c>
      <c r="J569" s="9">
        <v>3</v>
      </c>
      <c r="K569" s="8">
        <v>0</v>
      </c>
      <c r="L569" s="8" t="s">
        <v>109</v>
      </c>
    </row>
    <row r="570" spans="3:13">
      <c r="C570" s="8">
        <v>63</v>
      </c>
      <c r="D570" s="8">
        <v>58</v>
      </c>
      <c r="E570" s="8" t="s">
        <v>111</v>
      </c>
      <c r="F570" s="8">
        <v>2</v>
      </c>
      <c r="G570" s="8">
        <v>4</v>
      </c>
      <c r="H570" s="13">
        <v>43024</v>
      </c>
      <c r="I570" s="13">
        <v>43028</v>
      </c>
      <c r="J570" s="9">
        <v>4</v>
      </c>
      <c r="K570" s="8">
        <v>0</v>
      </c>
      <c r="L570" s="8" t="s">
        <v>109</v>
      </c>
    </row>
    <row r="571" spans="3:13">
      <c r="C571" s="8">
        <v>63</v>
      </c>
      <c r="D571" s="8">
        <v>58</v>
      </c>
      <c r="E571" s="8" t="s">
        <v>111</v>
      </c>
      <c r="F571" s="8">
        <v>3</v>
      </c>
      <c r="G571" s="8">
        <v>4</v>
      </c>
      <c r="H571" s="13">
        <v>43024</v>
      </c>
      <c r="I571" s="13">
        <v>43032</v>
      </c>
      <c r="J571" s="9">
        <v>8</v>
      </c>
      <c r="K571" s="8">
        <v>0</v>
      </c>
      <c r="L571" s="8" t="s">
        <v>109</v>
      </c>
    </row>
    <row r="572" spans="3:13">
      <c r="C572" s="8">
        <v>63</v>
      </c>
      <c r="D572" s="8">
        <v>58</v>
      </c>
      <c r="E572" s="8" t="s">
        <v>111</v>
      </c>
      <c r="F572" s="8">
        <v>4</v>
      </c>
      <c r="G572" s="8">
        <v>4</v>
      </c>
      <c r="H572" s="13">
        <v>43024</v>
      </c>
      <c r="I572" s="8" t="s">
        <v>102</v>
      </c>
      <c r="J572" s="9">
        <v>14</v>
      </c>
      <c r="K572" s="8">
        <v>0</v>
      </c>
      <c r="L572" s="8" t="s">
        <v>103</v>
      </c>
    </row>
    <row r="573" spans="3:13">
      <c r="C573" s="8">
        <v>63</v>
      </c>
      <c r="D573" s="8">
        <v>58</v>
      </c>
      <c r="E573" s="8" t="s">
        <v>111</v>
      </c>
      <c r="F573" s="8">
        <v>5</v>
      </c>
      <c r="G573" s="8">
        <v>4</v>
      </c>
      <c r="H573" s="13">
        <v>43024</v>
      </c>
      <c r="I573" s="8" t="s">
        <v>102</v>
      </c>
      <c r="J573" s="9">
        <v>14</v>
      </c>
      <c r="K573" s="8">
        <v>0</v>
      </c>
      <c r="L573" s="8" t="s">
        <v>103</v>
      </c>
    </row>
    <row r="574" spans="3:13">
      <c r="C574" s="8">
        <v>69</v>
      </c>
      <c r="D574" s="8">
        <v>69</v>
      </c>
      <c r="E574" s="8" t="s">
        <v>111</v>
      </c>
      <c r="F574" s="8">
        <v>1</v>
      </c>
      <c r="G574" s="8">
        <v>4</v>
      </c>
      <c r="H574" s="13">
        <v>43024</v>
      </c>
      <c r="I574" s="13">
        <v>43033</v>
      </c>
      <c r="J574" s="9">
        <v>9</v>
      </c>
      <c r="K574" s="8">
        <v>1</v>
      </c>
      <c r="L574" s="8" t="s">
        <v>103</v>
      </c>
      <c r="M574">
        <f>SUM(K574:K578)/COUNT(K574:K578)</f>
        <v>0.2</v>
      </c>
    </row>
    <row r="575" spans="3:13">
      <c r="C575" s="8">
        <v>69</v>
      </c>
      <c r="D575" s="8">
        <v>69</v>
      </c>
      <c r="E575" s="8" t="s">
        <v>111</v>
      </c>
      <c r="F575" s="8">
        <v>2</v>
      </c>
      <c r="G575" s="8">
        <v>4</v>
      </c>
      <c r="H575" s="13">
        <v>43024</v>
      </c>
      <c r="I575" s="8" t="s">
        <v>102</v>
      </c>
      <c r="J575" s="9">
        <v>14</v>
      </c>
      <c r="K575" s="8">
        <v>0</v>
      </c>
      <c r="L575" s="8" t="s">
        <v>103</v>
      </c>
    </row>
    <row r="576" spans="3:13">
      <c r="C576" s="8">
        <v>69</v>
      </c>
      <c r="D576" s="8">
        <v>69</v>
      </c>
      <c r="E576" s="8" t="s">
        <v>111</v>
      </c>
      <c r="F576" s="8">
        <v>3</v>
      </c>
      <c r="G576" s="8">
        <v>4</v>
      </c>
      <c r="H576" s="13">
        <v>43024</v>
      </c>
      <c r="I576" s="8" t="s">
        <v>102</v>
      </c>
      <c r="J576" s="9">
        <v>14</v>
      </c>
      <c r="K576" s="8">
        <v>0</v>
      </c>
      <c r="L576" s="8" t="s">
        <v>103</v>
      </c>
    </row>
    <row r="577" spans="3:13">
      <c r="C577" s="8">
        <v>69</v>
      </c>
      <c r="D577" s="8">
        <v>69</v>
      </c>
      <c r="E577" s="8" t="s">
        <v>111</v>
      </c>
      <c r="F577" s="8">
        <v>4</v>
      </c>
      <c r="G577" s="8">
        <v>4</v>
      </c>
      <c r="H577" s="13">
        <v>43024</v>
      </c>
      <c r="I577" s="8" t="s">
        <v>102</v>
      </c>
      <c r="J577" s="9">
        <v>14</v>
      </c>
      <c r="K577" s="8">
        <v>0</v>
      </c>
      <c r="L577" s="8" t="s">
        <v>103</v>
      </c>
    </row>
    <row r="578" spans="3:13">
      <c r="C578" s="8">
        <v>69</v>
      </c>
      <c r="D578" s="8">
        <v>69</v>
      </c>
      <c r="E578" s="8" t="s">
        <v>111</v>
      </c>
      <c r="F578" s="8">
        <v>5</v>
      </c>
      <c r="G578" s="8">
        <v>4</v>
      </c>
      <c r="H578" s="13">
        <v>43024</v>
      </c>
      <c r="I578" s="8" t="s">
        <v>102</v>
      </c>
      <c r="J578" s="9">
        <v>14</v>
      </c>
      <c r="K578" s="8">
        <v>0</v>
      </c>
      <c r="L578" s="8" t="s">
        <v>103</v>
      </c>
    </row>
    <row r="579" spans="3:13">
      <c r="C579" s="8">
        <v>69</v>
      </c>
      <c r="D579" s="8">
        <v>70</v>
      </c>
      <c r="E579" s="8" t="s">
        <v>111</v>
      </c>
      <c r="F579" s="8">
        <v>1</v>
      </c>
      <c r="G579" s="8">
        <v>4</v>
      </c>
      <c r="H579" s="13">
        <v>43024</v>
      </c>
      <c r="I579" s="13">
        <v>43025</v>
      </c>
      <c r="J579" s="9">
        <v>1</v>
      </c>
      <c r="K579" s="8">
        <v>1</v>
      </c>
      <c r="L579" s="8" t="s">
        <v>112</v>
      </c>
      <c r="M579">
        <f>SUM(K580:K583)/COUNT(K580:K583)</f>
        <v>0</v>
      </c>
    </row>
    <row r="580" spans="3:13">
      <c r="C580" s="8">
        <v>69</v>
      </c>
      <c r="D580" s="8">
        <v>70</v>
      </c>
      <c r="E580" s="8" t="s">
        <v>111</v>
      </c>
      <c r="F580" s="8">
        <v>2</v>
      </c>
      <c r="G580" s="8">
        <v>4</v>
      </c>
      <c r="H580" s="13">
        <v>43024</v>
      </c>
      <c r="I580" s="8" t="s">
        <v>102</v>
      </c>
      <c r="J580" s="9">
        <v>14</v>
      </c>
      <c r="K580" s="8">
        <v>0</v>
      </c>
      <c r="L580" s="8" t="s">
        <v>103</v>
      </c>
    </row>
    <row r="581" spans="3:13">
      <c r="C581" s="8">
        <v>69</v>
      </c>
      <c r="D581" s="8">
        <v>70</v>
      </c>
      <c r="E581" s="8" t="s">
        <v>111</v>
      </c>
      <c r="F581" s="8">
        <v>3</v>
      </c>
      <c r="G581" s="8">
        <v>4</v>
      </c>
      <c r="H581" s="13">
        <v>43024</v>
      </c>
      <c r="I581" s="8" t="s">
        <v>102</v>
      </c>
      <c r="J581" s="9">
        <v>14</v>
      </c>
      <c r="K581" s="8">
        <v>0</v>
      </c>
      <c r="L581" s="8" t="s">
        <v>103</v>
      </c>
    </row>
    <row r="582" spans="3:13">
      <c r="C582" s="8">
        <v>69</v>
      </c>
      <c r="D582" s="8">
        <v>70</v>
      </c>
      <c r="E582" s="8" t="s">
        <v>111</v>
      </c>
      <c r="F582" s="8">
        <v>4</v>
      </c>
      <c r="G582" s="8">
        <v>4</v>
      </c>
      <c r="H582" s="13">
        <v>43024</v>
      </c>
      <c r="I582" s="8" t="s">
        <v>102</v>
      </c>
      <c r="J582" s="9">
        <v>14</v>
      </c>
      <c r="K582" s="8">
        <v>0</v>
      </c>
      <c r="L582" s="8" t="s">
        <v>103</v>
      </c>
    </row>
    <row r="583" spans="3:13">
      <c r="C583" s="8">
        <v>69</v>
      </c>
      <c r="D583" s="8">
        <v>70</v>
      </c>
      <c r="E583" s="8" t="s">
        <v>111</v>
      </c>
      <c r="F583" s="8">
        <v>5</v>
      </c>
      <c r="G583" s="8">
        <v>4</v>
      </c>
      <c r="H583" s="13">
        <v>43024</v>
      </c>
      <c r="I583" s="8" t="s">
        <v>102</v>
      </c>
      <c r="J583" s="9">
        <v>14</v>
      </c>
      <c r="K583" s="8">
        <v>0</v>
      </c>
      <c r="L583" s="8" t="s">
        <v>103</v>
      </c>
    </row>
    <row r="584" spans="3:13">
      <c r="C584" s="8">
        <v>69</v>
      </c>
      <c r="D584" s="8">
        <v>71</v>
      </c>
      <c r="E584" s="8" t="s">
        <v>111</v>
      </c>
      <c r="F584" s="8">
        <v>1</v>
      </c>
      <c r="G584" s="8">
        <v>4</v>
      </c>
      <c r="H584" s="13">
        <v>43024</v>
      </c>
      <c r="I584" s="13">
        <v>43035</v>
      </c>
      <c r="J584" s="9">
        <v>11</v>
      </c>
      <c r="K584" s="8">
        <v>1</v>
      </c>
      <c r="L584" s="8" t="s">
        <v>103</v>
      </c>
      <c r="M584">
        <f>SUM(K584:K588)/COUNT(K584:K588)</f>
        <v>0.2</v>
      </c>
    </row>
    <row r="585" spans="3:13">
      <c r="C585" s="8">
        <v>69</v>
      </c>
      <c r="D585" s="8">
        <v>71</v>
      </c>
      <c r="E585" s="8" t="s">
        <v>111</v>
      </c>
      <c r="F585" s="8">
        <v>2</v>
      </c>
      <c r="G585" s="8">
        <v>4</v>
      </c>
      <c r="H585" s="13">
        <v>43024</v>
      </c>
      <c r="I585" s="8" t="s">
        <v>102</v>
      </c>
      <c r="J585" s="9">
        <v>14</v>
      </c>
      <c r="K585" s="8">
        <v>0</v>
      </c>
      <c r="L585" s="8" t="s">
        <v>103</v>
      </c>
    </row>
    <row r="586" spans="3:13">
      <c r="C586" s="8">
        <v>69</v>
      </c>
      <c r="D586" s="8">
        <v>71</v>
      </c>
      <c r="E586" s="8" t="s">
        <v>111</v>
      </c>
      <c r="F586" s="8">
        <v>3</v>
      </c>
      <c r="G586" s="8">
        <v>4</v>
      </c>
      <c r="H586" s="13">
        <v>43024</v>
      </c>
      <c r="I586" s="8" t="s">
        <v>102</v>
      </c>
      <c r="J586" s="9">
        <v>14</v>
      </c>
      <c r="K586" s="8">
        <v>0</v>
      </c>
      <c r="L586" s="8" t="s">
        <v>103</v>
      </c>
    </row>
    <row r="587" spans="3:13">
      <c r="C587" s="8">
        <v>69</v>
      </c>
      <c r="D587" s="8">
        <v>71</v>
      </c>
      <c r="E587" s="8" t="s">
        <v>111</v>
      </c>
      <c r="F587" s="8">
        <v>4</v>
      </c>
      <c r="G587" s="8">
        <v>4</v>
      </c>
      <c r="H587" s="13">
        <v>43024</v>
      </c>
      <c r="I587" s="8" t="s">
        <v>102</v>
      </c>
      <c r="J587" s="9">
        <v>14</v>
      </c>
      <c r="K587" s="8">
        <v>0</v>
      </c>
      <c r="L587" s="8" t="s">
        <v>103</v>
      </c>
    </row>
    <row r="588" spans="3:13">
      <c r="C588" s="8">
        <v>69</v>
      </c>
      <c r="D588" s="8">
        <v>71</v>
      </c>
      <c r="E588" s="8" t="s">
        <v>111</v>
      </c>
      <c r="F588" s="8">
        <v>5</v>
      </c>
      <c r="G588" s="8">
        <v>4</v>
      </c>
      <c r="H588" s="13">
        <v>43024</v>
      </c>
      <c r="I588" s="8" t="s">
        <v>102</v>
      </c>
      <c r="J588" s="9">
        <v>14</v>
      </c>
      <c r="K588" s="8">
        <v>0</v>
      </c>
      <c r="L588" s="8" t="s">
        <v>103</v>
      </c>
    </row>
    <row r="589" spans="3:13">
      <c r="C589" s="8">
        <v>69</v>
      </c>
      <c r="D589" s="8">
        <v>72</v>
      </c>
      <c r="E589" s="8" t="s">
        <v>111</v>
      </c>
      <c r="F589" s="8">
        <v>1</v>
      </c>
      <c r="G589" s="8">
        <v>4</v>
      </c>
      <c r="H589" s="13">
        <v>43024</v>
      </c>
      <c r="I589" s="13">
        <v>43031</v>
      </c>
      <c r="J589" s="9">
        <v>7</v>
      </c>
      <c r="K589" s="8">
        <v>1</v>
      </c>
      <c r="L589" s="8" t="s">
        <v>103</v>
      </c>
      <c r="M589">
        <f>SUM(K589:K593)/COUNT(K589:K593)</f>
        <v>0.2</v>
      </c>
    </row>
    <row r="590" spans="3:13">
      <c r="C590" s="8">
        <v>69</v>
      </c>
      <c r="D590" s="8">
        <v>72</v>
      </c>
      <c r="E590" s="8" t="s">
        <v>111</v>
      </c>
      <c r="F590" s="8">
        <v>2</v>
      </c>
      <c r="G590" s="8">
        <v>4</v>
      </c>
      <c r="H590" s="13">
        <v>43024</v>
      </c>
      <c r="I590" s="8" t="s">
        <v>102</v>
      </c>
      <c r="J590" s="9">
        <v>14</v>
      </c>
      <c r="K590" s="8">
        <v>0</v>
      </c>
      <c r="L590" s="8" t="s">
        <v>103</v>
      </c>
    </row>
    <row r="591" spans="3:13">
      <c r="C591" s="8">
        <v>69</v>
      </c>
      <c r="D591" s="8">
        <v>72</v>
      </c>
      <c r="E591" s="8" t="s">
        <v>111</v>
      </c>
      <c r="F591" s="8">
        <v>3</v>
      </c>
      <c r="G591" s="8">
        <v>4</v>
      </c>
      <c r="H591" s="13">
        <v>43024</v>
      </c>
      <c r="I591" s="8" t="s">
        <v>102</v>
      </c>
      <c r="J591" s="9">
        <v>14</v>
      </c>
      <c r="K591" s="8">
        <v>0</v>
      </c>
      <c r="L591" s="8" t="s">
        <v>103</v>
      </c>
    </row>
    <row r="592" spans="3:13">
      <c r="C592" s="8">
        <v>69</v>
      </c>
      <c r="D592" s="8">
        <v>72</v>
      </c>
      <c r="E592" s="8" t="s">
        <v>111</v>
      </c>
      <c r="F592" s="8">
        <v>4</v>
      </c>
      <c r="G592" s="8">
        <v>4</v>
      </c>
      <c r="H592" s="13">
        <v>43024</v>
      </c>
      <c r="I592" s="8" t="s">
        <v>102</v>
      </c>
      <c r="J592" s="9">
        <v>14</v>
      </c>
      <c r="K592" s="8">
        <v>0</v>
      </c>
      <c r="L592" s="8" t="s">
        <v>103</v>
      </c>
    </row>
    <row r="593" spans="3:13">
      <c r="C593" s="8">
        <v>69</v>
      </c>
      <c r="D593" s="8">
        <v>72</v>
      </c>
      <c r="E593" s="8" t="s">
        <v>111</v>
      </c>
      <c r="F593" s="8">
        <v>5</v>
      </c>
      <c r="G593" s="8">
        <v>4</v>
      </c>
      <c r="H593" s="13">
        <v>43024</v>
      </c>
      <c r="I593" s="8" t="s">
        <v>102</v>
      </c>
      <c r="J593" s="9">
        <v>14</v>
      </c>
      <c r="K593" s="8">
        <v>0</v>
      </c>
      <c r="L593" s="8" t="s">
        <v>103</v>
      </c>
    </row>
    <row r="594" spans="3:13">
      <c r="C594" s="8">
        <v>81</v>
      </c>
      <c r="D594" s="8">
        <v>83</v>
      </c>
      <c r="E594" s="8" t="s">
        <v>111</v>
      </c>
      <c r="F594" s="8">
        <v>1</v>
      </c>
      <c r="G594" s="8">
        <v>4</v>
      </c>
      <c r="H594" s="13">
        <v>43024</v>
      </c>
      <c r="I594" s="8" t="s">
        <v>102</v>
      </c>
      <c r="J594" s="9">
        <v>14</v>
      </c>
      <c r="K594" s="8">
        <v>0</v>
      </c>
      <c r="L594" s="8" t="s">
        <v>103</v>
      </c>
      <c r="M594">
        <f>SUM(K594:K598)/COUNT(K594:K598)</f>
        <v>0</v>
      </c>
    </row>
    <row r="595" spans="3:13">
      <c r="C595" s="8">
        <v>81</v>
      </c>
      <c r="D595" s="8">
        <v>83</v>
      </c>
      <c r="E595" s="8" t="s">
        <v>111</v>
      </c>
      <c r="F595" s="8">
        <v>2</v>
      </c>
      <c r="G595" s="8">
        <v>4</v>
      </c>
      <c r="H595" s="13">
        <v>43024</v>
      </c>
      <c r="I595" s="8" t="s">
        <v>102</v>
      </c>
      <c r="J595" s="9">
        <v>14</v>
      </c>
      <c r="K595" s="8">
        <v>0</v>
      </c>
      <c r="L595" s="8" t="s">
        <v>103</v>
      </c>
    </row>
    <row r="596" spans="3:13">
      <c r="C596" s="8">
        <v>81</v>
      </c>
      <c r="D596" s="8">
        <v>83</v>
      </c>
      <c r="E596" s="8" t="s">
        <v>111</v>
      </c>
      <c r="F596" s="8">
        <v>3</v>
      </c>
      <c r="G596" s="8">
        <v>4</v>
      </c>
      <c r="H596" s="13">
        <v>43024</v>
      </c>
      <c r="I596" s="8" t="s">
        <v>102</v>
      </c>
      <c r="J596" s="9">
        <v>14</v>
      </c>
      <c r="K596" s="8">
        <v>0</v>
      </c>
      <c r="L596" s="8" t="s">
        <v>103</v>
      </c>
    </row>
    <row r="597" spans="3:13">
      <c r="C597" s="8">
        <v>81</v>
      </c>
      <c r="D597" s="8">
        <v>83</v>
      </c>
      <c r="E597" s="8" t="s">
        <v>111</v>
      </c>
      <c r="F597" s="8">
        <v>4</v>
      </c>
      <c r="G597" s="8">
        <v>4</v>
      </c>
      <c r="H597" s="13">
        <v>43024</v>
      </c>
      <c r="I597" s="8" t="s">
        <v>102</v>
      </c>
      <c r="J597" s="9">
        <v>14</v>
      </c>
      <c r="K597" s="8">
        <v>0</v>
      </c>
      <c r="L597" s="8" t="s">
        <v>103</v>
      </c>
    </row>
    <row r="598" spans="3:13">
      <c r="C598" s="8">
        <v>81</v>
      </c>
      <c r="D598" s="8">
        <v>83</v>
      </c>
      <c r="E598" s="8" t="s">
        <v>111</v>
      </c>
      <c r="F598" s="8">
        <v>5</v>
      </c>
      <c r="G598" s="8">
        <v>4</v>
      </c>
      <c r="H598" s="13">
        <v>43024</v>
      </c>
      <c r="I598" s="8" t="s">
        <v>102</v>
      </c>
      <c r="J598" s="9">
        <v>14</v>
      </c>
      <c r="K598" s="8">
        <v>0</v>
      </c>
      <c r="L598" s="8" t="s">
        <v>103</v>
      </c>
    </row>
    <row r="599" spans="3:13">
      <c r="C599" s="8">
        <v>81</v>
      </c>
      <c r="D599" s="8">
        <v>84</v>
      </c>
      <c r="E599" s="8" t="s">
        <v>111</v>
      </c>
      <c r="F599" s="8">
        <v>1</v>
      </c>
      <c r="G599" s="8">
        <v>4</v>
      </c>
      <c r="H599" s="13">
        <v>43024</v>
      </c>
      <c r="I599" s="13">
        <v>43032</v>
      </c>
      <c r="J599" s="9">
        <v>8</v>
      </c>
      <c r="K599" s="8">
        <v>1</v>
      </c>
      <c r="L599" s="8" t="s">
        <v>103</v>
      </c>
      <c r="M599">
        <f>SUM(K599:K603)/COUNT(K599:K603)</f>
        <v>0.2</v>
      </c>
    </row>
    <row r="600" spans="3:13">
      <c r="C600" s="8">
        <v>81</v>
      </c>
      <c r="D600" s="8">
        <v>84</v>
      </c>
      <c r="E600" s="8" t="s">
        <v>111</v>
      </c>
      <c r="F600" s="8">
        <v>2</v>
      </c>
      <c r="G600" s="8">
        <v>4</v>
      </c>
      <c r="H600" s="13">
        <v>43024</v>
      </c>
      <c r="I600" s="8" t="s">
        <v>102</v>
      </c>
      <c r="J600" s="9">
        <v>14</v>
      </c>
      <c r="K600" s="8">
        <v>0</v>
      </c>
      <c r="L600" s="8" t="s">
        <v>103</v>
      </c>
    </row>
    <row r="601" spans="3:13">
      <c r="C601" s="8">
        <v>81</v>
      </c>
      <c r="D601" s="8">
        <v>84</v>
      </c>
      <c r="E601" s="8" t="s">
        <v>111</v>
      </c>
      <c r="F601" s="8">
        <v>3</v>
      </c>
      <c r="G601" s="8">
        <v>4</v>
      </c>
      <c r="H601" s="13">
        <v>43024</v>
      </c>
      <c r="I601" s="8" t="s">
        <v>102</v>
      </c>
      <c r="J601" s="9">
        <v>14</v>
      </c>
      <c r="K601" s="8">
        <v>0</v>
      </c>
      <c r="L601" s="8" t="s">
        <v>103</v>
      </c>
    </row>
    <row r="602" spans="3:13">
      <c r="C602" s="8">
        <v>81</v>
      </c>
      <c r="D602" s="8">
        <v>84</v>
      </c>
      <c r="E602" s="8" t="s">
        <v>111</v>
      </c>
      <c r="F602" s="8">
        <v>4</v>
      </c>
      <c r="G602" s="8">
        <v>4</v>
      </c>
      <c r="H602" s="13">
        <v>43024</v>
      </c>
      <c r="I602" s="8" t="s">
        <v>102</v>
      </c>
      <c r="J602" s="9">
        <v>14</v>
      </c>
      <c r="K602" s="8">
        <v>0</v>
      </c>
      <c r="L602" s="8" t="s">
        <v>103</v>
      </c>
    </row>
    <row r="603" spans="3:13">
      <c r="C603" s="8">
        <v>81</v>
      </c>
      <c r="D603" s="8">
        <v>84</v>
      </c>
      <c r="E603" s="8" t="s">
        <v>111</v>
      </c>
      <c r="F603" s="8">
        <v>5</v>
      </c>
      <c r="G603" s="8">
        <v>4</v>
      </c>
      <c r="H603" s="13">
        <v>43024</v>
      </c>
      <c r="I603" s="8" t="s">
        <v>102</v>
      </c>
      <c r="J603" s="9">
        <v>14</v>
      </c>
      <c r="K603" s="8">
        <v>0</v>
      </c>
      <c r="L603" s="8" t="s">
        <v>103</v>
      </c>
    </row>
    <row r="604" spans="3:13">
      <c r="C604" s="8">
        <v>81</v>
      </c>
      <c r="D604" s="8">
        <v>85</v>
      </c>
      <c r="E604" s="8" t="s">
        <v>111</v>
      </c>
      <c r="F604" s="8">
        <v>1</v>
      </c>
      <c r="G604" s="8">
        <v>4</v>
      </c>
      <c r="H604" s="13">
        <v>43024</v>
      </c>
      <c r="I604" s="8" t="s">
        <v>102</v>
      </c>
      <c r="J604" s="9">
        <v>14</v>
      </c>
      <c r="K604" s="8">
        <v>0</v>
      </c>
      <c r="L604" s="8" t="s">
        <v>103</v>
      </c>
      <c r="M604">
        <f>SUM(K604:K608)/COUNT(K604:K608)</f>
        <v>0</v>
      </c>
    </row>
    <row r="605" spans="3:13">
      <c r="C605" s="8">
        <v>81</v>
      </c>
      <c r="D605" s="8">
        <v>85</v>
      </c>
      <c r="E605" s="8" t="s">
        <v>111</v>
      </c>
      <c r="F605" s="8">
        <v>2</v>
      </c>
      <c r="G605" s="8">
        <v>4</v>
      </c>
      <c r="H605" s="13">
        <v>43024</v>
      </c>
      <c r="I605" s="8" t="s">
        <v>102</v>
      </c>
      <c r="J605" s="9">
        <v>14</v>
      </c>
      <c r="K605" s="8">
        <v>0</v>
      </c>
      <c r="L605" s="8" t="s">
        <v>103</v>
      </c>
    </row>
    <row r="606" spans="3:13">
      <c r="C606" s="8">
        <v>81</v>
      </c>
      <c r="D606" s="8">
        <v>85</v>
      </c>
      <c r="E606" s="8" t="s">
        <v>111</v>
      </c>
      <c r="F606" s="8">
        <v>3</v>
      </c>
      <c r="G606" s="8">
        <v>4</v>
      </c>
      <c r="H606" s="13">
        <v>43024</v>
      </c>
      <c r="I606" s="8" t="s">
        <v>102</v>
      </c>
      <c r="J606" s="9">
        <v>14</v>
      </c>
      <c r="K606" s="8">
        <v>0</v>
      </c>
      <c r="L606" s="8" t="s">
        <v>103</v>
      </c>
    </row>
    <row r="607" spans="3:13">
      <c r="C607" s="8">
        <v>81</v>
      </c>
      <c r="D607" s="8">
        <v>85</v>
      </c>
      <c r="E607" s="8" t="s">
        <v>111</v>
      </c>
      <c r="F607" s="8">
        <v>4</v>
      </c>
      <c r="G607" s="8">
        <v>4</v>
      </c>
      <c r="H607" s="13">
        <v>43024</v>
      </c>
      <c r="I607" s="8" t="s">
        <v>102</v>
      </c>
      <c r="J607" s="9">
        <v>14</v>
      </c>
      <c r="K607" s="8">
        <v>0</v>
      </c>
      <c r="L607" s="8" t="s">
        <v>103</v>
      </c>
    </row>
    <row r="608" spans="3:13">
      <c r="C608" s="8">
        <v>81</v>
      </c>
      <c r="D608" s="8">
        <v>85</v>
      </c>
      <c r="E608" s="8" t="s">
        <v>111</v>
      </c>
      <c r="F608" s="8">
        <v>5</v>
      </c>
      <c r="G608" s="8">
        <v>4</v>
      </c>
      <c r="H608" s="13">
        <v>43024</v>
      </c>
      <c r="I608" s="8" t="s">
        <v>102</v>
      </c>
      <c r="J608" s="9">
        <v>14</v>
      </c>
      <c r="K608" s="8">
        <v>0</v>
      </c>
      <c r="L608" s="8" t="s">
        <v>103</v>
      </c>
    </row>
    <row r="609" spans="3:13">
      <c r="C609" s="8">
        <v>81</v>
      </c>
      <c r="D609" s="8">
        <v>86</v>
      </c>
      <c r="E609" s="8" t="s">
        <v>111</v>
      </c>
      <c r="F609" s="8">
        <v>1</v>
      </c>
      <c r="G609" s="8">
        <v>4</v>
      </c>
      <c r="H609" s="13">
        <v>43024</v>
      </c>
      <c r="I609" s="8" t="s">
        <v>102</v>
      </c>
      <c r="J609" s="9">
        <v>14</v>
      </c>
      <c r="K609" s="8">
        <v>0</v>
      </c>
      <c r="L609" s="8" t="s">
        <v>103</v>
      </c>
      <c r="M609">
        <f>SUM(K609:K613)/COUNT(K609:K613)</f>
        <v>0</v>
      </c>
    </row>
    <row r="610" spans="3:13">
      <c r="C610" s="8">
        <v>81</v>
      </c>
      <c r="D610" s="8">
        <v>86</v>
      </c>
      <c r="E610" s="8" t="s">
        <v>111</v>
      </c>
      <c r="F610" s="8">
        <v>2</v>
      </c>
      <c r="G610" s="8">
        <v>4</v>
      </c>
      <c r="H610" s="13">
        <v>43024</v>
      </c>
      <c r="I610" s="8" t="s">
        <v>102</v>
      </c>
      <c r="J610" s="9">
        <v>14</v>
      </c>
      <c r="K610" s="8">
        <v>0</v>
      </c>
      <c r="L610" s="8" t="s">
        <v>103</v>
      </c>
    </row>
    <row r="611" spans="3:13">
      <c r="C611" s="8">
        <v>81</v>
      </c>
      <c r="D611" s="8">
        <v>86</v>
      </c>
      <c r="E611" s="8" t="s">
        <v>111</v>
      </c>
      <c r="F611" s="8">
        <v>3</v>
      </c>
      <c r="G611" s="8">
        <v>4</v>
      </c>
      <c r="H611" s="13">
        <v>43024</v>
      </c>
      <c r="I611" s="8" t="s">
        <v>102</v>
      </c>
      <c r="J611" s="9">
        <v>14</v>
      </c>
      <c r="K611" s="8">
        <v>0</v>
      </c>
      <c r="L611" s="8" t="s">
        <v>103</v>
      </c>
    </row>
    <row r="612" spans="3:13">
      <c r="C612" s="8">
        <v>81</v>
      </c>
      <c r="D612" s="8">
        <v>86</v>
      </c>
      <c r="E612" s="8" t="s">
        <v>111</v>
      </c>
      <c r="F612" s="8">
        <v>4</v>
      </c>
      <c r="G612" s="8">
        <v>4</v>
      </c>
      <c r="H612" s="13">
        <v>43024</v>
      </c>
      <c r="I612" s="8" t="s">
        <v>102</v>
      </c>
      <c r="J612" s="9">
        <v>14</v>
      </c>
      <c r="K612" s="8">
        <v>0</v>
      </c>
      <c r="L612" s="8" t="s">
        <v>103</v>
      </c>
    </row>
    <row r="613" spans="3:13">
      <c r="C613" s="8">
        <v>81</v>
      </c>
      <c r="D613" s="8">
        <v>86</v>
      </c>
      <c r="E613" s="8" t="s">
        <v>111</v>
      </c>
      <c r="F613" s="8">
        <v>5</v>
      </c>
      <c r="G613" s="8">
        <v>4</v>
      </c>
      <c r="H613" s="13">
        <v>43024</v>
      </c>
      <c r="I613" s="8" t="s">
        <v>102</v>
      </c>
      <c r="J613" s="9">
        <v>14</v>
      </c>
      <c r="K613" s="8">
        <v>0</v>
      </c>
      <c r="L613" s="8" t="s">
        <v>103</v>
      </c>
    </row>
    <row r="614" spans="3:13">
      <c r="C614" s="8">
        <v>93</v>
      </c>
      <c r="D614" s="8">
        <v>93</v>
      </c>
      <c r="E614" s="8" t="s">
        <v>111</v>
      </c>
      <c r="F614" s="8">
        <v>1</v>
      </c>
      <c r="G614" s="8">
        <v>4</v>
      </c>
      <c r="H614" s="13">
        <v>43024</v>
      </c>
      <c r="I614" s="8" t="s">
        <v>102</v>
      </c>
      <c r="J614" s="9">
        <v>14</v>
      </c>
      <c r="K614" s="8">
        <v>0</v>
      </c>
      <c r="L614" s="8" t="s">
        <v>103</v>
      </c>
      <c r="M614">
        <f>SUM(K614:K618)/COUNT(K614:K618)</f>
        <v>0</v>
      </c>
    </row>
    <row r="615" spans="3:13">
      <c r="C615" s="8">
        <v>93</v>
      </c>
      <c r="D615" s="8">
        <v>93</v>
      </c>
      <c r="E615" s="8" t="s">
        <v>111</v>
      </c>
      <c r="F615" s="8">
        <v>2</v>
      </c>
      <c r="G615" s="8">
        <v>4</v>
      </c>
      <c r="H615" s="13">
        <v>43024</v>
      </c>
      <c r="I615" s="8" t="s">
        <v>102</v>
      </c>
      <c r="J615" s="9">
        <v>14</v>
      </c>
      <c r="K615" s="8">
        <v>0</v>
      </c>
      <c r="L615" s="8" t="s">
        <v>103</v>
      </c>
    </row>
    <row r="616" spans="3:13">
      <c r="C616" s="8">
        <v>93</v>
      </c>
      <c r="D616" s="8">
        <v>93</v>
      </c>
      <c r="E616" s="8" t="s">
        <v>111</v>
      </c>
      <c r="F616" s="8">
        <v>3</v>
      </c>
      <c r="G616" s="8">
        <v>4</v>
      </c>
      <c r="H616" s="13">
        <v>43024</v>
      </c>
      <c r="I616" s="8" t="s">
        <v>102</v>
      </c>
      <c r="J616" s="9">
        <v>14</v>
      </c>
      <c r="K616" s="8">
        <v>0</v>
      </c>
      <c r="L616" s="8" t="s">
        <v>103</v>
      </c>
    </row>
    <row r="617" spans="3:13">
      <c r="C617" s="8">
        <v>93</v>
      </c>
      <c r="D617" s="8">
        <v>93</v>
      </c>
      <c r="E617" s="8" t="s">
        <v>111</v>
      </c>
      <c r="F617" s="8">
        <v>4</v>
      </c>
      <c r="G617" s="8">
        <v>4</v>
      </c>
      <c r="H617" s="13">
        <v>43024</v>
      </c>
      <c r="I617" s="8" t="s">
        <v>102</v>
      </c>
      <c r="J617" s="9">
        <v>14</v>
      </c>
      <c r="K617" s="8">
        <v>0</v>
      </c>
      <c r="L617" s="8" t="s">
        <v>103</v>
      </c>
    </row>
    <row r="618" spans="3:13">
      <c r="C618" s="8">
        <v>93</v>
      </c>
      <c r="D618" s="8">
        <v>93</v>
      </c>
      <c r="E618" s="8" t="s">
        <v>111</v>
      </c>
      <c r="F618" s="8">
        <v>5</v>
      </c>
      <c r="G618" s="8">
        <v>4</v>
      </c>
      <c r="H618" s="13">
        <v>43024</v>
      </c>
      <c r="I618" s="8" t="s">
        <v>102</v>
      </c>
      <c r="J618" s="9">
        <v>14</v>
      </c>
      <c r="K618" s="8">
        <v>0</v>
      </c>
      <c r="L618" s="8" t="s">
        <v>103</v>
      </c>
    </row>
    <row r="619" spans="3:13">
      <c r="C619" s="8">
        <v>93</v>
      </c>
      <c r="D619" s="8">
        <v>94</v>
      </c>
      <c r="E619" s="8" t="s">
        <v>111</v>
      </c>
      <c r="F619" s="8">
        <v>1</v>
      </c>
      <c r="G619" s="8">
        <v>4</v>
      </c>
      <c r="H619" s="13">
        <v>43024</v>
      </c>
      <c r="I619" s="13">
        <v>43035</v>
      </c>
      <c r="J619" s="9">
        <v>11</v>
      </c>
      <c r="K619" s="8">
        <v>1</v>
      </c>
      <c r="L619" s="8" t="s">
        <v>103</v>
      </c>
      <c r="M619">
        <f>SUM(K619:K623)/COUNT(K619:K623)</f>
        <v>0.4</v>
      </c>
    </row>
    <row r="620" spans="3:13">
      <c r="C620" s="8">
        <v>93</v>
      </c>
      <c r="D620" s="8">
        <v>94</v>
      </c>
      <c r="E620" s="8" t="s">
        <v>111</v>
      </c>
      <c r="F620" s="8">
        <v>2</v>
      </c>
      <c r="G620" s="8">
        <v>4</v>
      </c>
      <c r="H620" s="13">
        <v>43024</v>
      </c>
      <c r="I620" s="13">
        <v>43036</v>
      </c>
      <c r="J620" s="9">
        <v>12</v>
      </c>
      <c r="K620" s="8">
        <v>1</v>
      </c>
      <c r="L620" s="8" t="s">
        <v>103</v>
      </c>
    </row>
    <row r="621" spans="3:13">
      <c r="C621" s="8">
        <v>93</v>
      </c>
      <c r="D621" s="8">
        <v>94</v>
      </c>
      <c r="E621" s="8" t="s">
        <v>111</v>
      </c>
      <c r="F621" s="8">
        <v>3</v>
      </c>
      <c r="G621" s="8">
        <v>4</v>
      </c>
      <c r="H621" s="13">
        <v>43024</v>
      </c>
      <c r="I621" s="8" t="s">
        <v>102</v>
      </c>
      <c r="J621" s="9">
        <v>14</v>
      </c>
      <c r="K621" s="8">
        <v>0</v>
      </c>
      <c r="L621" s="8" t="s">
        <v>103</v>
      </c>
    </row>
    <row r="622" spans="3:13">
      <c r="C622" s="8">
        <v>93</v>
      </c>
      <c r="D622" s="8">
        <v>94</v>
      </c>
      <c r="E622" s="8" t="s">
        <v>111</v>
      </c>
      <c r="F622" s="8">
        <v>4</v>
      </c>
      <c r="G622" s="8">
        <v>4</v>
      </c>
      <c r="H622" s="13">
        <v>43024</v>
      </c>
      <c r="I622" s="8" t="s">
        <v>102</v>
      </c>
      <c r="J622" s="9">
        <v>14</v>
      </c>
      <c r="K622" s="8">
        <v>0</v>
      </c>
      <c r="L622" s="8" t="s">
        <v>103</v>
      </c>
    </row>
    <row r="623" spans="3:13">
      <c r="C623" s="8">
        <v>93</v>
      </c>
      <c r="D623" s="8">
        <v>94</v>
      </c>
      <c r="E623" s="8" t="s">
        <v>111</v>
      </c>
      <c r="F623" s="8">
        <v>5</v>
      </c>
      <c r="G623" s="8">
        <v>4</v>
      </c>
      <c r="H623" s="13">
        <v>43024</v>
      </c>
      <c r="I623" s="8" t="s">
        <v>102</v>
      </c>
      <c r="J623" s="9">
        <v>14</v>
      </c>
      <c r="K623" s="8">
        <v>0</v>
      </c>
      <c r="L623" s="8" t="s">
        <v>103</v>
      </c>
    </row>
    <row r="624" spans="3:13">
      <c r="C624" s="8">
        <v>99</v>
      </c>
      <c r="D624" s="8">
        <v>96</v>
      </c>
      <c r="E624" s="8" t="s">
        <v>111</v>
      </c>
      <c r="F624" s="8">
        <v>1</v>
      </c>
      <c r="G624" s="8">
        <v>4</v>
      </c>
      <c r="H624" s="13">
        <v>43024</v>
      </c>
      <c r="I624" s="13">
        <v>43032</v>
      </c>
      <c r="J624" s="9">
        <v>8</v>
      </c>
      <c r="K624" s="8">
        <v>1</v>
      </c>
      <c r="L624" s="8" t="s">
        <v>103</v>
      </c>
      <c r="M624">
        <f>SUM(K624:K628)/COUNT(K624:K628)</f>
        <v>0.4</v>
      </c>
    </row>
    <row r="625" spans="3:13">
      <c r="C625" s="8">
        <v>99</v>
      </c>
      <c r="D625" s="8">
        <v>96</v>
      </c>
      <c r="E625" s="8" t="s">
        <v>111</v>
      </c>
      <c r="F625" s="8">
        <v>2</v>
      </c>
      <c r="G625" s="8">
        <v>4</v>
      </c>
      <c r="H625" s="13">
        <v>43024</v>
      </c>
      <c r="I625" s="13">
        <v>43035</v>
      </c>
      <c r="J625" s="9">
        <v>11</v>
      </c>
      <c r="K625" s="8">
        <v>1</v>
      </c>
      <c r="L625" s="8" t="s">
        <v>103</v>
      </c>
    </row>
    <row r="626" spans="3:13">
      <c r="C626" s="8">
        <v>99</v>
      </c>
      <c r="D626" s="8">
        <v>96</v>
      </c>
      <c r="E626" s="8" t="s">
        <v>111</v>
      </c>
      <c r="F626" s="8">
        <v>3</v>
      </c>
      <c r="G626" s="8">
        <v>4</v>
      </c>
      <c r="H626" s="13">
        <v>43024</v>
      </c>
      <c r="I626" s="8" t="s">
        <v>102</v>
      </c>
      <c r="J626" s="9">
        <v>14</v>
      </c>
      <c r="K626" s="8">
        <v>0</v>
      </c>
      <c r="L626" s="8" t="s">
        <v>103</v>
      </c>
    </row>
    <row r="627" spans="3:13">
      <c r="C627" s="8">
        <v>99</v>
      </c>
      <c r="D627" s="8">
        <v>96</v>
      </c>
      <c r="E627" s="8" t="s">
        <v>111</v>
      </c>
      <c r="F627" s="8">
        <v>4</v>
      </c>
      <c r="G627" s="8">
        <v>4</v>
      </c>
      <c r="H627" s="13">
        <v>43024</v>
      </c>
      <c r="I627" s="8" t="s">
        <v>102</v>
      </c>
      <c r="J627" s="9">
        <v>14</v>
      </c>
      <c r="K627" s="8">
        <v>0</v>
      </c>
      <c r="L627" s="8" t="s">
        <v>103</v>
      </c>
    </row>
    <row r="628" spans="3:13">
      <c r="C628" s="8">
        <v>99</v>
      </c>
      <c r="D628" s="8">
        <v>96</v>
      </c>
      <c r="E628" s="8" t="s">
        <v>111</v>
      </c>
      <c r="F628" s="8">
        <v>5</v>
      </c>
      <c r="G628" s="8">
        <v>4</v>
      </c>
      <c r="H628" s="13">
        <v>43024</v>
      </c>
      <c r="I628" s="8" t="s">
        <v>102</v>
      </c>
      <c r="J628" s="9">
        <v>14</v>
      </c>
      <c r="K628" s="8">
        <v>0</v>
      </c>
      <c r="L628" s="8" t="s">
        <v>103</v>
      </c>
    </row>
    <row r="629" spans="3:13">
      <c r="C629" s="8">
        <v>111</v>
      </c>
      <c r="D629" s="8">
        <v>101</v>
      </c>
      <c r="E629" s="8" t="s">
        <v>111</v>
      </c>
      <c r="F629" s="8">
        <v>1</v>
      </c>
      <c r="G629" s="8">
        <v>4</v>
      </c>
      <c r="H629" s="13">
        <v>43024</v>
      </c>
      <c r="I629" s="13">
        <v>43030</v>
      </c>
      <c r="J629" s="9">
        <v>6</v>
      </c>
      <c r="K629" s="8">
        <v>1</v>
      </c>
      <c r="L629" s="8" t="s">
        <v>103</v>
      </c>
      <c r="M629">
        <f>SUM(K629:K633)/COUNT(K629:K633)</f>
        <v>0.2</v>
      </c>
    </row>
    <row r="630" spans="3:13">
      <c r="C630" s="8">
        <v>111</v>
      </c>
      <c r="D630" s="8">
        <v>101</v>
      </c>
      <c r="E630" s="8" t="s">
        <v>111</v>
      </c>
      <c r="F630" s="8">
        <v>2</v>
      </c>
      <c r="G630" s="8">
        <v>4</v>
      </c>
      <c r="H630" s="13">
        <v>43024</v>
      </c>
      <c r="I630" s="8" t="s">
        <v>102</v>
      </c>
      <c r="J630" s="9">
        <v>14</v>
      </c>
      <c r="K630" s="8">
        <v>0</v>
      </c>
      <c r="L630" s="8" t="s">
        <v>103</v>
      </c>
    </row>
    <row r="631" spans="3:13">
      <c r="C631" s="8">
        <v>111</v>
      </c>
      <c r="D631" s="8">
        <v>101</v>
      </c>
      <c r="E631" s="8" t="s">
        <v>111</v>
      </c>
      <c r="F631" s="8">
        <v>3</v>
      </c>
      <c r="G631" s="8">
        <v>4</v>
      </c>
      <c r="H631" s="13">
        <v>43024</v>
      </c>
      <c r="I631" s="8" t="s">
        <v>102</v>
      </c>
      <c r="J631" s="9">
        <v>14</v>
      </c>
      <c r="K631" s="8">
        <v>0</v>
      </c>
      <c r="L631" s="8" t="s">
        <v>103</v>
      </c>
    </row>
    <row r="632" spans="3:13">
      <c r="C632" s="8">
        <v>111</v>
      </c>
      <c r="D632" s="8">
        <v>101</v>
      </c>
      <c r="E632" s="8" t="s">
        <v>111</v>
      </c>
      <c r="F632" s="8">
        <v>4</v>
      </c>
      <c r="G632" s="8">
        <v>4</v>
      </c>
      <c r="H632" s="13">
        <v>43024</v>
      </c>
      <c r="I632" s="8" t="s">
        <v>102</v>
      </c>
      <c r="J632" s="9">
        <v>14</v>
      </c>
      <c r="K632" s="8">
        <v>0</v>
      </c>
      <c r="L632" s="8" t="s">
        <v>103</v>
      </c>
    </row>
    <row r="633" spans="3:13">
      <c r="C633" s="8">
        <v>111</v>
      </c>
      <c r="D633" s="8">
        <v>101</v>
      </c>
      <c r="E633" s="8" t="s">
        <v>111</v>
      </c>
      <c r="F633" s="8">
        <v>5</v>
      </c>
      <c r="G633" s="8">
        <v>4</v>
      </c>
      <c r="H633" s="13">
        <v>43024</v>
      </c>
      <c r="I633" s="8" t="s">
        <v>102</v>
      </c>
      <c r="J633" s="9">
        <v>14</v>
      </c>
      <c r="K633" s="8">
        <v>0</v>
      </c>
      <c r="L633" s="8" t="s">
        <v>103</v>
      </c>
    </row>
    <row r="634" spans="3:13">
      <c r="C634" s="8">
        <v>111</v>
      </c>
      <c r="D634" s="8">
        <v>102</v>
      </c>
      <c r="E634" s="8" t="s">
        <v>111</v>
      </c>
      <c r="F634" s="8">
        <v>1</v>
      </c>
      <c r="G634" s="8">
        <v>4</v>
      </c>
      <c r="H634" s="13">
        <v>43024</v>
      </c>
      <c r="I634" s="13">
        <v>43030</v>
      </c>
      <c r="J634" s="9">
        <v>6</v>
      </c>
      <c r="K634" s="8">
        <v>1</v>
      </c>
      <c r="L634" s="8" t="s">
        <v>103</v>
      </c>
      <c r="M634">
        <f>SUM(K634:K638)/COUNT(K634:K638)</f>
        <v>0.6</v>
      </c>
    </row>
    <row r="635" spans="3:13">
      <c r="C635" s="8">
        <v>111</v>
      </c>
      <c r="D635" s="8">
        <v>102</v>
      </c>
      <c r="E635" s="8" t="s">
        <v>111</v>
      </c>
      <c r="F635" s="8">
        <v>2</v>
      </c>
      <c r="G635" s="8">
        <v>4</v>
      </c>
      <c r="H635" s="13">
        <v>43024</v>
      </c>
      <c r="I635" s="13">
        <v>43034</v>
      </c>
      <c r="J635" s="9">
        <v>10</v>
      </c>
      <c r="K635" s="8">
        <v>1</v>
      </c>
      <c r="L635" s="8" t="s">
        <v>103</v>
      </c>
    </row>
    <row r="636" spans="3:13">
      <c r="C636" s="8">
        <v>111</v>
      </c>
      <c r="D636" s="8">
        <v>102</v>
      </c>
      <c r="E636" s="8" t="s">
        <v>111</v>
      </c>
      <c r="F636" s="8">
        <v>3</v>
      </c>
      <c r="G636" s="8">
        <v>4</v>
      </c>
      <c r="H636" s="13">
        <v>43024</v>
      </c>
      <c r="I636" s="13">
        <v>43034</v>
      </c>
      <c r="J636" s="9">
        <v>10</v>
      </c>
      <c r="K636" s="8">
        <v>1</v>
      </c>
      <c r="L636" s="8" t="s">
        <v>103</v>
      </c>
    </row>
    <row r="637" spans="3:13">
      <c r="C637" s="8">
        <v>111</v>
      </c>
      <c r="D637" s="8">
        <v>102</v>
      </c>
      <c r="E637" s="8" t="s">
        <v>111</v>
      </c>
      <c r="F637" s="8">
        <v>4</v>
      </c>
      <c r="G637" s="8">
        <v>4</v>
      </c>
      <c r="H637" s="13">
        <v>43024</v>
      </c>
      <c r="I637" s="8" t="s">
        <v>102</v>
      </c>
      <c r="J637" s="9">
        <v>14</v>
      </c>
      <c r="K637" s="8">
        <v>0</v>
      </c>
      <c r="L637" s="8" t="s">
        <v>103</v>
      </c>
    </row>
    <row r="638" spans="3:13">
      <c r="C638" s="8">
        <v>111</v>
      </c>
      <c r="D638" s="8">
        <v>102</v>
      </c>
      <c r="E638" s="8" t="s">
        <v>111</v>
      </c>
      <c r="F638" s="8">
        <v>5</v>
      </c>
      <c r="G638" s="8">
        <v>4</v>
      </c>
      <c r="H638" s="13">
        <v>43024</v>
      </c>
      <c r="I638" s="8" t="s">
        <v>102</v>
      </c>
      <c r="J638" s="9">
        <v>14</v>
      </c>
      <c r="K638" s="8">
        <v>0</v>
      </c>
      <c r="L638" s="8" t="s">
        <v>103</v>
      </c>
    </row>
    <row r="639" spans="3:13">
      <c r="C639" s="8">
        <v>111</v>
      </c>
      <c r="D639" s="8">
        <v>103</v>
      </c>
      <c r="E639" s="8" t="s">
        <v>111</v>
      </c>
      <c r="F639" s="8">
        <v>1</v>
      </c>
      <c r="G639" s="8">
        <v>4</v>
      </c>
      <c r="H639" s="13">
        <v>43024</v>
      </c>
      <c r="I639" s="8" t="s">
        <v>102</v>
      </c>
      <c r="J639" s="9">
        <v>14</v>
      </c>
      <c r="K639" s="8">
        <v>0</v>
      </c>
      <c r="L639" s="8" t="s">
        <v>103</v>
      </c>
      <c r="M639">
        <f>SUM(K639:K643)/COUNT(K639:K643)</f>
        <v>0</v>
      </c>
    </row>
    <row r="640" spans="3:13">
      <c r="C640" s="8">
        <v>111</v>
      </c>
      <c r="D640" s="8">
        <v>103</v>
      </c>
      <c r="E640" s="8" t="s">
        <v>111</v>
      </c>
      <c r="F640" s="8">
        <v>2</v>
      </c>
      <c r="G640" s="8">
        <v>4</v>
      </c>
      <c r="H640" s="13">
        <v>43024</v>
      </c>
      <c r="I640" s="8" t="s">
        <v>102</v>
      </c>
      <c r="J640" s="9">
        <v>14</v>
      </c>
      <c r="K640" s="8">
        <v>0</v>
      </c>
      <c r="L640" s="8" t="s">
        <v>103</v>
      </c>
    </row>
    <row r="641" spans="3:13">
      <c r="C641" s="8">
        <v>111</v>
      </c>
      <c r="D641" s="8">
        <v>103</v>
      </c>
      <c r="E641" s="8" t="s">
        <v>111</v>
      </c>
      <c r="F641" s="8">
        <v>3</v>
      </c>
      <c r="G641" s="8">
        <v>4</v>
      </c>
      <c r="H641" s="13">
        <v>43024</v>
      </c>
      <c r="I641" s="8" t="s">
        <v>102</v>
      </c>
      <c r="J641" s="9">
        <v>14</v>
      </c>
      <c r="K641" s="8">
        <v>0</v>
      </c>
      <c r="L641" s="8" t="s">
        <v>103</v>
      </c>
    </row>
    <row r="642" spans="3:13">
      <c r="C642" s="8">
        <v>111</v>
      </c>
      <c r="D642" s="8">
        <v>103</v>
      </c>
      <c r="E642" s="8" t="s">
        <v>111</v>
      </c>
      <c r="F642" s="8">
        <v>4</v>
      </c>
      <c r="G642" s="8">
        <v>4</v>
      </c>
      <c r="H642" s="13">
        <v>43024</v>
      </c>
      <c r="I642" s="8" t="s">
        <v>102</v>
      </c>
      <c r="J642" s="9">
        <v>14</v>
      </c>
      <c r="K642" s="8">
        <v>0</v>
      </c>
      <c r="L642" s="8" t="s">
        <v>103</v>
      </c>
    </row>
    <row r="643" spans="3:13">
      <c r="C643" s="8">
        <v>111</v>
      </c>
      <c r="D643" s="8">
        <v>103</v>
      </c>
      <c r="E643" s="8" t="s">
        <v>111</v>
      </c>
      <c r="F643" s="8">
        <v>5</v>
      </c>
      <c r="G643" s="8">
        <v>4</v>
      </c>
      <c r="H643" s="13">
        <v>43024</v>
      </c>
      <c r="I643" s="8" t="s">
        <v>102</v>
      </c>
      <c r="J643" s="9">
        <v>14</v>
      </c>
      <c r="K643" s="8">
        <v>0</v>
      </c>
      <c r="L643" s="8" t="s">
        <v>103</v>
      </c>
    </row>
    <row r="644" spans="3:13">
      <c r="C644" s="8">
        <v>111</v>
      </c>
      <c r="D644" s="8">
        <v>104</v>
      </c>
      <c r="E644" s="8" t="s">
        <v>111</v>
      </c>
      <c r="F644" s="8">
        <v>1</v>
      </c>
      <c r="G644" s="8">
        <v>4</v>
      </c>
      <c r="H644" s="13">
        <v>43024</v>
      </c>
      <c r="I644" s="8" t="s">
        <v>102</v>
      </c>
      <c r="J644" s="9">
        <v>14</v>
      </c>
      <c r="K644" s="8">
        <v>0</v>
      </c>
      <c r="L644" s="8" t="s">
        <v>103</v>
      </c>
      <c r="M644">
        <f>SUM(K644:K648)/COUNT(K644:K648)</f>
        <v>0</v>
      </c>
    </row>
    <row r="645" spans="3:13">
      <c r="C645" s="8">
        <v>111</v>
      </c>
      <c r="D645" s="8">
        <v>104</v>
      </c>
      <c r="E645" s="8" t="s">
        <v>111</v>
      </c>
      <c r="F645" s="8">
        <v>2</v>
      </c>
      <c r="G645" s="8">
        <v>4</v>
      </c>
      <c r="H645" s="13">
        <v>43024</v>
      </c>
      <c r="I645" s="8" t="s">
        <v>102</v>
      </c>
      <c r="J645" s="9">
        <v>14</v>
      </c>
      <c r="K645" s="8">
        <v>0</v>
      </c>
      <c r="L645" s="8" t="s">
        <v>103</v>
      </c>
    </row>
    <row r="646" spans="3:13">
      <c r="C646" s="8">
        <v>111</v>
      </c>
      <c r="D646" s="8">
        <v>104</v>
      </c>
      <c r="E646" s="8" t="s">
        <v>111</v>
      </c>
      <c r="F646" s="8">
        <v>3</v>
      </c>
      <c r="G646" s="8">
        <v>4</v>
      </c>
      <c r="H646" s="13">
        <v>43024</v>
      </c>
      <c r="I646" s="8" t="s">
        <v>102</v>
      </c>
      <c r="J646" s="9">
        <v>14</v>
      </c>
      <c r="K646" s="8">
        <v>0</v>
      </c>
      <c r="L646" s="8" t="s">
        <v>103</v>
      </c>
    </row>
    <row r="647" spans="3:13">
      <c r="C647" s="8">
        <v>111</v>
      </c>
      <c r="D647" s="8">
        <v>104</v>
      </c>
      <c r="E647" s="8" t="s">
        <v>111</v>
      </c>
      <c r="F647" s="8">
        <v>4</v>
      </c>
      <c r="G647" s="8">
        <v>4</v>
      </c>
      <c r="H647" s="13">
        <v>43024</v>
      </c>
      <c r="I647" s="8" t="s">
        <v>102</v>
      </c>
      <c r="J647" s="9">
        <v>14</v>
      </c>
      <c r="K647" s="8">
        <v>0</v>
      </c>
      <c r="L647" s="8" t="s">
        <v>103</v>
      </c>
    </row>
    <row r="648" spans="3:13">
      <c r="C648" s="8">
        <v>111</v>
      </c>
      <c r="D648" s="8">
        <v>104</v>
      </c>
      <c r="E648" s="8" t="s">
        <v>111</v>
      </c>
      <c r="F648" s="8">
        <v>5</v>
      </c>
      <c r="G648" s="8">
        <v>4</v>
      </c>
      <c r="H648" s="13">
        <v>43024</v>
      </c>
      <c r="I648" s="8" t="s">
        <v>102</v>
      </c>
      <c r="J648" s="9">
        <v>14</v>
      </c>
      <c r="K648" s="8">
        <v>0</v>
      </c>
      <c r="L648" s="8" t="s">
        <v>103</v>
      </c>
    </row>
    <row r="649" spans="3:13">
      <c r="C649" s="8">
        <v>120</v>
      </c>
      <c r="D649" s="8">
        <v>112</v>
      </c>
      <c r="E649" s="8" t="s">
        <v>111</v>
      </c>
      <c r="F649" s="8">
        <v>1</v>
      </c>
      <c r="G649" s="8">
        <v>4</v>
      </c>
      <c r="H649" s="13">
        <v>43024</v>
      </c>
      <c r="I649" s="13">
        <v>43036</v>
      </c>
      <c r="J649" s="9">
        <v>12</v>
      </c>
      <c r="K649" s="8">
        <v>1</v>
      </c>
      <c r="L649" s="8" t="s">
        <v>103</v>
      </c>
      <c r="M649">
        <f>SUM(K649:K653)/COUNT(K649:K653)</f>
        <v>0.2</v>
      </c>
    </row>
    <row r="650" spans="3:13">
      <c r="C650" s="8">
        <v>120</v>
      </c>
      <c r="D650" s="8">
        <v>112</v>
      </c>
      <c r="E650" s="8" t="s">
        <v>111</v>
      </c>
      <c r="F650" s="8">
        <v>2</v>
      </c>
      <c r="G650" s="8">
        <v>4</v>
      </c>
      <c r="H650" s="13">
        <v>43024</v>
      </c>
      <c r="I650" s="8" t="s">
        <v>102</v>
      </c>
      <c r="J650" s="9">
        <v>14</v>
      </c>
      <c r="K650" s="8">
        <v>0</v>
      </c>
      <c r="L650" s="8" t="s">
        <v>103</v>
      </c>
    </row>
    <row r="651" spans="3:13">
      <c r="C651" s="8">
        <v>120</v>
      </c>
      <c r="D651" s="8">
        <v>112</v>
      </c>
      <c r="E651" s="8" t="s">
        <v>111</v>
      </c>
      <c r="F651" s="8">
        <v>3</v>
      </c>
      <c r="G651" s="8">
        <v>4</v>
      </c>
      <c r="H651" s="13">
        <v>43024</v>
      </c>
      <c r="I651" s="8" t="s">
        <v>102</v>
      </c>
      <c r="J651" s="9">
        <v>14</v>
      </c>
      <c r="K651" s="8">
        <v>0</v>
      </c>
      <c r="L651" s="8" t="s">
        <v>103</v>
      </c>
    </row>
    <row r="652" spans="3:13">
      <c r="C652" s="8">
        <v>120</v>
      </c>
      <c r="D652" s="8">
        <v>112</v>
      </c>
      <c r="E652" s="8" t="s">
        <v>111</v>
      </c>
      <c r="F652" s="8">
        <v>4</v>
      </c>
      <c r="G652" s="8">
        <v>4</v>
      </c>
      <c r="H652" s="13">
        <v>43024</v>
      </c>
      <c r="I652" s="8" t="s">
        <v>102</v>
      </c>
      <c r="J652" s="9">
        <v>14</v>
      </c>
      <c r="K652" s="8">
        <v>0</v>
      </c>
      <c r="L652" s="8" t="s">
        <v>103</v>
      </c>
    </row>
    <row r="653" spans="3:13">
      <c r="C653" s="8">
        <v>120</v>
      </c>
      <c r="D653" s="8">
        <v>112</v>
      </c>
      <c r="E653" s="8" t="s">
        <v>111</v>
      </c>
      <c r="F653" s="8">
        <v>5</v>
      </c>
      <c r="G653" s="8">
        <v>4</v>
      </c>
      <c r="H653" s="13">
        <v>43024</v>
      </c>
      <c r="I653" s="8" t="s">
        <v>102</v>
      </c>
      <c r="J653" s="9">
        <v>14</v>
      </c>
      <c r="K653" s="8">
        <v>0</v>
      </c>
      <c r="L653" s="8" t="s">
        <v>103</v>
      </c>
    </row>
    <row r="654" spans="3:13">
      <c r="C654" s="8">
        <v>120</v>
      </c>
      <c r="D654" s="8">
        <v>113</v>
      </c>
      <c r="E654" s="8" t="s">
        <v>111</v>
      </c>
      <c r="F654" s="8">
        <v>1</v>
      </c>
      <c r="G654" s="8">
        <v>4</v>
      </c>
      <c r="H654" s="13">
        <v>43024</v>
      </c>
      <c r="I654" s="13">
        <v>43032</v>
      </c>
      <c r="J654" s="9">
        <v>8</v>
      </c>
      <c r="K654" s="8">
        <v>1</v>
      </c>
      <c r="L654" s="8" t="s">
        <v>103</v>
      </c>
      <c r="M654">
        <f>SUM(K654:K658)/COUNT(K654:K658)</f>
        <v>0.6</v>
      </c>
    </row>
    <row r="655" spans="3:13">
      <c r="C655" s="8">
        <v>120</v>
      </c>
      <c r="D655" s="8">
        <v>113</v>
      </c>
      <c r="E655" s="8" t="s">
        <v>111</v>
      </c>
      <c r="F655" s="8">
        <v>2</v>
      </c>
      <c r="G655" s="8">
        <v>4</v>
      </c>
      <c r="H655" s="13">
        <v>43024</v>
      </c>
      <c r="I655" s="13">
        <v>43034</v>
      </c>
      <c r="J655" s="9">
        <v>10</v>
      </c>
      <c r="K655" s="8">
        <v>1</v>
      </c>
      <c r="L655" s="8" t="s">
        <v>103</v>
      </c>
    </row>
    <row r="656" spans="3:13">
      <c r="C656" s="8">
        <v>120</v>
      </c>
      <c r="D656" s="8">
        <v>113</v>
      </c>
      <c r="E656" s="8" t="s">
        <v>111</v>
      </c>
      <c r="F656" s="8">
        <v>3</v>
      </c>
      <c r="G656" s="8">
        <v>4</v>
      </c>
      <c r="H656" s="13">
        <v>43024</v>
      </c>
      <c r="I656" s="13">
        <v>43035</v>
      </c>
      <c r="J656" s="9">
        <v>11</v>
      </c>
      <c r="K656" s="8">
        <v>1</v>
      </c>
      <c r="L656" s="8" t="s">
        <v>103</v>
      </c>
    </row>
    <row r="657" spans="3:13">
      <c r="C657" s="8">
        <v>120</v>
      </c>
      <c r="D657" s="8">
        <v>113</v>
      </c>
      <c r="E657" s="8" t="s">
        <v>111</v>
      </c>
      <c r="F657" s="8">
        <v>4</v>
      </c>
      <c r="G657" s="8">
        <v>4</v>
      </c>
      <c r="H657" s="13">
        <v>43024</v>
      </c>
      <c r="I657" s="8" t="s">
        <v>102</v>
      </c>
      <c r="J657" s="9">
        <v>14</v>
      </c>
      <c r="K657" s="8">
        <v>0</v>
      </c>
      <c r="L657" s="8" t="s">
        <v>103</v>
      </c>
    </row>
    <row r="658" spans="3:13">
      <c r="C658" s="8">
        <v>120</v>
      </c>
      <c r="D658" s="8">
        <v>113</v>
      </c>
      <c r="E658" s="8" t="s">
        <v>111</v>
      </c>
      <c r="F658" s="8">
        <v>5</v>
      </c>
      <c r="G658" s="8">
        <v>4</v>
      </c>
      <c r="H658" s="13">
        <v>43024</v>
      </c>
      <c r="I658" s="8" t="s">
        <v>102</v>
      </c>
      <c r="J658" s="9">
        <v>14</v>
      </c>
      <c r="K658" s="8">
        <v>0</v>
      </c>
      <c r="L658" s="8" t="s">
        <v>103</v>
      </c>
    </row>
    <row r="659" spans="3:13">
      <c r="C659" s="8">
        <v>120</v>
      </c>
      <c r="D659" s="8">
        <v>114</v>
      </c>
      <c r="E659" s="8" t="s">
        <v>111</v>
      </c>
      <c r="F659" s="8">
        <v>1</v>
      </c>
      <c r="G659" s="8">
        <v>4</v>
      </c>
      <c r="H659" s="13">
        <v>43024</v>
      </c>
      <c r="I659" s="8" t="s">
        <v>102</v>
      </c>
      <c r="J659" s="9">
        <v>14</v>
      </c>
      <c r="K659" s="8">
        <v>0</v>
      </c>
      <c r="L659" s="8" t="s">
        <v>103</v>
      </c>
      <c r="M659">
        <f>SUM(K659:K663)/COUNT(K659:K663)</f>
        <v>0</v>
      </c>
    </row>
    <row r="660" spans="3:13">
      <c r="C660" s="8">
        <v>120</v>
      </c>
      <c r="D660" s="8">
        <v>114</v>
      </c>
      <c r="E660" s="8" t="s">
        <v>111</v>
      </c>
      <c r="F660" s="8">
        <v>2</v>
      </c>
      <c r="G660" s="8">
        <v>4</v>
      </c>
      <c r="H660" s="13">
        <v>43024</v>
      </c>
      <c r="I660" s="8" t="s">
        <v>102</v>
      </c>
      <c r="J660" s="9">
        <v>14</v>
      </c>
      <c r="K660" s="8">
        <v>0</v>
      </c>
      <c r="L660" s="8" t="s">
        <v>103</v>
      </c>
    </row>
    <row r="661" spans="3:13">
      <c r="C661" s="8">
        <v>120</v>
      </c>
      <c r="D661" s="8">
        <v>114</v>
      </c>
      <c r="E661" s="8" t="s">
        <v>111</v>
      </c>
      <c r="F661" s="8">
        <v>3</v>
      </c>
      <c r="G661" s="8">
        <v>4</v>
      </c>
      <c r="H661" s="13">
        <v>43024</v>
      </c>
      <c r="I661" s="8" t="s">
        <v>102</v>
      </c>
      <c r="J661" s="9">
        <v>14</v>
      </c>
      <c r="K661" s="8">
        <v>0</v>
      </c>
      <c r="L661" s="8" t="s">
        <v>103</v>
      </c>
    </row>
    <row r="662" spans="3:13">
      <c r="C662" s="8">
        <v>120</v>
      </c>
      <c r="D662" s="8">
        <v>114</v>
      </c>
      <c r="E662" s="8" t="s">
        <v>111</v>
      </c>
      <c r="F662" s="8">
        <v>4</v>
      </c>
      <c r="G662" s="8">
        <v>4</v>
      </c>
      <c r="H662" s="13">
        <v>43024</v>
      </c>
      <c r="I662" s="8" t="s">
        <v>102</v>
      </c>
      <c r="J662" s="9">
        <v>14</v>
      </c>
      <c r="K662" s="8">
        <v>0</v>
      </c>
      <c r="L662" s="8" t="s">
        <v>103</v>
      </c>
    </row>
    <row r="663" spans="3:13">
      <c r="C663" s="8">
        <v>120</v>
      </c>
      <c r="D663" s="8">
        <v>114</v>
      </c>
      <c r="E663" s="8" t="s">
        <v>111</v>
      </c>
      <c r="F663" s="8">
        <v>5</v>
      </c>
      <c r="G663" s="8">
        <v>4</v>
      </c>
      <c r="H663" s="13">
        <v>43024</v>
      </c>
      <c r="I663" s="8" t="s">
        <v>102</v>
      </c>
      <c r="J663" s="9">
        <v>14</v>
      </c>
      <c r="K663" s="8">
        <v>0</v>
      </c>
      <c r="L663" s="8" t="s">
        <v>103</v>
      </c>
    </row>
    <row r="664" spans="3:13">
      <c r="C664" s="8">
        <v>123</v>
      </c>
      <c r="D664" s="8">
        <v>118</v>
      </c>
      <c r="E664" s="8" t="s">
        <v>111</v>
      </c>
      <c r="F664" s="8">
        <v>1</v>
      </c>
      <c r="G664" s="8">
        <v>4</v>
      </c>
      <c r="H664" s="13">
        <v>43024</v>
      </c>
      <c r="I664" s="8" t="s">
        <v>102</v>
      </c>
      <c r="J664" s="9">
        <v>14</v>
      </c>
      <c r="K664" s="8">
        <v>0</v>
      </c>
      <c r="L664" s="8" t="s">
        <v>103</v>
      </c>
      <c r="M664">
        <f>SUM(K664:K668)/COUNT(K664:K668)</f>
        <v>0</v>
      </c>
    </row>
    <row r="665" spans="3:13">
      <c r="C665" s="8">
        <v>123</v>
      </c>
      <c r="D665" s="8">
        <v>118</v>
      </c>
      <c r="E665" s="8" t="s">
        <v>111</v>
      </c>
      <c r="F665" s="8">
        <v>2</v>
      </c>
      <c r="G665" s="8">
        <v>4</v>
      </c>
      <c r="H665" s="13">
        <v>43024</v>
      </c>
      <c r="I665" s="8" t="s">
        <v>102</v>
      </c>
      <c r="J665" s="9">
        <v>14</v>
      </c>
      <c r="K665" s="8">
        <v>0</v>
      </c>
      <c r="L665" s="8" t="s">
        <v>103</v>
      </c>
    </row>
    <row r="666" spans="3:13">
      <c r="C666" s="8">
        <v>123</v>
      </c>
      <c r="D666" s="8">
        <v>118</v>
      </c>
      <c r="E666" s="8" t="s">
        <v>111</v>
      </c>
      <c r="F666" s="8">
        <v>3</v>
      </c>
      <c r="G666" s="8">
        <v>4</v>
      </c>
      <c r="H666" s="13">
        <v>43024</v>
      </c>
      <c r="I666" s="8" t="s">
        <v>102</v>
      </c>
      <c r="J666" s="9">
        <v>14</v>
      </c>
      <c r="K666" s="8">
        <v>0</v>
      </c>
      <c r="L666" s="8" t="s">
        <v>103</v>
      </c>
    </row>
    <row r="667" spans="3:13">
      <c r="C667" s="8">
        <v>123</v>
      </c>
      <c r="D667" s="8">
        <v>118</v>
      </c>
      <c r="E667" s="8" t="s">
        <v>111</v>
      </c>
      <c r="F667" s="8">
        <v>4</v>
      </c>
      <c r="G667" s="8">
        <v>4</v>
      </c>
      <c r="H667" s="13">
        <v>43024</v>
      </c>
      <c r="I667" s="8" t="s">
        <v>102</v>
      </c>
      <c r="J667" s="9">
        <v>14</v>
      </c>
      <c r="K667" s="8">
        <v>0</v>
      </c>
      <c r="L667" s="8" t="s">
        <v>103</v>
      </c>
    </row>
    <row r="668" spans="3:13">
      <c r="C668" s="8">
        <v>123</v>
      </c>
      <c r="D668" s="8">
        <v>118</v>
      </c>
      <c r="E668" s="8" t="s">
        <v>111</v>
      </c>
      <c r="F668" s="8">
        <v>5</v>
      </c>
      <c r="G668" s="8">
        <v>4</v>
      </c>
      <c r="H668" s="13">
        <v>43024</v>
      </c>
      <c r="I668" s="8" t="s">
        <v>102</v>
      </c>
      <c r="J668" s="9">
        <v>14</v>
      </c>
      <c r="K668" s="8">
        <v>0</v>
      </c>
      <c r="L668" s="8" t="s">
        <v>103</v>
      </c>
    </row>
    <row r="669" spans="3:13">
      <c r="C669" s="8">
        <v>123</v>
      </c>
      <c r="D669" s="8">
        <v>119</v>
      </c>
      <c r="E669" s="8" t="s">
        <v>111</v>
      </c>
      <c r="F669" s="8">
        <v>1</v>
      </c>
      <c r="G669" s="8">
        <v>4</v>
      </c>
      <c r="H669" s="13">
        <v>43024</v>
      </c>
      <c r="I669" s="8" t="s">
        <v>102</v>
      </c>
      <c r="J669" s="9">
        <v>14</v>
      </c>
      <c r="K669" s="8">
        <v>0</v>
      </c>
      <c r="L669" s="8" t="s">
        <v>103</v>
      </c>
      <c r="M669">
        <f>SUM(K669:K673)/COUNT(K669:K673)</f>
        <v>0</v>
      </c>
    </row>
    <row r="670" spans="3:13">
      <c r="C670" s="8">
        <v>123</v>
      </c>
      <c r="D670" s="8">
        <v>119</v>
      </c>
      <c r="E670" s="8" t="s">
        <v>111</v>
      </c>
      <c r="F670" s="8">
        <v>2</v>
      </c>
      <c r="G670" s="8">
        <v>4</v>
      </c>
      <c r="H670" s="13">
        <v>43024</v>
      </c>
      <c r="I670" s="8" t="s">
        <v>102</v>
      </c>
      <c r="J670" s="9">
        <v>14</v>
      </c>
      <c r="K670" s="8">
        <v>0</v>
      </c>
      <c r="L670" s="8" t="s">
        <v>103</v>
      </c>
    </row>
    <row r="671" spans="3:13">
      <c r="C671" s="8">
        <v>123</v>
      </c>
      <c r="D671" s="8">
        <v>119</v>
      </c>
      <c r="E671" s="8" t="s">
        <v>111</v>
      </c>
      <c r="F671" s="8">
        <v>3</v>
      </c>
      <c r="G671" s="8">
        <v>4</v>
      </c>
      <c r="H671" s="13">
        <v>43024</v>
      </c>
      <c r="I671" s="8" t="s">
        <v>102</v>
      </c>
      <c r="J671" s="9">
        <v>14</v>
      </c>
      <c r="K671" s="8">
        <v>0</v>
      </c>
      <c r="L671" s="8" t="s">
        <v>103</v>
      </c>
    </row>
    <row r="672" spans="3:13">
      <c r="C672" s="8">
        <v>123</v>
      </c>
      <c r="D672" s="8">
        <v>119</v>
      </c>
      <c r="E672" s="8" t="s">
        <v>111</v>
      </c>
      <c r="F672" s="8">
        <v>4</v>
      </c>
      <c r="G672" s="8">
        <v>4</v>
      </c>
      <c r="H672" s="13">
        <v>43024</v>
      </c>
      <c r="I672" s="8" t="s">
        <v>102</v>
      </c>
      <c r="J672" s="9">
        <v>14</v>
      </c>
      <c r="K672" s="8">
        <v>0</v>
      </c>
      <c r="L672" s="8" t="s">
        <v>103</v>
      </c>
    </row>
    <row r="673" spans="3:13">
      <c r="C673" s="8">
        <v>123</v>
      </c>
      <c r="D673" s="8">
        <v>119</v>
      </c>
      <c r="E673" s="8" t="s">
        <v>111</v>
      </c>
      <c r="F673" s="8">
        <v>5</v>
      </c>
      <c r="G673" s="8">
        <v>4</v>
      </c>
      <c r="H673" s="13">
        <v>43024</v>
      </c>
      <c r="I673" s="8" t="s">
        <v>102</v>
      </c>
      <c r="J673" s="9">
        <v>14</v>
      </c>
      <c r="K673" s="8">
        <v>0</v>
      </c>
      <c r="L673" s="8" t="s">
        <v>103</v>
      </c>
    </row>
    <row r="674" spans="3:13">
      <c r="C674" s="8">
        <v>123</v>
      </c>
      <c r="D674" s="8">
        <v>120</v>
      </c>
      <c r="E674" s="8" t="s">
        <v>111</v>
      </c>
      <c r="F674" s="8">
        <v>1</v>
      </c>
      <c r="G674" s="8">
        <v>4</v>
      </c>
      <c r="H674" s="13">
        <v>43024</v>
      </c>
      <c r="I674" s="13">
        <v>43035</v>
      </c>
      <c r="J674" s="9">
        <v>11</v>
      </c>
      <c r="K674" s="8">
        <v>1</v>
      </c>
      <c r="L674" s="8" t="s">
        <v>103</v>
      </c>
      <c r="M674">
        <f>SUM(K674:K678)/COUNT(K674:K678)</f>
        <v>0.2</v>
      </c>
    </row>
    <row r="675" spans="3:13">
      <c r="C675" s="8">
        <v>123</v>
      </c>
      <c r="D675" s="8">
        <v>120</v>
      </c>
      <c r="E675" s="8" t="s">
        <v>111</v>
      </c>
      <c r="F675" s="8">
        <v>2</v>
      </c>
      <c r="G675" s="8">
        <v>4</v>
      </c>
      <c r="H675" s="13">
        <v>43024</v>
      </c>
      <c r="I675" s="8" t="s">
        <v>102</v>
      </c>
      <c r="J675" s="9">
        <v>14</v>
      </c>
      <c r="K675" s="8">
        <v>0</v>
      </c>
      <c r="L675" s="8" t="s">
        <v>103</v>
      </c>
    </row>
    <row r="676" spans="3:13">
      <c r="C676" s="8">
        <v>123</v>
      </c>
      <c r="D676" s="8">
        <v>120</v>
      </c>
      <c r="E676" s="8" t="s">
        <v>111</v>
      </c>
      <c r="F676" s="8">
        <v>3</v>
      </c>
      <c r="G676" s="8">
        <v>4</v>
      </c>
      <c r="H676" s="13">
        <v>43024</v>
      </c>
      <c r="I676" s="8" t="s">
        <v>102</v>
      </c>
      <c r="J676" s="9">
        <v>14</v>
      </c>
      <c r="K676" s="8">
        <v>0</v>
      </c>
      <c r="L676" s="8" t="s">
        <v>103</v>
      </c>
    </row>
    <row r="677" spans="3:13">
      <c r="C677" s="8">
        <v>123</v>
      </c>
      <c r="D677" s="8">
        <v>120</v>
      </c>
      <c r="E677" s="8" t="s">
        <v>111</v>
      </c>
      <c r="F677" s="8">
        <v>4</v>
      </c>
      <c r="G677" s="8">
        <v>4</v>
      </c>
      <c r="H677" s="13">
        <v>43024</v>
      </c>
      <c r="I677" s="8" t="s">
        <v>102</v>
      </c>
      <c r="J677" s="9">
        <v>14</v>
      </c>
      <c r="K677" s="8">
        <v>0</v>
      </c>
      <c r="L677" s="8" t="s">
        <v>103</v>
      </c>
    </row>
    <row r="678" spans="3:13">
      <c r="C678" s="8">
        <v>123</v>
      </c>
      <c r="D678" s="8">
        <v>120</v>
      </c>
      <c r="E678" s="8" t="s">
        <v>111</v>
      </c>
      <c r="F678" s="8">
        <v>5</v>
      </c>
      <c r="G678" s="8">
        <v>4</v>
      </c>
      <c r="H678" s="13">
        <v>43024</v>
      </c>
      <c r="I678" s="8" t="s">
        <v>102</v>
      </c>
      <c r="J678" s="9">
        <v>14</v>
      </c>
      <c r="K678" s="8">
        <v>0</v>
      </c>
      <c r="L678" s="8" t="s">
        <v>103</v>
      </c>
    </row>
    <row r="679" spans="3:13">
      <c r="C679" s="8">
        <v>129</v>
      </c>
      <c r="D679" s="8">
        <v>127</v>
      </c>
      <c r="E679" s="8" t="s">
        <v>111</v>
      </c>
      <c r="F679" s="8">
        <v>1</v>
      </c>
      <c r="G679" s="8">
        <v>4</v>
      </c>
      <c r="H679" s="13">
        <v>43024</v>
      </c>
      <c r="I679" s="8" t="s">
        <v>102</v>
      </c>
      <c r="J679" s="9">
        <v>14</v>
      </c>
      <c r="K679" s="8">
        <v>0</v>
      </c>
      <c r="L679" s="8" t="s">
        <v>103</v>
      </c>
      <c r="M679">
        <f>SUM(K679:K683)/COUNT(K679:K683)</f>
        <v>0</v>
      </c>
    </row>
    <row r="680" spans="3:13">
      <c r="C680" s="8">
        <v>129</v>
      </c>
      <c r="D680" s="8">
        <v>127</v>
      </c>
      <c r="E680" s="8" t="s">
        <v>111</v>
      </c>
      <c r="F680" s="8">
        <v>2</v>
      </c>
      <c r="G680" s="8">
        <v>4</v>
      </c>
      <c r="H680" s="13">
        <v>43024</v>
      </c>
      <c r="I680" s="8" t="s">
        <v>102</v>
      </c>
      <c r="J680" s="9">
        <v>14</v>
      </c>
      <c r="K680" s="8">
        <v>0</v>
      </c>
      <c r="L680" s="8" t="s">
        <v>103</v>
      </c>
    </row>
    <row r="681" spans="3:13">
      <c r="C681" s="8">
        <v>129</v>
      </c>
      <c r="D681" s="8">
        <v>127</v>
      </c>
      <c r="E681" s="8" t="s">
        <v>111</v>
      </c>
      <c r="F681" s="8">
        <v>3</v>
      </c>
      <c r="G681" s="8">
        <v>4</v>
      </c>
      <c r="H681" s="13">
        <v>43024</v>
      </c>
      <c r="I681" s="8" t="s">
        <v>102</v>
      </c>
      <c r="J681" s="9">
        <v>14</v>
      </c>
      <c r="K681" s="8">
        <v>0</v>
      </c>
      <c r="L681" s="8" t="s">
        <v>103</v>
      </c>
    </row>
    <row r="682" spans="3:13">
      <c r="C682" s="8">
        <v>129</v>
      </c>
      <c r="D682" s="8">
        <v>127</v>
      </c>
      <c r="E682" s="8" t="s">
        <v>111</v>
      </c>
      <c r="F682" s="8">
        <v>4</v>
      </c>
      <c r="G682" s="8">
        <v>4</v>
      </c>
      <c r="H682" s="13">
        <v>43024</v>
      </c>
      <c r="I682" s="8" t="s">
        <v>102</v>
      </c>
      <c r="J682" s="9">
        <v>14</v>
      </c>
      <c r="K682" s="8">
        <v>0</v>
      </c>
      <c r="L682" s="8" t="s">
        <v>103</v>
      </c>
    </row>
    <row r="683" spans="3:13">
      <c r="C683" s="8">
        <v>129</v>
      </c>
      <c r="D683" s="8">
        <v>127</v>
      </c>
      <c r="E683" s="8" t="s">
        <v>111</v>
      </c>
      <c r="F683" s="8">
        <v>5</v>
      </c>
      <c r="G683" s="8">
        <v>4</v>
      </c>
      <c r="H683" s="13">
        <v>43024</v>
      </c>
      <c r="I683" s="8" t="s">
        <v>102</v>
      </c>
      <c r="J683" s="9">
        <v>14</v>
      </c>
      <c r="K683" s="8">
        <v>0</v>
      </c>
      <c r="L683" s="8" t="s">
        <v>103</v>
      </c>
    </row>
    <row r="684" spans="3:13">
      <c r="C684" s="8">
        <v>129</v>
      </c>
      <c r="D684" s="8">
        <v>128</v>
      </c>
      <c r="E684" s="8" t="s">
        <v>111</v>
      </c>
      <c r="F684" s="8">
        <v>1</v>
      </c>
      <c r="G684" s="8">
        <v>4</v>
      </c>
      <c r="H684" s="13">
        <v>43024</v>
      </c>
      <c r="I684" s="13">
        <v>43033</v>
      </c>
      <c r="J684" s="9">
        <v>9</v>
      </c>
      <c r="K684" s="8">
        <v>1</v>
      </c>
      <c r="L684" s="8" t="s">
        <v>103</v>
      </c>
      <c r="M684">
        <f>SUM(K684:K688)/COUNT(K684:K688)</f>
        <v>0.2</v>
      </c>
    </row>
    <row r="685" spans="3:13">
      <c r="C685" s="8">
        <v>129</v>
      </c>
      <c r="D685" s="8">
        <v>128</v>
      </c>
      <c r="E685" s="8" t="s">
        <v>111</v>
      </c>
      <c r="F685" s="8">
        <v>2</v>
      </c>
      <c r="G685" s="8">
        <v>4</v>
      </c>
      <c r="H685" s="13">
        <v>43024</v>
      </c>
      <c r="I685" s="8" t="s">
        <v>102</v>
      </c>
      <c r="J685" s="9">
        <v>14</v>
      </c>
      <c r="K685" s="8">
        <v>0</v>
      </c>
      <c r="L685" s="8" t="s">
        <v>103</v>
      </c>
    </row>
    <row r="686" spans="3:13">
      <c r="C686" s="8">
        <v>129</v>
      </c>
      <c r="D686" s="8">
        <v>128</v>
      </c>
      <c r="E686" s="8" t="s">
        <v>111</v>
      </c>
      <c r="F686" s="8">
        <v>3</v>
      </c>
      <c r="G686" s="8">
        <v>4</v>
      </c>
      <c r="H686" s="13">
        <v>43024</v>
      </c>
      <c r="I686" s="8" t="s">
        <v>102</v>
      </c>
      <c r="J686" s="9">
        <v>14</v>
      </c>
      <c r="K686" s="8">
        <v>0</v>
      </c>
      <c r="L686" s="8" t="s">
        <v>103</v>
      </c>
    </row>
    <row r="687" spans="3:13">
      <c r="C687" s="8">
        <v>129</v>
      </c>
      <c r="D687" s="8">
        <v>128</v>
      </c>
      <c r="E687" s="8" t="s">
        <v>111</v>
      </c>
      <c r="F687" s="8">
        <v>4</v>
      </c>
      <c r="G687" s="8">
        <v>4</v>
      </c>
      <c r="H687" s="13">
        <v>43024</v>
      </c>
      <c r="I687" s="8" t="s">
        <v>102</v>
      </c>
      <c r="J687" s="9">
        <v>14</v>
      </c>
      <c r="K687" s="8">
        <v>0</v>
      </c>
      <c r="L687" s="8" t="s">
        <v>103</v>
      </c>
    </row>
    <row r="688" spans="3:13">
      <c r="C688" s="8">
        <v>129</v>
      </c>
      <c r="D688" s="8">
        <v>128</v>
      </c>
      <c r="E688" s="8" t="s">
        <v>111</v>
      </c>
      <c r="F688" s="8">
        <v>5</v>
      </c>
      <c r="G688" s="8">
        <v>4</v>
      </c>
      <c r="H688" s="13">
        <v>43024</v>
      </c>
      <c r="I688" s="8" t="s">
        <v>102</v>
      </c>
      <c r="J688" s="9">
        <v>14</v>
      </c>
      <c r="K688" s="8">
        <v>0</v>
      </c>
      <c r="L688" s="8" t="s">
        <v>103</v>
      </c>
    </row>
    <row r="689" spans="3:13">
      <c r="C689" s="8">
        <v>129</v>
      </c>
      <c r="D689" s="8">
        <v>129</v>
      </c>
      <c r="E689" s="8" t="s">
        <v>111</v>
      </c>
      <c r="F689" s="8">
        <v>1</v>
      </c>
      <c r="G689" s="8">
        <v>4</v>
      </c>
      <c r="H689" s="13">
        <v>43024</v>
      </c>
      <c r="I689" s="13">
        <v>43030</v>
      </c>
      <c r="J689" s="9">
        <v>6</v>
      </c>
      <c r="K689" s="8">
        <v>1</v>
      </c>
      <c r="L689" s="8" t="s">
        <v>103</v>
      </c>
      <c r="M689">
        <f>SUM(K689:K693)/COUNT(K689:K693)</f>
        <v>0.6</v>
      </c>
    </row>
    <row r="690" spans="3:13">
      <c r="C690" s="8">
        <v>129</v>
      </c>
      <c r="D690" s="8">
        <v>129</v>
      </c>
      <c r="E690" s="8" t="s">
        <v>111</v>
      </c>
      <c r="F690" s="8">
        <v>2</v>
      </c>
      <c r="G690" s="8">
        <v>4</v>
      </c>
      <c r="H690" s="13">
        <v>43024</v>
      </c>
      <c r="I690" s="13">
        <v>43030</v>
      </c>
      <c r="J690" s="9">
        <v>6</v>
      </c>
      <c r="K690" s="8">
        <v>1</v>
      </c>
      <c r="L690" s="8" t="s">
        <v>103</v>
      </c>
    </row>
    <row r="691" spans="3:13">
      <c r="C691" s="8">
        <v>129</v>
      </c>
      <c r="D691" s="8">
        <v>129</v>
      </c>
      <c r="E691" s="8" t="s">
        <v>111</v>
      </c>
      <c r="F691" s="8">
        <v>3</v>
      </c>
      <c r="G691" s="8">
        <v>4</v>
      </c>
      <c r="H691" s="13">
        <v>43024</v>
      </c>
      <c r="I691" s="13">
        <v>43035</v>
      </c>
      <c r="J691" s="9">
        <v>11</v>
      </c>
      <c r="K691" s="8">
        <v>1</v>
      </c>
      <c r="L691" s="8" t="s">
        <v>103</v>
      </c>
    </row>
    <row r="692" spans="3:13">
      <c r="C692" s="8">
        <v>129</v>
      </c>
      <c r="D692" s="8">
        <v>129</v>
      </c>
      <c r="E692" s="8" t="s">
        <v>111</v>
      </c>
      <c r="F692" s="8">
        <v>4</v>
      </c>
      <c r="G692" s="8">
        <v>4</v>
      </c>
      <c r="H692" s="13">
        <v>43024</v>
      </c>
      <c r="I692" s="8" t="s">
        <v>102</v>
      </c>
      <c r="J692" s="9">
        <v>14</v>
      </c>
      <c r="K692" s="8">
        <v>0</v>
      </c>
      <c r="L692" s="8" t="s">
        <v>103</v>
      </c>
    </row>
    <row r="693" spans="3:13">
      <c r="C693" s="8">
        <v>129</v>
      </c>
      <c r="D693" s="8">
        <v>129</v>
      </c>
      <c r="E693" s="8" t="s">
        <v>111</v>
      </c>
      <c r="F693" s="8">
        <v>5</v>
      </c>
      <c r="G693" s="8">
        <v>4</v>
      </c>
      <c r="H693" s="13">
        <v>43024</v>
      </c>
      <c r="I693" s="8" t="s">
        <v>102</v>
      </c>
      <c r="J693" s="9">
        <v>14</v>
      </c>
      <c r="K693" s="8">
        <v>0</v>
      </c>
      <c r="L693" s="8" t="s">
        <v>103</v>
      </c>
    </row>
    <row r="694" spans="3:13">
      <c r="C694" s="8">
        <v>129</v>
      </c>
      <c r="D694" s="8">
        <v>130</v>
      </c>
      <c r="E694" s="8" t="s">
        <v>111</v>
      </c>
      <c r="F694" s="8">
        <v>1</v>
      </c>
      <c r="G694" s="8">
        <v>4</v>
      </c>
      <c r="H694" s="13">
        <v>43024</v>
      </c>
      <c r="I694" s="8" t="s">
        <v>102</v>
      </c>
      <c r="J694" s="9">
        <v>14</v>
      </c>
      <c r="K694" s="8">
        <v>0</v>
      </c>
      <c r="L694" s="8" t="s">
        <v>103</v>
      </c>
      <c r="M694">
        <f>SUM(K694:K698)/COUNT(K694:K698)</f>
        <v>0</v>
      </c>
    </row>
    <row r="695" spans="3:13">
      <c r="C695" s="8">
        <v>129</v>
      </c>
      <c r="D695" s="8">
        <v>130</v>
      </c>
      <c r="E695" s="8" t="s">
        <v>111</v>
      </c>
      <c r="F695" s="8">
        <v>2</v>
      </c>
      <c r="G695" s="8">
        <v>4</v>
      </c>
      <c r="H695" s="13">
        <v>43024</v>
      </c>
      <c r="I695" s="8" t="s">
        <v>102</v>
      </c>
      <c r="J695" s="9">
        <v>14</v>
      </c>
      <c r="K695" s="8">
        <v>0</v>
      </c>
      <c r="L695" s="8" t="s">
        <v>103</v>
      </c>
    </row>
    <row r="696" spans="3:13">
      <c r="C696" s="8">
        <v>129</v>
      </c>
      <c r="D696" s="8">
        <v>130</v>
      </c>
      <c r="E696" s="8" t="s">
        <v>111</v>
      </c>
      <c r="F696" s="8">
        <v>3</v>
      </c>
      <c r="G696" s="8">
        <v>4</v>
      </c>
      <c r="H696" s="13">
        <v>43024</v>
      </c>
      <c r="I696" s="8" t="s">
        <v>102</v>
      </c>
      <c r="J696" s="9">
        <v>14</v>
      </c>
      <c r="K696" s="8">
        <v>0</v>
      </c>
      <c r="L696" s="8" t="s">
        <v>103</v>
      </c>
    </row>
    <row r="697" spans="3:13">
      <c r="C697" s="8">
        <v>129</v>
      </c>
      <c r="D697" s="8">
        <v>130</v>
      </c>
      <c r="E697" s="8" t="s">
        <v>111</v>
      </c>
      <c r="F697" s="8">
        <v>4</v>
      </c>
      <c r="G697" s="8">
        <v>4</v>
      </c>
      <c r="H697" s="13">
        <v>43024</v>
      </c>
      <c r="I697" s="8" t="s">
        <v>102</v>
      </c>
      <c r="J697" s="9">
        <v>14</v>
      </c>
      <c r="K697" s="8">
        <v>0</v>
      </c>
      <c r="L697" s="8" t="s">
        <v>103</v>
      </c>
    </row>
    <row r="698" spans="3:13">
      <c r="C698" s="8">
        <v>129</v>
      </c>
      <c r="D698" s="8">
        <v>130</v>
      </c>
      <c r="E698" s="8" t="s">
        <v>111</v>
      </c>
      <c r="F698" s="8">
        <v>5</v>
      </c>
      <c r="G698" s="8">
        <v>4</v>
      </c>
      <c r="H698" s="13">
        <v>43024</v>
      </c>
      <c r="I698" s="8" t="s">
        <v>102</v>
      </c>
      <c r="J698" s="9">
        <v>14</v>
      </c>
      <c r="K698" s="8">
        <v>0</v>
      </c>
      <c r="L698" s="8" t="s">
        <v>103</v>
      </c>
    </row>
    <row r="699" spans="3:13">
      <c r="C699" s="8">
        <v>135</v>
      </c>
      <c r="D699" s="8">
        <v>140</v>
      </c>
      <c r="E699" s="8" t="s">
        <v>111</v>
      </c>
      <c r="F699" s="8">
        <v>1</v>
      </c>
      <c r="G699" s="8">
        <v>4</v>
      </c>
      <c r="H699" s="13">
        <v>43024</v>
      </c>
      <c r="I699" s="8" t="s">
        <v>102</v>
      </c>
      <c r="J699" s="9">
        <v>14</v>
      </c>
      <c r="K699" s="8">
        <v>0</v>
      </c>
      <c r="L699" s="8" t="s">
        <v>103</v>
      </c>
      <c r="M699">
        <f>SUM(K699:K703)/COUNT(K699:K703)</f>
        <v>0</v>
      </c>
    </row>
    <row r="700" spans="3:13">
      <c r="C700" s="8">
        <v>135</v>
      </c>
      <c r="D700" s="8">
        <v>140</v>
      </c>
      <c r="E700" s="8" t="s">
        <v>111</v>
      </c>
      <c r="F700" s="8">
        <v>2</v>
      </c>
      <c r="G700" s="8">
        <v>4</v>
      </c>
      <c r="H700" s="13">
        <v>43024</v>
      </c>
      <c r="I700" s="8" t="s">
        <v>102</v>
      </c>
      <c r="J700" s="9">
        <v>14</v>
      </c>
      <c r="K700" s="8">
        <v>0</v>
      </c>
      <c r="L700" s="8" t="s">
        <v>103</v>
      </c>
    </row>
    <row r="701" spans="3:13">
      <c r="C701" s="8">
        <v>135</v>
      </c>
      <c r="D701" s="8">
        <v>140</v>
      </c>
      <c r="E701" s="8" t="s">
        <v>111</v>
      </c>
      <c r="F701" s="8">
        <v>3</v>
      </c>
      <c r="G701" s="8">
        <v>4</v>
      </c>
      <c r="H701" s="13">
        <v>43024</v>
      </c>
      <c r="I701" s="8" t="s">
        <v>102</v>
      </c>
      <c r="J701" s="9">
        <v>14</v>
      </c>
      <c r="K701" s="8">
        <v>0</v>
      </c>
      <c r="L701" s="8" t="s">
        <v>103</v>
      </c>
    </row>
    <row r="702" spans="3:13">
      <c r="C702" s="8">
        <v>135</v>
      </c>
      <c r="D702" s="8">
        <v>140</v>
      </c>
      <c r="E702" s="8" t="s">
        <v>111</v>
      </c>
      <c r="F702" s="8">
        <v>4</v>
      </c>
      <c r="G702" s="8">
        <v>4</v>
      </c>
      <c r="H702" s="13">
        <v>43024</v>
      </c>
      <c r="I702" s="8" t="s">
        <v>102</v>
      </c>
      <c r="J702" s="9">
        <v>14</v>
      </c>
      <c r="K702" s="8">
        <v>0</v>
      </c>
      <c r="L702" s="8" t="s">
        <v>103</v>
      </c>
    </row>
    <row r="703" spans="3:13">
      <c r="C703" s="8">
        <v>135</v>
      </c>
      <c r="D703" s="8">
        <v>140</v>
      </c>
      <c r="E703" s="8" t="s">
        <v>111</v>
      </c>
      <c r="F703" s="8">
        <v>5</v>
      </c>
      <c r="G703" s="8">
        <v>4</v>
      </c>
      <c r="H703" s="13">
        <v>43024</v>
      </c>
      <c r="I703" s="8" t="s">
        <v>102</v>
      </c>
      <c r="J703" s="9">
        <v>14</v>
      </c>
      <c r="K703" s="8">
        <v>0</v>
      </c>
      <c r="L703" s="8" t="s">
        <v>103</v>
      </c>
    </row>
    <row r="704" spans="3:13">
      <c r="C704" s="8">
        <v>135</v>
      </c>
      <c r="D704" s="8">
        <v>141</v>
      </c>
      <c r="E704" s="8" t="s">
        <v>111</v>
      </c>
      <c r="F704" s="8">
        <v>1</v>
      </c>
      <c r="G704" s="8">
        <v>4</v>
      </c>
      <c r="H704" s="13">
        <v>43024</v>
      </c>
      <c r="I704" s="13">
        <v>43032</v>
      </c>
      <c r="J704" s="9">
        <v>8</v>
      </c>
      <c r="K704" s="8">
        <v>1</v>
      </c>
      <c r="L704" s="8" t="s">
        <v>103</v>
      </c>
      <c r="M704">
        <f>SUM(K704:K708)/COUNT(K704:K708)</f>
        <v>0.2</v>
      </c>
    </row>
    <row r="705" spans="3:13">
      <c r="C705" s="8">
        <v>135</v>
      </c>
      <c r="D705" s="8">
        <v>141</v>
      </c>
      <c r="E705" s="8" t="s">
        <v>111</v>
      </c>
      <c r="F705" s="8">
        <v>2</v>
      </c>
      <c r="G705" s="8">
        <v>4</v>
      </c>
      <c r="H705" s="13">
        <v>43024</v>
      </c>
      <c r="I705" s="8" t="s">
        <v>102</v>
      </c>
      <c r="J705" s="9">
        <v>14</v>
      </c>
      <c r="K705" s="8">
        <v>0</v>
      </c>
      <c r="L705" s="8" t="s">
        <v>103</v>
      </c>
    </row>
    <row r="706" spans="3:13">
      <c r="C706" s="8">
        <v>135</v>
      </c>
      <c r="D706" s="8">
        <v>141</v>
      </c>
      <c r="E706" s="8" t="s">
        <v>111</v>
      </c>
      <c r="F706" s="8">
        <v>3</v>
      </c>
      <c r="G706" s="8">
        <v>4</v>
      </c>
      <c r="H706" s="13">
        <v>43024</v>
      </c>
      <c r="I706" s="8" t="s">
        <v>102</v>
      </c>
      <c r="J706" s="9">
        <v>14</v>
      </c>
      <c r="K706" s="8">
        <v>0</v>
      </c>
      <c r="L706" s="8" t="s">
        <v>103</v>
      </c>
    </row>
    <row r="707" spans="3:13">
      <c r="C707" s="8">
        <v>135</v>
      </c>
      <c r="D707" s="8">
        <v>141</v>
      </c>
      <c r="E707" s="8" t="s">
        <v>111</v>
      </c>
      <c r="F707" s="8">
        <v>4</v>
      </c>
      <c r="G707" s="8">
        <v>4</v>
      </c>
      <c r="H707" s="13">
        <v>43024</v>
      </c>
      <c r="I707" s="8" t="s">
        <v>102</v>
      </c>
      <c r="J707" s="9">
        <v>14</v>
      </c>
      <c r="K707" s="8">
        <v>0</v>
      </c>
      <c r="L707" s="8" t="s">
        <v>103</v>
      </c>
    </row>
    <row r="708" spans="3:13">
      <c r="C708" s="8">
        <v>135</v>
      </c>
      <c r="D708" s="8">
        <v>141</v>
      </c>
      <c r="E708" s="8" t="s">
        <v>111</v>
      </c>
      <c r="F708" s="8">
        <v>5</v>
      </c>
      <c r="G708" s="8">
        <v>4</v>
      </c>
      <c r="H708" s="13">
        <v>43024</v>
      </c>
      <c r="I708" s="8" t="s">
        <v>102</v>
      </c>
      <c r="J708" s="9">
        <v>14</v>
      </c>
      <c r="K708" s="8">
        <v>0</v>
      </c>
      <c r="L708" s="8" t="s">
        <v>103</v>
      </c>
    </row>
    <row r="709" spans="3:13">
      <c r="C709" s="8">
        <v>135</v>
      </c>
      <c r="D709" s="8">
        <v>142</v>
      </c>
      <c r="E709" s="8" t="s">
        <v>111</v>
      </c>
      <c r="F709" s="8">
        <v>1</v>
      </c>
      <c r="G709" s="8">
        <v>4</v>
      </c>
      <c r="H709" s="13">
        <v>43024</v>
      </c>
      <c r="I709" s="8" t="s">
        <v>102</v>
      </c>
      <c r="J709" s="9">
        <v>14</v>
      </c>
      <c r="K709" s="8">
        <v>0</v>
      </c>
      <c r="L709" s="8" t="s">
        <v>103</v>
      </c>
      <c r="M709">
        <f>SUM(K709:K713)/COUNT(K709:K713)</f>
        <v>0</v>
      </c>
    </row>
    <row r="710" spans="3:13">
      <c r="C710" s="8">
        <v>135</v>
      </c>
      <c r="D710" s="8">
        <v>142</v>
      </c>
      <c r="E710" s="8" t="s">
        <v>111</v>
      </c>
      <c r="F710" s="8">
        <v>2</v>
      </c>
      <c r="G710" s="8">
        <v>4</v>
      </c>
      <c r="H710" s="13">
        <v>43024</v>
      </c>
      <c r="I710" s="8" t="s">
        <v>102</v>
      </c>
      <c r="J710" s="9">
        <v>14</v>
      </c>
      <c r="K710" s="8">
        <v>0</v>
      </c>
      <c r="L710" s="8" t="s">
        <v>103</v>
      </c>
    </row>
    <row r="711" spans="3:13">
      <c r="C711" s="8">
        <v>135</v>
      </c>
      <c r="D711" s="8">
        <v>142</v>
      </c>
      <c r="E711" s="8" t="s">
        <v>111</v>
      </c>
      <c r="F711" s="8">
        <v>3</v>
      </c>
      <c r="G711" s="8">
        <v>4</v>
      </c>
      <c r="H711" s="13">
        <v>43024</v>
      </c>
      <c r="I711" s="8" t="s">
        <v>102</v>
      </c>
      <c r="J711" s="9">
        <v>14</v>
      </c>
      <c r="K711" s="8">
        <v>0</v>
      </c>
      <c r="L711" s="8" t="s">
        <v>103</v>
      </c>
    </row>
    <row r="712" spans="3:13">
      <c r="C712" s="8">
        <v>135</v>
      </c>
      <c r="D712" s="8">
        <v>142</v>
      </c>
      <c r="E712" s="8" t="s">
        <v>111</v>
      </c>
      <c r="F712" s="8">
        <v>4</v>
      </c>
      <c r="G712" s="8">
        <v>4</v>
      </c>
      <c r="H712" s="13">
        <v>43024</v>
      </c>
      <c r="I712" s="8" t="s">
        <v>102</v>
      </c>
      <c r="J712" s="9">
        <v>14</v>
      </c>
      <c r="K712" s="8">
        <v>0</v>
      </c>
      <c r="L712" s="8" t="s">
        <v>103</v>
      </c>
    </row>
    <row r="713" spans="3:13">
      <c r="C713" s="8">
        <v>135</v>
      </c>
      <c r="D713" s="8">
        <v>142</v>
      </c>
      <c r="E713" s="8" t="s">
        <v>111</v>
      </c>
      <c r="F713" s="8">
        <v>5</v>
      </c>
      <c r="G713" s="8">
        <v>4</v>
      </c>
      <c r="H713" s="13">
        <v>43024</v>
      </c>
      <c r="I713" s="8" t="s">
        <v>102</v>
      </c>
      <c r="J713" s="9">
        <v>14</v>
      </c>
      <c r="K713" s="8">
        <v>0</v>
      </c>
      <c r="L713" s="8" t="s">
        <v>103</v>
      </c>
    </row>
    <row r="714" spans="3:13">
      <c r="C714" s="8">
        <v>135</v>
      </c>
      <c r="D714" s="8">
        <v>143</v>
      </c>
      <c r="E714" s="8" t="s">
        <v>111</v>
      </c>
      <c r="F714" s="8">
        <v>1</v>
      </c>
      <c r="G714" s="8">
        <v>4</v>
      </c>
      <c r="H714" s="13">
        <v>43024</v>
      </c>
      <c r="I714" s="13">
        <v>43030</v>
      </c>
      <c r="J714" s="9">
        <v>6</v>
      </c>
      <c r="K714" s="8">
        <v>1</v>
      </c>
      <c r="L714" s="8" t="s">
        <v>103</v>
      </c>
      <c r="M714">
        <f>SUM(K714:K718)/COUNT(K714:K718)</f>
        <v>0.2</v>
      </c>
    </row>
    <row r="715" spans="3:13">
      <c r="C715" s="8">
        <v>135</v>
      </c>
      <c r="D715" s="8">
        <v>143</v>
      </c>
      <c r="E715" s="8" t="s">
        <v>111</v>
      </c>
      <c r="F715" s="8">
        <v>2</v>
      </c>
      <c r="G715" s="8">
        <v>4</v>
      </c>
      <c r="H715" s="13">
        <v>43024</v>
      </c>
      <c r="I715" s="8" t="s">
        <v>102</v>
      </c>
      <c r="J715" s="9">
        <v>14</v>
      </c>
      <c r="K715" s="8">
        <v>0</v>
      </c>
      <c r="L715" s="8" t="s">
        <v>103</v>
      </c>
    </row>
    <row r="716" spans="3:13">
      <c r="C716" s="8">
        <v>135</v>
      </c>
      <c r="D716" s="8">
        <v>143</v>
      </c>
      <c r="E716" s="8" t="s">
        <v>111</v>
      </c>
      <c r="F716" s="8">
        <v>3</v>
      </c>
      <c r="G716" s="8">
        <v>4</v>
      </c>
      <c r="H716" s="13">
        <v>43024</v>
      </c>
      <c r="I716" s="8" t="s">
        <v>102</v>
      </c>
      <c r="J716" s="9">
        <v>14</v>
      </c>
      <c r="K716" s="8">
        <v>0</v>
      </c>
      <c r="L716" s="8" t="s">
        <v>103</v>
      </c>
    </row>
    <row r="717" spans="3:13">
      <c r="C717" s="8">
        <v>135</v>
      </c>
      <c r="D717" s="8">
        <v>143</v>
      </c>
      <c r="E717" s="8" t="s">
        <v>111</v>
      </c>
      <c r="F717" s="8">
        <v>4</v>
      </c>
      <c r="G717" s="8">
        <v>4</v>
      </c>
      <c r="H717" s="13">
        <v>43024</v>
      </c>
      <c r="I717" s="8" t="s">
        <v>102</v>
      </c>
      <c r="J717" s="9">
        <v>14</v>
      </c>
      <c r="K717" s="8">
        <v>0</v>
      </c>
      <c r="L717" s="8" t="s">
        <v>103</v>
      </c>
    </row>
    <row r="718" spans="3:13">
      <c r="C718" s="8">
        <v>135</v>
      </c>
      <c r="D718" s="8">
        <v>143</v>
      </c>
      <c r="E718" s="8" t="s">
        <v>111</v>
      </c>
      <c r="F718" s="8">
        <v>5</v>
      </c>
      <c r="G718" s="8">
        <v>4</v>
      </c>
      <c r="H718" s="13">
        <v>43024</v>
      </c>
      <c r="I718" s="8" t="s">
        <v>102</v>
      </c>
      <c r="J718" s="9">
        <v>14</v>
      </c>
      <c r="K718" s="8">
        <v>0</v>
      </c>
      <c r="L718" s="8" t="s">
        <v>103</v>
      </c>
    </row>
    <row r="719" spans="3:13">
      <c r="C719" s="8">
        <v>135</v>
      </c>
      <c r="D719" s="8">
        <v>144</v>
      </c>
      <c r="E719" s="8" t="s">
        <v>111</v>
      </c>
      <c r="F719" s="8">
        <v>1</v>
      </c>
      <c r="G719" s="8">
        <v>4</v>
      </c>
      <c r="H719" s="13">
        <v>43024</v>
      </c>
      <c r="I719" s="13">
        <v>43025</v>
      </c>
      <c r="J719" s="9">
        <v>1</v>
      </c>
      <c r="K719" s="8">
        <v>1</v>
      </c>
      <c r="L719" s="8" t="s">
        <v>112</v>
      </c>
      <c r="M719">
        <f>SUM(K720:K723)/COUNT(K720:K723)</f>
        <v>0.5</v>
      </c>
    </row>
    <row r="720" spans="3:13">
      <c r="C720" s="8">
        <v>135</v>
      </c>
      <c r="D720" s="8">
        <v>144</v>
      </c>
      <c r="E720" s="8" t="s">
        <v>111</v>
      </c>
      <c r="F720" s="8">
        <v>2</v>
      </c>
      <c r="G720" s="8">
        <v>4</v>
      </c>
      <c r="H720" s="13">
        <v>43024</v>
      </c>
      <c r="I720" s="13">
        <v>43025</v>
      </c>
      <c r="J720" s="9">
        <v>1</v>
      </c>
      <c r="K720" s="8">
        <v>1</v>
      </c>
      <c r="L720" s="8" t="s">
        <v>103</v>
      </c>
    </row>
    <row r="721" spans="3:12">
      <c r="C721" s="8">
        <v>135</v>
      </c>
      <c r="D721" s="8">
        <v>144</v>
      </c>
      <c r="E721" s="8" t="s">
        <v>111</v>
      </c>
      <c r="F721" s="8">
        <v>3</v>
      </c>
      <c r="G721" s="8">
        <v>4</v>
      </c>
      <c r="H721" s="13">
        <v>43024</v>
      </c>
      <c r="I721" s="13">
        <v>43026</v>
      </c>
      <c r="J721" s="9">
        <v>2</v>
      </c>
      <c r="K721" s="8">
        <v>1</v>
      </c>
      <c r="L721" s="8" t="s">
        <v>103</v>
      </c>
    </row>
    <row r="722" spans="3:12">
      <c r="C722" s="8">
        <v>135</v>
      </c>
      <c r="D722" s="8">
        <v>144</v>
      </c>
      <c r="E722" s="8" t="s">
        <v>111</v>
      </c>
      <c r="F722" s="8">
        <v>4</v>
      </c>
      <c r="G722" s="8">
        <v>4</v>
      </c>
      <c r="H722" s="13">
        <v>43024</v>
      </c>
      <c r="I722" s="8" t="s">
        <v>102</v>
      </c>
      <c r="J722" s="9">
        <v>14</v>
      </c>
      <c r="K722" s="8">
        <v>0</v>
      </c>
      <c r="L722" s="8" t="s">
        <v>103</v>
      </c>
    </row>
    <row r="723" spans="3:12">
      <c r="C723" s="8">
        <v>135</v>
      </c>
      <c r="D723" s="8">
        <v>144</v>
      </c>
      <c r="E723" s="8" t="s">
        <v>111</v>
      </c>
      <c r="F723" s="8">
        <v>5</v>
      </c>
      <c r="G723" s="8">
        <v>4</v>
      </c>
      <c r="H723" s="13">
        <v>43024</v>
      </c>
      <c r="I723" s="8" t="s">
        <v>102</v>
      </c>
      <c r="J723" s="9">
        <v>14</v>
      </c>
      <c r="K723" s="8">
        <v>0</v>
      </c>
      <c r="L723" s="8" t="s">
        <v>103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B179"/>
  <sheetViews>
    <sheetView workbookViewId="0">
      <selection activeCell="J8" sqref="J8"/>
    </sheetView>
  </sheetViews>
  <sheetFormatPr defaultColWidth="11" defaultRowHeight="15.6"/>
  <cols>
    <col min="11" max="11" width="10.8984375" style="48"/>
  </cols>
  <sheetData>
    <row r="1" spans="1:28">
      <c r="A1" t="s">
        <v>60</v>
      </c>
      <c r="B1" t="s">
        <v>15</v>
      </c>
      <c r="C1" t="s">
        <v>597</v>
      </c>
      <c r="D1" t="s">
        <v>221</v>
      </c>
      <c r="E1" t="s">
        <v>49</v>
      </c>
      <c r="F1" t="s">
        <v>706</v>
      </c>
      <c r="G1" t="s">
        <v>558</v>
      </c>
      <c r="H1" t="s">
        <v>70</v>
      </c>
      <c r="I1" t="s">
        <v>13</v>
      </c>
      <c r="J1" s="22"/>
      <c r="K1" s="47"/>
      <c r="L1" t="s">
        <v>15</v>
      </c>
      <c r="M1" t="s">
        <v>16</v>
      </c>
      <c r="N1" t="s">
        <v>221</v>
      </c>
      <c r="O1" t="s">
        <v>515</v>
      </c>
      <c r="P1" t="s">
        <v>707</v>
      </c>
      <c r="Q1" t="s">
        <v>597</v>
      </c>
      <c r="R1" t="s">
        <v>708</v>
      </c>
      <c r="S1" t="s">
        <v>620</v>
      </c>
      <c r="T1" t="s">
        <v>709</v>
      </c>
      <c r="U1" t="s">
        <v>710</v>
      </c>
      <c r="V1" t="s">
        <v>711</v>
      </c>
      <c r="W1" t="s">
        <v>712</v>
      </c>
      <c r="X1" t="s">
        <v>713</v>
      </c>
      <c r="Y1" t="s">
        <v>714</v>
      </c>
      <c r="Z1" t="s">
        <v>715</v>
      </c>
      <c r="AA1" t="s">
        <v>716</v>
      </c>
      <c r="AB1" t="s">
        <v>28</v>
      </c>
    </row>
    <row r="2" spans="1:28">
      <c r="A2" t="s">
        <v>74</v>
      </c>
      <c r="B2">
        <v>1</v>
      </c>
      <c r="C2">
        <v>1986</v>
      </c>
      <c r="D2">
        <v>1</v>
      </c>
      <c r="E2" t="s">
        <v>32</v>
      </c>
      <c r="F2" t="s">
        <v>1047</v>
      </c>
      <c r="G2">
        <v>1</v>
      </c>
      <c r="H2">
        <v>5.5384599999999997</v>
      </c>
      <c r="I2">
        <v>4</v>
      </c>
      <c r="L2" s="54">
        <v>1</v>
      </c>
      <c r="M2" s="54">
        <v>1</v>
      </c>
      <c r="N2" s="54">
        <v>1</v>
      </c>
      <c r="O2" t="s">
        <v>719</v>
      </c>
      <c r="P2" t="s">
        <v>1048</v>
      </c>
      <c r="Q2">
        <v>1986</v>
      </c>
      <c r="R2" t="s">
        <v>70</v>
      </c>
      <c r="S2" t="s">
        <v>1049</v>
      </c>
      <c r="T2" t="s">
        <v>1050</v>
      </c>
      <c r="U2" t="s">
        <v>1051</v>
      </c>
      <c r="V2">
        <f>AVERAGE(H2,H5,H8)</f>
        <v>1.8461533333333333</v>
      </c>
      <c r="W2">
        <f>H11</f>
        <v>2.30769</v>
      </c>
      <c r="X2">
        <v>12</v>
      </c>
      <c r="Y2">
        <v>4</v>
      </c>
      <c r="Z2">
        <f>W2/V2</f>
        <v>1.2499990972219714</v>
      </c>
      <c r="AA2">
        <f t="shared" ref="AA2:AA65" si="0">LN(Z2)</f>
        <v>0.22314282909152611</v>
      </c>
      <c r="AB2">
        <f>(X2*Y2)/(Y2+X2)</f>
        <v>3</v>
      </c>
    </row>
    <row r="3" spans="1:28">
      <c r="A3" t="s">
        <v>515</v>
      </c>
      <c r="B3">
        <v>1</v>
      </c>
      <c r="C3">
        <v>1986</v>
      </c>
      <c r="D3">
        <v>2</v>
      </c>
      <c r="E3" t="s">
        <v>32</v>
      </c>
      <c r="F3" t="s">
        <v>1047</v>
      </c>
      <c r="G3">
        <v>1</v>
      </c>
      <c r="H3">
        <v>26.76923</v>
      </c>
      <c r="I3">
        <v>4</v>
      </c>
      <c r="L3" s="54">
        <v>1</v>
      </c>
      <c r="M3" s="54">
        <v>2</v>
      </c>
      <c r="N3" s="54">
        <v>2</v>
      </c>
      <c r="O3" t="s">
        <v>719</v>
      </c>
      <c r="P3" t="s">
        <v>1048</v>
      </c>
      <c r="Q3">
        <v>1986</v>
      </c>
      <c r="R3" t="s">
        <v>70</v>
      </c>
      <c r="S3" t="s">
        <v>1049</v>
      </c>
      <c r="T3" t="s">
        <v>1050</v>
      </c>
      <c r="U3" t="s">
        <v>1051</v>
      </c>
      <c r="V3">
        <f>AVERAGE(H3,H6,H9)</f>
        <v>12.564103333333334</v>
      </c>
      <c r="W3">
        <f t="shared" ref="W3:W7" si="1">H12</f>
        <v>8.3076899999999991</v>
      </c>
      <c r="X3">
        <v>12</v>
      </c>
      <c r="Y3">
        <v>4</v>
      </c>
      <c r="Z3">
        <f t="shared" ref="Z3:Z66" si="2">W3/V3</f>
        <v>0.66122426563933057</v>
      </c>
      <c r="AA3">
        <f t="shared" si="0"/>
        <v>-0.41366221431464734</v>
      </c>
      <c r="AB3">
        <f t="shared" ref="AB3:AB66" si="3">(X3*Y3)/(Y3+X3)</f>
        <v>3</v>
      </c>
    </row>
    <row r="4" spans="1:28">
      <c r="A4" t="s">
        <v>719</v>
      </c>
      <c r="B4">
        <v>1</v>
      </c>
      <c r="C4">
        <v>1986</v>
      </c>
      <c r="D4">
        <v>3</v>
      </c>
      <c r="E4" t="s">
        <v>32</v>
      </c>
      <c r="F4" t="s">
        <v>1047</v>
      </c>
      <c r="G4">
        <v>1</v>
      </c>
      <c r="H4">
        <v>55.076920000000001</v>
      </c>
      <c r="I4">
        <v>4</v>
      </c>
      <c r="L4" s="54">
        <v>1</v>
      </c>
      <c r="M4" s="54">
        <v>3</v>
      </c>
      <c r="N4" s="54">
        <v>3</v>
      </c>
      <c r="O4" t="s">
        <v>719</v>
      </c>
      <c r="P4" t="s">
        <v>1048</v>
      </c>
      <c r="Q4">
        <v>1986</v>
      </c>
      <c r="R4" t="s">
        <v>70</v>
      </c>
      <c r="S4" t="s">
        <v>1049</v>
      </c>
      <c r="T4" t="s">
        <v>1050</v>
      </c>
      <c r="U4" t="s">
        <v>1051</v>
      </c>
      <c r="V4">
        <f>AVERAGE(H4,H7,H10)</f>
        <v>22.769230000000004</v>
      </c>
      <c r="W4">
        <f>H13</f>
        <v>21.538460000000001</v>
      </c>
      <c r="X4">
        <v>12</v>
      </c>
      <c r="Y4">
        <v>4</v>
      </c>
      <c r="Z4">
        <f t="shared" si="2"/>
        <v>0.94594591033601039</v>
      </c>
      <c r="AA4">
        <f t="shared" si="0"/>
        <v>-5.5569888799600495E-2</v>
      </c>
      <c r="AB4">
        <f t="shared" si="3"/>
        <v>3</v>
      </c>
    </row>
    <row r="5" spans="1:28">
      <c r="A5" t="s">
        <v>707</v>
      </c>
      <c r="B5">
        <v>1</v>
      </c>
      <c r="C5">
        <v>1986</v>
      </c>
      <c r="D5">
        <v>1</v>
      </c>
      <c r="E5" t="s">
        <v>32</v>
      </c>
      <c r="F5" t="s">
        <v>1052</v>
      </c>
      <c r="G5">
        <v>1</v>
      </c>
      <c r="H5">
        <v>0</v>
      </c>
      <c r="I5">
        <v>4</v>
      </c>
      <c r="L5" s="54">
        <v>1</v>
      </c>
      <c r="M5" s="54">
        <v>4</v>
      </c>
      <c r="N5" s="54">
        <v>1</v>
      </c>
      <c r="O5" t="s">
        <v>719</v>
      </c>
      <c r="P5" t="s">
        <v>1048</v>
      </c>
      <c r="Q5">
        <v>1986</v>
      </c>
      <c r="R5" t="s">
        <v>70</v>
      </c>
      <c r="S5" t="s">
        <v>1049</v>
      </c>
      <c r="T5" t="s">
        <v>1050</v>
      </c>
      <c r="U5" t="s">
        <v>1053</v>
      </c>
      <c r="V5">
        <v>1.84615333333333</v>
      </c>
      <c r="W5">
        <f t="shared" si="1"/>
        <v>3.0769199999999999</v>
      </c>
      <c r="X5">
        <v>12</v>
      </c>
      <c r="Y5">
        <v>4</v>
      </c>
      <c r="Z5">
        <f t="shared" si="2"/>
        <v>1.6666654629626316</v>
      </c>
      <c r="AA5">
        <f t="shared" si="0"/>
        <v>0.51082490154330884</v>
      </c>
      <c r="AB5">
        <f t="shared" si="3"/>
        <v>3</v>
      </c>
    </row>
    <row r="6" spans="1:28">
      <c r="A6" t="s">
        <v>1048</v>
      </c>
      <c r="B6">
        <v>1</v>
      </c>
      <c r="C6">
        <v>1986</v>
      </c>
      <c r="D6">
        <v>2</v>
      </c>
      <c r="E6" t="s">
        <v>32</v>
      </c>
      <c r="F6" t="s">
        <v>1052</v>
      </c>
      <c r="G6">
        <v>1</v>
      </c>
      <c r="H6">
        <v>7.69231</v>
      </c>
      <c r="I6">
        <v>4</v>
      </c>
      <c r="L6" s="54">
        <v>1</v>
      </c>
      <c r="M6" s="54">
        <v>5</v>
      </c>
      <c r="N6" s="54">
        <v>2</v>
      </c>
      <c r="O6" t="s">
        <v>719</v>
      </c>
      <c r="P6" t="s">
        <v>1048</v>
      </c>
      <c r="Q6">
        <v>1986</v>
      </c>
      <c r="R6" t="s">
        <v>70</v>
      </c>
      <c r="S6" t="s">
        <v>1049</v>
      </c>
      <c r="T6" t="s">
        <v>1050</v>
      </c>
      <c r="U6" t="s">
        <v>1053</v>
      </c>
      <c r="V6">
        <v>12.564103333333334</v>
      </c>
      <c r="W6">
        <f t="shared" si="1"/>
        <v>12.61538</v>
      </c>
      <c r="X6">
        <v>12</v>
      </c>
      <c r="Y6">
        <v>4</v>
      </c>
      <c r="Z6">
        <f t="shared" si="2"/>
        <v>1.004081203831763</v>
      </c>
      <c r="AA6">
        <f t="shared" si="0"/>
        <v>4.0728983094224314E-3</v>
      </c>
      <c r="AB6">
        <f t="shared" si="3"/>
        <v>3</v>
      </c>
    </row>
    <row r="7" spans="1:28">
      <c r="A7" t="s">
        <v>620</v>
      </c>
      <c r="B7">
        <v>1</v>
      </c>
      <c r="C7">
        <v>1986</v>
      </c>
      <c r="D7">
        <v>3</v>
      </c>
      <c r="E7" t="s">
        <v>32</v>
      </c>
      <c r="F7" t="s">
        <v>1052</v>
      </c>
      <c r="G7">
        <v>1</v>
      </c>
      <c r="H7">
        <v>9.0769199999999994</v>
      </c>
      <c r="I7">
        <v>4</v>
      </c>
      <c r="L7" s="54">
        <v>1</v>
      </c>
      <c r="M7" s="54">
        <v>6</v>
      </c>
      <c r="N7" s="54">
        <v>3</v>
      </c>
      <c r="O7" t="s">
        <v>719</v>
      </c>
      <c r="P7" t="s">
        <v>1048</v>
      </c>
      <c r="Q7">
        <v>1986</v>
      </c>
      <c r="R7" t="s">
        <v>70</v>
      </c>
      <c r="S7" t="s">
        <v>1049</v>
      </c>
      <c r="T7" t="s">
        <v>1050</v>
      </c>
      <c r="U7" t="s">
        <v>1053</v>
      </c>
      <c r="V7">
        <v>22.769230000000004</v>
      </c>
      <c r="W7">
        <f t="shared" si="1"/>
        <v>35.692309999999999</v>
      </c>
      <c r="X7">
        <v>12</v>
      </c>
      <c r="Y7">
        <v>4</v>
      </c>
      <c r="Z7">
        <f t="shared" si="2"/>
        <v>1.5675677218772877</v>
      </c>
      <c r="AA7">
        <f t="shared" si="0"/>
        <v>0.4495251963411494</v>
      </c>
      <c r="AB7">
        <f t="shared" si="3"/>
        <v>3</v>
      </c>
    </row>
    <row r="8" spans="1:28">
      <c r="A8" t="s">
        <v>1049</v>
      </c>
      <c r="B8">
        <v>1</v>
      </c>
      <c r="C8">
        <v>1986</v>
      </c>
      <c r="D8">
        <v>1</v>
      </c>
      <c r="E8" t="s">
        <v>32</v>
      </c>
      <c r="F8" t="s">
        <v>1054</v>
      </c>
      <c r="G8">
        <v>1</v>
      </c>
      <c r="H8">
        <v>0</v>
      </c>
      <c r="I8">
        <v>4</v>
      </c>
      <c r="K8" s="57"/>
      <c r="L8" s="54">
        <v>2</v>
      </c>
      <c r="M8" s="54">
        <v>1</v>
      </c>
      <c r="N8" s="54">
        <v>1</v>
      </c>
      <c r="O8" t="s">
        <v>719</v>
      </c>
      <c r="P8" t="s">
        <v>1048</v>
      </c>
      <c r="Q8">
        <v>1986</v>
      </c>
      <c r="R8" t="s">
        <v>70</v>
      </c>
      <c r="S8" t="s">
        <v>1049</v>
      </c>
      <c r="T8" t="s">
        <v>1055</v>
      </c>
      <c r="U8" t="s">
        <v>1056</v>
      </c>
      <c r="V8">
        <f>AVERAGE(H17,H20,H23)</f>
        <v>3.5858566666666665</v>
      </c>
      <c r="W8">
        <f t="shared" ref="W8:W13" si="4">H26</f>
        <v>2.87879</v>
      </c>
      <c r="X8">
        <v>12</v>
      </c>
      <c r="Y8">
        <v>4</v>
      </c>
      <c r="Z8">
        <f t="shared" si="2"/>
        <v>0.80281792263494456</v>
      </c>
      <c r="AA8">
        <f t="shared" si="0"/>
        <v>-0.21962733715352059</v>
      </c>
      <c r="AB8">
        <f t="shared" si="3"/>
        <v>3</v>
      </c>
    </row>
    <row r="9" spans="1:28">
      <c r="B9">
        <v>1</v>
      </c>
      <c r="C9">
        <v>1986</v>
      </c>
      <c r="D9">
        <v>2</v>
      </c>
      <c r="E9" t="s">
        <v>32</v>
      </c>
      <c r="F9" t="s">
        <v>1054</v>
      </c>
      <c r="G9">
        <v>1</v>
      </c>
      <c r="H9">
        <v>3.2307700000000001</v>
      </c>
      <c r="I9">
        <v>4</v>
      </c>
      <c r="L9" s="54">
        <v>2</v>
      </c>
      <c r="M9" s="54">
        <v>2</v>
      </c>
      <c r="N9" s="54">
        <v>2</v>
      </c>
      <c r="O9" t="s">
        <v>719</v>
      </c>
      <c r="P9" t="s">
        <v>1048</v>
      </c>
      <c r="Q9">
        <v>1986</v>
      </c>
      <c r="R9" t="s">
        <v>70</v>
      </c>
      <c r="S9" t="s">
        <v>1049</v>
      </c>
      <c r="T9" t="s">
        <v>1055</v>
      </c>
      <c r="U9" t="s">
        <v>1056</v>
      </c>
      <c r="V9">
        <f>AVERAGE(H18,H21,H24)</f>
        <v>23.232326666666665</v>
      </c>
      <c r="W9">
        <f t="shared" si="4"/>
        <v>6.9696999999999996</v>
      </c>
      <c r="X9">
        <v>12</v>
      </c>
      <c r="Y9">
        <v>4</v>
      </c>
      <c r="Z9">
        <f t="shared" si="2"/>
        <v>0.30000008608694378</v>
      </c>
      <c r="AA9">
        <f t="shared" si="0"/>
        <v>-1.203972517369498</v>
      </c>
      <c r="AB9">
        <f t="shared" si="3"/>
        <v>3</v>
      </c>
    </row>
    <row r="10" spans="1:28">
      <c r="B10">
        <v>1</v>
      </c>
      <c r="C10">
        <v>1986</v>
      </c>
      <c r="D10">
        <v>3</v>
      </c>
      <c r="E10" t="s">
        <v>32</v>
      </c>
      <c r="F10" t="s">
        <v>1054</v>
      </c>
      <c r="G10">
        <v>1</v>
      </c>
      <c r="H10">
        <v>4.1538500000000003</v>
      </c>
      <c r="I10">
        <v>4</v>
      </c>
      <c r="L10" s="54">
        <v>2</v>
      </c>
      <c r="M10" s="54">
        <v>3</v>
      </c>
      <c r="N10" s="54">
        <v>3</v>
      </c>
      <c r="O10" t="s">
        <v>719</v>
      </c>
      <c r="P10" t="s">
        <v>1048</v>
      </c>
      <c r="Q10">
        <v>1986</v>
      </c>
      <c r="R10" t="s">
        <v>70</v>
      </c>
      <c r="S10" t="s">
        <v>1049</v>
      </c>
      <c r="T10" t="s">
        <v>1055</v>
      </c>
      <c r="U10" t="s">
        <v>1056</v>
      </c>
      <c r="V10">
        <f>AVERAGE(H19,H22,H25)</f>
        <v>43.333336666666668</v>
      </c>
      <c r="W10">
        <f t="shared" si="4"/>
        <v>21.515149999999998</v>
      </c>
      <c r="X10">
        <v>12</v>
      </c>
      <c r="Y10">
        <v>4</v>
      </c>
      <c r="Z10">
        <f t="shared" si="2"/>
        <v>0.49650342334589048</v>
      </c>
      <c r="AA10">
        <f t="shared" si="0"/>
        <v>-0.70016490056420355</v>
      </c>
      <c r="AB10">
        <f t="shared" si="3"/>
        <v>3</v>
      </c>
    </row>
    <row r="11" spans="1:28">
      <c r="B11">
        <v>1</v>
      </c>
      <c r="C11">
        <v>1986</v>
      </c>
      <c r="D11">
        <v>1</v>
      </c>
      <c r="E11" t="s">
        <v>34</v>
      </c>
      <c r="F11" t="s">
        <v>1050</v>
      </c>
      <c r="G11" t="s">
        <v>1051</v>
      </c>
      <c r="H11">
        <v>2.30769</v>
      </c>
      <c r="I11">
        <v>4</v>
      </c>
      <c r="L11" s="54">
        <v>2</v>
      </c>
      <c r="M11" s="54">
        <v>4</v>
      </c>
      <c r="N11" s="54">
        <v>1</v>
      </c>
      <c r="O11" t="s">
        <v>719</v>
      </c>
      <c r="P11" t="s">
        <v>1048</v>
      </c>
      <c r="Q11">
        <v>1986</v>
      </c>
      <c r="R11" t="s">
        <v>70</v>
      </c>
      <c r="S11" t="s">
        <v>1049</v>
      </c>
      <c r="T11" t="s">
        <v>1055</v>
      </c>
      <c r="U11" t="s">
        <v>1051</v>
      </c>
      <c r="V11">
        <v>3.5858566666666665</v>
      </c>
      <c r="W11">
        <f t="shared" si="4"/>
        <v>3.6363599999999998</v>
      </c>
      <c r="X11">
        <v>12</v>
      </c>
      <c r="Y11">
        <v>4</v>
      </c>
      <c r="Z11">
        <f t="shared" si="2"/>
        <v>1.0140840357069487</v>
      </c>
      <c r="AA11">
        <f t="shared" si="0"/>
        <v>1.3985777185650748E-2</v>
      </c>
      <c r="AB11">
        <f t="shared" si="3"/>
        <v>3</v>
      </c>
    </row>
    <row r="12" spans="1:28">
      <c r="B12">
        <v>1</v>
      </c>
      <c r="C12">
        <v>1986</v>
      </c>
      <c r="D12">
        <v>2</v>
      </c>
      <c r="E12" t="s">
        <v>34</v>
      </c>
      <c r="F12" t="s">
        <v>1050</v>
      </c>
      <c r="G12" t="s">
        <v>1051</v>
      </c>
      <c r="H12">
        <v>8.3076899999999991</v>
      </c>
      <c r="I12">
        <v>4</v>
      </c>
      <c r="L12" s="54">
        <v>2</v>
      </c>
      <c r="M12" s="54">
        <v>5</v>
      </c>
      <c r="N12" s="54">
        <v>2</v>
      </c>
      <c r="O12" t="s">
        <v>719</v>
      </c>
      <c r="P12" t="s">
        <v>1048</v>
      </c>
      <c r="Q12">
        <v>1986</v>
      </c>
      <c r="R12" t="s">
        <v>70</v>
      </c>
      <c r="S12" t="s">
        <v>1049</v>
      </c>
      <c r="T12" t="s">
        <v>1055</v>
      </c>
      <c r="U12" t="s">
        <v>1051</v>
      </c>
      <c r="V12">
        <v>23.232326666666665</v>
      </c>
      <c r="W12">
        <f t="shared" si="4"/>
        <v>21.66667</v>
      </c>
      <c r="X12">
        <v>12</v>
      </c>
      <c r="Y12">
        <v>4</v>
      </c>
      <c r="Z12">
        <f t="shared" si="2"/>
        <v>0.93260870126653983</v>
      </c>
      <c r="AA12">
        <f t="shared" si="0"/>
        <v>-6.9769564535057713E-2</v>
      </c>
      <c r="AB12">
        <f t="shared" si="3"/>
        <v>3</v>
      </c>
    </row>
    <row r="13" spans="1:28">
      <c r="B13">
        <v>1</v>
      </c>
      <c r="C13">
        <v>1986</v>
      </c>
      <c r="D13">
        <v>3</v>
      </c>
      <c r="E13" t="s">
        <v>34</v>
      </c>
      <c r="F13" t="s">
        <v>1050</v>
      </c>
      <c r="G13" t="s">
        <v>1051</v>
      </c>
      <c r="H13">
        <v>21.538460000000001</v>
      </c>
      <c r="I13">
        <v>4</v>
      </c>
      <c r="L13" s="54">
        <v>2</v>
      </c>
      <c r="M13" s="54">
        <v>6</v>
      </c>
      <c r="N13" s="54">
        <v>3</v>
      </c>
      <c r="O13" t="s">
        <v>719</v>
      </c>
      <c r="P13" t="s">
        <v>1048</v>
      </c>
      <c r="Q13">
        <v>1986</v>
      </c>
      <c r="R13" t="s">
        <v>70</v>
      </c>
      <c r="S13" t="s">
        <v>1049</v>
      </c>
      <c r="T13" t="s">
        <v>1055</v>
      </c>
      <c r="U13" t="s">
        <v>1051</v>
      </c>
      <c r="V13">
        <v>43.333336666666668</v>
      </c>
      <c r="W13">
        <f t="shared" si="4"/>
        <v>40.606059999999999</v>
      </c>
      <c r="X13">
        <v>12</v>
      </c>
      <c r="Y13">
        <v>4</v>
      </c>
      <c r="Z13">
        <f t="shared" si="2"/>
        <v>0.93706285099516529</v>
      </c>
      <c r="AA13">
        <f t="shared" si="0"/>
        <v>-6.5004922157443149E-2</v>
      </c>
      <c r="AB13">
        <f t="shared" si="3"/>
        <v>3</v>
      </c>
    </row>
    <row r="14" spans="1:28">
      <c r="B14">
        <v>1</v>
      </c>
      <c r="C14">
        <v>1986</v>
      </c>
      <c r="D14">
        <v>1</v>
      </c>
      <c r="E14" t="s">
        <v>34</v>
      </c>
      <c r="F14" t="s">
        <v>1050</v>
      </c>
      <c r="G14" t="s">
        <v>1053</v>
      </c>
      <c r="H14">
        <v>3.0769199999999999</v>
      </c>
      <c r="I14">
        <v>4</v>
      </c>
      <c r="L14" s="54">
        <v>3</v>
      </c>
      <c r="M14" s="54">
        <v>1</v>
      </c>
      <c r="N14" s="54">
        <v>1</v>
      </c>
      <c r="O14" t="s">
        <v>719</v>
      </c>
      <c r="P14" t="s">
        <v>1048</v>
      </c>
      <c r="Q14">
        <v>1986</v>
      </c>
      <c r="R14" t="s">
        <v>70</v>
      </c>
      <c r="S14" t="s">
        <v>1049</v>
      </c>
      <c r="T14" t="s">
        <v>1057</v>
      </c>
      <c r="U14" s="62" t="s">
        <v>1058</v>
      </c>
      <c r="V14">
        <f>AVERAGE(H32,H35)</f>
        <v>4.015155</v>
      </c>
      <c r="W14">
        <f t="shared" ref="W14:W34" si="5">H38</f>
        <v>3.7878799999999999</v>
      </c>
      <c r="X14">
        <v>8</v>
      </c>
      <c r="Y14">
        <v>4</v>
      </c>
      <c r="Z14">
        <f t="shared" si="2"/>
        <v>0.94339570950561058</v>
      </c>
      <c r="AA14">
        <f t="shared" si="0"/>
        <v>-5.8269456048178674E-2</v>
      </c>
      <c r="AB14">
        <f t="shared" si="3"/>
        <v>2.6666666666666665</v>
      </c>
    </row>
    <row r="15" spans="1:28">
      <c r="B15">
        <v>1</v>
      </c>
      <c r="C15">
        <v>1986</v>
      </c>
      <c r="D15">
        <v>2</v>
      </c>
      <c r="E15" t="s">
        <v>34</v>
      </c>
      <c r="F15" t="s">
        <v>1050</v>
      </c>
      <c r="G15" t="s">
        <v>1053</v>
      </c>
      <c r="H15">
        <v>12.61538</v>
      </c>
      <c r="I15">
        <v>4</v>
      </c>
      <c r="L15" s="54">
        <v>3</v>
      </c>
      <c r="M15" s="54">
        <v>2</v>
      </c>
      <c r="N15" s="54">
        <v>2</v>
      </c>
      <c r="O15" t="s">
        <v>719</v>
      </c>
      <c r="P15" t="s">
        <v>1048</v>
      </c>
      <c r="Q15">
        <v>1986</v>
      </c>
      <c r="R15" t="s">
        <v>70</v>
      </c>
      <c r="S15" t="s">
        <v>1049</v>
      </c>
      <c r="T15" t="s">
        <v>1057</v>
      </c>
      <c r="U15" s="62" t="s">
        <v>1058</v>
      </c>
      <c r="V15">
        <f>AVERAGE(H33,H36)</f>
        <v>24.545455</v>
      </c>
      <c r="W15">
        <f t="shared" si="5"/>
        <v>24.69697</v>
      </c>
      <c r="X15">
        <v>8</v>
      </c>
      <c r="Y15">
        <v>4</v>
      </c>
      <c r="Z15">
        <f t="shared" si="2"/>
        <v>1.0061728332190216</v>
      </c>
      <c r="AA15">
        <f t="shared" si="0"/>
        <v>6.153859325798503E-3</v>
      </c>
      <c r="AB15">
        <f t="shared" si="3"/>
        <v>2.6666666666666665</v>
      </c>
    </row>
    <row r="16" spans="1:28">
      <c r="B16">
        <v>1</v>
      </c>
      <c r="C16">
        <v>1986</v>
      </c>
      <c r="D16">
        <v>3</v>
      </c>
      <c r="E16" t="s">
        <v>34</v>
      </c>
      <c r="F16" t="s">
        <v>1050</v>
      </c>
      <c r="G16" t="s">
        <v>1053</v>
      </c>
      <c r="H16">
        <v>35.692309999999999</v>
      </c>
      <c r="I16">
        <v>4</v>
      </c>
      <c r="L16" s="54">
        <v>3</v>
      </c>
      <c r="M16" s="54">
        <v>3</v>
      </c>
      <c r="N16" s="54">
        <v>3</v>
      </c>
      <c r="O16" t="s">
        <v>719</v>
      </c>
      <c r="P16" t="s">
        <v>1048</v>
      </c>
      <c r="Q16">
        <v>1986</v>
      </c>
      <c r="R16" t="s">
        <v>70</v>
      </c>
      <c r="S16" t="s">
        <v>1049</v>
      </c>
      <c r="T16" t="s">
        <v>1057</v>
      </c>
      <c r="U16" s="62" t="s">
        <v>1058</v>
      </c>
      <c r="V16">
        <f>AVERAGE(H34,H37)</f>
        <v>47.045454999999997</v>
      </c>
      <c r="W16">
        <f t="shared" si="5"/>
        <v>47.424239999999998</v>
      </c>
      <c r="X16">
        <v>8</v>
      </c>
      <c r="Y16">
        <v>4</v>
      </c>
      <c r="Z16">
        <f t="shared" si="2"/>
        <v>1.0080514685212418</v>
      </c>
      <c r="AA16">
        <f t="shared" si="0"/>
        <v>8.0192283865718732E-3</v>
      </c>
      <c r="AB16">
        <f t="shared" si="3"/>
        <v>2.6666666666666665</v>
      </c>
    </row>
    <row r="17" spans="2:28">
      <c r="B17">
        <v>2</v>
      </c>
      <c r="C17">
        <v>1986</v>
      </c>
      <c r="D17">
        <v>1</v>
      </c>
      <c r="E17" t="s">
        <v>32</v>
      </c>
      <c r="F17" t="s">
        <v>1059</v>
      </c>
      <c r="G17">
        <v>1</v>
      </c>
      <c r="H17">
        <v>4.5454499999999998</v>
      </c>
      <c r="I17">
        <v>4</v>
      </c>
      <c r="L17" s="54">
        <v>3</v>
      </c>
      <c r="M17" s="54">
        <v>4</v>
      </c>
      <c r="N17" s="54">
        <v>1</v>
      </c>
      <c r="O17" t="s">
        <v>719</v>
      </c>
      <c r="P17" t="s">
        <v>1048</v>
      </c>
      <c r="Q17">
        <v>1986</v>
      </c>
      <c r="R17" t="s">
        <v>70</v>
      </c>
      <c r="S17" t="s">
        <v>1049</v>
      </c>
      <c r="T17" t="s">
        <v>1057</v>
      </c>
      <c r="U17" s="62" t="s">
        <v>1060</v>
      </c>
      <c r="V17">
        <v>4.015155</v>
      </c>
      <c r="W17">
        <f t="shared" si="5"/>
        <v>4.09091</v>
      </c>
      <c r="X17">
        <v>8</v>
      </c>
      <c r="Y17">
        <v>4</v>
      </c>
      <c r="Z17">
        <f t="shared" si="2"/>
        <v>1.0188672666435044</v>
      </c>
      <c r="AA17">
        <f t="shared" si="0"/>
        <v>1.8691487310198356E-2</v>
      </c>
      <c r="AB17">
        <f t="shared" si="3"/>
        <v>2.6666666666666665</v>
      </c>
    </row>
    <row r="18" spans="2:28">
      <c r="B18">
        <v>2</v>
      </c>
      <c r="C18">
        <v>1986</v>
      </c>
      <c r="D18">
        <v>2</v>
      </c>
      <c r="E18" t="s">
        <v>32</v>
      </c>
      <c r="F18" t="s">
        <v>1059</v>
      </c>
      <c r="G18">
        <v>1</v>
      </c>
      <c r="H18">
        <v>35.757579999999997</v>
      </c>
      <c r="I18">
        <v>4</v>
      </c>
      <c r="L18" s="54">
        <v>3</v>
      </c>
      <c r="M18" s="54">
        <v>5</v>
      </c>
      <c r="N18" s="54">
        <v>2</v>
      </c>
      <c r="O18" t="s">
        <v>719</v>
      </c>
      <c r="P18" t="s">
        <v>1048</v>
      </c>
      <c r="Q18">
        <v>1986</v>
      </c>
      <c r="R18" t="s">
        <v>70</v>
      </c>
      <c r="S18" t="s">
        <v>1049</v>
      </c>
      <c r="T18" t="s">
        <v>1057</v>
      </c>
      <c r="U18" s="62" t="s">
        <v>1060</v>
      </c>
      <c r="V18">
        <v>24.545455</v>
      </c>
      <c r="W18">
        <f t="shared" si="5"/>
        <v>16.06061</v>
      </c>
      <c r="X18">
        <v>8</v>
      </c>
      <c r="Y18">
        <v>4</v>
      </c>
      <c r="Z18">
        <f t="shared" si="2"/>
        <v>0.6543211360310901</v>
      </c>
      <c r="AA18">
        <f t="shared" si="0"/>
        <v>-0.42415701435584646</v>
      </c>
      <c r="AB18">
        <f t="shared" si="3"/>
        <v>2.6666666666666665</v>
      </c>
    </row>
    <row r="19" spans="2:28">
      <c r="B19">
        <v>2</v>
      </c>
      <c r="C19">
        <v>1986</v>
      </c>
      <c r="D19">
        <v>3</v>
      </c>
      <c r="E19" t="s">
        <v>32</v>
      </c>
      <c r="F19" t="s">
        <v>1059</v>
      </c>
      <c r="G19">
        <v>1</v>
      </c>
      <c r="H19">
        <v>66.666669999999996</v>
      </c>
      <c r="I19">
        <v>4</v>
      </c>
      <c r="L19" s="54">
        <v>3</v>
      </c>
      <c r="M19" s="54">
        <v>6</v>
      </c>
      <c r="N19" s="54">
        <v>3</v>
      </c>
      <c r="O19" t="s">
        <v>719</v>
      </c>
      <c r="P19" t="s">
        <v>1048</v>
      </c>
      <c r="Q19">
        <v>1986</v>
      </c>
      <c r="R19" t="s">
        <v>70</v>
      </c>
      <c r="S19" t="s">
        <v>1049</v>
      </c>
      <c r="T19" t="s">
        <v>1057</v>
      </c>
      <c r="U19" s="62" t="s">
        <v>1060</v>
      </c>
      <c r="V19">
        <v>47.045454999999997</v>
      </c>
      <c r="W19">
        <f t="shared" si="5"/>
        <v>43.181820000000002</v>
      </c>
      <c r="X19">
        <v>8</v>
      </c>
      <c r="Y19">
        <v>4</v>
      </c>
      <c r="Z19">
        <f t="shared" si="2"/>
        <v>0.91787442591425683</v>
      </c>
      <c r="AA19">
        <f t="shared" si="0"/>
        <v>-8.5694688661456284E-2</v>
      </c>
      <c r="AB19">
        <f t="shared" si="3"/>
        <v>2.6666666666666665</v>
      </c>
    </row>
    <row r="20" spans="2:28">
      <c r="B20">
        <v>2</v>
      </c>
      <c r="C20">
        <v>1986</v>
      </c>
      <c r="D20">
        <v>1</v>
      </c>
      <c r="E20" t="s">
        <v>32</v>
      </c>
      <c r="F20" t="s">
        <v>1061</v>
      </c>
      <c r="G20">
        <v>1</v>
      </c>
      <c r="H20">
        <v>6.2121199999999996</v>
      </c>
      <c r="I20">
        <v>4</v>
      </c>
      <c r="L20" s="54">
        <v>3</v>
      </c>
      <c r="M20" s="54">
        <v>7</v>
      </c>
      <c r="N20" s="54">
        <v>1</v>
      </c>
      <c r="O20" t="s">
        <v>719</v>
      </c>
      <c r="P20" t="s">
        <v>1048</v>
      </c>
      <c r="Q20">
        <v>1986</v>
      </c>
      <c r="R20" t="s">
        <v>70</v>
      </c>
      <c r="S20" t="s">
        <v>1049</v>
      </c>
      <c r="T20" t="s">
        <v>1057</v>
      </c>
      <c r="U20" s="62" t="s">
        <v>1062</v>
      </c>
      <c r="V20">
        <v>4.015155</v>
      </c>
      <c r="W20">
        <f t="shared" si="5"/>
        <v>3.7878799999999999</v>
      </c>
      <c r="X20">
        <v>8</v>
      </c>
      <c r="Y20">
        <v>4</v>
      </c>
      <c r="Z20">
        <f t="shared" si="2"/>
        <v>0.94339570950561058</v>
      </c>
      <c r="AA20">
        <f t="shared" si="0"/>
        <v>-5.8269456048178674E-2</v>
      </c>
      <c r="AB20">
        <f t="shared" si="3"/>
        <v>2.6666666666666665</v>
      </c>
    </row>
    <row r="21" spans="2:28">
      <c r="B21">
        <v>2</v>
      </c>
      <c r="C21">
        <v>1986</v>
      </c>
      <c r="D21">
        <v>2</v>
      </c>
      <c r="E21" t="s">
        <v>32</v>
      </c>
      <c r="F21" t="s">
        <v>1061</v>
      </c>
      <c r="G21">
        <v>1</v>
      </c>
      <c r="H21">
        <v>30.151520000000001</v>
      </c>
      <c r="I21">
        <v>4</v>
      </c>
      <c r="L21" s="54">
        <v>3</v>
      </c>
      <c r="M21" s="54">
        <v>8</v>
      </c>
      <c r="N21" s="54">
        <v>2</v>
      </c>
      <c r="O21" t="s">
        <v>719</v>
      </c>
      <c r="P21" t="s">
        <v>1048</v>
      </c>
      <c r="Q21">
        <v>1986</v>
      </c>
      <c r="R21" t="s">
        <v>70</v>
      </c>
      <c r="S21" t="s">
        <v>1049</v>
      </c>
      <c r="T21" t="s">
        <v>1057</v>
      </c>
      <c r="U21" s="62" t="s">
        <v>1062</v>
      </c>
      <c r="V21">
        <v>24.545455</v>
      </c>
      <c r="W21">
        <f t="shared" si="5"/>
        <v>17.878789999999999</v>
      </c>
      <c r="X21">
        <v>8</v>
      </c>
      <c r="Y21">
        <v>4</v>
      </c>
      <c r="Z21">
        <f t="shared" si="2"/>
        <v>0.72839513465934924</v>
      </c>
      <c r="AA21">
        <f t="shared" si="0"/>
        <v>-0.31691161064117707</v>
      </c>
      <c r="AB21">
        <f t="shared" si="3"/>
        <v>2.6666666666666665</v>
      </c>
    </row>
    <row r="22" spans="2:28">
      <c r="B22">
        <v>2</v>
      </c>
      <c r="C22">
        <v>1986</v>
      </c>
      <c r="D22">
        <v>3</v>
      </c>
      <c r="E22" t="s">
        <v>32</v>
      </c>
      <c r="F22" t="s">
        <v>1061</v>
      </c>
      <c r="G22">
        <v>1</v>
      </c>
      <c r="H22">
        <v>52.575760000000002</v>
      </c>
      <c r="I22">
        <v>4</v>
      </c>
      <c r="L22" s="54">
        <v>3</v>
      </c>
      <c r="M22" s="54">
        <v>9</v>
      </c>
      <c r="N22" s="54">
        <v>3</v>
      </c>
      <c r="O22" t="s">
        <v>719</v>
      </c>
      <c r="P22" t="s">
        <v>1048</v>
      </c>
      <c r="Q22">
        <v>1986</v>
      </c>
      <c r="R22" t="s">
        <v>70</v>
      </c>
      <c r="S22" t="s">
        <v>1049</v>
      </c>
      <c r="T22" t="s">
        <v>1057</v>
      </c>
      <c r="U22" s="62" t="s">
        <v>1062</v>
      </c>
      <c r="V22">
        <v>47.045454999999997</v>
      </c>
      <c r="W22">
        <f t="shared" si="5"/>
        <v>34.090910000000001</v>
      </c>
      <c r="X22">
        <v>8</v>
      </c>
      <c r="Y22">
        <v>4</v>
      </c>
      <c r="Z22">
        <f t="shared" si="2"/>
        <v>0.72463769348176144</v>
      </c>
      <c r="AA22">
        <f t="shared" si="0"/>
        <v>-0.32208348216428268</v>
      </c>
      <c r="AB22">
        <f t="shared" si="3"/>
        <v>2.6666666666666665</v>
      </c>
    </row>
    <row r="23" spans="2:28">
      <c r="B23">
        <v>2</v>
      </c>
      <c r="C23">
        <v>1986</v>
      </c>
      <c r="D23">
        <v>1</v>
      </c>
      <c r="E23" t="s">
        <v>32</v>
      </c>
      <c r="F23" t="s">
        <v>1063</v>
      </c>
      <c r="G23">
        <v>1</v>
      </c>
      <c r="H23">
        <v>0</v>
      </c>
      <c r="I23">
        <v>4</v>
      </c>
      <c r="L23" s="54">
        <v>3</v>
      </c>
      <c r="M23" s="54">
        <v>10</v>
      </c>
      <c r="N23" s="54">
        <v>1</v>
      </c>
      <c r="O23" t="s">
        <v>719</v>
      </c>
      <c r="P23" t="s">
        <v>1048</v>
      </c>
      <c r="Q23">
        <v>1986</v>
      </c>
      <c r="R23" t="s">
        <v>70</v>
      </c>
      <c r="S23" t="s">
        <v>1049</v>
      </c>
      <c r="T23" t="s">
        <v>1057</v>
      </c>
      <c r="U23" s="62" t="s">
        <v>1064</v>
      </c>
      <c r="V23">
        <v>4.015155</v>
      </c>
      <c r="W23">
        <f t="shared" si="5"/>
        <v>3.7878799999999999</v>
      </c>
      <c r="X23">
        <v>8</v>
      </c>
      <c r="Y23">
        <v>4</v>
      </c>
      <c r="Z23">
        <f t="shared" si="2"/>
        <v>0.94339570950561058</v>
      </c>
      <c r="AA23">
        <f t="shared" si="0"/>
        <v>-5.8269456048178674E-2</v>
      </c>
      <c r="AB23">
        <f t="shared" si="3"/>
        <v>2.6666666666666665</v>
      </c>
    </row>
    <row r="24" spans="2:28">
      <c r="B24">
        <v>2</v>
      </c>
      <c r="C24">
        <v>1986</v>
      </c>
      <c r="D24">
        <v>2</v>
      </c>
      <c r="E24" t="s">
        <v>32</v>
      </c>
      <c r="F24" t="s">
        <v>1063</v>
      </c>
      <c r="G24">
        <v>1</v>
      </c>
      <c r="H24">
        <v>3.7878799999999999</v>
      </c>
      <c r="I24">
        <v>4</v>
      </c>
      <c r="L24" s="54">
        <v>3</v>
      </c>
      <c r="M24" s="54">
        <v>11</v>
      </c>
      <c r="N24" s="54">
        <v>2</v>
      </c>
      <c r="O24" t="s">
        <v>719</v>
      </c>
      <c r="P24" t="s">
        <v>1048</v>
      </c>
      <c r="Q24">
        <v>1986</v>
      </c>
      <c r="R24" t="s">
        <v>70</v>
      </c>
      <c r="S24" t="s">
        <v>1049</v>
      </c>
      <c r="T24" t="s">
        <v>1057</v>
      </c>
      <c r="U24" s="62" t="s">
        <v>1064</v>
      </c>
      <c r="V24">
        <v>24.545455</v>
      </c>
      <c r="W24">
        <f t="shared" si="5"/>
        <v>17.878789999999999</v>
      </c>
      <c r="X24">
        <v>8</v>
      </c>
      <c r="Y24">
        <v>4</v>
      </c>
      <c r="Z24">
        <f t="shared" si="2"/>
        <v>0.72839513465934924</v>
      </c>
      <c r="AA24">
        <f t="shared" si="0"/>
        <v>-0.31691161064117707</v>
      </c>
      <c r="AB24">
        <f t="shared" si="3"/>
        <v>2.6666666666666665</v>
      </c>
    </row>
    <row r="25" spans="2:28">
      <c r="B25">
        <v>2</v>
      </c>
      <c r="C25">
        <v>1986</v>
      </c>
      <c r="D25">
        <v>3</v>
      </c>
      <c r="E25" t="s">
        <v>32</v>
      </c>
      <c r="F25" t="s">
        <v>1063</v>
      </c>
      <c r="G25">
        <v>1</v>
      </c>
      <c r="H25">
        <v>10.757580000000001</v>
      </c>
      <c r="I25">
        <v>4</v>
      </c>
      <c r="L25" s="54">
        <v>3</v>
      </c>
      <c r="M25" s="54">
        <v>12</v>
      </c>
      <c r="N25" s="54">
        <v>3</v>
      </c>
      <c r="O25" t="s">
        <v>719</v>
      </c>
      <c r="P25" t="s">
        <v>1048</v>
      </c>
      <c r="Q25">
        <v>1986</v>
      </c>
      <c r="R25" t="s">
        <v>70</v>
      </c>
      <c r="S25" t="s">
        <v>1049</v>
      </c>
      <c r="T25" t="s">
        <v>1057</v>
      </c>
      <c r="U25" s="62" t="s">
        <v>1064</v>
      </c>
      <c r="V25">
        <v>47.045454999999997</v>
      </c>
      <c r="W25">
        <f t="shared" si="5"/>
        <v>32.727269999999997</v>
      </c>
      <c r="X25">
        <v>8</v>
      </c>
      <c r="Y25">
        <v>4</v>
      </c>
      <c r="Z25">
        <f t="shared" si="2"/>
        <v>0.6956521092207526</v>
      </c>
      <c r="AA25">
        <f t="shared" si="0"/>
        <v>-0.36290558668454093</v>
      </c>
      <c r="AB25">
        <f t="shared" si="3"/>
        <v>2.6666666666666665</v>
      </c>
    </row>
    <row r="26" spans="2:28">
      <c r="B26">
        <v>2</v>
      </c>
      <c r="C26">
        <v>1986</v>
      </c>
      <c r="D26">
        <v>1</v>
      </c>
      <c r="E26" t="s">
        <v>34</v>
      </c>
      <c r="F26" t="s">
        <v>1055</v>
      </c>
      <c r="G26" t="s">
        <v>1056</v>
      </c>
      <c r="H26">
        <v>2.87879</v>
      </c>
      <c r="I26">
        <v>4</v>
      </c>
      <c r="L26" s="54">
        <v>3</v>
      </c>
      <c r="M26" s="54">
        <v>13</v>
      </c>
      <c r="N26" s="54">
        <v>1</v>
      </c>
      <c r="O26" t="s">
        <v>719</v>
      </c>
      <c r="P26" t="s">
        <v>1048</v>
      </c>
      <c r="Q26">
        <v>1986</v>
      </c>
      <c r="R26" t="s">
        <v>70</v>
      </c>
      <c r="S26" t="s">
        <v>1049</v>
      </c>
      <c r="T26" t="s">
        <v>1057</v>
      </c>
      <c r="U26" s="62" t="s">
        <v>1065</v>
      </c>
      <c r="V26">
        <v>4.015155</v>
      </c>
      <c r="W26">
        <f t="shared" si="5"/>
        <v>1.8181799999999999</v>
      </c>
      <c r="X26">
        <v>8</v>
      </c>
      <c r="Y26">
        <v>4</v>
      </c>
      <c r="Z26">
        <f t="shared" si="2"/>
        <v>0.45282934282736281</v>
      </c>
      <c r="AA26">
        <f t="shared" si="0"/>
        <v>-0.79223995112882795</v>
      </c>
      <c r="AB26">
        <f t="shared" si="3"/>
        <v>2.6666666666666665</v>
      </c>
    </row>
    <row r="27" spans="2:28">
      <c r="B27">
        <v>2</v>
      </c>
      <c r="C27">
        <v>1986</v>
      </c>
      <c r="D27">
        <v>2</v>
      </c>
      <c r="E27" t="s">
        <v>34</v>
      </c>
      <c r="F27" t="s">
        <v>1055</v>
      </c>
      <c r="G27" t="s">
        <v>1056</v>
      </c>
      <c r="H27">
        <v>6.9696999999999996</v>
      </c>
      <c r="I27">
        <v>4</v>
      </c>
      <c r="L27" s="54">
        <v>3</v>
      </c>
      <c r="M27" s="54">
        <v>14</v>
      </c>
      <c r="N27" s="54">
        <v>2</v>
      </c>
      <c r="O27" t="s">
        <v>719</v>
      </c>
      <c r="P27" t="s">
        <v>1048</v>
      </c>
      <c r="Q27">
        <v>1986</v>
      </c>
      <c r="R27" t="s">
        <v>70</v>
      </c>
      <c r="S27" t="s">
        <v>1049</v>
      </c>
      <c r="T27" t="s">
        <v>1057</v>
      </c>
      <c r="U27" s="62" t="s">
        <v>1065</v>
      </c>
      <c r="V27">
        <v>24.545455</v>
      </c>
      <c r="W27">
        <f t="shared" si="5"/>
        <v>13.787879999999999</v>
      </c>
      <c r="X27">
        <v>8</v>
      </c>
      <c r="Y27">
        <v>4</v>
      </c>
      <c r="Z27">
        <f t="shared" si="2"/>
        <v>0.56172843404206596</v>
      </c>
      <c r="AA27">
        <f t="shared" si="0"/>
        <v>-0.57673675932196844</v>
      </c>
      <c r="AB27">
        <f t="shared" si="3"/>
        <v>2.6666666666666665</v>
      </c>
    </row>
    <row r="28" spans="2:28">
      <c r="B28">
        <v>2</v>
      </c>
      <c r="C28">
        <v>1986</v>
      </c>
      <c r="D28">
        <v>3</v>
      </c>
      <c r="E28" t="s">
        <v>34</v>
      </c>
      <c r="F28" t="s">
        <v>1055</v>
      </c>
      <c r="G28" t="s">
        <v>1056</v>
      </c>
      <c r="H28">
        <v>21.515149999999998</v>
      </c>
      <c r="I28">
        <v>4</v>
      </c>
      <c r="L28" s="54">
        <v>3</v>
      </c>
      <c r="M28" s="54">
        <v>15</v>
      </c>
      <c r="N28" s="54">
        <v>3</v>
      </c>
      <c r="O28" t="s">
        <v>719</v>
      </c>
      <c r="P28" t="s">
        <v>1048</v>
      </c>
      <c r="Q28">
        <v>1986</v>
      </c>
      <c r="R28" t="s">
        <v>70</v>
      </c>
      <c r="S28" t="s">
        <v>1049</v>
      </c>
      <c r="T28" t="s">
        <v>1057</v>
      </c>
      <c r="U28" s="62" t="s">
        <v>1065</v>
      </c>
      <c r="V28">
        <v>47.045454999999997</v>
      </c>
      <c r="W28">
        <f t="shared" si="5"/>
        <v>23.0303</v>
      </c>
      <c r="X28">
        <v>8</v>
      </c>
      <c r="Y28">
        <v>4</v>
      </c>
      <c r="Z28">
        <f t="shared" si="2"/>
        <v>0.48953294213011656</v>
      </c>
      <c r="AA28">
        <f t="shared" si="0"/>
        <v>-0.71430352176804868</v>
      </c>
      <c r="AB28">
        <f t="shared" si="3"/>
        <v>2.6666666666666665</v>
      </c>
    </row>
    <row r="29" spans="2:28">
      <c r="B29">
        <v>2</v>
      </c>
      <c r="C29">
        <v>1986</v>
      </c>
      <c r="D29">
        <v>1</v>
      </c>
      <c r="E29" t="s">
        <v>34</v>
      </c>
      <c r="F29" t="s">
        <v>1055</v>
      </c>
      <c r="G29" t="s">
        <v>1051</v>
      </c>
      <c r="H29">
        <v>3.6363599999999998</v>
      </c>
      <c r="I29">
        <v>4</v>
      </c>
      <c r="L29" s="54">
        <v>3</v>
      </c>
      <c r="M29" s="54">
        <v>16</v>
      </c>
      <c r="N29" s="54">
        <v>1</v>
      </c>
      <c r="O29" t="s">
        <v>719</v>
      </c>
      <c r="P29" t="s">
        <v>1048</v>
      </c>
      <c r="Q29">
        <v>1986</v>
      </c>
      <c r="R29" t="s">
        <v>70</v>
      </c>
      <c r="S29" t="s">
        <v>1049</v>
      </c>
      <c r="T29" t="s">
        <v>1057</v>
      </c>
      <c r="U29" s="62" t="s">
        <v>1066</v>
      </c>
      <c r="V29">
        <v>4.015155</v>
      </c>
      <c r="W29">
        <f t="shared" si="5"/>
        <v>5.4545500000000002</v>
      </c>
      <c r="X29">
        <v>8</v>
      </c>
      <c r="Y29">
        <v>4</v>
      </c>
      <c r="Z29">
        <f t="shared" si="2"/>
        <v>1.3584905190459646</v>
      </c>
      <c r="AA29">
        <f t="shared" si="0"/>
        <v>0.30637417087276797</v>
      </c>
      <c r="AB29">
        <f t="shared" si="3"/>
        <v>2.6666666666666665</v>
      </c>
    </row>
    <row r="30" spans="2:28">
      <c r="B30">
        <v>2</v>
      </c>
      <c r="C30">
        <v>1986</v>
      </c>
      <c r="D30">
        <v>2</v>
      </c>
      <c r="E30" t="s">
        <v>34</v>
      </c>
      <c r="F30" t="s">
        <v>1055</v>
      </c>
      <c r="G30" t="s">
        <v>1051</v>
      </c>
      <c r="H30">
        <v>21.66667</v>
      </c>
      <c r="I30">
        <v>4</v>
      </c>
      <c r="J30" s="22"/>
      <c r="K30" s="47"/>
      <c r="L30" s="54">
        <v>3</v>
      </c>
      <c r="M30" s="54">
        <v>17</v>
      </c>
      <c r="N30" s="54">
        <v>2</v>
      </c>
      <c r="O30" t="s">
        <v>719</v>
      </c>
      <c r="P30" t="s">
        <v>1048</v>
      </c>
      <c r="Q30">
        <v>1986</v>
      </c>
      <c r="R30" t="s">
        <v>70</v>
      </c>
      <c r="S30" t="s">
        <v>1049</v>
      </c>
      <c r="T30" t="s">
        <v>1057</v>
      </c>
      <c r="U30" s="62" t="s">
        <v>1066</v>
      </c>
      <c r="V30">
        <v>24.545455</v>
      </c>
      <c r="W30">
        <f t="shared" si="5"/>
        <v>20.151520000000001</v>
      </c>
      <c r="X30">
        <v>8</v>
      </c>
      <c r="Y30">
        <v>4</v>
      </c>
      <c r="Z30">
        <f t="shared" si="2"/>
        <v>0.82098783664837349</v>
      </c>
      <c r="AA30">
        <f t="shared" si="0"/>
        <v>-0.19724698492767373</v>
      </c>
      <c r="AB30">
        <f t="shared" si="3"/>
        <v>2.6666666666666665</v>
      </c>
    </row>
    <row r="31" spans="2:28">
      <c r="B31">
        <v>2</v>
      </c>
      <c r="C31">
        <v>1986</v>
      </c>
      <c r="D31">
        <v>3</v>
      </c>
      <c r="E31" t="s">
        <v>34</v>
      </c>
      <c r="F31" t="s">
        <v>1055</v>
      </c>
      <c r="G31" t="s">
        <v>1051</v>
      </c>
      <c r="H31">
        <v>40.606059999999999</v>
      </c>
      <c r="I31">
        <v>4</v>
      </c>
      <c r="L31" s="54">
        <v>3</v>
      </c>
      <c r="M31" s="54">
        <v>18</v>
      </c>
      <c r="N31" s="54">
        <v>3</v>
      </c>
      <c r="O31" t="s">
        <v>719</v>
      </c>
      <c r="P31" t="s">
        <v>1048</v>
      </c>
      <c r="Q31">
        <v>1986</v>
      </c>
      <c r="R31" t="s">
        <v>70</v>
      </c>
      <c r="S31" t="s">
        <v>1049</v>
      </c>
      <c r="T31" t="s">
        <v>1057</v>
      </c>
      <c r="U31" s="62" t="s">
        <v>1066</v>
      </c>
      <c r="V31">
        <v>47.045454999999997</v>
      </c>
      <c r="W31">
        <f t="shared" si="5"/>
        <v>23.484850000000002</v>
      </c>
      <c r="X31">
        <v>8</v>
      </c>
      <c r="Y31">
        <v>4</v>
      </c>
      <c r="Z31">
        <f t="shared" si="2"/>
        <v>0.4991948744039143</v>
      </c>
      <c r="AA31">
        <f t="shared" si="0"/>
        <v>-0.69475872959999552</v>
      </c>
      <c r="AB31">
        <f t="shared" si="3"/>
        <v>2.6666666666666665</v>
      </c>
    </row>
    <row r="32" spans="2:28">
      <c r="B32">
        <v>3</v>
      </c>
      <c r="C32">
        <v>1986</v>
      </c>
      <c r="D32">
        <v>1</v>
      </c>
      <c r="E32" t="s">
        <v>32</v>
      </c>
      <c r="F32" t="s">
        <v>1067</v>
      </c>
      <c r="G32">
        <v>1</v>
      </c>
      <c r="H32">
        <v>5.7575799999999999</v>
      </c>
      <c r="I32">
        <v>4</v>
      </c>
      <c r="L32" s="54">
        <v>3</v>
      </c>
      <c r="M32" s="54">
        <v>19</v>
      </c>
      <c r="N32" s="54">
        <v>1</v>
      </c>
      <c r="O32" t="s">
        <v>719</v>
      </c>
      <c r="P32" t="s">
        <v>1048</v>
      </c>
      <c r="Q32">
        <v>1986</v>
      </c>
      <c r="R32" t="s">
        <v>70</v>
      </c>
      <c r="S32" t="s">
        <v>1049</v>
      </c>
      <c r="T32" t="s">
        <v>1057</v>
      </c>
      <c r="U32" s="62" t="s">
        <v>1068</v>
      </c>
      <c r="V32">
        <v>4.015155</v>
      </c>
      <c r="W32">
        <f t="shared" si="5"/>
        <v>1.9697</v>
      </c>
      <c r="X32">
        <v>8</v>
      </c>
      <c r="Y32">
        <v>4</v>
      </c>
      <c r="Z32">
        <f t="shared" si="2"/>
        <v>0.49056636667824777</v>
      </c>
      <c r="AA32">
        <f t="shared" si="0"/>
        <v>-0.71219470499443649</v>
      </c>
      <c r="AB32">
        <f t="shared" si="3"/>
        <v>2.6666666666666665</v>
      </c>
    </row>
    <row r="33" spans="2:28">
      <c r="B33">
        <v>3</v>
      </c>
      <c r="C33">
        <v>1986</v>
      </c>
      <c r="D33">
        <v>2</v>
      </c>
      <c r="E33" t="s">
        <v>32</v>
      </c>
      <c r="F33" t="s">
        <v>1067</v>
      </c>
      <c r="G33">
        <v>1</v>
      </c>
      <c r="H33">
        <v>32.575760000000002</v>
      </c>
      <c r="I33">
        <v>4</v>
      </c>
      <c r="L33" s="54">
        <v>3</v>
      </c>
      <c r="M33" s="54">
        <v>20</v>
      </c>
      <c r="N33" s="54">
        <v>2</v>
      </c>
      <c r="O33" t="s">
        <v>719</v>
      </c>
      <c r="P33" t="s">
        <v>1048</v>
      </c>
      <c r="Q33">
        <v>1986</v>
      </c>
      <c r="R33" t="s">
        <v>70</v>
      </c>
      <c r="S33" t="s">
        <v>1049</v>
      </c>
      <c r="T33" t="s">
        <v>1057</v>
      </c>
      <c r="U33" s="62" t="s">
        <v>1068</v>
      </c>
      <c r="V33">
        <v>24.545455</v>
      </c>
      <c r="W33">
        <f t="shared" si="5"/>
        <v>4.2424200000000001</v>
      </c>
      <c r="X33">
        <v>8</v>
      </c>
      <c r="Y33">
        <v>4</v>
      </c>
      <c r="Z33">
        <f t="shared" si="2"/>
        <v>0.172839330132605</v>
      </c>
      <c r="AA33">
        <f t="shared" si="0"/>
        <v>-1.7553928435761985</v>
      </c>
      <c r="AB33">
        <f t="shared" si="3"/>
        <v>2.6666666666666665</v>
      </c>
    </row>
    <row r="34" spans="2:28">
      <c r="B34">
        <v>3</v>
      </c>
      <c r="C34">
        <v>1986</v>
      </c>
      <c r="D34">
        <v>3</v>
      </c>
      <c r="E34" t="s">
        <v>32</v>
      </c>
      <c r="F34" t="s">
        <v>1067</v>
      </c>
      <c r="G34">
        <v>1</v>
      </c>
      <c r="H34">
        <v>66.666669999999996</v>
      </c>
      <c r="I34">
        <v>4</v>
      </c>
      <c r="L34" s="54">
        <v>3</v>
      </c>
      <c r="M34" s="54">
        <v>21</v>
      </c>
      <c r="N34" s="54">
        <v>3</v>
      </c>
      <c r="O34" t="s">
        <v>719</v>
      </c>
      <c r="P34" t="s">
        <v>1048</v>
      </c>
      <c r="Q34">
        <v>1986</v>
      </c>
      <c r="R34" t="s">
        <v>70</v>
      </c>
      <c r="S34" t="s">
        <v>1049</v>
      </c>
      <c r="T34" t="s">
        <v>1057</v>
      </c>
      <c r="U34" s="62" t="s">
        <v>1068</v>
      </c>
      <c r="V34">
        <v>47.045454999999997</v>
      </c>
      <c r="W34">
        <f t="shared" si="5"/>
        <v>21.66667</v>
      </c>
      <c r="X34">
        <v>8</v>
      </c>
      <c r="Y34">
        <v>4</v>
      </c>
      <c r="Z34">
        <f t="shared" si="2"/>
        <v>0.46054757042949213</v>
      </c>
      <c r="AA34">
        <f t="shared" si="0"/>
        <v>-0.77533912692931972</v>
      </c>
      <c r="AB34">
        <f t="shared" si="3"/>
        <v>2.6666666666666665</v>
      </c>
    </row>
    <row r="35" spans="2:28">
      <c r="B35">
        <v>3</v>
      </c>
      <c r="C35">
        <v>1986</v>
      </c>
      <c r="D35">
        <v>1</v>
      </c>
      <c r="E35" t="s">
        <v>32</v>
      </c>
      <c r="F35" t="s">
        <v>1069</v>
      </c>
      <c r="G35">
        <v>1</v>
      </c>
      <c r="H35">
        <v>2.2727300000000001</v>
      </c>
      <c r="I35">
        <v>4</v>
      </c>
      <c r="L35" s="54">
        <v>4</v>
      </c>
      <c r="M35" s="54">
        <v>1</v>
      </c>
      <c r="N35" s="54">
        <v>1</v>
      </c>
      <c r="O35" t="s">
        <v>719</v>
      </c>
      <c r="P35" t="s">
        <v>1048</v>
      </c>
      <c r="Q35">
        <v>1987</v>
      </c>
      <c r="R35" t="s">
        <v>70</v>
      </c>
      <c r="S35" t="s">
        <v>1049</v>
      </c>
      <c r="T35" t="s">
        <v>1050</v>
      </c>
      <c r="U35" t="s">
        <v>1051</v>
      </c>
      <c r="V35">
        <f>AVERAGE(H61,H64,H67)</f>
        <v>1.3825133333333335</v>
      </c>
      <c r="W35">
        <f t="shared" ref="W35:W40" si="6">H70</f>
        <v>1.66279</v>
      </c>
      <c r="X35">
        <v>12</v>
      </c>
      <c r="Y35">
        <v>4</v>
      </c>
      <c r="Z35">
        <f t="shared" si="2"/>
        <v>1.2027298109240656</v>
      </c>
      <c r="AA35">
        <f t="shared" si="0"/>
        <v>0.18459381569397079</v>
      </c>
      <c r="AB35">
        <f t="shared" si="3"/>
        <v>3</v>
      </c>
    </row>
    <row r="36" spans="2:28">
      <c r="B36">
        <v>3</v>
      </c>
      <c r="C36">
        <v>1986</v>
      </c>
      <c r="D36">
        <v>2</v>
      </c>
      <c r="E36" t="s">
        <v>32</v>
      </c>
      <c r="F36" t="s">
        <v>1069</v>
      </c>
      <c r="G36">
        <v>1</v>
      </c>
      <c r="H36">
        <v>16.515149999999998</v>
      </c>
      <c r="I36">
        <v>4</v>
      </c>
      <c r="L36" s="54">
        <v>4</v>
      </c>
      <c r="M36" s="54">
        <v>2</v>
      </c>
      <c r="N36" s="54">
        <v>2</v>
      </c>
      <c r="O36" t="s">
        <v>719</v>
      </c>
      <c r="P36" t="s">
        <v>1048</v>
      </c>
      <c r="Q36">
        <v>1987</v>
      </c>
      <c r="R36" t="s">
        <v>70</v>
      </c>
      <c r="S36" t="s">
        <v>1049</v>
      </c>
      <c r="T36" t="s">
        <v>1050</v>
      </c>
      <c r="U36" t="s">
        <v>1051</v>
      </c>
      <c r="V36">
        <f>AVERAGE(H62,H65,H68)</f>
        <v>12.513276666666668</v>
      </c>
      <c r="W36">
        <f t="shared" si="6"/>
        <v>5.0229799999999996</v>
      </c>
      <c r="X36">
        <v>12</v>
      </c>
      <c r="Y36">
        <v>4</v>
      </c>
      <c r="Z36">
        <f t="shared" si="2"/>
        <v>0.40141204688460225</v>
      </c>
      <c r="AA36">
        <f t="shared" si="0"/>
        <v>-0.91276683090134103</v>
      </c>
      <c r="AB36">
        <f t="shared" si="3"/>
        <v>3</v>
      </c>
    </row>
    <row r="37" spans="2:28">
      <c r="B37">
        <v>3</v>
      </c>
      <c r="C37">
        <v>1986</v>
      </c>
      <c r="D37">
        <v>3</v>
      </c>
      <c r="E37" t="s">
        <v>32</v>
      </c>
      <c r="F37" t="s">
        <v>1069</v>
      </c>
      <c r="G37">
        <v>1</v>
      </c>
      <c r="H37">
        <v>27.424240000000001</v>
      </c>
      <c r="I37">
        <v>4</v>
      </c>
      <c r="L37" s="54">
        <v>4</v>
      </c>
      <c r="M37" s="54">
        <v>3</v>
      </c>
      <c r="N37" s="54">
        <v>3</v>
      </c>
      <c r="O37" t="s">
        <v>719</v>
      </c>
      <c r="P37" t="s">
        <v>1048</v>
      </c>
      <c r="Q37">
        <v>1987</v>
      </c>
      <c r="R37" t="s">
        <v>70</v>
      </c>
      <c r="S37" t="s">
        <v>1049</v>
      </c>
      <c r="T37" t="s">
        <v>1050</v>
      </c>
      <c r="U37" t="s">
        <v>1051</v>
      </c>
      <c r="V37">
        <f>AVERAGE(H63,H66,H69)</f>
        <v>22.919883333333335</v>
      </c>
      <c r="W37">
        <f t="shared" si="6"/>
        <v>11.567170000000001</v>
      </c>
      <c r="X37">
        <v>12</v>
      </c>
      <c r="Y37">
        <v>4</v>
      </c>
      <c r="Z37">
        <f t="shared" si="2"/>
        <v>0.50467839786851743</v>
      </c>
      <c r="AA37">
        <f t="shared" si="0"/>
        <v>-0.68383388847682025</v>
      </c>
      <c r="AB37">
        <f t="shared" si="3"/>
        <v>3</v>
      </c>
    </row>
    <row r="38" spans="2:28">
      <c r="B38">
        <v>3</v>
      </c>
      <c r="C38">
        <v>1986</v>
      </c>
      <c r="D38">
        <v>1</v>
      </c>
      <c r="E38" t="s">
        <v>34</v>
      </c>
      <c r="F38" t="s">
        <v>1057</v>
      </c>
      <c r="G38" s="62" t="s">
        <v>1058</v>
      </c>
      <c r="H38">
        <v>3.7878799999999999</v>
      </c>
      <c r="I38">
        <v>4</v>
      </c>
      <c r="L38" s="54">
        <v>4</v>
      </c>
      <c r="M38" s="54">
        <v>4</v>
      </c>
      <c r="N38" s="54">
        <v>1</v>
      </c>
      <c r="O38" t="s">
        <v>719</v>
      </c>
      <c r="P38" t="s">
        <v>1048</v>
      </c>
      <c r="Q38">
        <v>1987</v>
      </c>
      <c r="R38" t="s">
        <v>70</v>
      </c>
      <c r="S38" t="s">
        <v>1049</v>
      </c>
      <c r="T38" t="s">
        <v>1050</v>
      </c>
      <c r="U38" t="s">
        <v>1053</v>
      </c>
      <c r="V38">
        <v>1.3825133333333335</v>
      </c>
      <c r="W38">
        <f t="shared" si="6"/>
        <v>4.1475400000000002</v>
      </c>
      <c r="X38">
        <v>12</v>
      </c>
      <c r="Y38">
        <v>4</v>
      </c>
      <c r="Z38">
        <f t="shared" si="2"/>
        <v>3</v>
      </c>
      <c r="AA38">
        <f t="shared" si="0"/>
        <v>1.0986122886681098</v>
      </c>
      <c r="AB38">
        <f t="shared" si="3"/>
        <v>3</v>
      </c>
    </row>
    <row r="39" spans="2:28">
      <c r="B39">
        <v>3</v>
      </c>
      <c r="C39">
        <v>1986</v>
      </c>
      <c r="D39">
        <v>2</v>
      </c>
      <c r="E39" t="s">
        <v>34</v>
      </c>
      <c r="F39" t="s">
        <v>1057</v>
      </c>
      <c r="G39" s="62" t="s">
        <v>1058</v>
      </c>
      <c r="H39">
        <v>24.69697</v>
      </c>
      <c r="I39">
        <v>4</v>
      </c>
      <c r="L39" s="54">
        <v>4</v>
      </c>
      <c r="M39" s="54">
        <v>5</v>
      </c>
      <c r="N39" s="54">
        <v>2</v>
      </c>
      <c r="O39" t="s">
        <v>719</v>
      </c>
      <c r="P39" t="s">
        <v>1048</v>
      </c>
      <c r="Q39">
        <v>1987</v>
      </c>
      <c r="R39" t="s">
        <v>70</v>
      </c>
      <c r="S39" t="s">
        <v>1049</v>
      </c>
      <c r="T39" t="s">
        <v>1050</v>
      </c>
      <c r="U39" t="s">
        <v>1053</v>
      </c>
      <c r="V39">
        <v>12.513276666666668</v>
      </c>
      <c r="W39">
        <f t="shared" si="6"/>
        <v>14.77989</v>
      </c>
      <c r="X39">
        <v>12</v>
      </c>
      <c r="Y39">
        <v>4</v>
      </c>
      <c r="Z39">
        <f t="shared" si="2"/>
        <v>1.1811366753658712</v>
      </c>
      <c r="AA39">
        <f t="shared" si="0"/>
        <v>0.16647725902543978</v>
      </c>
      <c r="AB39">
        <f t="shared" si="3"/>
        <v>3</v>
      </c>
    </row>
    <row r="40" spans="2:28">
      <c r="B40">
        <v>3</v>
      </c>
      <c r="C40">
        <v>1986</v>
      </c>
      <c r="D40">
        <v>3</v>
      </c>
      <c r="E40" t="s">
        <v>34</v>
      </c>
      <c r="F40" t="s">
        <v>1057</v>
      </c>
      <c r="G40" s="62" t="s">
        <v>1058</v>
      </c>
      <c r="H40">
        <v>47.424239999999998</v>
      </c>
      <c r="I40">
        <v>4</v>
      </c>
      <c r="L40" s="54">
        <v>4</v>
      </c>
      <c r="M40" s="54">
        <v>6</v>
      </c>
      <c r="N40" s="54">
        <v>3</v>
      </c>
      <c r="O40" t="s">
        <v>719</v>
      </c>
      <c r="P40" t="s">
        <v>1048</v>
      </c>
      <c r="Q40">
        <v>1987</v>
      </c>
      <c r="R40" t="s">
        <v>70</v>
      </c>
      <c r="S40" t="s">
        <v>1049</v>
      </c>
      <c r="T40" t="s">
        <v>1050</v>
      </c>
      <c r="U40" t="s">
        <v>1053</v>
      </c>
      <c r="V40">
        <v>22.919883333333335</v>
      </c>
      <c r="W40">
        <f t="shared" si="6"/>
        <v>31.08098</v>
      </c>
      <c r="X40">
        <v>12</v>
      </c>
      <c r="Y40">
        <v>4</v>
      </c>
      <c r="Z40">
        <f t="shared" si="2"/>
        <v>1.3560706024536191</v>
      </c>
      <c r="AA40">
        <f t="shared" si="0"/>
        <v>0.30459125486898869</v>
      </c>
      <c r="AB40">
        <f t="shared" si="3"/>
        <v>3</v>
      </c>
    </row>
    <row r="41" spans="2:28">
      <c r="B41">
        <v>3</v>
      </c>
      <c r="C41">
        <v>1986</v>
      </c>
      <c r="D41">
        <v>1</v>
      </c>
      <c r="E41" t="s">
        <v>34</v>
      </c>
      <c r="F41" t="s">
        <v>1057</v>
      </c>
      <c r="G41" s="62" t="s">
        <v>1060</v>
      </c>
      <c r="H41">
        <v>4.09091</v>
      </c>
      <c r="I41">
        <v>4</v>
      </c>
      <c r="L41" s="54">
        <v>5</v>
      </c>
      <c r="M41" s="54">
        <v>1</v>
      </c>
      <c r="N41" s="54">
        <v>1</v>
      </c>
      <c r="O41" t="s">
        <v>719</v>
      </c>
      <c r="P41" t="s">
        <v>1048</v>
      </c>
      <c r="Q41">
        <v>1987</v>
      </c>
      <c r="R41" t="s">
        <v>70</v>
      </c>
      <c r="S41" t="s">
        <v>1049</v>
      </c>
      <c r="T41" t="s">
        <v>1055</v>
      </c>
      <c r="U41" t="s">
        <v>1056</v>
      </c>
      <c r="V41">
        <f>AVERAGE(H76,H79,H82)</f>
        <v>2.9744533333333334</v>
      </c>
      <c r="W41">
        <f t="shared" ref="W41:W46" si="7">H85</f>
        <v>1.6174999999999999</v>
      </c>
      <c r="X41">
        <v>12</v>
      </c>
      <c r="Y41">
        <v>4</v>
      </c>
      <c r="Z41">
        <f t="shared" si="2"/>
        <v>0.54379740366857321</v>
      </c>
      <c r="AA41">
        <f t="shared" si="0"/>
        <v>-0.609178521218531</v>
      </c>
      <c r="AB41">
        <f t="shared" si="3"/>
        <v>3</v>
      </c>
    </row>
    <row r="42" spans="2:28">
      <c r="B42">
        <v>3</v>
      </c>
      <c r="C42">
        <v>1986</v>
      </c>
      <c r="D42">
        <v>2</v>
      </c>
      <c r="E42" t="s">
        <v>34</v>
      </c>
      <c r="F42" t="s">
        <v>1057</v>
      </c>
      <c r="G42" s="62" t="s">
        <v>1060</v>
      </c>
      <c r="H42">
        <v>16.06061</v>
      </c>
      <c r="I42">
        <v>4</v>
      </c>
      <c r="L42" s="54">
        <v>5</v>
      </c>
      <c r="M42" s="54">
        <v>2</v>
      </c>
      <c r="N42" s="54">
        <v>2</v>
      </c>
      <c r="O42" t="s">
        <v>719</v>
      </c>
      <c r="P42" t="s">
        <v>1048</v>
      </c>
      <c r="Q42">
        <v>1987</v>
      </c>
      <c r="R42" t="s">
        <v>70</v>
      </c>
      <c r="S42" t="s">
        <v>1049</v>
      </c>
      <c r="T42" t="s">
        <v>1055</v>
      </c>
      <c r="U42" t="s">
        <v>1056</v>
      </c>
      <c r="V42">
        <f>AVERAGE(H77,H80,H83)</f>
        <v>28.445890000000002</v>
      </c>
      <c r="W42">
        <f t="shared" si="7"/>
        <v>4.5675499999999998</v>
      </c>
      <c r="X42">
        <v>12</v>
      </c>
      <c r="Y42">
        <v>4</v>
      </c>
      <c r="Z42">
        <f t="shared" si="2"/>
        <v>0.16056976948163687</v>
      </c>
      <c r="AA42">
        <f t="shared" si="0"/>
        <v>-1.8290267300469285</v>
      </c>
      <c r="AB42">
        <f t="shared" si="3"/>
        <v>3</v>
      </c>
    </row>
    <row r="43" spans="2:28">
      <c r="B43">
        <v>3</v>
      </c>
      <c r="C43">
        <v>1986</v>
      </c>
      <c r="D43">
        <v>3</v>
      </c>
      <c r="E43" t="s">
        <v>34</v>
      </c>
      <c r="F43" t="s">
        <v>1057</v>
      </c>
      <c r="G43" s="62" t="s">
        <v>1060</v>
      </c>
      <c r="H43">
        <v>43.181820000000002</v>
      </c>
      <c r="I43">
        <v>4</v>
      </c>
      <c r="L43" s="54">
        <v>5</v>
      </c>
      <c r="M43" s="54">
        <v>3</v>
      </c>
      <c r="N43" s="54">
        <v>3</v>
      </c>
      <c r="O43" t="s">
        <v>719</v>
      </c>
      <c r="P43" t="s">
        <v>1048</v>
      </c>
      <c r="Q43">
        <v>1987</v>
      </c>
      <c r="R43" t="s">
        <v>70</v>
      </c>
      <c r="S43" t="s">
        <v>1049</v>
      </c>
      <c r="T43" t="s">
        <v>1055</v>
      </c>
      <c r="U43" t="s">
        <v>1056</v>
      </c>
      <c r="V43">
        <f>AVERAGE(H78,H81,H84)</f>
        <v>44.192530000000005</v>
      </c>
      <c r="W43">
        <f t="shared" si="7"/>
        <v>12.24231</v>
      </c>
      <c r="X43">
        <v>12</v>
      </c>
      <c r="Y43">
        <v>4</v>
      </c>
      <c r="Z43">
        <f t="shared" si="2"/>
        <v>0.27702215736460434</v>
      </c>
      <c r="AA43">
        <f t="shared" si="0"/>
        <v>-1.2836577855079307</v>
      </c>
      <c r="AB43">
        <f t="shared" si="3"/>
        <v>3</v>
      </c>
    </row>
    <row r="44" spans="2:28">
      <c r="B44">
        <v>3</v>
      </c>
      <c r="C44">
        <v>1986</v>
      </c>
      <c r="D44">
        <v>1</v>
      </c>
      <c r="E44" t="s">
        <v>34</v>
      </c>
      <c r="F44" t="s">
        <v>1057</v>
      </c>
      <c r="G44" s="62" t="s">
        <v>1062</v>
      </c>
      <c r="H44">
        <v>3.7878799999999999</v>
      </c>
      <c r="I44">
        <v>4</v>
      </c>
      <c r="L44" s="54">
        <v>5</v>
      </c>
      <c r="M44" s="54">
        <v>4</v>
      </c>
      <c r="N44" s="54">
        <v>1</v>
      </c>
      <c r="O44" t="s">
        <v>719</v>
      </c>
      <c r="P44" t="s">
        <v>1048</v>
      </c>
      <c r="Q44">
        <v>1987</v>
      </c>
      <c r="R44" t="s">
        <v>70</v>
      </c>
      <c r="S44" t="s">
        <v>1049</v>
      </c>
      <c r="T44" t="s">
        <v>1055</v>
      </c>
      <c r="U44" t="s">
        <v>1051</v>
      </c>
      <c r="V44">
        <v>2.9744533333333334</v>
      </c>
      <c r="W44">
        <f t="shared" si="7"/>
        <v>1.6174999999999999</v>
      </c>
      <c r="X44">
        <v>12</v>
      </c>
      <c r="Y44">
        <v>4</v>
      </c>
      <c r="Z44">
        <f t="shared" si="2"/>
        <v>0.54379740366857321</v>
      </c>
      <c r="AA44">
        <f t="shared" si="0"/>
        <v>-0.609178521218531</v>
      </c>
      <c r="AB44">
        <f t="shared" si="3"/>
        <v>3</v>
      </c>
    </row>
    <row r="45" spans="2:28">
      <c r="B45">
        <v>3</v>
      </c>
      <c r="C45">
        <v>1986</v>
      </c>
      <c r="D45">
        <v>2</v>
      </c>
      <c r="E45" t="s">
        <v>34</v>
      </c>
      <c r="F45" t="s">
        <v>1057</v>
      </c>
      <c r="G45" s="62" t="s">
        <v>1062</v>
      </c>
      <c r="H45">
        <v>17.878789999999999</v>
      </c>
      <c r="I45">
        <v>4</v>
      </c>
      <c r="L45" s="54">
        <v>5</v>
      </c>
      <c r="M45" s="54">
        <v>5</v>
      </c>
      <c r="N45" s="54">
        <v>2</v>
      </c>
      <c r="O45" t="s">
        <v>719</v>
      </c>
      <c r="P45" t="s">
        <v>1048</v>
      </c>
      <c r="Q45">
        <v>1987</v>
      </c>
      <c r="R45" t="s">
        <v>70</v>
      </c>
      <c r="S45" t="s">
        <v>1049</v>
      </c>
      <c r="T45" t="s">
        <v>1055</v>
      </c>
      <c r="U45" t="s">
        <v>1051</v>
      </c>
      <c r="V45">
        <v>28.445890000000002</v>
      </c>
      <c r="W45">
        <f t="shared" si="7"/>
        <v>10.43089</v>
      </c>
      <c r="X45">
        <v>12</v>
      </c>
      <c r="Y45">
        <v>4</v>
      </c>
      <c r="Z45">
        <f t="shared" si="2"/>
        <v>0.36669234114313171</v>
      </c>
      <c r="AA45">
        <f t="shared" si="0"/>
        <v>-1.0032320900157115</v>
      </c>
      <c r="AB45">
        <f t="shared" si="3"/>
        <v>3</v>
      </c>
    </row>
    <row r="46" spans="2:28">
      <c r="B46">
        <v>3</v>
      </c>
      <c r="C46">
        <v>1986</v>
      </c>
      <c r="D46">
        <v>3</v>
      </c>
      <c r="E46" t="s">
        <v>34</v>
      </c>
      <c r="F46" t="s">
        <v>1057</v>
      </c>
      <c r="G46" s="62" t="s">
        <v>1062</v>
      </c>
      <c r="H46">
        <v>34.090910000000001</v>
      </c>
      <c r="I46">
        <v>4</v>
      </c>
      <c r="L46" s="54">
        <v>5</v>
      </c>
      <c r="M46" s="54">
        <v>6</v>
      </c>
      <c r="N46" s="54">
        <v>3</v>
      </c>
      <c r="O46" t="s">
        <v>719</v>
      </c>
      <c r="P46" t="s">
        <v>1048</v>
      </c>
      <c r="Q46">
        <v>1987</v>
      </c>
      <c r="R46" t="s">
        <v>70</v>
      </c>
      <c r="S46" t="s">
        <v>1049</v>
      </c>
      <c r="T46" t="s">
        <v>1055</v>
      </c>
      <c r="U46" t="s">
        <v>1051</v>
      </c>
      <c r="V46">
        <v>44.192530000000005</v>
      </c>
      <c r="W46">
        <f t="shared" si="7"/>
        <v>32.412730000000003</v>
      </c>
      <c r="X46">
        <v>12</v>
      </c>
      <c r="Y46">
        <v>4</v>
      </c>
      <c r="Z46">
        <f t="shared" si="2"/>
        <v>0.73344363855158323</v>
      </c>
      <c r="AA46">
        <f t="shared" si="0"/>
        <v>-0.31000452340851847</v>
      </c>
      <c r="AB46">
        <f t="shared" si="3"/>
        <v>3</v>
      </c>
    </row>
    <row r="47" spans="2:28">
      <c r="B47">
        <v>3</v>
      </c>
      <c r="C47">
        <v>1986</v>
      </c>
      <c r="D47">
        <v>1</v>
      </c>
      <c r="E47" t="s">
        <v>34</v>
      </c>
      <c r="F47" t="s">
        <v>1057</v>
      </c>
      <c r="G47" s="62" t="s">
        <v>1064</v>
      </c>
      <c r="H47">
        <v>3.7878799999999999</v>
      </c>
      <c r="I47">
        <v>4</v>
      </c>
      <c r="L47" s="54">
        <v>6</v>
      </c>
      <c r="M47" s="54">
        <v>1</v>
      </c>
      <c r="N47" s="54">
        <v>1</v>
      </c>
      <c r="O47" t="s">
        <v>719</v>
      </c>
      <c r="P47" t="s">
        <v>1048</v>
      </c>
      <c r="Q47">
        <v>1987</v>
      </c>
      <c r="R47" t="s">
        <v>70</v>
      </c>
      <c r="S47" t="s">
        <v>1070</v>
      </c>
      <c r="T47" t="s">
        <v>1050</v>
      </c>
      <c r="U47" t="s">
        <v>1051</v>
      </c>
      <c r="V47">
        <f>AVERAGE(H93,H96,H99)</f>
        <v>0.17493333333333336</v>
      </c>
      <c r="W47">
        <f t="shared" ref="W47:W52" si="8">H102</f>
        <v>0</v>
      </c>
      <c r="X47">
        <v>12</v>
      </c>
      <c r="Y47">
        <v>4</v>
      </c>
      <c r="Z47">
        <f t="shared" si="2"/>
        <v>0</v>
      </c>
      <c r="AA47" t="e">
        <f t="shared" si="0"/>
        <v>#NUM!</v>
      </c>
      <c r="AB47">
        <f t="shared" si="3"/>
        <v>3</v>
      </c>
    </row>
    <row r="48" spans="2:28">
      <c r="B48">
        <v>3</v>
      </c>
      <c r="C48">
        <v>1986</v>
      </c>
      <c r="D48">
        <v>2</v>
      </c>
      <c r="E48" t="s">
        <v>34</v>
      </c>
      <c r="F48" t="s">
        <v>1057</v>
      </c>
      <c r="G48" s="62" t="s">
        <v>1064</v>
      </c>
      <c r="H48">
        <v>17.878789999999999</v>
      </c>
      <c r="I48">
        <v>4</v>
      </c>
      <c r="L48" s="54">
        <v>6</v>
      </c>
      <c r="M48" s="54">
        <v>2</v>
      </c>
      <c r="N48" s="54">
        <v>2</v>
      </c>
      <c r="O48" t="s">
        <v>719</v>
      </c>
      <c r="P48" t="s">
        <v>1048</v>
      </c>
      <c r="Q48">
        <v>1987</v>
      </c>
      <c r="R48" t="s">
        <v>70</v>
      </c>
      <c r="S48" t="s">
        <v>1070</v>
      </c>
      <c r="T48" t="s">
        <v>1050</v>
      </c>
      <c r="U48" t="s">
        <v>1051</v>
      </c>
      <c r="V48">
        <f>AVERAGE(H94,H97,H100)</f>
        <v>1.91157</v>
      </c>
      <c r="W48">
        <f t="shared" si="8"/>
        <v>0</v>
      </c>
      <c r="X48">
        <v>12</v>
      </c>
      <c r="Y48">
        <v>4</v>
      </c>
      <c r="Z48">
        <f t="shared" si="2"/>
        <v>0</v>
      </c>
      <c r="AA48" t="e">
        <f t="shared" si="0"/>
        <v>#NUM!</v>
      </c>
      <c r="AB48">
        <f t="shared" si="3"/>
        <v>3</v>
      </c>
    </row>
    <row r="49" spans="1:28">
      <c r="B49">
        <v>3</v>
      </c>
      <c r="C49">
        <v>1986</v>
      </c>
      <c r="D49">
        <v>3</v>
      </c>
      <c r="E49" t="s">
        <v>34</v>
      </c>
      <c r="F49" t="s">
        <v>1057</v>
      </c>
      <c r="G49" s="62" t="s">
        <v>1064</v>
      </c>
      <c r="H49">
        <v>32.727269999999997</v>
      </c>
      <c r="I49">
        <v>4</v>
      </c>
      <c r="L49" s="54">
        <v>6</v>
      </c>
      <c r="M49" s="54">
        <v>3</v>
      </c>
      <c r="N49" s="54">
        <v>3</v>
      </c>
      <c r="O49" t="s">
        <v>719</v>
      </c>
      <c r="P49" t="s">
        <v>1048</v>
      </c>
      <c r="Q49">
        <v>1987</v>
      </c>
      <c r="R49" t="s">
        <v>70</v>
      </c>
      <c r="S49" t="s">
        <v>1070</v>
      </c>
      <c r="T49" t="s">
        <v>1050</v>
      </c>
      <c r="U49" t="s">
        <v>1051</v>
      </c>
      <c r="V49">
        <f>AVERAGE(H95,H98,H101)</f>
        <v>4.8256966666666665</v>
      </c>
      <c r="W49">
        <f t="shared" si="8"/>
        <v>2.6112799999999998</v>
      </c>
      <c r="X49">
        <v>12</v>
      </c>
      <c r="Y49">
        <v>4</v>
      </c>
      <c r="Z49">
        <f t="shared" si="2"/>
        <v>0.54111979686525402</v>
      </c>
      <c r="AA49">
        <f t="shared" si="0"/>
        <v>-0.61411458866884672</v>
      </c>
      <c r="AB49">
        <f t="shared" si="3"/>
        <v>3</v>
      </c>
    </row>
    <row r="50" spans="1:28">
      <c r="B50">
        <v>3</v>
      </c>
      <c r="C50">
        <v>1986</v>
      </c>
      <c r="D50">
        <v>1</v>
      </c>
      <c r="E50" t="s">
        <v>34</v>
      </c>
      <c r="F50" t="s">
        <v>1057</v>
      </c>
      <c r="G50" s="62" t="s">
        <v>1065</v>
      </c>
      <c r="H50">
        <v>1.8181799999999999</v>
      </c>
      <c r="I50">
        <v>4</v>
      </c>
      <c r="L50" s="54">
        <v>6</v>
      </c>
      <c r="M50" s="54">
        <v>4</v>
      </c>
      <c r="N50" s="54">
        <v>1</v>
      </c>
      <c r="O50" t="s">
        <v>719</v>
      </c>
      <c r="P50" t="s">
        <v>1048</v>
      </c>
      <c r="Q50">
        <v>1987</v>
      </c>
      <c r="R50" t="s">
        <v>70</v>
      </c>
      <c r="S50" t="s">
        <v>1070</v>
      </c>
      <c r="T50" t="s">
        <v>1050</v>
      </c>
      <c r="U50" t="s">
        <v>1053</v>
      </c>
      <c r="V50">
        <v>0.17493333333333336</v>
      </c>
      <c r="W50">
        <f t="shared" si="8"/>
        <v>0</v>
      </c>
      <c r="X50">
        <v>12</v>
      </c>
      <c r="Y50">
        <v>4</v>
      </c>
      <c r="Z50">
        <f t="shared" si="2"/>
        <v>0</v>
      </c>
      <c r="AA50" t="e">
        <f t="shared" si="0"/>
        <v>#NUM!</v>
      </c>
      <c r="AB50">
        <f t="shared" si="3"/>
        <v>3</v>
      </c>
    </row>
    <row r="51" spans="1:28">
      <c r="B51">
        <v>3</v>
      </c>
      <c r="C51">
        <v>1986</v>
      </c>
      <c r="D51">
        <v>2</v>
      </c>
      <c r="E51" t="s">
        <v>34</v>
      </c>
      <c r="F51" t="s">
        <v>1057</v>
      </c>
      <c r="G51" s="62" t="s">
        <v>1065</v>
      </c>
      <c r="H51">
        <v>13.787879999999999</v>
      </c>
      <c r="I51">
        <v>4</v>
      </c>
      <c r="L51" s="54">
        <v>6</v>
      </c>
      <c r="M51" s="54">
        <v>5</v>
      </c>
      <c r="N51" s="54">
        <v>2</v>
      </c>
      <c r="O51" t="s">
        <v>719</v>
      </c>
      <c r="P51" t="s">
        <v>1048</v>
      </c>
      <c r="Q51">
        <v>1987</v>
      </c>
      <c r="R51" t="s">
        <v>70</v>
      </c>
      <c r="S51" t="s">
        <v>1070</v>
      </c>
      <c r="T51" t="s">
        <v>1050</v>
      </c>
      <c r="U51" t="s">
        <v>1053</v>
      </c>
      <c r="V51">
        <v>1.91157</v>
      </c>
      <c r="W51">
        <f t="shared" si="8"/>
        <v>0.48021000000000003</v>
      </c>
      <c r="X51">
        <v>12</v>
      </c>
      <c r="Y51">
        <v>4</v>
      </c>
      <c r="Z51">
        <f t="shared" si="2"/>
        <v>0.25121235424284749</v>
      </c>
      <c r="AA51">
        <f t="shared" si="0"/>
        <v>-1.3814566646943791</v>
      </c>
      <c r="AB51">
        <f t="shared" si="3"/>
        <v>3</v>
      </c>
    </row>
    <row r="52" spans="1:28">
      <c r="B52">
        <v>3</v>
      </c>
      <c r="C52">
        <v>1986</v>
      </c>
      <c r="D52">
        <v>3</v>
      </c>
      <c r="E52" t="s">
        <v>34</v>
      </c>
      <c r="F52" t="s">
        <v>1057</v>
      </c>
      <c r="G52" s="62" t="s">
        <v>1065</v>
      </c>
      <c r="H52">
        <v>23.0303</v>
      </c>
      <c r="I52">
        <v>4</v>
      </c>
      <c r="L52" s="54">
        <v>6</v>
      </c>
      <c r="M52" s="54">
        <v>6</v>
      </c>
      <c r="N52" s="54">
        <v>3</v>
      </c>
      <c r="O52" t="s">
        <v>719</v>
      </c>
      <c r="P52" t="s">
        <v>1048</v>
      </c>
      <c r="Q52">
        <v>1987</v>
      </c>
      <c r="R52" t="s">
        <v>70</v>
      </c>
      <c r="S52" t="s">
        <v>1070</v>
      </c>
      <c r="T52" t="s">
        <v>1050</v>
      </c>
      <c r="U52" t="s">
        <v>1053</v>
      </c>
      <c r="V52">
        <v>4.8256966666666665</v>
      </c>
      <c r="W52">
        <f t="shared" si="8"/>
        <v>8.6895900000000008</v>
      </c>
      <c r="X52">
        <v>12</v>
      </c>
      <c r="Y52">
        <v>4</v>
      </c>
      <c r="Z52">
        <f t="shared" si="2"/>
        <v>1.8006912991492077</v>
      </c>
      <c r="AA52">
        <f t="shared" si="0"/>
        <v>0.58817064625473592</v>
      </c>
      <c r="AB52">
        <f t="shared" si="3"/>
        <v>3</v>
      </c>
    </row>
    <row r="53" spans="1:28">
      <c r="B53">
        <v>3</v>
      </c>
      <c r="C53">
        <v>1986</v>
      </c>
      <c r="D53">
        <v>1</v>
      </c>
      <c r="E53" t="s">
        <v>34</v>
      </c>
      <c r="F53" t="s">
        <v>1057</v>
      </c>
      <c r="G53" s="62" t="s">
        <v>1066</v>
      </c>
      <c r="H53">
        <v>5.4545500000000002</v>
      </c>
      <c r="I53">
        <v>4</v>
      </c>
      <c r="L53" s="54">
        <v>7</v>
      </c>
      <c r="M53" s="54">
        <v>1</v>
      </c>
      <c r="N53" s="54">
        <v>1</v>
      </c>
      <c r="O53" t="s">
        <v>719</v>
      </c>
      <c r="P53" t="s">
        <v>1048</v>
      </c>
      <c r="Q53">
        <v>1987</v>
      </c>
      <c r="R53" t="s">
        <v>70</v>
      </c>
      <c r="S53" t="s">
        <v>1070</v>
      </c>
      <c r="T53" t="s">
        <v>1055</v>
      </c>
      <c r="U53" t="s">
        <v>1056</v>
      </c>
      <c r="V53">
        <f>AVERAGE(H108,H111,H114)</f>
        <v>0.36347666666666667</v>
      </c>
      <c r="W53">
        <f t="shared" ref="W53:W58" si="9">H117</f>
        <v>0</v>
      </c>
      <c r="X53">
        <v>12</v>
      </c>
      <c r="Y53">
        <v>4</v>
      </c>
      <c r="Z53">
        <f t="shared" si="2"/>
        <v>0</v>
      </c>
      <c r="AA53" t="e">
        <f t="shared" si="0"/>
        <v>#NUM!</v>
      </c>
      <c r="AB53">
        <f t="shared" si="3"/>
        <v>3</v>
      </c>
    </row>
    <row r="54" spans="1:28">
      <c r="B54">
        <v>3</v>
      </c>
      <c r="C54">
        <v>1986</v>
      </c>
      <c r="D54">
        <v>2</v>
      </c>
      <c r="E54" t="s">
        <v>34</v>
      </c>
      <c r="F54" t="s">
        <v>1057</v>
      </c>
      <c r="G54" s="62" t="s">
        <v>1066</v>
      </c>
      <c r="H54">
        <v>20.151520000000001</v>
      </c>
      <c r="I54">
        <v>4</v>
      </c>
      <c r="L54" s="54">
        <v>7</v>
      </c>
      <c r="M54" s="54">
        <v>2</v>
      </c>
      <c r="N54" s="54">
        <v>2</v>
      </c>
      <c r="O54" t="s">
        <v>719</v>
      </c>
      <c r="P54" t="s">
        <v>1048</v>
      </c>
      <c r="Q54">
        <v>1987</v>
      </c>
      <c r="R54" t="s">
        <v>70</v>
      </c>
      <c r="S54" t="s">
        <v>1070</v>
      </c>
      <c r="T54" t="s">
        <v>1055</v>
      </c>
      <c r="U54" t="s">
        <v>1056</v>
      </c>
      <c r="V54">
        <f>AVERAGE(H109,H112,H115)</f>
        <v>3.5313966666666672</v>
      </c>
      <c r="W54">
        <f t="shared" si="9"/>
        <v>0.53634999999999999</v>
      </c>
      <c r="X54">
        <v>12</v>
      </c>
      <c r="Y54">
        <v>4</v>
      </c>
      <c r="Z54">
        <f t="shared" si="2"/>
        <v>0.15188041747410608</v>
      </c>
      <c r="AA54">
        <f t="shared" si="0"/>
        <v>-1.8846617949121072</v>
      </c>
      <c r="AB54">
        <f t="shared" si="3"/>
        <v>3</v>
      </c>
    </row>
    <row r="55" spans="1:28">
      <c r="B55">
        <v>3</v>
      </c>
      <c r="C55">
        <v>1986</v>
      </c>
      <c r="D55">
        <v>3</v>
      </c>
      <c r="E55" t="s">
        <v>34</v>
      </c>
      <c r="F55" t="s">
        <v>1057</v>
      </c>
      <c r="G55" s="62" t="s">
        <v>1066</v>
      </c>
      <c r="H55">
        <v>23.484850000000002</v>
      </c>
      <c r="I55">
        <v>4</v>
      </c>
      <c r="L55" s="54">
        <v>7</v>
      </c>
      <c r="M55" s="54">
        <v>3</v>
      </c>
      <c r="N55" s="54">
        <v>3</v>
      </c>
      <c r="O55" t="s">
        <v>719</v>
      </c>
      <c r="P55" t="s">
        <v>1048</v>
      </c>
      <c r="Q55">
        <v>1987</v>
      </c>
      <c r="R55" t="s">
        <v>70</v>
      </c>
      <c r="S55" t="s">
        <v>1070</v>
      </c>
      <c r="T55" t="s">
        <v>1055</v>
      </c>
      <c r="U55" t="s">
        <v>1056</v>
      </c>
      <c r="V55">
        <f>AVERAGE(H110,H113,H116)</f>
        <v>8.7420200000000001</v>
      </c>
      <c r="W55">
        <f t="shared" si="9"/>
        <v>1.54189</v>
      </c>
      <c r="X55">
        <v>12</v>
      </c>
      <c r="Y55">
        <v>4</v>
      </c>
      <c r="Z55">
        <f t="shared" si="2"/>
        <v>0.17637685569239145</v>
      </c>
      <c r="AA55">
        <f t="shared" si="0"/>
        <v>-1.7351323475752574</v>
      </c>
      <c r="AB55">
        <f t="shared" si="3"/>
        <v>3</v>
      </c>
    </row>
    <row r="56" spans="1:28">
      <c r="B56">
        <v>3</v>
      </c>
      <c r="C56">
        <v>1986</v>
      </c>
      <c r="D56">
        <v>1</v>
      </c>
      <c r="E56" t="s">
        <v>34</v>
      </c>
      <c r="F56" t="s">
        <v>1057</v>
      </c>
      <c r="G56" s="62" t="s">
        <v>1068</v>
      </c>
      <c r="H56">
        <v>1.9697</v>
      </c>
      <c r="I56">
        <v>4</v>
      </c>
      <c r="L56" s="54">
        <v>7</v>
      </c>
      <c r="M56" s="54">
        <v>4</v>
      </c>
      <c r="N56" s="54">
        <v>1</v>
      </c>
      <c r="O56" t="s">
        <v>719</v>
      </c>
      <c r="P56" t="s">
        <v>1048</v>
      </c>
      <c r="Q56">
        <v>1987</v>
      </c>
      <c r="R56" t="s">
        <v>70</v>
      </c>
      <c r="S56" t="s">
        <v>1070</v>
      </c>
      <c r="T56" t="s">
        <v>1055</v>
      </c>
      <c r="U56" t="s">
        <v>1051</v>
      </c>
      <c r="V56">
        <v>0.36347666666666667</v>
      </c>
      <c r="W56">
        <f t="shared" si="9"/>
        <v>0</v>
      </c>
      <c r="X56">
        <v>12</v>
      </c>
      <c r="Y56">
        <v>4</v>
      </c>
      <c r="Z56">
        <f t="shared" si="2"/>
        <v>0</v>
      </c>
      <c r="AA56" t="e">
        <f t="shared" si="0"/>
        <v>#NUM!</v>
      </c>
      <c r="AB56">
        <f t="shared" si="3"/>
        <v>3</v>
      </c>
    </row>
    <row r="57" spans="1:28">
      <c r="B57">
        <v>3</v>
      </c>
      <c r="C57">
        <v>1986</v>
      </c>
      <c r="D57">
        <v>2</v>
      </c>
      <c r="E57" t="s">
        <v>34</v>
      </c>
      <c r="F57" t="s">
        <v>1057</v>
      </c>
      <c r="G57" s="62" t="s">
        <v>1068</v>
      </c>
      <c r="H57">
        <v>4.2424200000000001</v>
      </c>
      <c r="I57">
        <v>4</v>
      </c>
      <c r="L57" s="54">
        <v>7</v>
      </c>
      <c r="M57" s="54">
        <v>5</v>
      </c>
      <c r="N57" s="54">
        <v>2</v>
      </c>
      <c r="O57" t="s">
        <v>719</v>
      </c>
      <c r="P57" t="s">
        <v>1048</v>
      </c>
      <c r="Q57">
        <v>1987</v>
      </c>
      <c r="R57" t="s">
        <v>70</v>
      </c>
      <c r="S57" t="s">
        <v>1070</v>
      </c>
      <c r="T57" t="s">
        <v>1055</v>
      </c>
      <c r="U57" t="s">
        <v>1051</v>
      </c>
      <c r="V57">
        <v>3.5313966666666672</v>
      </c>
      <c r="W57">
        <f t="shared" si="9"/>
        <v>3.01336</v>
      </c>
      <c r="X57">
        <v>12</v>
      </c>
      <c r="Y57">
        <v>4</v>
      </c>
      <c r="Z57">
        <f t="shared" si="2"/>
        <v>0.8533054438328932</v>
      </c>
      <c r="AA57">
        <f t="shared" si="0"/>
        <v>-0.15863771371906801</v>
      </c>
      <c r="AB57">
        <f t="shared" si="3"/>
        <v>3</v>
      </c>
    </row>
    <row r="58" spans="1:28">
      <c r="B58">
        <v>3</v>
      </c>
      <c r="C58">
        <v>1986</v>
      </c>
      <c r="D58">
        <v>3</v>
      </c>
      <c r="E58" t="s">
        <v>34</v>
      </c>
      <c r="F58" t="s">
        <v>1057</v>
      </c>
      <c r="G58" s="62" t="s">
        <v>1068</v>
      </c>
      <c r="H58">
        <v>21.66667</v>
      </c>
      <c r="I58">
        <v>4</v>
      </c>
      <c r="L58" s="54">
        <v>7</v>
      </c>
      <c r="M58" s="54">
        <v>6</v>
      </c>
      <c r="N58" s="54">
        <v>3</v>
      </c>
      <c r="O58" t="s">
        <v>719</v>
      </c>
      <c r="P58" t="s">
        <v>1048</v>
      </c>
      <c r="Q58">
        <v>1987</v>
      </c>
      <c r="R58" t="s">
        <v>70</v>
      </c>
      <c r="S58" t="s">
        <v>1070</v>
      </c>
      <c r="T58" t="s">
        <v>1055</v>
      </c>
      <c r="U58" t="s">
        <v>1051</v>
      </c>
      <c r="V58">
        <v>8.7420200000000001</v>
      </c>
      <c r="W58">
        <f t="shared" si="9"/>
        <v>8.7808899999999994</v>
      </c>
      <c r="X58">
        <v>12</v>
      </c>
      <c r="Y58">
        <v>4</v>
      </c>
      <c r="Z58">
        <f t="shared" si="2"/>
        <v>1.0044463407770743</v>
      </c>
      <c r="AA58">
        <f t="shared" si="0"/>
        <v>4.4364850078610837E-3</v>
      </c>
      <c r="AB58">
        <f t="shared" si="3"/>
        <v>3</v>
      </c>
    </row>
    <row r="59" spans="1:28">
      <c r="L59" s="54">
        <v>8</v>
      </c>
      <c r="M59" s="54">
        <v>1</v>
      </c>
      <c r="N59" s="54">
        <v>1</v>
      </c>
      <c r="O59" t="s">
        <v>719</v>
      </c>
      <c r="P59" t="s">
        <v>1048</v>
      </c>
      <c r="Q59">
        <v>1987</v>
      </c>
      <c r="R59" t="s">
        <v>70</v>
      </c>
      <c r="S59" t="s">
        <v>1070</v>
      </c>
      <c r="T59" t="s">
        <v>1057</v>
      </c>
      <c r="U59" s="62" t="s">
        <v>1058</v>
      </c>
      <c r="V59">
        <f>AVERAGE(H123,H126)</f>
        <v>0</v>
      </c>
      <c r="W59">
        <f t="shared" ref="W59:W79" si="10">H129</f>
        <v>0</v>
      </c>
      <c r="X59">
        <v>8</v>
      </c>
      <c r="Y59">
        <v>4</v>
      </c>
      <c r="Z59" t="e">
        <f t="shared" si="2"/>
        <v>#DIV/0!</v>
      </c>
      <c r="AA59" t="e">
        <f t="shared" si="0"/>
        <v>#DIV/0!</v>
      </c>
      <c r="AB59">
        <f t="shared" si="3"/>
        <v>2.6666666666666665</v>
      </c>
    </row>
    <row r="60" spans="1:28">
      <c r="A60" t="s">
        <v>60</v>
      </c>
      <c r="B60" t="s">
        <v>15</v>
      </c>
      <c r="C60" t="s">
        <v>597</v>
      </c>
      <c r="D60" t="s">
        <v>221</v>
      </c>
      <c r="E60" t="s">
        <v>49</v>
      </c>
      <c r="F60" t="s">
        <v>706</v>
      </c>
      <c r="G60" s="62" t="s">
        <v>558</v>
      </c>
      <c r="H60" t="s">
        <v>70</v>
      </c>
      <c r="I60" t="s">
        <v>13</v>
      </c>
      <c r="L60" s="54">
        <v>8</v>
      </c>
      <c r="M60" s="54">
        <v>2</v>
      </c>
      <c r="N60" s="54">
        <v>2</v>
      </c>
      <c r="O60" t="s">
        <v>719</v>
      </c>
      <c r="P60" t="s">
        <v>1048</v>
      </c>
      <c r="Q60">
        <v>1987</v>
      </c>
      <c r="R60" t="s">
        <v>70</v>
      </c>
      <c r="S60" t="s">
        <v>1070</v>
      </c>
      <c r="T60" t="s">
        <v>1057</v>
      </c>
      <c r="U60" s="62" t="s">
        <v>1058</v>
      </c>
      <c r="V60">
        <f>AVERAGE(H124,H127)</f>
        <v>4.0255299999999998</v>
      </c>
      <c r="W60">
        <f t="shared" si="10"/>
        <v>5.9564700000000004</v>
      </c>
      <c r="X60">
        <v>8</v>
      </c>
      <c r="Y60">
        <v>4</v>
      </c>
      <c r="Z60">
        <f t="shared" si="2"/>
        <v>1.479673483988444</v>
      </c>
      <c r="AA60">
        <f t="shared" si="0"/>
        <v>0.39182144450936129</v>
      </c>
      <c r="AB60">
        <f t="shared" si="3"/>
        <v>2.6666666666666665</v>
      </c>
    </row>
    <row r="61" spans="1:28">
      <c r="A61" t="s">
        <v>7</v>
      </c>
      <c r="B61">
        <v>4</v>
      </c>
      <c r="C61">
        <v>1987</v>
      </c>
      <c r="D61">
        <v>1</v>
      </c>
      <c r="E61" t="s">
        <v>32</v>
      </c>
      <c r="F61" t="s">
        <v>1047</v>
      </c>
      <c r="G61">
        <v>1</v>
      </c>
      <c r="H61">
        <v>4.1475400000000002</v>
      </c>
      <c r="I61">
        <v>4</v>
      </c>
      <c r="L61" s="54">
        <v>8</v>
      </c>
      <c r="M61" s="54">
        <v>3</v>
      </c>
      <c r="N61" s="54">
        <v>3</v>
      </c>
      <c r="O61" t="s">
        <v>719</v>
      </c>
      <c r="P61" t="s">
        <v>1048</v>
      </c>
      <c r="Q61">
        <v>1987</v>
      </c>
      <c r="R61" t="s">
        <v>70</v>
      </c>
      <c r="S61" t="s">
        <v>1070</v>
      </c>
      <c r="T61" t="s">
        <v>1057</v>
      </c>
      <c r="U61" s="62" t="s">
        <v>1058</v>
      </c>
      <c r="V61">
        <f>AVERAGE(H125,H128)</f>
        <v>7.6305700000000005</v>
      </c>
      <c r="W61">
        <f t="shared" si="10"/>
        <v>9.41526</v>
      </c>
      <c r="X61">
        <v>8</v>
      </c>
      <c r="Y61">
        <v>4</v>
      </c>
      <c r="Z61">
        <f t="shared" si="2"/>
        <v>1.2338868524893944</v>
      </c>
      <c r="AA61">
        <f t="shared" si="0"/>
        <v>0.21016922961750378</v>
      </c>
      <c r="AB61">
        <f t="shared" si="3"/>
        <v>2.6666666666666665</v>
      </c>
    </row>
    <row r="62" spans="1:28">
      <c r="A62" t="s">
        <v>515</v>
      </c>
      <c r="B62">
        <v>4</v>
      </c>
      <c r="C62">
        <v>1987</v>
      </c>
      <c r="D62">
        <v>2</v>
      </c>
      <c r="E62" t="s">
        <v>32</v>
      </c>
      <c r="F62" t="s">
        <v>1047</v>
      </c>
      <c r="G62">
        <v>1</v>
      </c>
      <c r="H62">
        <v>33.405270000000002</v>
      </c>
      <c r="I62">
        <v>4</v>
      </c>
      <c r="L62" s="54">
        <v>8</v>
      </c>
      <c r="M62" s="54">
        <v>4</v>
      </c>
      <c r="N62" s="54">
        <v>1</v>
      </c>
      <c r="O62" t="s">
        <v>719</v>
      </c>
      <c r="P62" t="s">
        <v>1048</v>
      </c>
      <c r="Q62">
        <v>1987</v>
      </c>
      <c r="R62" t="s">
        <v>70</v>
      </c>
      <c r="S62" t="s">
        <v>1070</v>
      </c>
      <c r="T62" t="s">
        <v>1057</v>
      </c>
      <c r="U62" s="62" t="s">
        <v>1060</v>
      </c>
      <c r="V62">
        <v>0</v>
      </c>
      <c r="W62">
        <f t="shared" si="10"/>
        <v>0</v>
      </c>
      <c r="X62">
        <v>8</v>
      </c>
      <c r="Y62">
        <v>4</v>
      </c>
      <c r="Z62" t="e">
        <f t="shared" si="2"/>
        <v>#DIV/0!</v>
      </c>
      <c r="AA62" t="e">
        <f t="shared" si="0"/>
        <v>#DIV/0!</v>
      </c>
      <c r="AB62">
        <f t="shared" si="3"/>
        <v>2.6666666666666665</v>
      </c>
    </row>
    <row r="63" spans="1:28">
      <c r="A63" t="s">
        <v>719</v>
      </c>
      <c r="B63">
        <v>4</v>
      </c>
      <c r="C63">
        <v>1987</v>
      </c>
      <c r="D63">
        <v>3</v>
      </c>
      <c r="E63" t="s">
        <v>32</v>
      </c>
      <c r="F63" t="s">
        <v>1047</v>
      </c>
      <c r="G63">
        <v>1</v>
      </c>
      <c r="H63">
        <v>51.123750000000001</v>
      </c>
      <c r="I63">
        <v>4</v>
      </c>
      <c r="L63" s="54">
        <v>8</v>
      </c>
      <c r="M63" s="54">
        <v>5</v>
      </c>
      <c r="N63" s="54">
        <v>2</v>
      </c>
      <c r="O63" t="s">
        <v>719</v>
      </c>
      <c r="P63" t="s">
        <v>1048</v>
      </c>
      <c r="Q63">
        <v>1987</v>
      </c>
      <c r="R63" t="s">
        <v>70</v>
      </c>
      <c r="S63" t="s">
        <v>1070</v>
      </c>
      <c r="T63" t="s">
        <v>1057</v>
      </c>
      <c r="U63" s="62" t="s">
        <v>1060</v>
      </c>
      <c r="V63">
        <v>4.0255299999999998</v>
      </c>
      <c r="W63">
        <f t="shared" si="10"/>
        <v>3.4352200000000002</v>
      </c>
      <c r="X63">
        <v>8</v>
      </c>
      <c r="Y63">
        <v>4</v>
      </c>
      <c r="Z63">
        <f t="shared" si="2"/>
        <v>0.8533584397582431</v>
      </c>
      <c r="AA63">
        <f t="shared" si="0"/>
        <v>-0.158575609017754</v>
      </c>
      <c r="AB63">
        <f t="shared" si="3"/>
        <v>2.6666666666666665</v>
      </c>
    </row>
    <row r="64" spans="1:28">
      <c r="A64" t="s">
        <v>707</v>
      </c>
      <c r="B64">
        <v>4</v>
      </c>
      <c r="C64">
        <v>1987</v>
      </c>
      <c r="D64">
        <v>1</v>
      </c>
      <c r="E64" t="s">
        <v>32</v>
      </c>
      <c r="F64" t="s">
        <v>1052</v>
      </c>
      <c r="G64">
        <v>1</v>
      </c>
      <c r="H64">
        <v>0</v>
      </c>
      <c r="I64">
        <v>4</v>
      </c>
      <c r="L64" s="54">
        <v>8</v>
      </c>
      <c r="M64" s="54">
        <v>6</v>
      </c>
      <c r="N64" s="54">
        <v>3</v>
      </c>
      <c r="O64" t="s">
        <v>719</v>
      </c>
      <c r="P64" t="s">
        <v>1048</v>
      </c>
      <c r="Q64">
        <v>1987</v>
      </c>
      <c r="R64" t="s">
        <v>70</v>
      </c>
      <c r="S64" t="s">
        <v>1070</v>
      </c>
      <c r="T64" t="s">
        <v>1057</v>
      </c>
      <c r="U64" s="62" t="s">
        <v>1060</v>
      </c>
      <c r="V64">
        <v>7.6305700000000005</v>
      </c>
      <c r="W64">
        <f t="shared" si="10"/>
        <v>8.7162299999999995</v>
      </c>
      <c r="X64">
        <v>8</v>
      </c>
      <c r="Y64">
        <v>4</v>
      </c>
      <c r="Z64">
        <f t="shared" si="2"/>
        <v>1.1422777066457681</v>
      </c>
      <c r="AA64">
        <f t="shared" si="0"/>
        <v>0.13302425736822091</v>
      </c>
      <c r="AB64">
        <f t="shared" si="3"/>
        <v>2.6666666666666665</v>
      </c>
    </row>
    <row r="65" spans="1:28">
      <c r="A65" t="s">
        <v>1048</v>
      </c>
      <c r="B65">
        <v>4</v>
      </c>
      <c r="C65">
        <v>1987</v>
      </c>
      <c r="D65">
        <v>2</v>
      </c>
      <c r="E65" t="s">
        <v>32</v>
      </c>
      <c r="F65" t="s">
        <v>1052</v>
      </c>
      <c r="G65">
        <v>1</v>
      </c>
      <c r="H65">
        <v>4.1345599999999996</v>
      </c>
      <c r="I65">
        <v>4</v>
      </c>
      <c r="L65" s="54">
        <v>8</v>
      </c>
      <c r="M65" s="54">
        <v>7</v>
      </c>
      <c r="N65" s="54">
        <v>1</v>
      </c>
      <c r="O65" t="s">
        <v>719</v>
      </c>
      <c r="P65" t="s">
        <v>1048</v>
      </c>
      <c r="Q65">
        <v>1987</v>
      </c>
      <c r="R65" t="s">
        <v>70</v>
      </c>
      <c r="S65" t="s">
        <v>1070</v>
      </c>
      <c r="T65" t="s">
        <v>1057</v>
      </c>
      <c r="U65" s="62" t="s">
        <v>1062</v>
      </c>
      <c r="V65">
        <v>0</v>
      </c>
      <c r="W65">
        <f t="shared" si="10"/>
        <v>0</v>
      </c>
      <c r="X65">
        <v>8</v>
      </c>
      <c r="Y65">
        <v>4</v>
      </c>
      <c r="Z65" t="e">
        <f t="shared" si="2"/>
        <v>#DIV/0!</v>
      </c>
      <c r="AA65" t="e">
        <f t="shared" si="0"/>
        <v>#DIV/0!</v>
      </c>
      <c r="AB65">
        <f t="shared" si="3"/>
        <v>2.6666666666666665</v>
      </c>
    </row>
    <row r="66" spans="1:28">
      <c r="A66" t="s">
        <v>620</v>
      </c>
      <c r="B66">
        <v>4</v>
      </c>
      <c r="C66">
        <v>1987</v>
      </c>
      <c r="D66">
        <v>3</v>
      </c>
      <c r="E66" t="s">
        <v>32</v>
      </c>
      <c r="F66" t="s">
        <v>1052</v>
      </c>
      <c r="G66">
        <v>1</v>
      </c>
      <c r="H66">
        <v>16.356159999999999</v>
      </c>
      <c r="I66">
        <v>4</v>
      </c>
      <c r="L66" s="54">
        <v>8</v>
      </c>
      <c r="M66" s="54">
        <v>8</v>
      </c>
      <c r="N66" s="54">
        <v>2</v>
      </c>
      <c r="O66" t="s">
        <v>719</v>
      </c>
      <c r="P66" t="s">
        <v>1048</v>
      </c>
      <c r="Q66">
        <v>1987</v>
      </c>
      <c r="R66" t="s">
        <v>70</v>
      </c>
      <c r="S66" t="s">
        <v>1070</v>
      </c>
      <c r="T66" t="s">
        <v>1057</v>
      </c>
      <c r="U66" s="62" t="s">
        <v>1062</v>
      </c>
      <c r="V66">
        <v>4.0255299999999998</v>
      </c>
      <c r="W66">
        <f t="shared" si="10"/>
        <v>3.55158</v>
      </c>
      <c r="X66">
        <v>8</v>
      </c>
      <c r="Y66">
        <v>4</v>
      </c>
      <c r="Z66">
        <f t="shared" si="2"/>
        <v>0.88226395033697425</v>
      </c>
      <c r="AA66">
        <f t="shared" ref="AA66:AA79" si="11">LN(Z66)</f>
        <v>-0.12526400432510562</v>
      </c>
      <c r="AB66">
        <f t="shared" si="3"/>
        <v>2.6666666666666665</v>
      </c>
    </row>
    <row r="67" spans="1:28">
      <c r="A67" t="s">
        <v>1049</v>
      </c>
      <c r="B67">
        <v>4</v>
      </c>
      <c r="C67">
        <v>1987</v>
      </c>
      <c r="D67">
        <v>1</v>
      </c>
      <c r="E67" t="s">
        <v>32</v>
      </c>
      <c r="F67" t="s">
        <v>1054</v>
      </c>
      <c r="G67">
        <v>1</v>
      </c>
      <c r="H67">
        <v>0</v>
      </c>
      <c r="I67">
        <v>4</v>
      </c>
      <c r="L67" s="54">
        <v>8</v>
      </c>
      <c r="M67" s="54">
        <v>9</v>
      </c>
      <c r="N67" s="54">
        <v>3</v>
      </c>
      <c r="O67" t="s">
        <v>719</v>
      </c>
      <c r="P67" t="s">
        <v>1048</v>
      </c>
      <c r="Q67">
        <v>1987</v>
      </c>
      <c r="R67" t="s">
        <v>70</v>
      </c>
      <c r="S67" t="s">
        <v>1070</v>
      </c>
      <c r="T67" t="s">
        <v>1057</v>
      </c>
      <c r="U67" s="62" t="s">
        <v>1062</v>
      </c>
      <c r="V67">
        <v>7.6305700000000005</v>
      </c>
      <c r="W67">
        <f t="shared" si="10"/>
        <v>7.0099499999999999</v>
      </c>
      <c r="X67">
        <v>8</v>
      </c>
      <c r="Y67">
        <v>4</v>
      </c>
      <c r="Z67">
        <f t="shared" ref="Z67:Z79" si="12">W67/V67</f>
        <v>0.91866662647744524</v>
      </c>
      <c r="AA67">
        <f t="shared" si="11"/>
        <v>-8.4831979264036794E-2</v>
      </c>
      <c r="AB67">
        <f t="shared" ref="AB67:AB79" si="13">(X67*Y67)/(Y67+X67)</f>
        <v>2.6666666666666665</v>
      </c>
    </row>
    <row r="68" spans="1:28">
      <c r="B68">
        <v>4</v>
      </c>
      <c r="C68">
        <v>1987</v>
      </c>
      <c r="D68">
        <v>2</v>
      </c>
      <c r="E68" t="s">
        <v>32</v>
      </c>
      <c r="F68" t="s">
        <v>1054</v>
      </c>
      <c r="G68">
        <v>1</v>
      </c>
      <c r="H68">
        <v>0</v>
      </c>
      <c r="I68">
        <v>4</v>
      </c>
      <c r="L68" s="54">
        <v>8</v>
      </c>
      <c r="M68" s="54">
        <v>10</v>
      </c>
      <c r="N68" s="54">
        <v>1</v>
      </c>
      <c r="O68" t="s">
        <v>719</v>
      </c>
      <c r="P68" t="s">
        <v>1048</v>
      </c>
      <c r="Q68">
        <v>1987</v>
      </c>
      <c r="R68" t="s">
        <v>70</v>
      </c>
      <c r="S68" t="s">
        <v>1070</v>
      </c>
      <c r="T68" t="s">
        <v>1057</v>
      </c>
      <c r="U68" s="62" t="s">
        <v>1064</v>
      </c>
      <c r="V68">
        <v>0</v>
      </c>
      <c r="W68">
        <f t="shared" si="10"/>
        <v>0</v>
      </c>
      <c r="X68">
        <v>8</v>
      </c>
      <c r="Y68">
        <v>4</v>
      </c>
      <c r="Z68" t="e">
        <f t="shared" si="12"/>
        <v>#DIV/0!</v>
      </c>
      <c r="AA68" t="e">
        <f t="shared" si="11"/>
        <v>#DIV/0!</v>
      </c>
      <c r="AB68">
        <f t="shared" si="13"/>
        <v>2.6666666666666665</v>
      </c>
    </row>
    <row r="69" spans="1:28">
      <c r="B69">
        <v>4</v>
      </c>
      <c r="C69">
        <v>1987</v>
      </c>
      <c r="D69">
        <v>3</v>
      </c>
      <c r="E69" t="s">
        <v>32</v>
      </c>
      <c r="F69" t="s">
        <v>1054</v>
      </c>
      <c r="G69">
        <v>1</v>
      </c>
      <c r="H69">
        <v>1.2797400000000001</v>
      </c>
      <c r="I69">
        <v>4</v>
      </c>
      <c r="L69" s="54">
        <v>8</v>
      </c>
      <c r="M69" s="54">
        <v>11</v>
      </c>
      <c r="N69" s="54">
        <v>2</v>
      </c>
      <c r="O69" t="s">
        <v>719</v>
      </c>
      <c r="P69" t="s">
        <v>1048</v>
      </c>
      <c r="Q69">
        <v>1987</v>
      </c>
      <c r="R69" t="s">
        <v>70</v>
      </c>
      <c r="S69" t="s">
        <v>1070</v>
      </c>
      <c r="T69" t="s">
        <v>1057</v>
      </c>
      <c r="U69" s="62" t="s">
        <v>1064</v>
      </c>
      <c r="V69">
        <v>4.0255299999999998</v>
      </c>
      <c r="W69">
        <f t="shared" si="10"/>
        <v>2.6974</v>
      </c>
      <c r="X69">
        <v>8</v>
      </c>
      <c r="Y69">
        <v>4</v>
      </c>
      <c r="Z69">
        <f t="shared" si="12"/>
        <v>0.67007325743442481</v>
      </c>
      <c r="AA69">
        <f t="shared" si="11"/>
        <v>-0.4003682331198824</v>
      </c>
      <c r="AB69">
        <f t="shared" si="13"/>
        <v>2.6666666666666665</v>
      </c>
    </row>
    <row r="70" spans="1:28">
      <c r="B70">
        <v>4</v>
      </c>
      <c r="C70">
        <v>1987</v>
      </c>
      <c r="D70">
        <v>1</v>
      </c>
      <c r="E70" t="s">
        <v>34</v>
      </c>
      <c r="F70" t="s">
        <v>1050</v>
      </c>
      <c r="G70" t="s">
        <v>1051</v>
      </c>
      <c r="H70">
        <v>1.66279</v>
      </c>
      <c r="I70">
        <v>4</v>
      </c>
      <c r="L70" s="54">
        <v>8</v>
      </c>
      <c r="M70" s="54">
        <v>12</v>
      </c>
      <c r="N70" s="54">
        <v>3</v>
      </c>
      <c r="O70" t="s">
        <v>719</v>
      </c>
      <c r="P70" t="s">
        <v>1048</v>
      </c>
      <c r="Q70">
        <v>1987</v>
      </c>
      <c r="R70" t="s">
        <v>70</v>
      </c>
      <c r="S70" t="s">
        <v>1070</v>
      </c>
      <c r="T70" t="s">
        <v>1057</v>
      </c>
      <c r="U70" s="62" t="s">
        <v>1064</v>
      </c>
      <c r="V70">
        <v>7.6305700000000005</v>
      </c>
      <c r="W70">
        <f t="shared" si="10"/>
        <v>4.6434300000000004</v>
      </c>
      <c r="X70">
        <v>8</v>
      </c>
      <c r="Y70">
        <v>4</v>
      </c>
      <c r="Z70">
        <f t="shared" si="12"/>
        <v>0.60852990012541663</v>
      </c>
      <c r="AA70">
        <f t="shared" si="11"/>
        <v>-0.49670923033297254</v>
      </c>
      <c r="AB70">
        <f t="shared" si="13"/>
        <v>2.6666666666666665</v>
      </c>
    </row>
    <row r="71" spans="1:28">
      <c r="B71">
        <v>4</v>
      </c>
      <c r="C71">
        <v>1987</v>
      </c>
      <c r="D71">
        <v>2</v>
      </c>
      <c r="E71" t="s">
        <v>34</v>
      </c>
      <c r="F71" t="s">
        <v>1050</v>
      </c>
      <c r="G71" t="s">
        <v>1051</v>
      </c>
      <c r="H71">
        <v>5.0229799999999996</v>
      </c>
      <c r="I71">
        <v>4</v>
      </c>
      <c r="L71" s="54">
        <v>8</v>
      </c>
      <c r="M71" s="54">
        <v>13</v>
      </c>
      <c r="N71" s="54">
        <v>1</v>
      </c>
      <c r="O71" t="s">
        <v>719</v>
      </c>
      <c r="P71" t="s">
        <v>1048</v>
      </c>
      <c r="Q71">
        <v>1987</v>
      </c>
      <c r="R71" t="s">
        <v>70</v>
      </c>
      <c r="S71" t="s">
        <v>1070</v>
      </c>
      <c r="T71" t="s">
        <v>1057</v>
      </c>
      <c r="U71" s="62" t="s">
        <v>1065</v>
      </c>
      <c r="V71">
        <v>0</v>
      </c>
      <c r="W71">
        <f t="shared" si="10"/>
        <v>0</v>
      </c>
      <c r="X71">
        <v>8</v>
      </c>
      <c r="Y71">
        <v>4</v>
      </c>
      <c r="Z71" t="e">
        <f t="shared" si="12"/>
        <v>#DIV/0!</v>
      </c>
      <c r="AA71" t="e">
        <f t="shared" si="11"/>
        <v>#DIV/0!</v>
      </c>
      <c r="AB71">
        <f t="shared" si="13"/>
        <v>2.6666666666666665</v>
      </c>
    </row>
    <row r="72" spans="1:28">
      <c r="B72">
        <v>4</v>
      </c>
      <c r="C72">
        <v>1987</v>
      </c>
      <c r="D72">
        <v>3</v>
      </c>
      <c r="E72" t="s">
        <v>34</v>
      </c>
      <c r="F72" t="s">
        <v>1050</v>
      </c>
      <c r="G72" t="s">
        <v>1051</v>
      </c>
      <c r="H72">
        <v>11.567170000000001</v>
      </c>
      <c r="I72">
        <v>4</v>
      </c>
      <c r="L72" s="54">
        <v>8</v>
      </c>
      <c r="M72" s="54">
        <v>14</v>
      </c>
      <c r="N72" s="54">
        <v>2</v>
      </c>
      <c r="O72" t="s">
        <v>719</v>
      </c>
      <c r="P72" t="s">
        <v>1048</v>
      </c>
      <c r="Q72">
        <v>1987</v>
      </c>
      <c r="R72" t="s">
        <v>70</v>
      </c>
      <c r="S72" t="s">
        <v>1070</v>
      </c>
      <c r="T72" t="s">
        <v>1057</v>
      </c>
      <c r="U72" s="62" t="s">
        <v>1065</v>
      </c>
      <c r="V72">
        <v>4.0255299999999998</v>
      </c>
      <c r="W72">
        <f t="shared" si="10"/>
        <v>0.21493000000000001</v>
      </c>
      <c r="X72">
        <v>8</v>
      </c>
      <c r="Y72">
        <v>4</v>
      </c>
      <c r="Z72">
        <f t="shared" si="12"/>
        <v>5.3391727300504538E-2</v>
      </c>
      <c r="AA72">
        <f t="shared" si="11"/>
        <v>-2.930099464483455</v>
      </c>
      <c r="AB72">
        <f t="shared" si="13"/>
        <v>2.6666666666666665</v>
      </c>
    </row>
    <row r="73" spans="1:28">
      <c r="B73">
        <v>4</v>
      </c>
      <c r="C73">
        <v>1987</v>
      </c>
      <c r="D73">
        <v>1</v>
      </c>
      <c r="E73" t="s">
        <v>34</v>
      </c>
      <c r="F73" t="s">
        <v>1050</v>
      </c>
      <c r="G73" t="s">
        <v>1053</v>
      </c>
      <c r="H73">
        <v>4.1475400000000002</v>
      </c>
      <c r="I73">
        <v>4</v>
      </c>
      <c r="L73" s="54">
        <v>8</v>
      </c>
      <c r="M73" s="54">
        <v>15</v>
      </c>
      <c r="N73" s="54">
        <v>3</v>
      </c>
      <c r="O73" t="s">
        <v>719</v>
      </c>
      <c r="P73" t="s">
        <v>1048</v>
      </c>
      <c r="Q73">
        <v>1987</v>
      </c>
      <c r="R73" t="s">
        <v>70</v>
      </c>
      <c r="S73" t="s">
        <v>1070</v>
      </c>
      <c r="T73" t="s">
        <v>1057</v>
      </c>
      <c r="U73" s="62" t="s">
        <v>1065</v>
      </c>
      <c r="V73">
        <v>7.6305700000000005</v>
      </c>
      <c r="W73">
        <f t="shared" si="10"/>
        <v>6.0010300000000001</v>
      </c>
      <c r="X73">
        <v>8</v>
      </c>
      <c r="Y73">
        <v>4</v>
      </c>
      <c r="Z73">
        <f t="shared" si="12"/>
        <v>0.78644583563220039</v>
      </c>
      <c r="AA73">
        <f t="shared" si="11"/>
        <v>-0.24023142645579471</v>
      </c>
      <c r="AB73">
        <f t="shared" si="13"/>
        <v>2.6666666666666665</v>
      </c>
    </row>
    <row r="74" spans="1:28">
      <c r="B74">
        <v>4</v>
      </c>
      <c r="C74">
        <v>1987</v>
      </c>
      <c r="D74">
        <v>2</v>
      </c>
      <c r="E74" t="s">
        <v>34</v>
      </c>
      <c r="F74" t="s">
        <v>1050</v>
      </c>
      <c r="G74" t="s">
        <v>1053</v>
      </c>
      <c r="H74">
        <v>14.77989</v>
      </c>
      <c r="I74">
        <v>4</v>
      </c>
      <c r="L74" s="54">
        <v>8</v>
      </c>
      <c r="M74" s="54">
        <v>16</v>
      </c>
      <c r="N74" s="54">
        <v>1</v>
      </c>
      <c r="O74" t="s">
        <v>719</v>
      </c>
      <c r="P74" t="s">
        <v>1048</v>
      </c>
      <c r="Q74">
        <v>1987</v>
      </c>
      <c r="R74" t="s">
        <v>70</v>
      </c>
      <c r="S74" t="s">
        <v>1070</v>
      </c>
      <c r="T74" t="s">
        <v>1057</v>
      </c>
      <c r="U74" s="62" t="s">
        <v>1066</v>
      </c>
      <c r="V74">
        <v>0</v>
      </c>
      <c r="W74">
        <f t="shared" si="10"/>
        <v>0</v>
      </c>
      <c r="X74">
        <v>8</v>
      </c>
      <c r="Y74">
        <v>4</v>
      </c>
      <c r="Z74" t="e">
        <f t="shared" si="12"/>
        <v>#DIV/0!</v>
      </c>
      <c r="AA74" t="e">
        <f t="shared" si="11"/>
        <v>#DIV/0!</v>
      </c>
      <c r="AB74">
        <f t="shared" si="13"/>
        <v>2.6666666666666665</v>
      </c>
    </row>
    <row r="75" spans="1:28">
      <c r="B75">
        <v>4</v>
      </c>
      <c r="C75">
        <v>1987</v>
      </c>
      <c r="D75">
        <v>3</v>
      </c>
      <c r="E75" t="s">
        <v>34</v>
      </c>
      <c r="F75" t="s">
        <v>1050</v>
      </c>
      <c r="G75" t="s">
        <v>1053</v>
      </c>
      <c r="H75">
        <v>31.08098</v>
      </c>
      <c r="I75">
        <v>4</v>
      </c>
      <c r="L75" s="54">
        <v>8</v>
      </c>
      <c r="M75" s="54">
        <v>17</v>
      </c>
      <c r="N75" s="54">
        <v>2</v>
      </c>
      <c r="O75" t="s">
        <v>719</v>
      </c>
      <c r="P75" t="s">
        <v>1048</v>
      </c>
      <c r="Q75">
        <v>1987</v>
      </c>
      <c r="R75" t="s">
        <v>70</v>
      </c>
      <c r="S75" t="s">
        <v>1070</v>
      </c>
      <c r="T75" t="s">
        <v>1057</v>
      </c>
      <c r="U75" s="62" t="s">
        <v>1066</v>
      </c>
      <c r="V75">
        <v>4.0255299999999998</v>
      </c>
      <c r="W75">
        <f t="shared" si="10"/>
        <v>0.29249999999999998</v>
      </c>
      <c r="X75">
        <v>8</v>
      </c>
      <c r="Y75">
        <v>4</v>
      </c>
      <c r="Z75">
        <f t="shared" si="12"/>
        <v>7.2661239638010397E-2</v>
      </c>
      <c r="AA75">
        <f t="shared" si="11"/>
        <v>-2.6219471915307286</v>
      </c>
      <c r="AB75">
        <f t="shared" si="13"/>
        <v>2.6666666666666665</v>
      </c>
    </row>
    <row r="76" spans="1:28">
      <c r="B76">
        <v>5</v>
      </c>
      <c r="C76">
        <v>1987</v>
      </c>
      <c r="D76">
        <v>1</v>
      </c>
      <c r="E76" t="s">
        <v>32</v>
      </c>
      <c r="F76" t="s">
        <v>1059</v>
      </c>
      <c r="G76">
        <v>1</v>
      </c>
      <c r="H76">
        <v>4.7202400000000004</v>
      </c>
      <c r="I76">
        <v>4</v>
      </c>
      <c r="L76" s="54">
        <v>8</v>
      </c>
      <c r="M76" s="54">
        <v>18</v>
      </c>
      <c r="N76" s="54">
        <v>3</v>
      </c>
      <c r="O76" t="s">
        <v>719</v>
      </c>
      <c r="P76" t="s">
        <v>1048</v>
      </c>
      <c r="Q76">
        <v>1987</v>
      </c>
      <c r="R76" t="s">
        <v>70</v>
      </c>
      <c r="S76" t="s">
        <v>1070</v>
      </c>
      <c r="T76" t="s">
        <v>1057</v>
      </c>
      <c r="U76" s="62" t="s">
        <v>1066</v>
      </c>
      <c r="V76">
        <v>7.6305700000000005</v>
      </c>
      <c r="W76">
        <f t="shared" si="10"/>
        <v>1.5011399999999999</v>
      </c>
      <c r="X76">
        <v>8</v>
      </c>
      <c r="Y76">
        <v>4</v>
      </c>
      <c r="Z76">
        <f t="shared" si="12"/>
        <v>0.19672711212923802</v>
      </c>
      <c r="AA76">
        <f t="shared" si="11"/>
        <v>-1.625937728163074</v>
      </c>
      <c r="AB76">
        <f t="shared" si="13"/>
        <v>2.6666666666666665</v>
      </c>
    </row>
    <row r="77" spans="1:28">
      <c r="B77">
        <v>5</v>
      </c>
      <c r="C77">
        <v>1987</v>
      </c>
      <c r="D77">
        <v>2</v>
      </c>
      <c r="E77" t="s">
        <v>32</v>
      </c>
      <c r="F77" t="s">
        <v>1059</v>
      </c>
      <c r="G77">
        <v>1</v>
      </c>
      <c r="H77">
        <v>49.909869999999998</v>
      </c>
      <c r="I77">
        <v>4</v>
      </c>
      <c r="L77" s="54">
        <v>8</v>
      </c>
      <c r="M77" s="54">
        <v>19</v>
      </c>
      <c r="N77" s="54">
        <v>1</v>
      </c>
      <c r="O77" t="s">
        <v>719</v>
      </c>
      <c r="P77" t="s">
        <v>1048</v>
      </c>
      <c r="Q77">
        <v>1987</v>
      </c>
      <c r="R77" t="s">
        <v>70</v>
      </c>
      <c r="S77" t="s">
        <v>1070</v>
      </c>
      <c r="T77" t="s">
        <v>1057</v>
      </c>
      <c r="U77" s="62" t="s">
        <v>1068</v>
      </c>
      <c r="V77">
        <v>0</v>
      </c>
      <c r="W77">
        <f t="shared" si="10"/>
        <v>0</v>
      </c>
      <c r="X77">
        <v>8</v>
      </c>
      <c r="Y77">
        <v>4</v>
      </c>
      <c r="Z77" t="e">
        <f t="shared" si="12"/>
        <v>#DIV/0!</v>
      </c>
      <c r="AA77" t="e">
        <f t="shared" si="11"/>
        <v>#DIV/0!</v>
      </c>
      <c r="AB77">
        <f t="shared" si="13"/>
        <v>2.6666666666666665</v>
      </c>
    </row>
    <row r="78" spans="1:28">
      <c r="B78">
        <v>5</v>
      </c>
      <c r="C78">
        <v>1987</v>
      </c>
      <c r="D78">
        <v>3</v>
      </c>
      <c r="E78" t="s">
        <v>32</v>
      </c>
      <c r="F78" t="s">
        <v>1059</v>
      </c>
      <c r="G78">
        <v>1</v>
      </c>
      <c r="H78">
        <v>69.650840000000002</v>
      </c>
      <c r="I78">
        <v>4</v>
      </c>
      <c r="L78" s="54">
        <v>8</v>
      </c>
      <c r="M78" s="54">
        <v>20</v>
      </c>
      <c r="N78" s="54">
        <v>2</v>
      </c>
      <c r="O78" t="s">
        <v>719</v>
      </c>
      <c r="P78" t="s">
        <v>1048</v>
      </c>
      <c r="Q78">
        <v>1987</v>
      </c>
      <c r="R78" t="s">
        <v>70</v>
      </c>
      <c r="S78" t="s">
        <v>1070</v>
      </c>
      <c r="T78" t="s">
        <v>1057</v>
      </c>
      <c r="U78" s="62" t="s">
        <v>1068</v>
      </c>
      <c r="V78">
        <v>4.0255299999999998</v>
      </c>
      <c r="W78">
        <f t="shared" si="10"/>
        <v>1.22343</v>
      </c>
      <c r="X78">
        <v>8</v>
      </c>
      <c r="Y78">
        <v>4</v>
      </c>
      <c r="Z78">
        <f t="shared" si="12"/>
        <v>0.30391774499258484</v>
      </c>
      <c r="AA78">
        <f t="shared" si="11"/>
        <v>-1.1909981898704063</v>
      </c>
      <c r="AB78">
        <f t="shared" si="13"/>
        <v>2.6666666666666665</v>
      </c>
    </row>
    <row r="79" spans="1:28">
      <c r="B79">
        <v>5</v>
      </c>
      <c r="C79">
        <v>1987</v>
      </c>
      <c r="D79">
        <v>1</v>
      </c>
      <c r="E79" t="s">
        <v>32</v>
      </c>
      <c r="F79" t="s">
        <v>1061</v>
      </c>
      <c r="G79">
        <v>1</v>
      </c>
      <c r="H79">
        <v>4.2031200000000002</v>
      </c>
      <c r="I79">
        <v>4</v>
      </c>
      <c r="L79" s="54">
        <v>8</v>
      </c>
      <c r="M79" s="54">
        <v>21</v>
      </c>
      <c r="N79" s="54">
        <v>3</v>
      </c>
      <c r="O79" t="s">
        <v>719</v>
      </c>
      <c r="P79" t="s">
        <v>1048</v>
      </c>
      <c r="Q79">
        <v>1987</v>
      </c>
      <c r="R79" t="s">
        <v>70</v>
      </c>
      <c r="S79" t="s">
        <v>1070</v>
      </c>
      <c r="T79" t="s">
        <v>1057</v>
      </c>
      <c r="U79" s="62" t="s">
        <v>1068</v>
      </c>
      <c r="V79">
        <v>7.6305700000000005</v>
      </c>
      <c r="W79">
        <f t="shared" si="10"/>
        <v>2.27691</v>
      </c>
      <c r="X79">
        <v>8</v>
      </c>
      <c r="Y79">
        <v>4</v>
      </c>
      <c r="Z79">
        <f t="shared" si="12"/>
        <v>0.29839317377338781</v>
      </c>
      <c r="AA79">
        <f t="shared" si="11"/>
        <v>-1.2093432870087379</v>
      </c>
      <c r="AB79">
        <f t="shared" si="13"/>
        <v>2.6666666666666665</v>
      </c>
    </row>
    <row r="80" spans="1:28">
      <c r="B80">
        <v>5</v>
      </c>
      <c r="C80">
        <v>1987</v>
      </c>
      <c r="D80">
        <v>2</v>
      </c>
      <c r="E80" t="s">
        <v>32</v>
      </c>
      <c r="F80" t="s">
        <v>1061</v>
      </c>
      <c r="G80">
        <v>1</v>
      </c>
      <c r="H80">
        <v>35.427799999999998</v>
      </c>
      <c r="I80">
        <v>4</v>
      </c>
      <c r="L80">
        <v>9</v>
      </c>
      <c r="M80">
        <v>1</v>
      </c>
      <c r="N80">
        <v>1</v>
      </c>
      <c r="O80" t="s">
        <v>719</v>
      </c>
      <c r="P80" t="s">
        <v>1048</v>
      </c>
      <c r="Q80">
        <v>1987</v>
      </c>
      <c r="R80" t="s">
        <v>892</v>
      </c>
      <c r="S80" t="s">
        <v>1049</v>
      </c>
      <c r="T80" t="s">
        <v>1057</v>
      </c>
      <c r="U80" t="s">
        <v>1071</v>
      </c>
      <c r="V80">
        <f>AVERAGE(H153,H156)</f>
        <v>0.69564999999999999</v>
      </c>
      <c r="W80">
        <v>3.6521699999999999</v>
      </c>
      <c r="X80">
        <v>12</v>
      </c>
      <c r="Y80">
        <v>4</v>
      </c>
      <c r="Z80">
        <f>W80/V80</f>
        <v>5.2500107812836916</v>
      </c>
      <c r="AA80">
        <f>LN(Z80)</f>
        <v>1.6582301301792699</v>
      </c>
      <c r="AB80">
        <v>3</v>
      </c>
    </row>
    <row r="81" spans="1:28">
      <c r="B81">
        <v>5</v>
      </c>
      <c r="C81">
        <v>1987</v>
      </c>
      <c r="D81">
        <v>3</v>
      </c>
      <c r="E81" t="s">
        <v>32</v>
      </c>
      <c r="F81" t="s">
        <v>1061</v>
      </c>
      <c r="G81">
        <v>1</v>
      </c>
      <c r="H81">
        <v>58.61627</v>
      </c>
      <c r="I81">
        <v>4</v>
      </c>
      <c r="L81">
        <v>9</v>
      </c>
      <c r="M81">
        <v>2</v>
      </c>
      <c r="N81">
        <v>2</v>
      </c>
      <c r="O81" t="s">
        <v>719</v>
      </c>
      <c r="P81" t="s">
        <v>1048</v>
      </c>
      <c r="Q81">
        <v>1987</v>
      </c>
      <c r="R81" t="s">
        <v>892</v>
      </c>
      <c r="S81" t="s">
        <v>1049</v>
      </c>
      <c r="T81" t="s">
        <v>1057</v>
      </c>
      <c r="U81" t="s">
        <v>1071</v>
      </c>
      <c r="V81">
        <f>AVERAGE(H154,H157)</f>
        <v>21.217390000000002</v>
      </c>
      <c r="W81">
        <v>32.173909999999999</v>
      </c>
      <c r="X81">
        <v>12</v>
      </c>
      <c r="Y81">
        <v>4</v>
      </c>
      <c r="Z81">
        <f t="shared" ref="Z81:Z100" si="14">W81/V81</f>
        <v>1.5163933924012329</v>
      </c>
      <c r="AA81">
        <f t="shared" ref="AA81:AA100" si="15">LN(Z81)</f>
        <v>0.41633474722588076</v>
      </c>
      <c r="AB81">
        <v>3</v>
      </c>
    </row>
    <row r="82" spans="1:28">
      <c r="B82">
        <v>5</v>
      </c>
      <c r="C82">
        <v>1987</v>
      </c>
      <c r="D82">
        <v>1</v>
      </c>
      <c r="E82" t="s">
        <v>32</v>
      </c>
      <c r="F82" t="s">
        <v>1063</v>
      </c>
      <c r="G82">
        <v>1</v>
      </c>
      <c r="H82">
        <v>0</v>
      </c>
      <c r="I82">
        <v>4</v>
      </c>
      <c r="L82">
        <v>9</v>
      </c>
      <c r="M82">
        <v>3</v>
      </c>
      <c r="N82">
        <v>3</v>
      </c>
      <c r="O82" t="s">
        <v>719</v>
      </c>
      <c r="P82" t="s">
        <v>1048</v>
      </c>
      <c r="Q82">
        <v>1987</v>
      </c>
      <c r="R82" t="s">
        <v>892</v>
      </c>
      <c r="S82" t="s">
        <v>1049</v>
      </c>
      <c r="T82" t="s">
        <v>1057</v>
      </c>
      <c r="U82" t="s">
        <v>1071</v>
      </c>
      <c r="V82">
        <f>AVERAGE(H155,H158)</f>
        <v>40</v>
      </c>
      <c r="W82">
        <v>51.130429999999997</v>
      </c>
      <c r="X82">
        <v>12</v>
      </c>
      <c r="Y82">
        <v>4</v>
      </c>
      <c r="Z82">
        <f t="shared" si="14"/>
        <v>1.2782607499999998</v>
      </c>
      <c r="AA82">
        <f t="shared" si="15"/>
        <v>0.24550036487806676</v>
      </c>
      <c r="AB82">
        <v>3</v>
      </c>
    </row>
    <row r="83" spans="1:28">
      <c r="B83">
        <v>5</v>
      </c>
      <c r="C83">
        <v>1987</v>
      </c>
      <c r="D83">
        <v>2</v>
      </c>
      <c r="E83" t="s">
        <v>32</v>
      </c>
      <c r="F83" t="s">
        <v>1063</v>
      </c>
      <c r="G83">
        <v>1</v>
      </c>
      <c r="H83">
        <v>0</v>
      </c>
      <c r="I83">
        <v>4</v>
      </c>
      <c r="L83">
        <v>9</v>
      </c>
      <c r="M83">
        <v>4</v>
      </c>
      <c r="N83">
        <v>1</v>
      </c>
      <c r="O83" t="s">
        <v>719</v>
      </c>
      <c r="P83" t="s">
        <v>1048</v>
      </c>
      <c r="Q83">
        <v>1987</v>
      </c>
      <c r="R83" t="s">
        <v>892</v>
      </c>
      <c r="S83" t="s">
        <v>1049</v>
      </c>
      <c r="T83" t="s">
        <v>1057</v>
      </c>
      <c r="U83" t="s">
        <v>1072</v>
      </c>
      <c r="V83">
        <v>0.69564999999999999</v>
      </c>
      <c r="W83">
        <v>1.7391300000000001</v>
      </c>
      <c r="X83">
        <v>12</v>
      </c>
      <c r="Y83">
        <v>4</v>
      </c>
      <c r="Z83">
        <f t="shared" si="14"/>
        <v>2.5000071875224612</v>
      </c>
      <c r="AA83">
        <f t="shared" si="15"/>
        <v>0.91629360687900674</v>
      </c>
      <c r="AB83">
        <v>3</v>
      </c>
    </row>
    <row r="84" spans="1:28">
      <c r="B84">
        <v>5</v>
      </c>
      <c r="C84">
        <v>1987</v>
      </c>
      <c r="D84">
        <v>3</v>
      </c>
      <c r="E84" t="s">
        <v>32</v>
      </c>
      <c r="F84" t="s">
        <v>1063</v>
      </c>
      <c r="G84">
        <v>1</v>
      </c>
      <c r="H84">
        <v>4.3104800000000001</v>
      </c>
      <c r="I84">
        <v>4</v>
      </c>
      <c r="L84">
        <v>9</v>
      </c>
      <c r="M84">
        <v>5</v>
      </c>
      <c r="N84">
        <v>2</v>
      </c>
      <c r="O84" t="s">
        <v>719</v>
      </c>
      <c r="P84" t="s">
        <v>1048</v>
      </c>
      <c r="Q84">
        <v>1987</v>
      </c>
      <c r="R84" t="s">
        <v>892</v>
      </c>
      <c r="S84" t="s">
        <v>1049</v>
      </c>
      <c r="T84" t="s">
        <v>1057</v>
      </c>
      <c r="U84" t="s">
        <v>1072</v>
      </c>
      <c r="V84">
        <v>21.217390000000002</v>
      </c>
      <c r="W84">
        <v>23.478259999999999</v>
      </c>
      <c r="X84">
        <v>12</v>
      </c>
      <c r="Y84">
        <v>4</v>
      </c>
      <c r="Z84">
        <f t="shared" si="14"/>
        <v>1.1065574040916435</v>
      </c>
      <c r="AA84">
        <f t="shared" si="15"/>
        <v>0.10125375814354672</v>
      </c>
      <c r="AB84">
        <v>3</v>
      </c>
    </row>
    <row r="85" spans="1:28">
      <c r="B85">
        <v>5</v>
      </c>
      <c r="C85">
        <v>1987</v>
      </c>
      <c r="D85">
        <v>1</v>
      </c>
      <c r="E85" t="s">
        <v>34</v>
      </c>
      <c r="F85" t="s">
        <v>1055</v>
      </c>
      <c r="G85" t="s">
        <v>1056</v>
      </c>
      <c r="H85">
        <v>1.6174999999999999</v>
      </c>
      <c r="I85">
        <v>4</v>
      </c>
      <c r="L85">
        <v>9</v>
      </c>
      <c r="M85">
        <v>6</v>
      </c>
      <c r="N85">
        <v>3</v>
      </c>
      <c r="O85" t="s">
        <v>719</v>
      </c>
      <c r="P85" t="s">
        <v>1048</v>
      </c>
      <c r="Q85">
        <v>1987</v>
      </c>
      <c r="R85" t="s">
        <v>892</v>
      </c>
      <c r="S85" t="s">
        <v>1049</v>
      </c>
      <c r="T85" t="s">
        <v>1057</v>
      </c>
      <c r="U85" t="s">
        <v>1072</v>
      </c>
      <c r="V85">
        <v>40</v>
      </c>
      <c r="W85">
        <v>37.043480000000002</v>
      </c>
      <c r="X85">
        <v>12</v>
      </c>
      <c r="Y85">
        <v>4</v>
      </c>
      <c r="Z85">
        <f t="shared" si="14"/>
        <v>0.9260870000000001</v>
      </c>
      <c r="AA85">
        <f t="shared" si="15"/>
        <v>-7.678709626541444E-2</v>
      </c>
      <c r="AB85">
        <v>3</v>
      </c>
    </row>
    <row r="86" spans="1:28">
      <c r="B86">
        <v>5</v>
      </c>
      <c r="C86">
        <v>1987</v>
      </c>
      <c r="D86">
        <v>2</v>
      </c>
      <c r="E86" t="s">
        <v>34</v>
      </c>
      <c r="F86" t="s">
        <v>1055</v>
      </c>
      <c r="G86" t="s">
        <v>1056</v>
      </c>
      <c r="H86">
        <v>4.5675499999999998</v>
      </c>
      <c r="I86">
        <v>4</v>
      </c>
      <c r="L86">
        <v>9</v>
      </c>
      <c r="M86">
        <v>7</v>
      </c>
      <c r="N86">
        <v>1</v>
      </c>
      <c r="O86" t="s">
        <v>719</v>
      </c>
      <c r="P86" t="s">
        <v>1048</v>
      </c>
      <c r="Q86">
        <v>1987</v>
      </c>
      <c r="R86" t="s">
        <v>892</v>
      </c>
      <c r="S86" t="s">
        <v>1049</v>
      </c>
      <c r="T86" t="s">
        <v>1057</v>
      </c>
      <c r="U86" t="s">
        <v>1073</v>
      </c>
      <c r="V86">
        <v>0.69564999999999999</v>
      </c>
      <c r="W86">
        <v>3.4782600000000001</v>
      </c>
      <c r="X86">
        <v>12</v>
      </c>
      <c r="Y86">
        <v>4</v>
      </c>
      <c r="Z86">
        <f t="shared" si="14"/>
        <v>5.0000143750449224</v>
      </c>
      <c r="AA86">
        <f t="shared" si="15"/>
        <v>1.609440787438952</v>
      </c>
      <c r="AB86">
        <v>3</v>
      </c>
    </row>
    <row r="87" spans="1:28">
      <c r="B87">
        <v>5</v>
      </c>
      <c r="C87">
        <v>1987</v>
      </c>
      <c r="D87">
        <v>3</v>
      </c>
      <c r="E87" t="s">
        <v>34</v>
      </c>
      <c r="F87" t="s">
        <v>1055</v>
      </c>
      <c r="G87" t="s">
        <v>1056</v>
      </c>
      <c r="H87">
        <v>12.24231</v>
      </c>
      <c r="I87">
        <v>4</v>
      </c>
      <c r="L87">
        <v>9</v>
      </c>
      <c r="M87">
        <v>8</v>
      </c>
      <c r="N87">
        <v>2</v>
      </c>
      <c r="O87" t="s">
        <v>719</v>
      </c>
      <c r="P87" t="s">
        <v>1048</v>
      </c>
      <c r="Q87">
        <v>1987</v>
      </c>
      <c r="R87" t="s">
        <v>892</v>
      </c>
      <c r="S87" t="s">
        <v>1049</v>
      </c>
      <c r="T87" t="s">
        <v>1057</v>
      </c>
      <c r="U87" t="s">
        <v>1073</v>
      </c>
      <c r="V87">
        <v>21.217390000000002</v>
      </c>
      <c r="W87">
        <v>21.739129999999999</v>
      </c>
      <c r="X87">
        <v>12</v>
      </c>
      <c r="Y87">
        <v>4</v>
      </c>
      <c r="Z87">
        <f t="shared" si="14"/>
        <v>1.0245902064297256</v>
      </c>
      <c r="AA87">
        <f t="shared" si="15"/>
        <v>2.4292734044455939E-2</v>
      </c>
      <c r="AB87">
        <v>3</v>
      </c>
    </row>
    <row r="88" spans="1:28">
      <c r="B88">
        <v>5</v>
      </c>
      <c r="C88">
        <v>1987</v>
      </c>
      <c r="D88">
        <v>1</v>
      </c>
      <c r="E88" t="s">
        <v>34</v>
      </c>
      <c r="F88" t="s">
        <v>1055</v>
      </c>
      <c r="G88" t="s">
        <v>1051</v>
      </c>
      <c r="H88">
        <v>1.6174999999999999</v>
      </c>
      <c r="I88">
        <v>4</v>
      </c>
      <c r="L88">
        <v>9</v>
      </c>
      <c r="M88">
        <v>9</v>
      </c>
      <c r="N88">
        <v>3</v>
      </c>
      <c r="O88" t="s">
        <v>719</v>
      </c>
      <c r="P88" t="s">
        <v>1048</v>
      </c>
      <c r="Q88">
        <v>1987</v>
      </c>
      <c r="R88" t="s">
        <v>892</v>
      </c>
      <c r="S88" t="s">
        <v>1049</v>
      </c>
      <c r="T88" t="s">
        <v>1057</v>
      </c>
      <c r="U88" t="s">
        <v>1073</v>
      </c>
      <c r="V88">
        <v>40</v>
      </c>
      <c r="W88">
        <v>33.739130000000003</v>
      </c>
      <c r="X88">
        <v>12</v>
      </c>
      <c r="Y88">
        <v>4</v>
      </c>
      <c r="Z88">
        <f t="shared" si="14"/>
        <v>0.8434782500000001</v>
      </c>
      <c r="AA88">
        <f t="shared" si="15"/>
        <v>-0.17022116274646515</v>
      </c>
      <c r="AB88">
        <v>3</v>
      </c>
    </row>
    <row r="89" spans="1:28">
      <c r="B89">
        <v>5</v>
      </c>
      <c r="C89">
        <v>1987</v>
      </c>
      <c r="D89">
        <v>2</v>
      </c>
      <c r="E89" t="s">
        <v>34</v>
      </c>
      <c r="F89" t="s">
        <v>1055</v>
      </c>
      <c r="G89" t="s">
        <v>1051</v>
      </c>
      <c r="H89">
        <v>10.43089</v>
      </c>
      <c r="I89">
        <v>4</v>
      </c>
      <c r="L89">
        <v>9</v>
      </c>
      <c r="M89">
        <v>10</v>
      </c>
      <c r="N89">
        <v>1</v>
      </c>
      <c r="O89" t="s">
        <v>719</v>
      </c>
      <c r="P89" t="s">
        <v>1048</v>
      </c>
      <c r="Q89">
        <v>1987</v>
      </c>
      <c r="R89" t="s">
        <v>892</v>
      </c>
      <c r="S89" t="s">
        <v>1049</v>
      </c>
      <c r="T89" t="s">
        <v>1057</v>
      </c>
      <c r="U89" t="s">
        <v>1074</v>
      </c>
      <c r="V89">
        <v>0.69564999999999999</v>
      </c>
      <c r="W89">
        <v>3.13043</v>
      </c>
      <c r="X89">
        <v>12</v>
      </c>
      <c r="Y89">
        <v>4</v>
      </c>
      <c r="Z89">
        <f t="shared" si="14"/>
        <v>4.5000071875224608</v>
      </c>
      <c r="AA89">
        <f t="shared" si="15"/>
        <v>1.5040789940022119</v>
      </c>
      <c r="AB89">
        <v>3</v>
      </c>
    </row>
    <row r="90" spans="1:28">
      <c r="B90">
        <v>5</v>
      </c>
      <c r="C90">
        <v>1987</v>
      </c>
      <c r="D90">
        <v>3</v>
      </c>
      <c r="E90" t="s">
        <v>34</v>
      </c>
      <c r="F90" t="s">
        <v>1055</v>
      </c>
      <c r="G90" t="s">
        <v>1051</v>
      </c>
      <c r="H90">
        <v>32.412730000000003</v>
      </c>
      <c r="I90">
        <v>4</v>
      </c>
      <c r="L90">
        <v>9</v>
      </c>
      <c r="M90">
        <v>11</v>
      </c>
      <c r="N90">
        <v>2</v>
      </c>
      <c r="O90" t="s">
        <v>719</v>
      </c>
      <c r="P90" t="s">
        <v>1048</v>
      </c>
      <c r="Q90">
        <v>1987</v>
      </c>
      <c r="R90" t="s">
        <v>892</v>
      </c>
      <c r="S90" t="s">
        <v>1049</v>
      </c>
      <c r="T90" t="s">
        <v>1057</v>
      </c>
      <c r="U90" t="s">
        <v>1074</v>
      </c>
      <c r="V90">
        <v>21.217390000000002</v>
      </c>
      <c r="W90">
        <v>12.86957</v>
      </c>
      <c r="X90">
        <v>12</v>
      </c>
      <c r="Y90">
        <v>4</v>
      </c>
      <c r="Z90">
        <f t="shared" si="14"/>
        <v>0.60655763974739585</v>
      </c>
      <c r="AA90">
        <f t="shared" si="15"/>
        <v>-0.49995551843212255</v>
      </c>
      <c r="AB90">
        <v>3</v>
      </c>
    </row>
    <row r="91" spans="1:28">
      <c r="L91">
        <v>9</v>
      </c>
      <c r="M91">
        <v>12</v>
      </c>
      <c r="N91">
        <v>3</v>
      </c>
      <c r="O91" t="s">
        <v>719</v>
      </c>
      <c r="P91" t="s">
        <v>1048</v>
      </c>
      <c r="Q91">
        <v>1987</v>
      </c>
      <c r="R91" t="s">
        <v>892</v>
      </c>
      <c r="S91" t="s">
        <v>1049</v>
      </c>
      <c r="T91" t="s">
        <v>1057</v>
      </c>
      <c r="U91" t="s">
        <v>1074</v>
      </c>
      <c r="V91">
        <v>40</v>
      </c>
      <c r="W91">
        <v>26.956520000000001</v>
      </c>
      <c r="X91">
        <v>12</v>
      </c>
      <c r="Y91">
        <v>4</v>
      </c>
      <c r="Z91">
        <f t="shared" si="14"/>
        <v>0.67391299999999998</v>
      </c>
      <c r="AA91">
        <f t="shared" si="15"/>
        <v>-0.3946542565200799</v>
      </c>
      <c r="AB91">
        <v>3</v>
      </c>
    </row>
    <row r="92" spans="1:28">
      <c r="A92" t="s">
        <v>60</v>
      </c>
      <c r="B92" t="s">
        <v>15</v>
      </c>
      <c r="C92" t="s">
        <v>597</v>
      </c>
      <c r="D92" t="s">
        <v>221</v>
      </c>
      <c r="E92" t="s">
        <v>49</v>
      </c>
      <c r="F92" t="s">
        <v>706</v>
      </c>
      <c r="G92" s="62" t="s">
        <v>558</v>
      </c>
      <c r="H92" t="s">
        <v>70</v>
      </c>
      <c r="I92" t="s">
        <v>13</v>
      </c>
      <c r="L92">
        <v>9</v>
      </c>
      <c r="M92">
        <v>13</v>
      </c>
      <c r="N92">
        <v>1</v>
      </c>
      <c r="O92" t="s">
        <v>719</v>
      </c>
      <c r="P92" t="s">
        <v>1048</v>
      </c>
      <c r="Q92">
        <v>1987</v>
      </c>
      <c r="R92" t="s">
        <v>892</v>
      </c>
      <c r="S92" t="s">
        <v>1049</v>
      </c>
      <c r="T92" t="s">
        <v>1057</v>
      </c>
      <c r="U92" t="s">
        <v>1075</v>
      </c>
      <c r="V92">
        <v>0.69564999999999999</v>
      </c>
      <c r="W92">
        <v>1.04348</v>
      </c>
      <c r="X92">
        <v>12</v>
      </c>
      <c r="Y92">
        <v>4</v>
      </c>
      <c r="Z92">
        <f t="shared" si="14"/>
        <v>1.500007187522461</v>
      </c>
      <c r="AA92">
        <f t="shared" si="15"/>
        <v>0.40546989977832498</v>
      </c>
      <c r="AB92">
        <v>3</v>
      </c>
    </row>
    <row r="93" spans="1:28">
      <c r="A93" t="s">
        <v>40</v>
      </c>
      <c r="B93">
        <v>6</v>
      </c>
      <c r="C93">
        <v>1987</v>
      </c>
      <c r="D93">
        <v>1</v>
      </c>
      <c r="E93" t="s">
        <v>32</v>
      </c>
      <c r="F93" t="s">
        <v>1047</v>
      </c>
      <c r="G93">
        <v>1</v>
      </c>
      <c r="H93">
        <v>0.52480000000000004</v>
      </c>
      <c r="I93">
        <v>4</v>
      </c>
      <c r="L93">
        <v>9</v>
      </c>
      <c r="M93">
        <v>14</v>
      </c>
      <c r="N93">
        <v>2</v>
      </c>
      <c r="O93" t="s">
        <v>719</v>
      </c>
      <c r="P93" t="s">
        <v>1048</v>
      </c>
      <c r="Q93">
        <v>1987</v>
      </c>
      <c r="R93" t="s">
        <v>892</v>
      </c>
      <c r="S93" t="s">
        <v>1049</v>
      </c>
      <c r="T93" t="s">
        <v>1057</v>
      </c>
      <c r="U93" t="s">
        <v>1075</v>
      </c>
      <c r="V93">
        <v>21.217390000000002</v>
      </c>
      <c r="W93">
        <v>8.1739099999999993</v>
      </c>
      <c r="X93">
        <v>12</v>
      </c>
      <c r="Y93">
        <v>4</v>
      </c>
      <c r="Z93">
        <f t="shared" si="14"/>
        <v>0.38524578187986358</v>
      </c>
      <c r="AA93">
        <f t="shared" si="15"/>
        <v>-0.95387375388828122</v>
      </c>
      <c r="AB93">
        <v>3</v>
      </c>
    </row>
    <row r="94" spans="1:28">
      <c r="A94" t="s">
        <v>515</v>
      </c>
      <c r="B94">
        <v>6</v>
      </c>
      <c r="C94">
        <v>1987</v>
      </c>
      <c r="D94">
        <v>2</v>
      </c>
      <c r="E94" t="s">
        <v>32</v>
      </c>
      <c r="F94" t="s">
        <v>1047</v>
      </c>
      <c r="G94">
        <v>1</v>
      </c>
      <c r="H94">
        <v>5.7347099999999998</v>
      </c>
      <c r="I94">
        <v>4</v>
      </c>
      <c r="L94">
        <v>9</v>
      </c>
      <c r="M94">
        <v>15</v>
      </c>
      <c r="N94">
        <v>3</v>
      </c>
      <c r="O94" t="s">
        <v>719</v>
      </c>
      <c r="P94" t="s">
        <v>1048</v>
      </c>
      <c r="Q94">
        <v>1987</v>
      </c>
      <c r="R94" t="s">
        <v>892</v>
      </c>
      <c r="S94" t="s">
        <v>1049</v>
      </c>
      <c r="T94" t="s">
        <v>1057</v>
      </c>
      <c r="U94" t="s">
        <v>1075</v>
      </c>
      <c r="V94">
        <v>40</v>
      </c>
      <c r="W94">
        <v>20</v>
      </c>
      <c r="X94">
        <v>12</v>
      </c>
      <c r="Y94">
        <v>4</v>
      </c>
      <c r="Z94">
        <f t="shared" si="14"/>
        <v>0.5</v>
      </c>
      <c r="AA94">
        <f t="shared" si="15"/>
        <v>-0.69314718055994529</v>
      </c>
      <c r="AB94">
        <v>3</v>
      </c>
    </row>
    <row r="95" spans="1:28">
      <c r="A95" t="s">
        <v>719</v>
      </c>
      <c r="B95">
        <v>6</v>
      </c>
      <c r="C95">
        <v>1987</v>
      </c>
      <c r="D95">
        <v>3</v>
      </c>
      <c r="E95" t="s">
        <v>32</v>
      </c>
      <c r="F95" t="s">
        <v>1047</v>
      </c>
      <c r="G95">
        <v>1</v>
      </c>
      <c r="H95">
        <v>14.06207</v>
      </c>
      <c r="I95">
        <v>4</v>
      </c>
      <c r="L95">
        <v>9</v>
      </c>
      <c r="M95">
        <v>16</v>
      </c>
      <c r="N95">
        <v>1</v>
      </c>
      <c r="O95" t="s">
        <v>719</v>
      </c>
      <c r="P95" t="s">
        <v>1048</v>
      </c>
      <c r="Q95">
        <v>1987</v>
      </c>
      <c r="R95" t="s">
        <v>892</v>
      </c>
      <c r="S95" t="s">
        <v>1049</v>
      </c>
      <c r="T95" t="s">
        <v>1057</v>
      </c>
      <c r="U95" t="s">
        <v>1076</v>
      </c>
      <c r="V95">
        <v>0.69564999999999999</v>
      </c>
      <c r="W95">
        <v>2.78261</v>
      </c>
      <c r="X95">
        <v>12</v>
      </c>
      <c r="Y95">
        <v>4</v>
      </c>
      <c r="Z95">
        <f t="shared" si="14"/>
        <v>4.0000143750449224</v>
      </c>
      <c r="AA95">
        <f t="shared" si="15"/>
        <v>1.3862979548746637</v>
      </c>
      <c r="AB95">
        <v>3</v>
      </c>
    </row>
    <row r="96" spans="1:28">
      <c r="A96" t="s">
        <v>707</v>
      </c>
      <c r="B96">
        <v>6</v>
      </c>
      <c r="C96">
        <v>1987</v>
      </c>
      <c r="D96">
        <v>1</v>
      </c>
      <c r="E96" t="s">
        <v>32</v>
      </c>
      <c r="F96" t="s">
        <v>1052</v>
      </c>
      <c r="G96">
        <v>1</v>
      </c>
      <c r="H96">
        <v>0</v>
      </c>
      <c r="I96">
        <v>4</v>
      </c>
      <c r="L96">
        <v>9</v>
      </c>
      <c r="M96">
        <v>17</v>
      </c>
      <c r="N96">
        <v>2</v>
      </c>
      <c r="O96" t="s">
        <v>719</v>
      </c>
      <c r="P96" t="s">
        <v>1048</v>
      </c>
      <c r="Q96">
        <v>1987</v>
      </c>
      <c r="R96" t="s">
        <v>892</v>
      </c>
      <c r="S96" t="s">
        <v>1049</v>
      </c>
      <c r="T96" t="s">
        <v>1057</v>
      </c>
      <c r="U96" t="s">
        <v>1076</v>
      </c>
      <c r="V96">
        <v>21.217390000000002</v>
      </c>
      <c r="W96">
        <v>9.3912999999999993</v>
      </c>
      <c r="X96">
        <v>12</v>
      </c>
      <c r="Y96">
        <v>4</v>
      </c>
      <c r="Z96">
        <f t="shared" si="14"/>
        <v>0.44262277311205567</v>
      </c>
      <c r="AA96">
        <f t="shared" si="15"/>
        <v>-0.81503739965664068</v>
      </c>
      <c r="AB96">
        <v>3</v>
      </c>
    </row>
    <row r="97" spans="1:28">
      <c r="A97" t="s">
        <v>1048</v>
      </c>
      <c r="B97">
        <v>6</v>
      </c>
      <c r="C97">
        <v>1987</v>
      </c>
      <c r="D97">
        <v>2</v>
      </c>
      <c r="E97" t="s">
        <v>32</v>
      </c>
      <c r="F97" t="s">
        <v>1052</v>
      </c>
      <c r="G97">
        <v>1</v>
      </c>
      <c r="H97">
        <v>0</v>
      </c>
      <c r="I97">
        <v>4</v>
      </c>
      <c r="L97">
        <v>9</v>
      </c>
      <c r="M97">
        <v>18</v>
      </c>
      <c r="N97">
        <v>3</v>
      </c>
      <c r="O97" t="s">
        <v>719</v>
      </c>
      <c r="P97" t="s">
        <v>1048</v>
      </c>
      <c r="Q97">
        <v>1987</v>
      </c>
      <c r="R97" t="s">
        <v>892</v>
      </c>
      <c r="S97" t="s">
        <v>1049</v>
      </c>
      <c r="T97" t="s">
        <v>1057</v>
      </c>
      <c r="U97" t="s">
        <v>1076</v>
      </c>
      <c r="V97">
        <v>40</v>
      </c>
      <c r="W97">
        <v>22.956520000000001</v>
      </c>
      <c r="X97">
        <v>12</v>
      </c>
      <c r="Y97">
        <v>4</v>
      </c>
      <c r="Z97">
        <f t="shared" si="14"/>
        <v>0.57391300000000001</v>
      </c>
      <c r="AA97">
        <f t="shared" si="15"/>
        <v>-0.5552774620944031</v>
      </c>
      <c r="AB97">
        <v>3</v>
      </c>
    </row>
    <row r="98" spans="1:28">
      <c r="A98" t="s">
        <v>620</v>
      </c>
      <c r="B98">
        <v>6</v>
      </c>
      <c r="C98">
        <v>1987</v>
      </c>
      <c r="D98">
        <v>3</v>
      </c>
      <c r="E98" t="s">
        <v>32</v>
      </c>
      <c r="F98" t="s">
        <v>1052</v>
      </c>
      <c r="G98">
        <v>1</v>
      </c>
      <c r="H98">
        <v>0.41502</v>
      </c>
      <c r="I98">
        <v>4</v>
      </c>
      <c r="L98">
        <v>9</v>
      </c>
      <c r="M98">
        <v>19</v>
      </c>
      <c r="N98">
        <v>1</v>
      </c>
      <c r="O98" t="s">
        <v>719</v>
      </c>
      <c r="P98" t="s">
        <v>1048</v>
      </c>
      <c r="Q98">
        <v>1987</v>
      </c>
      <c r="R98" t="s">
        <v>892</v>
      </c>
      <c r="S98" t="s">
        <v>1049</v>
      </c>
      <c r="T98" t="s">
        <v>1057</v>
      </c>
      <c r="U98" t="s">
        <v>1077</v>
      </c>
      <c r="V98">
        <v>0.69564999999999999</v>
      </c>
      <c r="W98">
        <v>5</v>
      </c>
      <c r="X98">
        <v>12</v>
      </c>
      <c r="Y98">
        <v>4</v>
      </c>
      <c r="Z98">
        <f t="shared" si="14"/>
        <v>7.1875224610076911</v>
      </c>
      <c r="AA98">
        <f t="shared" si="15"/>
        <v>1.9723465311283517</v>
      </c>
      <c r="AB98">
        <v>3</v>
      </c>
    </row>
    <row r="99" spans="1:28">
      <c r="A99" t="s">
        <v>1070</v>
      </c>
      <c r="B99">
        <v>6</v>
      </c>
      <c r="C99">
        <v>1987</v>
      </c>
      <c r="D99">
        <v>1</v>
      </c>
      <c r="E99" t="s">
        <v>32</v>
      </c>
      <c r="F99" t="s">
        <v>1054</v>
      </c>
      <c r="G99">
        <v>1</v>
      </c>
      <c r="H99">
        <v>0</v>
      </c>
      <c r="I99">
        <v>4</v>
      </c>
      <c r="L99">
        <v>9</v>
      </c>
      <c r="M99">
        <v>20</v>
      </c>
      <c r="N99">
        <v>2</v>
      </c>
      <c r="O99" t="s">
        <v>719</v>
      </c>
      <c r="P99" t="s">
        <v>1048</v>
      </c>
      <c r="Q99">
        <v>1987</v>
      </c>
      <c r="R99" t="s">
        <v>892</v>
      </c>
      <c r="S99" t="s">
        <v>1049</v>
      </c>
      <c r="T99" t="s">
        <v>1057</v>
      </c>
      <c r="U99" t="s">
        <v>1077</v>
      </c>
      <c r="V99">
        <v>21.217390000000002</v>
      </c>
      <c r="W99">
        <v>10</v>
      </c>
      <c r="X99">
        <v>12</v>
      </c>
      <c r="Y99">
        <v>4</v>
      </c>
      <c r="Z99">
        <f t="shared" si="14"/>
        <v>0.4713115043839039</v>
      </c>
      <c r="AA99">
        <f t="shared" si="15"/>
        <v>-0.75223603545454021</v>
      </c>
      <c r="AB99">
        <v>3</v>
      </c>
    </row>
    <row r="100" spans="1:28">
      <c r="B100">
        <v>6</v>
      </c>
      <c r="C100">
        <v>1987</v>
      </c>
      <c r="D100">
        <v>2</v>
      </c>
      <c r="E100" t="s">
        <v>32</v>
      </c>
      <c r="F100" t="s">
        <v>1054</v>
      </c>
      <c r="G100">
        <v>1</v>
      </c>
      <c r="H100">
        <v>0</v>
      </c>
      <c r="I100">
        <v>4</v>
      </c>
      <c r="K100" s="47"/>
      <c r="L100">
        <v>9</v>
      </c>
      <c r="M100">
        <v>21</v>
      </c>
      <c r="N100">
        <v>3</v>
      </c>
      <c r="O100" t="s">
        <v>719</v>
      </c>
      <c r="P100" t="s">
        <v>1048</v>
      </c>
      <c r="Q100">
        <v>1987</v>
      </c>
      <c r="R100" t="s">
        <v>892</v>
      </c>
      <c r="S100" t="s">
        <v>1049</v>
      </c>
      <c r="T100" t="s">
        <v>1057</v>
      </c>
      <c r="U100" t="s">
        <v>1077</v>
      </c>
      <c r="V100">
        <v>40</v>
      </c>
      <c r="W100">
        <v>21</v>
      </c>
      <c r="X100">
        <v>12</v>
      </c>
      <c r="Y100">
        <v>4</v>
      </c>
      <c r="Z100">
        <f t="shared" si="14"/>
        <v>0.52500000000000002</v>
      </c>
      <c r="AA100">
        <f t="shared" si="15"/>
        <v>-0.64435701639051324</v>
      </c>
      <c r="AB100">
        <v>3</v>
      </c>
    </row>
    <row r="101" spans="1:28">
      <c r="B101">
        <v>6</v>
      </c>
      <c r="C101">
        <v>1987</v>
      </c>
      <c r="D101">
        <v>3</v>
      </c>
      <c r="E101" t="s">
        <v>32</v>
      </c>
      <c r="F101" t="s">
        <v>1054</v>
      </c>
      <c r="G101">
        <v>1</v>
      </c>
      <c r="H101">
        <v>0</v>
      </c>
      <c r="I101">
        <v>4</v>
      </c>
    </row>
    <row r="102" spans="1:28">
      <c r="B102">
        <v>6</v>
      </c>
      <c r="C102">
        <v>1987</v>
      </c>
      <c r="D102">
        <v>1</v>
      </c>
      <c r="E102" t="s">
        <v>34</v>
      </c>
      <c r="F102" t="s">
        <v>1050</v>
      </c>
      <c r="G102" t="s">
        <v>1051</v>
      </c>
      <c r="H102">
        <v>0</v>
      </c>
      <c r="I102">
        <v>4</v>
      </c>
    </row>
    <row r="103" spans="1:28">
      <c r="B103">
        <v>6</v>
      </c>
      <c r="C103">
        <v>1987</v>
      </c>
      <c r="D103">
        <v>2</v>
      </c>
      <c r="E103" t="s">
        <v>34</v>
      </c>
      <c r="F103" t="s">
        <v>1050</v>
      </c>
      <c r="G103" t="s">
        <v>1051</v>
      </c>
      <c r="H103">
        <v>0</v>
      </c>
      <c r="I103">
        <v>4</v>
      </c>
    </row>
    <row r="104" spans="1:28">
      <c r="B104">
        <v>6</v>
      </c>
      <c r="C104">
        <v>1987</v>
      </c>
      <c r="D104">
        <v>3</v>
      </c>
      <c r="E104" t="s">
        <v>34</v>
      </c>
      <c r="F104" t="s">
        <v>1050</v>
      </c>
      <c r="G104" t="s">
        <v>1051</v>
      </c>
      <c r="H104">
        <v>2.6112799999999998</v>
      </c>
      <c r="I104">
        <v>4</v>
      </c>
    </row>
    <row r="105" spans="1:28">
      <c r="B105">
        <v>6</v>
      </c>
      <c r="C105">
        <v>1987</v>
      </c>
      <c r="D105">
        <v>1</v>
      </c>
      <c r="E105" t="s">
        <v>34</v>
      </c>
      <c r="F105" t="s">
        <v>1050</v>
      </c>
      <c r="G105" t="s">
        <v>1053</v>
      </c>
      <c r="H105">
        <v>0</v>
      </c>
      <c r="I105">
        <v>4</v>
      </c>
    </row>
    <row r="106" spans="1:28">
      <c r="B106">
        <v>6</v>
      </c>
      <c r="C106">
        <v>1987</v>
      </c>
      <c r="D106">
        <v>2</v>
      </c>
      <c r="E106" t="s">
        <v>34</v>
      </c>
      <c r="F106" t="s">
        <v>1050</v>
      </c>
      <c r="G106" t="s">
        <v>1053</v>
      </c>
      <c r="H106">
        <v>0.48021000000000003</v>
      </c>
      <c r="I106">
        <v>4</v>
      </c>
    </row>
    <row r="107" spans="1:28">
      <c r="B107">
        <v>6</v>
      </c>
      <c r="C107">
        <v>1987</v>
      </c>
      <c r="D107">
        <v>3</v>
      </c>
      <c r="E107" t="s">
        <v>34</v>
      </c>
      <c r="F107" t="s">
        <v>1050</v>
      </c>
      <c r="G107" t="s">
        <v>1053</v>
      </c>
      <c r="H107">
        <v>8.6895900000000008</v>
      </c>
      <c r="I107">
        <v>4</v>
      </c>
    </row>
    <row r="108" spans="1:28">
      <c r="B108">
        <v>7</v>
      </c>
      <c r="C108">
        <v>1987</v>
      </c>
      <c r="D108">
        <v>1</v>
      </c>
      <c r="E108" t="s">
        <v>32</v>
      </c>
      <c r="F108" t="s">
        <v>1059</v>
      </c>
      <c r="G108">
        <v>1</v>
      </c>
      <c r="H108">
        <v>0.52610999999999997</v>
      </c>
      <c r="I108">
        <v>4</v>
      </c>
    </row>
    <row r="109" spans="1:28">
      <c r="B109">
        <v>7</v>
      </c>
      <c r="C109">
        <v>1987</v>
      </c>
      <c r="D109">
        <v>2</v>
      </c>
      <c r="E109" t="s">
        <v>32</v>
      </c>
      <c r="F109" t="s">
        <v>1059</v>
      </c>
      <c r="G109">
        <v>1</v>
      </c>
      <c r="H109">
        <v>3.5552000000000001</v>
      </c>
      <c r="I109">
        <v>4</v>
      </c>
    </row>
    <row r="110" spans="1:28">
      <c r="B110">
        <v>7</v>
      </c>
      <c r="C110">
        <v>1987</v>
      </c>
      <c r="D110">
        <v>3</v>
      </c>
      <c r="E110" t="s">
        <v>32</v>
      </c>
      <c r="F110" t="s">
        <v>1059</v>
      </c>
      <c r="G110">
        <v>1</v>
      </c>
      <c r="H110">
        <v>9.4775500000000008</v>
      </c>
      <c r="I110">
        <v>4</v>
      </c>
    </row>
    <row r="111" spans="1:28">
      <c r="B111">
        <v>7</v>
      </c>
      <c r="C111">
        <v>1987</v>
      </c>
      <c r="D111">
        <v>1</v>
      </c>
      <c r="E111" t="s">
        <v>32</v>
      </c>
      <c r="F111" t="s">
        <v>1061</v>
      </c>
      <c r="G111">
        <v>1</v>
      </c>
      <c r="H111">
        <v>0.56432000000000004</v>
      </c>
      <c r="I111">
        <v>4</v>
      </c>
    </row>
    <row r="112" spans="1:28">
      <c r="B112">
        <v>7</v>
      </c>
      <c r="C112">
        <v>1987</v>
      </c>
      <c r="D112">
        <v>2</v>
      </c>
      <c r="E112" t="s">
        <v>32</v>
      </c>
      <c r="F112" t="s">
        <v>1061</v>
      </c>
      <c r="G112">
        <v>1</v>
      </c>
      <c r="H112">
        <v>7.0389900000000001</v>
      </c>
      <c r="I112">
        <v>4</v>
      </c>
    </row>
    <row r="113" spans="2:16">
      <c r="B113">
        <v>7</v>
      </c>
      <c r="C113">
        <v>1987</v>
      </c>
      <c r="D113">
        <v>3</v>
      </c>
      <c r="E113" t="s">
        <v>32</v>
      </c>
      <c r="F113" t="s">
        <v>1061</v>
      </c>
      <c r="G113">
        <v>1</v>
      </c>
      <c r="H113">
        <v>16.483830000000001</v>
      </c>
      <c r="I113">
        <v>4</v>
      </c>
    </row>
    <row r="114" spans="2:16">
      <c r="B114">
        <v>7</v>
      </c>
      <c r="C114">
        <v>1987</v>
      </c>
      <c r="D114">
        <v>1</v>
      </c>
      <c r="E114" t="s">
        <v>32</v>
      </c>
      <c r="F114" t="s">
        <v>1063</v>
      </c>
      <c r="G114">
        <v>1</v>
      </c>
      <c r="H114">
        <v>0</v>
      </c>
      <c r="I114">
        <v>4</v>
      </c>
    </row>
    <row r="115" spans="2:16">
      <c r="B115">
        <v>7</v>
      </c>
      <c r="C115">
        <v>1987</v>
      </c>
      <c r="D115">
        <v>2</v>
      </c>
      <c r="E115" t="s">
        <v>32</v>
      </c>
      <c r="F115" t="s">
        <v>1063</v>
      </c>
      <c r="G115">
        <v>1</v>
      </c>
      <c r="H115">
        <v>0</v>
      </c>
      <c r="I115">
        <v>4</v>
      </c>
    </row>
    <row r="116" spans="2:16">
      <c r="B116">
        <v>7</v>
      </c>
      <c r="C116">
        <v>1987</v>
      </c>
      <c r="D116">
        <v>3</v>
      </c>
      <c r="E116" t="s">
        <v>32</v>
      </c>
      <c r="F116" t="s">
        <v>1063</v>
      </c>
      <c r="G116">
        <v>1</v>
      </c>
      <c r="H116">
        <v>0.26468000000000003</v>
      </c>
      <c r="I116">
        <v>4</v>
      </c>
    </row>
    <row r="117" spans="2:16">
      <c r="B117">
        <v>7</v>
      </c>
      <c r="C117">
        <v>1987</v>
      </c>
      <c r="D117">
        <v>1</v>
      </c>
      <c r="E117" t="s">
        <v>34</v>
      </c>
      <c r="F117" t="s">
        <v>1055</v>
      </c>
      <c r="G117" t="s">
        <v>1056</v>
      </c>
      <c r="H117">
        <v>0</v>
      </c>
      <c r="I117">
        <v>4</v>
      </c>
    </row>
    <row r="118" spans="2:16">
      <c r="B118">
        <v>7</v>
      </c>
      <c r="C118">
        <v>1987</v>
      </c>
      <c r="D118">
        <v>2</v>
      </c>
      <c r="E118" t="s">
        <v>34</v>
      </c>
      <c r="F118" t="s">
        <v>1055</v>
      </c>
      <c r="G118" t="s">
        <v>1056</v>
      </c>
      <c r="H118">
        <v>0.53634999999999999</v>
      </c>
      <c r="I118">
        <v>4</v>
      </c>
    </row>
    <row r="119" spans="2:16">
      <c r="B119">
        <v>7</v>
      </c>
      <c r="C119">
        <v>1987</v>
      </c>
      <c r="D119">
        <v>3</v>
      </c>
      <c r="E119" t="s">
        <v>34</v>
      </c>
      <c r="F119" t="s">
        <v>1055</v>
      </c>
      <c r="G119" t="s">
        <v>1056</v>
      </c>
      <c r="H119">
        <v>1.54189</v>
      </c>
      <c r="I119">
        <v>4</v>
      </c>
    </row>
    <row r="120" spans="2:16">
      <c r="B120">
        <v>7</v>
      </c>
      <c r="C120">
        <v>1987</v>
      </c>
      <c r="D120">
        <v>1</v>
      </c>
      <c r="E120" t="s">
        <v>34</v>
      </c>
      <c r="F120" t="s">
        <v>1055</v>
      </c>
      <c r="G120" t="s">
        <v>1051</v>
      </c>
      <c r="H120">
        <v>0</v>
      </c>
      <c r="I120">
        <v>4</v>
      </c>
    </row>
    <row r="121" spans="2:16">
      <c r="B121">
        <v>7</v>
      </c>
      <c r="C121">
        <v>1987</v>
      </c>
      <c r="D121">
        <v>2</v>
      </c>
      <c r="E121" t="s">
        <v>34</v>
      </c>
      <c r="F121" t="s">
        <v>1055</v>
      </c>
      <c r="G121" t="s">
        <v>1051</v>
      </c>
      <c r="H121">
        <v>3.01336</v>
      </c>
      <c r="I121">
        <v>4</v>
      </c>
      <c r="P121" s="62"/>
    </row>
    <row r="122" spans="2:16">
      <c r="B122">
        <v>7</v>
      </c>
      <c r="C122">
        <v>1987</v>
      </c>
      <c r="D122">
        <v>3</v>
      </c>
      <c r="E122" t="s">
        <v>34</v>
      </c>
      <c r="F122" t="s">
        <v>1055</v>
      </c>
      <c r="G122" t="s">
        <v>1051</v>
      </c>
      <c r="H122">
        <v>8.7808899999999994</v>
      </c>
      <c r="I122">
        <v>4</v>
      </c>
      <c r="P122" s="62"/>
    </row>
    <row r="123" spans="2:16">
      <c r="B123">
        <v>8</v>
      </c>
      <c r="C123">
        <v>1987</v>
      </c>
      <c r="D123">
        <v>1</v>
      </c>
      <c r="E123" t="s">
        <v>32</v>
      </c>
      <c r="F123" t="s">
        <v>1067</v>
      </c>
      <c r="G123">
        <v>1</v>
      </c>
      <c r="H123">
        <v>0</v>
      </c>
      <c r="I123">
        <v>4</v>
      </c>
      <c r="P123" s="62"/>
    </row>
    <row r="124" spans="2:16">
      <c r="B124">
        <v>8</v>
      </c>
      <c r="C124">
        <v>1987</v>
      </c>
      <c r="D124">
        <v>2</v>
      </c>
      <c r="E124" t="s">
        <v>32</v>
      </c>
      <c r="F124" t="s">
        <v>1067</v>
      </c>
      <c r="G124">
        <v>1</v>
      </c>
      <c r="H124">
        <v>8.0510599999999997</v>
      </c>
      <c r="I124">
        <v>4</v>
      </c>
      <c r="P124" s="62"/>
    </row>
    <row r="125" spans="2:16">
      <c r="B125">
        <v>8</v>
      </c>
      <c r="C125">
        <v>1987</v>
      </c>
      <c r="D125">
        <v>3</v>
      </c>
      <c r="E125" t="s">
        <v>32</v>
      </c>
      <c r="F125" t="s">
        <v>1067</v>
      </c>
      <c r="G125">
        <v>1</v>
      </c>
      <c r="H125">
        <v>14.96245</v>
      </c>
      <c r="I125">
        <v>4</v>
      </c>
      <c r="P125" s="62"/>
    </row>
    <row r="126" spans="2:16">
      <c r="B126">
        <v>8</v>
      </c>
      <c r="C126">
        <v>1987</v>
      </c>
      <c r="D126">
        <v>1</v>
      </c>
      <c r="E126" t="s">
        <v>32</v>
      </c>
      <c r="F126" t="s">
        <v>1069</v>
      </c>
      <c r="G126">
        <v>1</v>
      </c>
      <c r="H126">
        <v>0</v>
      </c>
      <c r="I126">
        <v>4</v>
      </c>
      <c r="P126" s="62"/>
    </row>
    <row r="127" spans="2:16">
      <c r="B127">
        <v>8</v>
      </c>
      <c r="C127">
        <v>1987</v>
      </c>
      <c r="D127">
        <v>2</v>
      </c>
      <c r="E127" t="s">
        <v>32</v>
      </c>
      <c r="F127" t="s">
        <v>1069</v>
      </c>
      <c r="G127">
        <v>1</v>
      </c>
      <c r="H127">
        <v>0</v>
      </c>
      <c r="I127">
        <v>4</v>
      </c>
      <c r="P127" s="62"/>
    </row>
    <row r="128" spans="2:16">
      <c r="B128">
        <v>8</v>
      </c>
      <c r="C128">
        <v>1987</v>
      </c>
      <c r="D128">
        <v>3</v>
      </c>
      <c r="E128" t="s">
        <v>32</v>
      </c>
      <c r="F128" t="s">
        <v>1069</v>
      </c>
      <c r="G128">
        <v>1</v>
      </c>
      <c r="H128">
        <v>0.29869000000000001</v>
      </c>
      <c r="I128">
        <v>4</v>
      </c>
    </row>
    <row r="129" spans="2:9">
      <c r="B129">
        <v>8</v>
      </c>
      <c r="C129">
        <v>1987</v>
      </c>
      <c r="D129">
        <v>1</v>
      </c>
      <c r="E129" t="s">
        <v>34</v>
      </c>
      <c r="F129" t="s">
        <v>1057</v>
      </c>
      <c r="G129" s="62" t="s">
        <v>1058</v>
      </c>
      <c r="H129">
        <v>0</v>
      </c>
      <c r="I129">
        <v>4</v>
      </c>
    </row>
    <row r="130" spans="2:9">
      <c r="B130">
        <v>8</v>
      </c>
      <c r="C130">
        <v>1987</v>
      </c>
      <c r="D130">
        <v>2</v>
      </c>
      <c r="E130" t="s">
        <v>34</v>
      </c>
      <c r="F130" t="s">
        <v>1057</v>
      </c>
      <c r="G130" s="62" t="s">
        <v>1058</v>
      </c>
      <c r="H130">
        <v>5.9564700000000004</v>
      </c>
      <c r="I130">
        <v>4</v>
      </c>
    </row>
    <row r="131" spans="2:9">
      <c r="B131">
        <v>8</v>
      </c>
      <c r="C131">
        <v>1987</v>
      </c>
      <c r="D131">
        <v>3</v>
      </c>
      <c r="E131" t="s">
        <v>34</v>
      </c>
      <c r="F131" t="s">
        <v>1057</v>
      </c>
      <c r="G131" s="62" t="s">
        <v>1058</v>
      </c>
      <c r="H131">
        <v>9.41526</v>
      </c>
      <c r="I131">
        <v>4</v>
      </c>
    </row>
    <row r="132" spans="2:9">
      <c r="B132">
        <v>8</v>
      </c>
      <c r="C132">
        <v>1987</v>
      </c>
      <c r="D132">
        <v>1</v>
      </c>
      <c r="E132" t="s">
        <v>34</v>
      </c>
      <c r="F132" t="s">
        <v>1057</v>
      </c>
      <c r="G132" s="62" t="s">
        <v>1060</v>
      </c>
      <c r="H132">
        <v>0</v>
      </c>
      <c r="I132">
        <v>4</v>
      </c>
    </row>
    <row r="133" spans="2:9">
      <c r="B133">
        <v>8</v>
      </c>
      <c r="C133">
        <v>1987</v>
      </c>
      <c r="D133">
        <v>2</v>
      </c>
      <c r="E133" t="s">
        <v>34</v>
      </c>
      <c r="F133" t="s">
        <v>1057</v>
      </c>
      <c r="G133" s="62" t="s">
        <v>1060</v>
      </c>
      <c r="H133">
        <v>3.4352200000000002</v>
      </c>
      <c r="I133">
        <v>4</v>
      </c>
    </row>
    <row r="134" spans="2:9">
      <c r="B134">
        <v>8</v>
      </c>
      <c r="C134">
        <v>1987</v>
      </c>
      <c r="D134">
        <v>3</v>
      </c>
      <c r="E134" t="s">
        <v>34</v>
      </c>
      <c r="F134" t="s">
        <v>1057</v>
      </c>
      <c r="G134" s="62" t="s">
        <v>1060</v>
      </c>
      <c r="H134">
        <v>8.7162299999999995</v>
      </c>
      <c r="I134">
        <v>4</v>
      </c>
    </row>
    <row r="135" spans="2:9">
      <c r="B135">
        <v>8</v>
      </c>
      <c r="C135">
        <v>1987</v>
      </c>
      <c r="D135">
        <v>1</v>
      </c>
      <c r="E135" t="s">
        <v>34</v>
      </c>
      <c r="F135" t="s">
        <v>1057</v>
      </c>
      <c r="G135" s="62" t="s">
        <v>1062</v>
      </c>
      <c r="H135">
        <v>0</v>
      </c>
      <c r="I135">
        <v>4</v>
      </c>
    </row>
    <row r="136" spans="2:9">
      <c r="B136">
        <v>8</v>
      </c>
      <c r="C136">
        <v>1987</v>
      </c>
      <c r="D136">
        <v>2</v>
      </c>
      <c r="E136" t="s">
        <v>34</v>
      </c>
      <c r="F136" t="s">
        <v>1057</v>
      </c>
      <c r="G136" s="62" t="s">
        <v>1062</v>
      </c>
      <c r="H136">
        <v>3.55158</v>
      </c>
      <c r="I136">
        <v>4</v>
      </c>
    </row>
    <row r="137" spans="2:9">
      <c r="B137">
        <v>8</v>
      </c>
      <c r="C137">
        <v>1987</v>
      </c>
      <c r="D137">
        <v>3</v>
      </c>
      <c r="E137" t="s">
        <v>34</v>
      </c>
      <c r="F137" t="s">
        <v>1057</v>
      </c>
      <c r="G137" s="62" t="s">
        <v>1062</v>
      </c>
      <c r="H137">
        <v>7.0099499999999999</v>
      </c>
      <c r="I137">
        <v>4</v>
      </c>
    </row>
    <row r="138" spans="2:9">
      <c r="B138">
        <v>8</v>
      </c>
      <c r="C138">
        <v>1987</v>
      </c>
      <c r="D138">
        <v>1</v>
      </c>
      <c r="E138" t="s">
        <v>34</v>
      </c>
      <c r="F138" t="s">
        <v>1057</v>
      </c>
      <c r="G138" s="62" t="s">
        <v>1064</v>
      </c>
      <c r="H138">
        <v>0</v>
      </c>
      <c r="I138">
        <v>4</v>
      </c>
    </row>
    <row r="139" spans="2:9">
      <c r="B139">
        <v>8</v>
      </c>
      <c r="C139">
        <v>1987</v>
      </c>
      <c r="D139">
        <v>2</v>
      </c>
      <c r="E139" t="s">
        <v>34</v>
      </c>
      <c r="F139" t="s">
        <v>1057</v>
      </c>
      <c r="G139" s="62" t="s">
        <v>1064</v>
      </c>
      <c r="H139">
        <v>2.6974</v>
      </c>
      <c r="I139">
        <v>4</v>
      </c>
    </row>
    <row r="140" spans="2:9">
      <c r="B140">
        <v>8</v>
      </c>
      <c r="C140">
        <v>1987</v>
      </c>
      <c r="D140">
        <v>3</v>
      </c>
      <c r="E140" t="s">
        <v>34</v>
      </c>
      <c r="F140" t="s">
        <v>1057</v>
      </c>
      <c r="G140" s="62" t="s">
        <v>1064</v>
      </c>
      <c r="H140">
        <v>4.6434300000000004</v>
      </c>
      <c r="I140">
        <v>4</v>
      </c>
    </row>
    <row r="141" spans="2:9">
      <c r="B141">
        <v>8</v>
      </c>
      <c r="C141">
        <v>1987</v>
      </c>
      <c r="D141">
        <v>1</v>
      </c>
      <c r="E141" t="s">
        <v>34</v>
      </c>
      <c r="F141" t="s">
        <v>1057</v>
      </c>
      <c r="G141" s="62" t="s">
        <v>1065</v>
      </c>
      <c r="H141">
        <v>0</v>
      </c>
      <c r="I141">
        <v>4</v>
      </c>
    </row>
    <row r="142" spans="2:9">
      <c r="B142">
        <v>8</v>
      </c>
      <c r="C142">
        <v>1987</v>
      </c>
      <c r="D142">
        <v>2</v>
      </c>
      <c r="E142" t="s">
        <v>34</v>
      </c>
      <c r="F142" t="s">
        <v>1057</v>
      </c>
      <c r="G142" s="62" t="s">
        <v>1065</v>
      </c>
      <c r="H142">
        <v>0.21493000000000001</v>
      </c>
      <c r="I142">
        <v>4</v>
      </c>
    </row>
    <row r="143" spans="2:9">
      <c r="B143">
        <v>8</v>
      </c>
      <c r="C143">
        <v>1987</v>
      </c>
      <c r="D143">
        <v>3</v>
      </c>
      <c r="E143" t="s">
        <v>34</v>
      </c>
      <c r="F143" t="s">
        <v>1057</v>
      </c>
      <c r="G143" s="62" t="s">
        <v>1065</v>
      </c>
      <c r="H143">
        <v>6.0010300000000001</v>
      </c>
      <c r="I143">
        <v>4</v>
      </c>
    </row>
    <row r="144" spans="2:9">
      <c r="B144">
        <v>8</v>
      </c>
      <c r="C144">
        <v>1987</v>
      </c>
      <c r="D144">
        <v>1</v>
      </c>
      <c r="E144" t="s">
        <v>34</v>
      </c>
      <c r="F144" t="s">
        <v>1057</v>
      </c>
      <c r="G144" s="62" t="s">
        <v>1066</v>
      </c>
      <c r="H144">
        <v>0</v>
      </c>
      <c r="I144">
        <v>4</v>
      </c>
    </row>
    <row r="145" spans="1:9">
      <c r="B145">
        <v>8</v>
      </c>
      <c r="C145">
        <v>1987</v>
      </c>
      <c r="D145">
        <v>2</v>
      </c>
      <c r="E145" t="s">
        <v>34</v>
      </c>
      <c r="F145" t="s">
        <v>1057</v>
      </c>
      <c r="G145" s="62" t="s">
        <v>1066</v>
      </c>
      <c r="H145">
        <v>0.29249999999999998</v>
      </c>
      <c r="I145">
        <v>4</v>
      </c>
    </row>
    <row r="146" spans="1:9">
      <c r="B146">
        <v>8</v>
      </c>
      <c r="C146">
        <v>1987</v>
      </c>
      <c r="D146">
        <v>3</v>
      </c>
      <c r="E146" t="s">
        <v>34</v>
      </c>
      <c r="F146" t="s">
        <v>1057</v>
      </c>
      <c r="G146" s="62" t="s">
        <v>1066</v>
      </c>
      <c r="H146">
        <v>1.5011399999999999</v>
      </c>
      <c r="I146">
        <v>4</v>
      </c>
    </row>
    <row r="147" spans="1:9">
      <c r="B147">
        <v>8</v>
      </c>
      <c r="C147">
        <v>1987</v>
      </c>
      <c r="D147">
        <v>1</v>
      </c>
      <c r="E147" t="s">
        <v>34</v>
      </c>
      <c r="F147" t="s">
        <v>1057</v>
      </c>
      <c r="G147" s="62" t="s">
        <v>1068</v>
      </c>
      <c r="H147">
        <v>0</v>
      </c>
      <c r="I147">
        <v>4</v>
      </c>
    </row>
    <row r="148" spans="1:9">
      <c r="B148">
        <v>8</v>
      </c>
      <c r="C148">
        <v>1987</v>
      </c>
      <c r="D148">
        <v>2</v>
      </c>
      <c r="E148" t="s">
        <v>34</v>
      </c>
      <c r="F148" t="s">
        <v>1057</v>
      </c>
      <c r="G148" s="62" t="s">
        <v>1068</v>
      </c>
      <c r="H148">
        <v>1.22343</v>
      </c>
      <c r="I148">
        <v>4</v>
      </c>
    </row>
    <row r="149" spans="1:9">
      <c r="B149">
        <v>8</v>
      </c>
      <c r="C149">
        <v>1987</v>
      </c>
      <c r="D149">
        <v>3</v>
      </c>
      <c r="E149" t="s">
        <v>34</v>
      </c>
      <c r="F149" t="s">
        <v>1057</v>
      </c>
      <c r="G149" s="62" t="s">
        <v>1068</v>
      </c>
      <c r="H149">
        <v>2.27691</v>
      </c>
      <c r="I149">
        <v>4</v>
      </c>
    </row>
    <row r="152" spans="1:9">
      <c r="A152" t="s">
        <v>60</v>
      </c>
      <c r="B152" t="s">
        <v>15</v>
      </c>
      <c r="C152" t="s">
        <v>597</v>
      </c>
      <c r="D152" t="s">
        <v>221</v>
      </c>
      <c r="E152" t="s">
        <v>49</v>
      </c>
      <c r="F152" t="s">
        <v>706</v>
      </c>
      <c r="G152" s="62" t="s">
        <v>558</v>
      </c>
      <c r="H152" t="s">
        <v>892</v>
      </c>
      <c r="I152" t="s">
        <v>13</v>
      </c>
    </row>
    <row r="153" spans="1:9">
      <c r="A153" t="s">
        <v>7</v>
      </c>
      <c r="B153">
        <v>9</v>
      </c>
      <c r="C153">
        <v>1987</v>
      </c>
      <c r="D153">
        <v>1</v>
      </c>
      <c r="E153" t="s">
        <v>32</v>
      </c>
      <c r="F153" t="s">
        <v>1067</v>
      </c>
      <c r="H153">
        <v>0</v>
      </c>
      <c r="I153">
        <v>4</v>
      </c>
    </row>
    <row r="154" spans="1:9">
      <c r="A154" t="s">
        <v>515</v>
      </c>
      <c r="B154">
        <v>9</v>
      </c>
      <c r="C154">
        <v>1987</v>
      </c>
      <c r="D154">
        <v>2</v>
      </c>
      <c r="E154" t="s">
        <v>32</v>
      </c>
      <c r="F154" t="s">
        <v>1067</v>
      </c>
      <c r="H154">
        <v>32.173909999999999</v>
      </c>
      <c r="I154">
        <v>4</v>
      </c>
    </row>
    <row r="155" spans="1:9">
      <c r="A155" t="s">
        <v>719</v>
      </c>
      <c r="B155">
        <v>9</v>
      </c>
      <c r="C155">
        <v>1987</v>
      </c>
      <c r="D155">
        <v>3</v>
      </c>
      <c r="E155" t="s">
        <v>32</v>
      </c>
      <c r="F155" t="s">
        <v>1067</v>
      </c>
      <c r="H155">
        <v>58.434780000000003</v>
      </c>
      <c r="I155">
        <v>4</v>
      </c>
    </row>
    <row r="156" spans="1:9">
      <c r="A156" t="s">
        <v>707</v>
      </c>
      <c r="B156">
        <v>9</v>
      </c>
      <c r="C156">
        <v>1987</v>
      </c>
      <c r="D156">
        <v>1</v>
      </c>
      <c r="E156" t="s">
        <v>32</v>
      </c>
      <c r="F156" t="s">
        <v>1069</v>
      </c>
      <c r="H156">
        <v>1.3913</v>
      </c>
      <c r="I156">
        <v>4</v>
      </c>
    </row>
    <row r="157" spans="1:9">
      <c r="A157" t="s">
        <v>1048</v>
      </c>
      <c r="B157">
        <v>9</v>
      </c>
      <c r="C157">
        <v>1987</v>
      </c>
      <c r="D157">
        <v>2</v>
      </c>
      <c r="E157" t="s">
        <v>32</v>
      </c>
      <c r="F157" t="s">
        <v>1069</v>
      </c>
      <c r="H157">
        <v>10.260870000000001</v>
      </c>
      <c r="I157">
        <v>4</v>
      </c>
    </row>
    <row r="158" spans="1:9">
      <c r="B158">
        <v>9</v>
      </c>
      <c r="C158">
        <v>1987</v>
      </c>
      <c r="D158">
        <v>3</v>
      </c>
      <c r="E158" t="s">
        <v>32</v>
      </c>
      <c r="F158" t="s">
        <v>1069</v>
      </c>
      <c r="H158">
        <v>21.56522</v>
      </c>
      <c r="I158">
        <v>4</v>
      </c>
    </row>
    <row r="159" spans="1:9">
      <c r="B159">
        <v>9</v>
      </c>
      <c r="C159">
        <v>1987</v>
      </c>
      <c r="D159">
        <v>1</v>
      </c>
      <c r="E159" t="s">
        <v>34</v>
      </c>
      <c r="F159" t="s">
        <v>621</v>
      </c>
      <c r="G159" t="s">
        <v>1071</v>
      </c>
      <c r="H159">
        <v>3.6521699999999999</v>
      </c>
      <c r="I159">
        <v>4</v>
      </c>
    </row>
    <row r="160" spans="1:9">
      <c r="A160" t="s">
        <v>1078</v>
      </c>
      <c r="B160">
        <v>9</v>
      </c>
      <c r="C160">
        <v>1987</v>
      </c>
      <c r="D160">
        <v>2</v>
      </c>
      <c r="E160" t="s">
        <v>34</v>
      </c>
      <c r="F160" t="s">
        <v>621</v>
      </c>
      <c r="G160" t="s">
        <v>1071</v>
      </c>
      <c r="H160">
        <v>32.173909999999999</v>
      </c>
      <c r="I160">
        <v>4</v>
      </c>
    </row>
    <row r="161" spans="2:9">
      <c r="B161">
        <v>9</v>
      </c>
      <c r="C161">
        <v>1987</v>
      </c>
      <c r="D161">
        <v>3</v>
      </c>
      <c r="E161" t="s">
        <v>34</v>
      </c>
      <c r="F161" t="s">
        <v>621</v>
      </c>
      <c r="G161" t="s">
        <v>1071</v>
      </c>
      <c r="H161">
        <v>51.130429999999997</v>
      </c>
      <c r="I161">
        <v>4</v>
      </c>
    </row>
    <row r="162" spans="2:9">
      <c r="B162">
        <v>9</v>
      </c>
      <c r="C162">
        <v>1987</v>
      </c>
      <c r="D162">
        <v>1</v>
      </c>
      <c r="E162" t="s">
        <v>34</v>
      </c>
      <c r="F162" t="s">
        <v>621</v>
      </c>
      <c r="G162" t="s">
        <v>1072</v>
      </c>
      <c r="H162">
        <v>1.7391300000000001</v>
      </c>
      <c r="I162">
        <v>4</v>
      </c>
    </row>
    <row r="163" spans="2:9">
      <c r="B163">
        <v>9</v>
      </c>
      <c r="C163">
        <v>1987</v>
      </c>
      <c r="D163">
        <v>2</v>
      </c>
      <c r="E163" t="s">
        <v>34</v>
      </c>
      <c r="F163" t="s">
        <v>621</v>
      </c>
      <c r="G163" t="s">
        <v>1072</v>
      </c>
      <c r="H163">
        <v>23.478259999999999</v>
      </c>
      <c r="I163">
        <v>4</v>
      </c>
    </row>
    <row r="164" spans="2:9">
      <c r="B164">
        <v>9</v>
      </c>
      <c r="C164">
        <v>1987</v>
      </c>
      <c r="D164">
        <v>3</v>
      </c>
      <c r="E164" t="s">
        <v>34</v>
      </c>
      <c r="F164" t="s">
        <v>621</v>
      </c>
      <c r="G164" t="s">
        <v>1072</v>
      </c>
      <c r="H164">
        <v>37.043480000000002</v>
      </c>
      <c r="I164">
        <v>4</v>
      </c>
    </row>
    <row r="165" spans="2:9">
      <c r="B165">
        <v>9</v>
      </c>
      <c r="C165">
        <v>1987</v>
      </c>
      <c r="D165">
        <v>1</v>
      </c>
      <c r="E165" t="s">
        <v>34</v>
      </c>
      <c r="F165" t="s">
        <v>621</v>
      </c>
      <c r="G165" t="s">
        <v>1073</v>
      </c>
      <c r="H165">
        <v>3.4782600000000001</v>
      </c>
      <c r="I165">
        <v>4</v>
      </c>
    </row>
    <row r="166" spans="2:9">
      <c r="B166">
        <v>9</v>
      </c>
      <c r="C166">
        <v>1987</v>
      </c>
      <c r="D166">
        <v>2</v>
      </c>
      <c r="E166" t="s">
        <v>34</v>
      </c>
      <c r="F166" t="s">
        <v>621</v>
      </c>
      <c r="G166" t="s">
        <v>1073</v>
      </c>
      <c r="H166">
        <v>21.739129999999999</v>
      </c>
      <c r="I166">
        <v>4</v>
      </c>
    </row>
    <row r="167" spans="2:9">
      <c r="B167">
        <v>9</v>
      </c>
      <c r="C167">
        <v>1987</v>
      </c>
      <c r="D167">
        <v>3</v>
      </c>
      <c r="E167" t="s">
        <v>34</v>
      </c>
      <c r="F167" t="s">
        <v>621</v>
      </c>
      <c r="G167" t="s">
        <v>1073</v>
      </c>
      <c r="H167">
        <v>33.739130000000003</v>
      </c>
      <c r="I167">
        <v>4</v>
      </c>
    </row>
    <row r="168" spans="2:9">
      <c r="B168">
        <v>9</v>
      </c>
      <c r="C168">
        <v>1987</v>
      </c>
      <c r="D168">
        <v>1</v>
      </c>
      <c r="E168" t="s">
        <v>34</v>
      </c>
      <c r="F168" t="s">
        <v>621</v>
      </c>
      <c r="G168" t="s">
        <v>1074</v>
      </c>
      <c r="H168">
        <v>3.13043</v>
      </c>
      <c r="I168">
        <v>4</v>
      </c>
    </row>
    <row r="169" spans="2:9">
      <c r="B169">
        <v>9</v>
      </c>
      <c r="C169">
        <v>1987</v>
      </c>
      <c r="D169">
        <v>2</v>
      </c>
      <c r="E169" t="s">
        <v>34</v>
      </c>
      <c r="F169" t="s">
        <v>621</v>
      </c>
      <c r="G169" t="s">
        <v>1074</v>
      </c>
      <c r="H169">
        <v>12.86957</v>
      </c>
      <c r="I169">
        <v>4</v>
      </c>
    </row>
    <row r="170" spans="2:9">
      <c r="B170">
        <v>9</v>
      </c>
      <c r="C170">
        <v>1987</v>
      </c>
      <c r="D170">
        <v>3</v>
      </c>
      <c r="E170" t="s">
        <v>34</v>
      </c>
      <c r="F170" t="s">
        <v>621</v>
      </c>
      <c r="G170" t="s">
        <v>1074</v>
      </c>
      <c r="H170">
        <v>26.956520000000001</v>
      </c>
      <c r="I170">
        <v>4</v>
      </c>
    </row>
    <row r="171" spans="2:9">
      <c r="B171">
        <v>9</v>
      </c>
      <c r="C171">
        <v>1987</v>
      </c>
      <c r="D171">
        <v>1</v>
      </c>
      <c r="E171" t="s">
        <v>34</v>
      </c>
      <c r="F171" t="s">
        <v>621</v>
      </c>
      <c r="G171" t="s">
        <v>1075</v>
      </c>
      <c r="H171">
        <v>1.04348</v>
      </c>
      <c r="I171">
        <v>4</v>
      </c>
    </row>
    <row r="172" spans="2:9">
      <c r="B172">
        <v>9</v>
      </c>
      <c r="C172">
        <v>1987</v>
      </c>
      <c r="D172">
        <v>2</v>
      </c>
      <c r="E172" t="s">
        <v>34</v>
      </c>
      <c r="F172" t="s">
        <v>621</v>
      </c>
      <c r="G172" t="s">
        <v>1075</v>
      </c>
      <c r="H172">
        <v>8.1739099999999993</v>
      </c>
      <c r="I172">
        <v>4</v>
      </c>
    </row>
    <row r="173" spans="2:9">
      <c r="B173">
        <v>9</v>
      </c>
      <c r="C173">
        <v>1987</v>
      </c>
      <c r="D173">
        <v>3</v>
      </c>
      <c r="E173" t="s">
        <v>34</v>
      </c>
      <c r="F173" t="s">
        <v>621</v>
      </c>
      <c r="G173" t="s">
        <v>1075</v>
      </c>
      <c r="H173">
        <v>20</v>
      </c>
      <c r="I173">
        <v>4</v>
      </c>
    </row>
    <row r="174" spans="2:9">
      <c r="B174">
        <v>9</v>
      </c>
      <c r="C174">
        <v>1987</v>
      </c>
      <c r="D174">
        <v>1</v>
      </c>
      <c r="E174" t="s">
        <v>34</v>
      </c>
      <c r="F174" t="s">
        <v>621</v>
      </c>
      <c r="G174" t="s">
        <v>1076</v>
      </c>
      <c r="H174">
        <v>2.78261</v>
      </c>
      <c r="I174">
        <v>4</v>
      </c>
    </row>
    <row r="175" spans="2:9">
      <c r="B175">
        <v>9</v>
      </c>
      <c r="C175">
        <v>1987</v>
      </c>
      <c r="D175">
        <v>2</v>
      </c>
      <c r="E175" t="s">
        <v>34</v>
      </c>
      <c r="F175" t="s">
        <v>621</v>
      </c>
      <c r="G175" t="s">
        <v>1076</v>
      </c>
      <c r="H175">
        <v>9.3912999999999993</v>
      </c>
      <c r="I175">
        <v>4</v>
      </c>
    </row>
    <row r="176" spans="2:9">
      <c r="B176">
        <v>9</v>
      </c>
      <c r="C176">
        <v>1987</v>
      </c>
      <c r="D176">
        <v>3</v>
      </c>
      <c r="E176" t="s">
        <v>34</v>
      </c>
      <c r="F176" t="s">
        <v>621</v>
      </c>
      <c r="G176" t="s">
        <v>1076</v>
      </c>
      <c r="H176">
        <v>22.956520000000001</v>
      </c>
      <c r="I176">
        <v>4</v>
      </c>
    </row>
    <row r="177" spans="2:9">
      <c r="B177">
        <v>9</v>
      </c>
      <c r="C177">
        <v>1987</v>
      </c>
      <c r="D177">
        <v>1</v>
      </c>
      <c r="E177" t="s">
        <v>34</v>
      </c>
      <c r="F177" t="s">
        <v>621</v>
      </c>
      <c r="G177" t="s">
        <v>1077</v>
      </c>
      <c r="H177">
        <v>5</v>
      </c>
      <c r="I177">
        <v>4</v>
      </c>
    </row>
    <row r="178" spans="2:9">
      <c r="B178">
        <v>9</v>
      </c>
      <c r="C178">
        <v>1987</v>
      </c>
      <c r="D178">
        <v>2</v>
      </c>
      <c r="E178" t="s">
        <v>34</v>
      </c>
      <c r="F178" t="s">
        <v>621</v>
      </c>
      <c r="G178" t="s">
        <v>1077</v>
      </c>
      <c r="H178">
        <v>10</v>
      </c>
      <c r="I178">
        <v>4</v>
      </c>
    </row>
    <row r="179" spans="2:9">
      <c r="B179">
        <v>9</v>
      </c>
      <c r="C179">
        <v>1987</v>
      </c>
      <c r="D179">
        <v>3</v>
      </c>
      <c r="E179" t="s">
        <v>34</v>
      </c>
      <c r="F179" t="s">
        <v>621</v>
      </c>
      <c r="G179" t="s">
        <v>1077</v>
      </c>
      <c r="H179">
        <v>21</v>
      </c>
      <c r="I179">
        <v>4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Y111"/>
  <sheetViews>
    <sheetView workbookViewId="0">
      <selection activeCell="J10" sqref="J10"/>
    </sheetView>
  </sheetViews>
  <sheetFormatPr defaultColWidth="11" defaultRowHeight="15.6"/>
  <cols>
    <col min="10" max="10" width="10.8984375" style="48"/>
  </cols>
  <sheetData>
    <row r="1" spans="1:25">
      <c r="A1" t="s">
        <v>60</v>
      </c>
      <c r="B1" t="s">
        <v>15</v>
      </c>
      <c r="C1" t="s">
        <v>221</v>
      </c>
      <c r="D1" t="s">
        <v>49</v>
      </c>
      <c r="E1" t="s">
        <v>706</v>
      </c>
      <c r="F1" t="s">
        <v>1079</v>
      </c>
      <c r="G1" t="s">
        <v>863</v>
      </c>
      <c r="H1" t="s">
        <v>13</v>
      </c>
      <c r="K1" t="s">
        <v>15</v>
      </c>
      <c r="L1" t="s">
        <v>16</v>
      </c>
      <c r="M1" t="s">
        <v>221</v>
      </c>
      <c r="N1" t="s">
        <v>515</v>
      </c>
      <c r="O1" t="s">
        <v>707</v>
      </c>
      <c r="P1" t="s">
        <v>708</v>
      </c>
      <c r="Q1" t="s">
        <v>709</v>
      </c>
      <c r="R1" t="s">
        <v>1079</v>
      </c>
      <c r="S1" t="s">
        <v>711</v>
      </c>
      <c r="T1" t="s">
        <v>712</v>
      </c>
      <c r="U1" t="s">
        <v>713</v>
      </c>
      <c r="V1" t="s">
        <v>714</v>
      </c>
      <c r="W1" t="s">
        <v>715</v>
      </c>
      <c r="X1" t="s">
        <v>716</v>
      </c>
      <c r="Y1" t="s">
        <v>28</v>
      </c>
    </row>
    <row r="2" spans="1:25">
      <c r="A2" t="s">
        <v>61</v>
      </c>
      <c r="B2">
        <v>1</v>
      </c>
      <c r="C2" t="s">
        <v>1080</v>
      </c>
      <c r="D2" t="s">
        <v>32</v>
      </c>
      <c r="E2" t="s">
        <v>1081</v>
      </c>
      <c r="F2" t="s">
        <v>1082</v>
      </c>
      <c r="G2">
        <v>0.22</v>
      </c>
      <c r="H2">
        <v>4</v>
      </c>
      <c r="J2" s="59"/>
      <c r="K2" s="66">
        <v>1</v>
      </c>
      <c r="L2">
        <v>1</v>
      </c>
      <c r="M2" t="s">
        <v>1080</v>
      </c>
      <c r="N2" t="s">
        <v>719</v>
      </c>
      <c r="O2" t="s">
        <v>1083</v>
      </c>
      <c r="P2" t="s">
        <v>863</v>
      </c>
      <c r="Q2" t="s">
        <v>1081</v>
      </c>
      <c r="R2" t="s">
        <v>1082</v>
      </c>
      <c r="S2">
        <v>0.22</v>
      </c>
      <c r="T2">
        <v>0.17</v>
      </c>
      <c r="U2" s="51">
        <v>4</v>
      </c>
      <c r="V2" s="51">
        <v>4</v>
      </c>
      <c r="W2">
        <f>T2/S2</f>
        <v>0.77272727272727282</v>
      </c>
      <c r="X2">
        <f t="shared" ref="X2:X49" si="0">LN(W2)</f>
        <v>-0.25782910930209968</v>
      </c>
      <c r="Y2">
        <f t="shared" ref="Y2:Y49" si="1">(U2*V2)/(V2+U2)</f>
        <v>2</v>
      </c>
    </row>
    <row r="3" spans="1:25">
      <c r="A3" t="s">
        <v>515</v>
      </c>
      <c r="B3">
        <v>1</v>
      </c>
      <c r="C3" t="s">
        <v>1080</v>
      </c>
      <c r="D3" t="s">
        <v>34</v>
      </c>
      <c r="E3" t="s">
        <v>1081</v>
      </c>
      <c r="F3" t="s">
        <v>1082</v>
      </c>
      <c r="G3">
        <v>0.17</v>
      </c>
      <c r="H3">
        <v>4</v>
      </c>
      <c r="K3" s="66">
        <v>1</v>
      </c>
      <c r="L3">
        <v>2</v>
      </c>
      <c r="M3" t="s">
        <v>1080</v>
      </c>
      <c r="N3" t="s">
        <v>719</v>
      </c>
      <c r="O3" t="s">
        <v>1083</v>
      </c>
      <c r="P3" t="s">
        <v>863</v>
      </c>
      <c r="Q3" t="s">
        <v>1084</v>
      </c>
      <c r="R3" t="s">
        <v>1082</v>
      </c>
      <c r="S3">
        <v>1.02</v>
      </c>
      <c r="T3">
        <v>0.01</v>
      </c>
      <c r="U3" s="51">
        <v>4</v>
      </c>
      <c r="V3" s="51">
        <v>4</v>
      </c>
      <c r="W3">
        <f t="shared" ref="W3:W49" si="2">T3/S3</f>
        <v>9.8039215686274508E-3</v>
      </c>
      <c r="X3">
        <f t="shared" si="0"/>
        <v>-4.6249728132842707</v>
      </c>
      <c r="Y3">
        <f t="shared" si="1"/>
        <v>2</v>
      </c>
    </row>
    <row r="4" spans="1:25">
      <c r="A4" t="s">
        <v>719</v>
      </c>
      <c r="B4">
        <v>1</v>
      </c>
      <c r="C4" t="s">
        <v>1080</v>
      </c>
      <c r="D4" t="s">
        <v>32</v>
      </c>
      <c r="E4" t="s">
        <v>1084</v>
      </c>
      <c r="F4" t="s">
        <v>1082</v>
      </c>
      <c r="G4">
        <v>1.02</v>
      </c>
      <c r="H4">
        <v>4</v>
      </c>
      <c r="K4" s="66">
        <v>1</v>
      </c>
      <c r="L4">
        <v>3</v>
      </c>
      <c r="M4" t="s">
        <v>1080</v>
      </c>
      <c r="N4" t="s">
        <v>719</v>
      </c>
      <c r="O4" t="s">
        <v>1083</v>
      </c>
      <c r="P4" t="s">
        <v>863</v>
      </c>
      <c r="Q4" t="s">
        <v>1085</v>
      </c>
      <c r="R4" t="s">
        <v>1082</v>
      </c>
      <c r="S4">
        <v>1.2</v>
      </c>
      <c r="T4">
        <v>0.44</v>
      </c>
      <c r="U4" s="51">
        <v>4</v>
      </c>
      <c r="V4" s="51">
        <v>4</v>
      </c>
      <c r="W4">
        <f t="shared" si="2"/>
        <v>0.3666666666666667</v>
      </c>
      <c r="X4">
        <f t="shared" si="0"/>
        <v>-1.0033021088637848</v>
      </c>
      <c r="Y4">
        <f t="shared" si="1"/>
        <v>2</v>
      </c>
    </row>
    <row r="5" spans="1:25">
      <c r="A5" t="s">
        <v>707</v>
      </c>
      <c r="B5">
        <v>1</v>
      </c>
      <c r="C5" t="s">
        <v>1080</v>
      </c>
      <c r="D5" t="s">
        <v>34</v>
      </c>
      <c r="E5" t="s">
        <v>1084</v>
      </c>
      <c r="F5" t="s">
        <v>1082</v>
      </c>
      <c r="G5">
        <v>0.01</v>
      </c>
      <c r="H5">
        <v>4</v>
      </c>
      <c r="K5" s="66">
        <v>1</v>
      </c>
      <c r="L5">
        <v>4</v>
      </c>
      <c r="M5" t="s">
        <v>1080</v>
      </c>
      <c r="N5" t="s">
        <v>719</v>
      </c>
      <c r="O5" t="s">
        <v>1083</v>
      </c>
      <c r="P5" t="s">
        <v>863</v>
      </c>
      <c r="Q5" t="s">
        <v>1086</v>
      </c>
      <c r="R5" t="s">
        <v>1082</v>
      </c>
      <c r="S5">
        <v>1.44</v>
      </c>
      <c r="T5">
        <v>0.9</v>
      </c>
      <c r="U5" s="51">
        <v>4</v>
      </c>
      <c r="V5" s="51">
        <v>4</v>
      </c>
      <c r="W5">
        <f t="shared" si="2"/>
        <v>0.625</v>
      </c>
      <c r="X5">
        <f t="shared" si="0"/>
        <v>-0.47000362924573558</v>
      </c>
      <c r="Y5">
        <f t="shared" si="1"/>
        <v>2</v>
      </c>
    </row>
    <row r="6" spans="1:25">
      <c r="A6" t="s">
        <v>1083</v>
      </c>
      <c r="B6">
        <v>1</v>
      </c>
      <c r="C6" t="s">
        <v>1080</v>
      </c>
      <c r="D6" t="s">
        <v>32</v>
      </c>
      <c r="E6" t="s">
        <v>1085</v>
      </c>
      <c r="F6" t="s">
        <v>1082</v>
      </c>
      <c r="G6">
        <v>1.2</v>
      </c>
      <c r="H6">
        <v>4</v>
      </c>
      <c r="K6" s="66">
        <v>2</v>
      </c>
      <c r="L6">
        <v>1</v>
      </c>
      <c r="M6" t="s">
        <v>1087</v>
      </c>
      <c r="N6" t="s">
        <v>719</v>
      </c>
      <c r="O6" t="s">
        <v>1083</v>
      </c>
      <c r="P6" t="s">
        <v>863</v>
      </c>
      <c r="Q6" t="s">
        <v>1081</v>
      </c>
      <c r="R6" t="s">
        <v>1088</v>
      </c>
      <c r="S6">
        <v>0.01</v>
      </c>
      <c r="T6">
        <v>0</v>
      </c>
      <c r="U6" s="51">
        <v>4</v>
      </c>
      <c r="V6" s="51">
        <v>4</v>
      </c>
      <c r="W6">
        <f t="shared" si="2"/>
        <v>0</v>
      </c>
      <c r="X6" t="e">
        <f t="shared" si="0"/>
        <v>#NUM!</v>
      </c>
      <c r="Y6">
        <f t="shared" si="1"/>
        <v>2</v>
      </c>
    </row>
    <row r="7" spans="1:25">
      <c r="B7">
        <v>1</v>
      </c>
      <c r="C7" t="s">
        <v>1080</v>
      </c>
      <c r="D7" t="s">
        <v>34</v>
      </c>
      <c r="E7" t="s">
        <v>1085</v>
      </c>
      <c r="F7" t="s">
        <v>1082</v>
      </c>
      <c r="G7">
        <v>0.44</v>
      </c>
      <c r="H7">
        <v>4</v>
      </c>
      <c r="K7" s="66">
        <v>2</v>
      </c>
      <c r="L7">
        <v>2</v>
      </c>
      <c r="M7" t="s">
        <v>1087</v>
      </c>
      <c r="N7" t="s">
        <v>719</v>
      </c>
      <c r="O7" t="s">
        <v>1083</v>
      </c>
      <c r="P7" t="s">
        <v>863</v>
      </c>
      <c r="Q7" t="s">
        <v>1084</v>
      </c>
      <c r="R7" t="s">
        <v>1088</v>
      </c>
      <c r="S7">
        <v>0.33</v>
      </c>
      <c r="T7">
        <v>0</v>
      </c>
      <c r="U7" s="51">
        <v>4</v>
      </c>
      <c r="V7" s="51">
        <v>4</v>
      </c>
      <c r="W7">
        <f t="shared" si="2"/>
        <v>0</v>
      </c>
      <c r="X7" t="e">
        <f t="shared" si="0"/>
        <v>#NUM!</v>
      </c>
      <c r="Y7">
        <f t="shared" si="1"/>
        <v>2</v>
      </c>
    </row>
    <row r="8" spans="1:25">
      <c r="B8">
        <v>1</v>
      </c>
      <c r="C8" t="s">
        <v>1080</v>
      </c>
      <c r="D8" t="s">
        <v>32</v>
      </c>
      <c r="E8" t="s">
        <v>1086</v>
      </c>
      <c r="F8" t="s">
        <v>1082</v>
      </c>
      <c r="G8">
        <v>1.44</v>
      </c>
      <c r="H8">
        <v>4</v>
      </c>
      <c r="K8" s="66">
        <v>2</v>
      </c>
      <c r="L8">
        <v>3</v>
      </c>
      <c r="M8" t="s">
        <v>1087</v>
      </c>
      <c r="N8" t="s">
        <v>719</v>
      </c>
      <c r="O8" t="s">
        <v>1083</v>
      </c>
      <c r="P8" t="s">
        <v>863</v>
      </c>
      <c r="Q8" t="s">
        <v>1085</v>
      </c>
      <c r="R8" t="s">
        <v>1088</v>
      </c>
      <c r="S8">
        <v>0.65</v>
      </c>
      <c r="T8">
        <v>0.53</v>
      </c>
      <c r="U8" s="51">
        <v>4</v>
      </c>
      <c r="V8" s="51">
        <v>4</v>
      </c>
      <c r="W8">
        <f t="shared" si="2"/>
        <v>0.81538461538461537</v>
      </c>
      <c r="X8">
        <f t="shared" si="0"/>
        <v>-0.20409535634351528</v>
      </c>
      <c r="Y8">
        <f t="shared" si="1"/>
        <v>2</v>
      </c>
    </row>
    <row r="9" spans="1:25">
      <c r="B9">
        <v>1</v>
      </c>
      <c r="C9" t="s">
        <v>1080</v>
      </c>
      <c r="D9" t="s">
        <v>34</v>
      </c>
      <c r="E9" t="s">
        <v>1086</v>
      </c>
      <c r="F9" t="s">
        <v>1082</v>
      </c>
      <c r="G9">
        <v>0.9</v>
      </c>
      <c r="H9">
        <v>4</v>
      </c>
      <c r="K9" s="66">
        <v>2</v>
      </c>
      <c r="L9">
        <v>4</v>
      </c>
      <c r="M9" t="s">
        <v>1087</v>
      </c>
      <c r="N9" t="s">
        <v>719</v>
      </c>
      <c r="O9" t="s">
        <v>1083</v>
      </c>
      <c r="P9" t="s">
        <v>863</v>
      </c>
      <c r="Q9" t="s">
        <v>1086</v>
      </c>
      <c r="R9" t="s">
        <v>1088</v>
      </c>
      <c r="S9">
        <v>1</v>
      </c>
      <c r="T9">
        <v>0.88</v>
      </c>
      <c r="U9" s="51">
        <v>4</v>
      </c>
      <c r="V9" s="51">
        <v>4</v>
      </c>
      <c r="W9">
        <f t="shared" si="2"/>
        <v>0.88</v>
      </c>
      <c r="X9">
        <f t="shared" si="0"/>
        <v>-0.12783337150988489</v>
      </c>
      <c r="Y9">
        <f t="shared" si="1"/>
        <v>2</v>
      </c>
    </row>
    <row r="10" spans="1:25">
      <c r="K10" s="66">
        <v>3</v>
      </c>
      <c r="L10">
        <v>1</v>
      </c>
      <c r="M10" t="s">
        <v>1089</v>
      </c>
      <c r="N10" t="s">
        <v>719</v>
      </c>
      <c r="O10" t="s">
        <v>1083</v>
      </c>
      <c r="P10" t="s">
        <v>863</v>
      </c>
      <c r="Q10" t="s">
        <v>1081</v>
      </c>
      <c r="R10" t="s">
        <v>1090</v>
      </c>
      <c r="S10">
        <v>0</v>
      </c>
      <c r="T10">
        <v>0</v>
      </c>
      <c r="U10" s="51">
        <v>4</v>
      </c>
      <c r="V10" s="51">
        <v>4</v>
      </c>
      <c r="W10" t="e">
        <f t="shared" si="2"/>
        <v>#DIV/0!</v>
      </c>
      <c r="X10" t="e">
        <f t="shared" si="0"/>
        <v>#DIV/0!</v>
      </c>
      <c r="Y10">
        <f t="shared" si="1"/>
        <v>2</v>
      </c>
    </row>
    <row r="11" spans="1:25">
      <c r="B11">
        <v>2</v>
      </c>
      <c r="C11" t="s">
        <v>1087</v>
      </c>
      <c r="D11" t="s">
        <v>32</v>
      </c>
      <c r="E11" t="s">
        <v>1081</v>
      </c>
      <c r="F11" t="s">
        <v>1088</v>
      </c>
      <c r="G11">
        <v>0.01</v>
      </c>
      <c r="H11">
        <v>4</v>
      </c>
      <c r="K11" s="66">
        <v>3</v>
      </c>
      <c r="L11">
        <v>2</v>
      </c>
      <c r="M11" t="s">
        <v>1089</v>
      </c>
      <c r="N11" t="s">
        <v>719</v>
      </c>
      <c r="O11" t="s">
        <v>1083</v>
      </c>
      <c r="P11" t="s">
        <v>863</v>
      </c>
      <c r="Q11" t="s">
        <v>1084</v>
      </c>
      <c r="R11" t="s">
        <v>1090</v>
      </c>
      <c r="S11">
        <v>0.3</v>
      </c>
      <c r="T11">
        <v>0.32</v>
      </c>
      <c r="U11" s="51">
        <v>4</v>
      </c>
      <c r="V11" s="51">
        <v>4</v>
      </c>
      <c r="W11">
        <f t="shared" si="2"/>
        <v>1.0666666666666667</v>
      </c>
      <c r="X11">
        <f t="shared" si="0"/>
        <v>6.4538521137571164E-2</v>
      </c>
      <c r="Y11">
        <f t="shared" si="1"/>
        <v>2</v>
      </c>
    </row>
    <row r="12" spans="1:25">
      <c r="B12">
        <v>2</v>
      </c>
      <c r="C12" t="s">
        <v>1087</v>
      </c>
      <c r="D12" t="s">
        <v>34</v>
      </c>
      <c r="E12" t="s">
        <v>1081</v>
      </c>
      <c r="F12" t="s">
        <v>1088</v>
      </c>
      <c r="G12">
        <v>0</v>
      </c>
      <c r="H12">
        <v>4</v>
      </c>
      <c r="K12" s="66">
        <v>3</v>
      </c>
      <c r="L12">
        <v>3</v>
      </c>
      <c r="M12" t="s">
        <v>1089</v>
      </c>
      <c r="N12" t="s">
        <v>719</v>
      </c>
      <c r="O12" t="s">
        <v>1083</v>
      </c>
      <c r="P12" t="s">
        <v>863</v>
      </c>
      <c r="Q12" t="s">
        <v>1085</v>
      </c>
      <c r="R12" t="s">
        <v>1090</v>
      </c>
      <c r="S12">
        <v>0.54</v>
      </c>
      <c r="T12">
        <v>0.61</v>
      </c>
      <c r="U12" s="51">
        <v>4</v>
      </c>
      <c r="V12" s="51">
        <v>4</v>
      </c>
      <c r="W12">
        <f t="shared" si="2"/>
        <v>1.1296296296296295</v>
      </c>
      <c r="X12">
        <f t="shared" si="0"/>
        <v>0.12188981760903679</v>
      </c>
      <c r="Y12">
        <f t="shared" si="1"/>
        <v>2</v>
      </c>
    </row>
    <row r="13" spans="1:25">
      <c r="B13">
        <v>2</v>
      </c>
      <c r="C13" t="s">
        <v>1087</v>
      </c>
      <c r="D13" t="s">
        <v>32</v>
      </c>
      <c r="E13" t="s">
        <v>1084</v>
      </c>
      <c r="F13" t="s">
        <v>1088</v>
      </c>
      <c r="G13">
        <v>0.33</v>
      </c>
      <c r="H13">
        <v>4</v>
      </c>
      <c r="K13" s="66">
        <v>3</v>
      </c>
      <c r="L13">
        <v>4</v>
      </c>
      <c r="M13" t="s">
        <v>1089</v>
      </c>
      <c r="N13" t="s">
        <v>719</v>
      </c>
      <c r="O13" t="s">
        <v>1083</v>
      </c>
      <c r="P13" t="s">
        <v>863</v>
      </c>
      <c r="Q13" t="s">
        <v>1086</v>
      </c>
      <c r="R13" t="s">
        <v>1090</v>
      </c>
      <c r="S13">
        <v>0.88</v>
      </c>
      <c r="T13">
        <v>0.17</v>
      </c>
      <c r="U13" s="51">
        <v>4</v>
      </c>
      <c r="V13" s="51">
        <v>4</v>
      </c>
      <c r="W13">
        <f t="shared" si="2"/>
        <v>0.1931818181818182</v>
      </c>
      <c r="X13">
        <f t="shared" si="0"/>
        <v>-1.6441234704219903</v>
      </c>
      <c r="Y13">
        <f t="shared" si="1"/>
        <v>2</v>
      </c>
    </row>
    <row r="14" spans="1:25">
      <c r="B14">
        <v>2</v>
      </c>
      <c r="C14" t="s">
        <v>1087</v>
      </c>
      <c r="D14" t="s">
        <v>34</v>
      </c>
      <c r="E14" t="s">
        <v>1084</v>
      </c>
      <c r="F14" t="s">
        <v>1088</v>
      </c>
      <c r="G14">
        <v>0</v>
      </c>
      <c r="H14">
        <v>4</v>
      </c>
      <c r="K14" s="66">
        <v>1</v>
      </c>
      <c r="L14">
        <v>5</v>
      </c>
      <c r="M14" t="s">
        <v>1091</v>
      </c>
      <c r="N14" t="s">
        <v>719</v>
      </c>
      <c r="O14" t="s">
        <v>1083</v>
      </c>
      <c r="P14" t="s">
        <v>863</v>
      </c>
      <c r="Q14" t="s">
        <v>1081</v>
      </c>
      <c r="R14" t="s">
        <v>1082</v>
      </c>
      <c r="S14">
        <v>8.3000000000000007</v>
      </c>
      <c r="T14">
        <v>4.5</v>
      </c>
      <c r="U14" s="51">
        <v>4</v>
      </c>
      <c r="V14" s="51">
        <v>4</v>
      </c>
      <c r="W14">
        <f t="shared" si="2"/>
        <v>0.54216867469879515</v>
      </c>
      <c r="X14">
        <f t="shared" si="0"/>
        <v>-0.6121781180262782</v>
      </c>
      <c r="Y14">
        <f t="shared" si="1"/>
        <v>2</v>
      </c>
    </row>
    <row r="15" spans="1:25">
      <c r="B15">
        <v>2</v>
      </c>
      <c r="C15" t="s">
        <v>1087</v>
      </c>
      <c r="D15" t="s">
        <v>32</v>
      </c>
      <c r="E15" t="s">
        <v>1085</v>
      </c>
      <c r="F15" t="s">
        <v>1088</v>
      </c>
      <c r="G15">
        <v>0.65</v>
      </c>
      <c r="H15">
        <v>4</v>
      </c>
      <c r="K15" s="66">
        <v>1</v>
      </c>
      <c r="L15">
        <v>6</v>
      </c>
      <c r="M15" t="s">
        <v>1091</v>
      </c>
      <c r="N15" t="s">
        <v>719</v>
      </c>
      <c r="O15" t="s">
        <v>1083</v>
      </c>
      <c r="P15" t="s">
        <v>863</v>
      </c>
      <c r="Q15" t="s">
        <v>1084</v>
      </c>
      <c r="R15" t="s">
        <v>1082</v>
      </c>
      <c r="S15">
        <v>16.7</v>
      </c>
      <c r="T15">
        <v>3.05</v>
      </c>
      <c r="U15" s="51">
        <v>4</v>
      </c>
      <c r="V15" s="51">
        <v>4</v>
      </c>
      <c r="W15">
        <f t="shared" si="2"/>
        <v>0.18263473053892215</v>
      </c>
      <c r="X15">
        <f t="shared" si="0"/>
        <v>-1.7002671288033893</v>
      </c>
      <c r="Y15">
        <f t="shared" si="1"/>
        <v>2</v>
      </c>
    </row>
    <row r="16" spans="1:25">
      <c r="B16">
        <v>2</v>
      </c>
      <c r="C16" t="s">
        <v>1087</v>
      </c>
      <c r="D16" t="s">
        <v>34</v>
      </c>
      <c r="E16" t="s">
        <v>1085</v>
      </c>
      <c r="F16" t="s">
        <v>1088</v>
      </c>
      <c r="G16">
        <v>0.53</v>
      </c>
      <c r="H16">
        <v>4</v>
      </c>
      <c r="K16" s="66">
        <v>1</v>
      </c>
      <c r="L16">
        <v>7</v>
      </c>
      <c r="M16" t="s">
        <v>1091</v>
      </c>
      <c r="N16" t="s">
        <v>719</v>
      </c>
      <c r="O16" t="s">
        <v>1083</v>
      </c>
      <c r="P16" t="s">
        <v>863</v>
      </c>
      <c r="Q16" t="s">
        <v>1085</v>
      </c>
      <c r="R16" t="s">
        <v>1082</v>
      </c>
      <c r="S16">
        <v>20.6</v>
      </c>
      <c r="T16">
        <v>4.2</v>
      </c>
      <c r="U16" s="51">
        <v>4</v>
      </c>
      <c r="V16" s="51">
        <v>4</v>
      </c>
      <c r="W16">
        <f t="shared" si="2"/>
        <v>0.20388349514563106</v>
      </c>
      <c r="X16">
        <f t="shared" si="0"/>
        <v>-1.5902065505062128</v>
      </c>
      <c r="Y16">
        <f t="shared" si="1"/>
        <v>2</v>
      </c>
    </row>
    <row r="17" spans="2:25">
      <c r="B17">
        <v>2</v>
      </c>
      <c r="C17" t="s">
        <v>1087</v>
      </c>
      <c r="D17" t="s">
        <v>32</v>
      </c>
      <c r="E17" t="s">
        <v>1086</v>
      </c>
      <c r="F17" t="s">
        <v>1088</v>
      </c>
      <c r="G17">
        <v>1</v>
      </c>
      <c r="H17">
        <v>4</v>
      </c>
      <c r="K17" s="66">
        <v>1</v>
      </c>
      <c r="L17">
        <v>8</v>
      </c>
      <c r="M17" t="s">
        <v>1091</v>
      </c>
      <c r="N17" t="s">
        <v>719</v>
      </c>
      <c r="O17" t="s">
        <v>1083</v>
      </c>
      <c r="P17" t="s">
        <v>863</v>
      </c>
      <c r="Q17" t="s">
        <v>1086</v>
      </c>
      <c r="R17" t="s">
        <v>1082</v>
      </c>
      <c r="S17">
        <v>26.5</v>
      </c>
      <c r="T17">
        <v>5.6</v>
      </c>
      <c r="U17" s="51">
        <v>4</v>
      </c>
      <c r="V17" s="51">
        <v>4</v>
      </c>
      <c r="W17">
        <f t="shared" si="2"/>
        <v>0.21132075471698111</v>
      </c>
      <c r="X17">
        <f t="shared" si="0"/>
        <v>-1.554378135251073</v>
      </c>
      <c r="Y17">
        <f t="shared" si="1"/>
        <v>2</v>
      </c>
    </row>
    <row r="18" spans="2:25">
      <c r="B18">
        <v>2</v>
      </c>
      <c r="C18" t="s">
        <v>1087</v>
      </c>
      <c r="D18" t="s">
        <v>34</v>
      </c>
      <c r="E18" t="s">
        <v>1086</v>
      </c>
      <c r="F18" t="s">
        <v>1088</v>
      </c>
      <c r="G18">
        <v>0.88</v>
      </c>
      <c r="H18">
        <v>4</v>
      </c>
      <c r="K18">
        <v>2</v>
      </c>
      <c r="L18">
        <v>5</v>
      </c>
      <c r="M18" t="s">
        <v>1092</v>
      </c>
      <c r="N18" t="s">
        <v>719</v>
      </c>
      <c r="O18" t="s">
        <v>1083</v>
      </c>
      <c r="P18" t="s">
        <v>863</v>
      </c>
      <c r="Q18" t="s">
        <v>1081</v>
      </c>
      <c r="R18" t="s">
        <v>1088</v>
      </c>
      <c r="S18">
        <v>1.1000000000000001</v>
      </c>
      <c r="T18">
        <v>0.18</v>
      </c>
      <c r="U18" s="51">
        <v>4</v>
      </c>
      <c r="V18" s="51">
        <v>4</v>
      </c>
      <c r="W18">
        <f t="shared" si="2"/>
        <v>0.16363636363636361</v>
      </c>
      <c r="X18">
        <f t="shared" si="0"/>
        <v>-1.8101086078962516</v>
      </c>
      <c r="Y18">
        <f t="shared" si="1"/>
        <v>2</v>
      </c>
    </row>
    <row r="19" spans="2:25">
      <c r="K19">
        <v>2</v>
      </c>
      <c r="L19">
        <v>6</v>
      </c>
      <c r="M19" t="s">
        <v>1092</v>
      </c>
      <c r="N19" t="s">
        <v>719</v>
      </c>
      <c r="O19" t="s">
        <v>1083</v>
      </c>
      <c r="P19" t="s">
        <v>863</v>
      </c>
      <c r="Q19" t="s">
        <v>1084</v>
      </c>
      <c r="R19" t="s">
        <v>1088</v>
      </c>
      <c r="S19">
        <v>4.0199999999999996</v>
      </c>
      <c r="T19">
        <v>1.1399999999999999</v>
      </c>
      <c r="U19" s="51">
        <v>4</v>
      </c>
      <c r="V19" s="51">
        <v>4</v>
      </c>
      <c r="W19">
        <f t="shared" si="2"/>
        <v>0.28358208955223879</v>
      </c>
      <c r="X19">
        <f t="shared" si="0"/>
        <v>-1.2602536402245257</v>
      </c>
      <c r="Y19">
        <f t="shared" si="1"/>
        <v>2</v>
      </c>
    </row>
    <row r="20" spans="2:25">
      <c r="B20">
        <v>3</v>
      </c>
      <c r="C20" t="s">
        <v>1089</v>
      </c>
      <c r="D20" t="s">
        <v>32</v>
      </c>
      <c r="E20" t="s">
        <v>1081</v>
      </c>
      <c r="F20" t="s">
        <v>1090</v>
      </c>
      <c r="G20">
        <v>0</v>
      </c>
      <c r="H20">
        <v>4</v>
      </c>
      <c r="K20">
        <v>2</v>
      </c>
      <c r="L20">
        <v>7</v>
      </c>
      <c r="M20" t="s">
        <v>1092</v>
      </c>
      <c r="N20" t="s">
        <v>719</v>
      </c>
      <c r="O20" t="s">
        <v>1083</v>
      </c>
      <c r="P20" t="s">
        <v>863</v>
      </c>
      <c r="Q20" t="s">
        <v>1085</v>
      </c>
      <c r="R20" t="s">
        <v>1088</v>
      </c>
      <c r="S20">
        <v>11.6</v>
      </c>
      <c r="T20">
        <v>2.35</v>
      </c>
      <c r="U20" s="51">
        <v>4</v>
      </c>
      <c r="V20" s="51">
        <v>4</v>
      </c>
      <c r="W20">
        <f t="shared" si="2"/>
        <v>0.20258620689655174</v>
      </c>
      <c r="X20">
        <f t="shared" si="0"/>
        <v>-1.5965897699562512</v>
      </c>
      <c r="Y20">
        <f t="shared" si="1"/>
        <v>2</v>
      </c>
    </row>
    <row r="21" spans="2:25">
      <c r="B21">
        <v>3</v>
      </c>
      <c r="C21" t="s">
        <v>1089</v>
      </c>
      <c r="D21" t="s">
        <v>34</v>
      </c>
      <c r="E21" t="s">
        <v>1081</v>
      </c>
      <c r="F21" t="s">
        <v>1090</v>
      </c>
      <c r="G21">
        <v>0</v>
      </c>
      <c r="H21">
        <v>4</v>
      </c>
      <c r="K21">
        <v>2</v>
      </c>
      <c r="L21">
        <v>8</v>
      </c>
      <c r="M21" t="s">
        <v>1092</v>
      </c>
      <c r="N21" t="s">
        <v>719</v>
      </c>
      <c r="O21" t="s">
        <v>1083</v>
      </c>
      <c r="P21" t="s">
        <v>863</v>
      </c>
      <c r="Q21" t="s">
        <v>1086</v>
      </c>
      <c r="R21" t="s">
        <v>1088</v>
      </c>
      <c r="S21">
        <v>17.5</v>
      </c>
      <c r="T21">
        <v>8.4499999999999993</v>
      </c>
      <c r="U21" s="51">
        <v>4</v>
      </c>
      <c r="V21" s="51">
        <v>4</v>
      </c>
      <c r="W21">
        <f t="shared" si="2"/>
        <v>0.48285714285714282</v>
      </c>
      <c r="X21">
        <f t="shared" si="0"/>
        <v>-0.72803443956038594</v>
      </c>
      <c r="Y21">
        <f t="shared" si="1"/>
        <v>2</v>
      </c>
    </row>
    <row r="22" spans="2:25">
      <c r="B22">
        <v>3</v>
      </c>
      <c r="C22" t="s">
        <v>1089</v>
      </c>
      <c r="D22" t="s">
        <v>32</v>
      </c>
      <c r="E22" t="s">
        <v>1084</v>
      </c>
      <c r="F22" t="s">
        <v>1090</v>
      </c>
      <c r="G22">
        <v>0.3</v>
      </c>
      <c r="H22">
        <v>4</v>
      </c>
      <c r="K22">
        <v>3</v>
      </c>
      <c r="L22">
        <v>5</v>
      </c>
      <c r="M22" t="s">
        <v>1093</v>
      </c>
      <c r="N22" t="s">
        <v>719</v>
      </c>
      <c r="O22" t="s">
        <v>1083</v>
      </c>
      <c r="P22" t="s">
        <v>863</v>
      </c>
      <c r="Q22" t="s">
        <v>1081</v>
      </c>
      <c r="R22" t="s">
        <v>1090</v>
      </c>
      <c r="S22">
        <v>0.78</v>
      </c>
      <c r="T22">
        <v>0.27</v>
      </c>
      <c r="U22" s="51">
        <v>4</v>
      </c>
      <c r="V22" s="51">
        <v>4</v>
      </c>
      <c r="W22">
        <f t="shared" si="2"/>
        <v>0.34615384615384615</v>
      </c>
      <c r="X22">
        <f t="shared" si="0"/>
        <v>-1.0608719606852628</v>
      </c>
      <c r="Y22">
        <f t="shared" si="1"/>
        <v>2</v>
      </c>
    </row>
    <row r="23" spans="2:25">
      <c r="B23">
        <v>3</v>
      </c>
      <c r="C23" t="s">
        <v>1089</v>
      </c>
      <c r="D23" t="s">
        <v>34</v>
      </c>
      <c r="E23" t="s">
        <v>1084</v>
      </c>
      <c r="F23" t="s">
        <v>1090</v>
      </c>
      <c r="G23">
        <v>0.32</v>
      </c>
      <c r="H23">
        <v>4</v>
      </c>
      <c r="K23">
        <v>3</v>
      </c>
      <c r="L23">
        <v>6</v>
      </c>
      <c r="M23" t="s">
        <v>1093</v>
      </c>
      <c r="N23" t="s">
        <v>719</v>
      </c>
      <c r="O23" t="s">
        <v>1083</v>
      </c>
      <c r="P23" t="s">
        <v>863</v>
      </c>
      <c r="Q23" t="s">
        <v>1084</v>
      </c>
      <c r="R23" t="s">
        <v>1090</v>
      </c>
      <c r="S23">
        <v>3.37</v>
      </c>
      <c r="T23">
        <v>1.19</v>
      </c>
      <c r="U23" s="51">
        <v>4</v>
      </c>
      <c r="V23" s="51">
        <v>4</v>
      </c>
      <c r="W23">
        <f t="shared" si="2"/>
        <v>0.35311572700296734</v>
      </c>
      <c r="X23">
        <f t="shared" si="0"/>
        <v>-1.0409594372408324</v>
      </c>
      <c r="Y23">
        <f t="shared" si="1"/>
        <v>2</v>
      </c>
    </row>
    <row r="24" spans="2:25">
      <c r="B24">
        <v>3</v>
      </c>
      <c r="C24" t="s">
        <v>1089</v>
      </c>
      <c r="D24" t="s">
        <v>32</v>
      </c>
      <c r="E24" t="s">
        <v>1085</v>
      </c>
      <c r="F24" t="s">
        <v>1090</v>
      </c>
      <c r="G24">
        <v>0.54</v>
      </c>
      <c r="H24">
        <v>4</v>
      </c>
      <c r="K24">
        <v>3</v>
      </c>
      <c r="L24">
        <v>7</v>
      </c>
      <c r="M24" t="s">
        <v>1093</v>
      </c>
      <c r="N24" t="s">
        <v>719</v>
      </c>
      <c r="O24" t="s">
        <v>1083</v>
      </c>
      <c r="P24" t="s">
        <v>863</v>
      </c>
      <c r="Q24" t="s">
        <v>1085</v>
      </c>
      <c r="R24" t="s">
        <v>1090</v>
      </c>
      <c r="S24">
        <v>5.72</v>
      </c>
      <c r="T24">
        <v>2.2799999999999998</v>
      </c>
      <c r="U24" s="51">
        <v>4</v>
      </c>
      <c r="V24" s="51">
        <v>4</v>
      </c>
      <c r="W24">
        <f t="shared" si="2"/>
        <v>0.39860139860139859</v>
      </c>
      <c r="X24">
        <f t="shared" si="0"/>
        <v>-0.91979336242535714</v>
      </c>
      <c r="Y24">
        <f t="shared" si="1"/>
        <v>2</v>
      </c>
    </row>
    <row r="25" spans="2:25">
      <c r="B25">
        <v>3</v>
      </c>
      <c r="C25" t="s">
        <v>1089</v>
      </c>
      <c r="D25" t="s">
        <v>34</v>
      </c>
      <c r="E25" t="s">
        <v>1085</v>
      </c>
      <c r="F25" t="s">
        <v>1090</v>
      </c>
      <c r="G25">
        <v>0.61</v>
      </c>
      <c r="H25">
        <v>4</v>
      </c>
      <c r="K25">
        <v>3</v>
      </c>
      <c r="L25">
        <v>8</v>
      </c>
      <c r="M25" t="s">
        <v>1093</v>
      </c>
      <c r="N25" t="s">
        <v>719</v>
      </c>
      <c r="O25" t="s">
        <v>1083</v>
      </c>
      <c r="P25" t="s">
        <v>863</v>
      </c>
      <c r="Q25" t="s">
        <v>1086</v>
      </c>
      <c r="R25" t="s">
        <v>1090</v>
      </c>
      <c r="S25">
        <v>7.47</v>
      </c>
      <c r="T25">
        <v>1.17</v>
      </c>
      <c r="U25" s="51">
        <v>4</v>
      </c>
      <c r="V25" s="51">
        <v>4</v>
      </c>
      <c r="W25">
        <f t="shared" si="2"/>
        <v>0.15662650602409639</v>
      </c>
      <c r="X25">
        <f t="shared" si="0"/>
        <v>-1.8538912503350611</v>
      </c>
      <c r="Y25">
        <f t="shared" si="1"/>
        <v>2</v>
      </c>
    </row>
    <row r="26" spans="2:25">
      <c r="B26">
        <v>3</v>
      </c>
      <c r="C26" t="s">
        <v>1089</v>
      </c>
      <c r="D26" t="s">
        <v>32</v>
      </c>
      <c r="E26" t="s">
        <v>1086</v>
      </c>
      <c r="F26" t="s">
        <v>1090</v>
      </c>
      <c r="G26">
        <v>0.88</v>
      </c>
      <c r="H26">
        <v>4</v>
      </c>
      <c r="K26">
        <v>1</v>
      </c>
      <c r="L26">
        <v>9</v>
      </c>
      <c r="N26" t="s">
        <v>719</v>
      </c>
      <c r="O26" t="s">
        <v>1083</v>
      </c>
      <c r="P26" t="s">
        <v>644</v>
      </c>
      <c r="Q26" t="s">
        <v>1081</v>
      </c>
      <c r="R26" t="s">
        <v>1082</v>
      </c>
      <c r="S26">
        <v>72</v>
      </c>
      <c r="T26">
        <v>49</v>
      </c>
      <c r="U26" s="51">
        <v>4</v>
      </c>
      <c r="V26" s="51">
        <v>4</v>
      </c>
      <c r="W26">
        <f t="shared" si="2"/>
        <v>0.68055555555555558</v>
      </c>
      <c r="X26">
        <f t="shared" si="0"/>
        <v>-0.38484582090542868</v>
      </c>
      <c r="Y26">
        <f t="shared" si="1"/>
        <v>2</v>
      </c>
    </row>
    <row r="27" spans="2:25">
      <c r="B27">
        <v>3</v>
      </c>
      <c r="C27" t="s">
        <v>1089</v>
      </c>
      <c r="D27" t="s">
        <v>34</v>
      </c>
      <c r="E27" t="s">
        <v>1086</v>
      </c>
      <c r="F27" t="s">
        <v>1090</v>
      </c>
      <c r="G27">
        <v>0.17</v>
      </c>
      <c r="H27">
        <v>4</v>
      </c>
      <c r="K27">
        <v>1</v>
      </c>
      <c r="L27">
        <v>10</v>
      </c>
      <c r="N27" t="s">
        <v>719</v>
      </c>
      <c r="O27" t="s">
        <v>1083</v>
      </c>
      <c r="P27" t="s">
        <v>644</v>
      </c>
      <c r="Q27" t="s">
        <v>1084</v>
      </c>
      <c r="R27" t="s">
        <v>1082</v>
      </c>
      <c r="S27">
        <v>157</v>
      </c>
      <c r="T27">
        <v>38</v>
      </c>
      <c r="U27" s="51">
        <v>4</v>
      </c>
      <c r="V27" s="51">
        <v>4</v>
      </c>
      <c r="W27">
        <f t="shared" si="2"/>
        <v>0.24203821656050956</v>
      </c>
      <c r="X27">
        <f t="shared" si="0"/>
        <v>-1.4186596456219223</v>
      </c>
      <c r="Y27">
        <f t="shared" si="1"/>
        <v>2</v>
      </c>
    </row>
    <row r="28" spans="2:25">
      <c r="K28">
        <v>1</v>
      </c>
      <c r="L28">
        <v>11</v>
      </c>
      <c r="N28" t="s">
        <v>719</v>
      </c>
      <c r="O28" t="s">
        <v>1083</v>
      </c>
      <c r="P28" t="s">
        <v>644</v>
      </c>
      <c r="Q28" t="s">
        <v>1085</v>
      </c>
      <c r="R28" t="s">
        <v>1082</v>
      </c>
      <c r="S28">
        <v>193</v>
      </c>
      <c r="T28">
        <v>59</v>
      </c>
      <c r="U28" s="51">
        <v>4</v>
      </c>
      <c r="V28" s="51">
        <v>4</v>
      </c>
      <c r="W28">
        <f t="shared" si="2"/>
        <v>0.30569948186528495</v>
      </c>
      <c r="X28">
        <f t="shared" si="0"/>
        <v>-1.1851527449991661</v>
      </c>
      <c r="Y28">
        <f t="shared" si="1"/>
        <v>2</v>
      </c>
    </row>
    <row r="29" spans="2:25">
      <c r="B29">
        <v>1</v>
      </c>
      <c r="C29" t="s">
        <v>1091</v>
      </c>
      <c r="D29" t="s">
        <v>32</v>
      </c>
      <c r="E29" t="s">
        <v>1081</v>
      </c>
      <c r="F29" t="s">
        <v>1082</v>
      </c>
      <c r="G29">
        <v>8.3000000000000007</v>
      </c>
      <c r="H29">
        <v>4</v>
      </c>
      <c r="K29">
        <v>1</v>
      </c>
      <c r="L29">
        <v>12</v>
      </c>
      <c r="N29" t="s">
        <v>719</v>
      </c>
      <c r="O29" t="s">
        <v>1083</v>
      </c>
      <c r="P29" t="s">
        <v>644</v>
      </c>
      <c r="Q29" t="s">
        <v>1086</v>
      </c>
      <c r="R29" t="s">
        <v>1082</v>
      </c>
      <c r="S29">
        <v>239</v>
      </c>
      <c r="T29">
        <v>82</v>
      </c>
      <c r="U29" s="51">
        <v>4</v>
      </c>
      <c r="V29" s="51">
        <v>4</v>
      </c>
      <c r="W29">
        <f t="shared" si="2"/>
        <v>0.34309623430962344</v>
      </c>
      <c r="X29">
        <f t="shared" si="0"/>
        <v>-1.0697443046672575</v>
      </c>
      <c r="Y29">
        <f t="shared" si="1"/>
        <v>2</v>
      </c>
    </row>
    <row r="30" spans="2:25">
      <c r="B30">
        <v>1</v>
      </c>
      <c r="C30" t="s">
        <v>1091</v>
      </c>
      <c r="D30" t="s">
        <v>34</v>
      </c>
      <c r="E30" t="s">
        <v>1081</v>
      </c>
      <c r="F30" t="s">
        <v>1082</v>
      </c>
      <c r="G30">
        <v>4.5</v>
      </c>
      <c r="H30">
        <v>4</v>
      </c>
      <c r="K30">
        <v>2</v>
      </c>
      <c r="L30">
        <v>9</v>
      </c>
      <c r="N30" t="s">
        <v>719</v>
      </c>
      <c r="O30" t="s">
        <v>1083</v>
      </c>
      <c r="P30" t="s">
        <v>644</v>
      </c>
      <c r="Q30" t="s">
        <v>1081</v>
      </c>
      <c r="R30" t="s">
        <v>1088</v>
      </c>
      <c r="S30">
        <v>8</v>
      </c>
      <c r="T30">
        <v>1</v>
      </c>
      <c r="U30" s="51">
        <v>4</v>
      </c>
      <c r="V30" s="51">
        <v>4</v>
      </c>
      <c r="W30">
        <f t="shared" si="2"/>
        <v>0.125</v>
      </c>
      <c r="X30">
        <f t="shared" si="0"/>
        <v>-2.0794415416798357</v>
      </c>
      <c r="Y30">
        <f t="shared" si="1"/>
        <v>2</v>
      </c>
    </row>
    <row r="31" spans="2:25">
      <c r="B31">
        <v>1</v>
      </c>
      <c r="C31" t="s">
        <v>1091</v>
      </c>
      <c r="D31" t="s">
        <v>32</v>
      </c>
      <c r="E31" t="s">
        <v>1084</v>
      </c>
      <c r="F31" t="s">
        <v>1082</v>
      </c>
      <c r="G31">
        <v>16.7</v>
      </c>
      <c r="H31">
        <v>4</v>
      </c>
      <c r="K31">
        <v>2</v>
      </c>
      <c r="L31">
        <v>10</v>
      </c>
      <c r="N31" t="s">
        <v>719</v>
      </c>
      <c r="O31" t="s">
        <v>1083</v>
      </c>
      <c r="P31" t="s">
        <v>644</v>
      </c>
      <c r="Q31" t="s">
        <v>1084</v>
      </c>
      <c r="R31" t="s">
        <v>1088</v>
      </c>
      <c r="S31">
        <v>40</v>
      </c>
      <c r="T31">
        <v>13</v>
      </c>
      <c r="U31" s="51">
        <v>4</v>
      </c>
      <c r="V31" s="51">
        <v>4</v>
      </c>
      <c r="W31">
        <f t="shared" si="2"/>
        <v>0.32500000000000001</v>
      </c>
      <c r="X31">
        <f t="shared" si="0"/>
        <v>-1.1239300966523995</v>
      </c>
      <c r="Y31">
        <f t="shared" si="1"/>
        <v>2</v>
      </c>
    </row>
    <row r="32" spans="2:25">
      <c r="B32">
        <v>1</v>
      </c>
      <c r="C32" t="s">
        <v>1091</v>
      </c>
      <c r="D32" t="s">
        <v>34</v>
      </c>
      <c r="E32" t="s">
        <v>1084</v>
      </c>
      <c r="F32" t="s">
        <v>1082</v>
      </c>
      <c r="G32">
        <v>3.05</v>
      </c>
      <c r="H32">
        <v>4</v>
      </c>
      <c r="K32">
        <v>2</v>
      </c>
      <c r="L32">
        <v>11</v>
      </c>
      <c r="N32" t="s">
        <v>719</v>
      </c>
      <c r="O32" t="s">
        <v>1083</v>
      </c>
      <c r="P32" t="s">
        <v>644</v>
      </c>
      <c r="Q32" t="s">
        <v>1085</v>
      </c>
      <c r="R32" t="s">
        <v>1088</v>
      </c>
      <c r="S32">
        <v>116</v>
      </c>
      <c r="T32">
        <v>37</v>
      </c>
      <c r="U32" s="51">
        <v>4</v>
      </c>
      <c r="V32" s="51">
        <v>4</v>
      </c>
      <c r="W32">
        <f t="shared" si="2"/>
        <v>0.31896551724137934</v>
      </c>
      <c r="X32">
        <f t="shared" si="0"/>
        <v>-1.1426722784621401</v>
      </c>
      <c r="Y32">
        <f t="shared" si="1"/>
        <v>2</v>
      </c>
    </row>
    <row r="33" spans="2:25">
      <c r="B33">
        <v>1</v>
      </c>
      <c r="C33" t="s">
        <v>1091</v>
      </c>
      <c r="D33" t="s">
        <v>32</v>
      </c>
      <c r="E33" t="s">
        <v>1085</v>
      </c>
      <c r="F33" t="s">
        <v>1082</v>
      </c>
      <c r="G33">
        <v>20.6</v>
      </c>
      <c r="H33">
        <v>4</v>
      </c>
      <c r="K33">
        <v>2</v>
      </c>
      <c r="L33">
        <v>12</v>
      </c>
      <c r="N33" t="s">
        <v>719</v>
      </c>
      <c r="O33" t="s">
        <v>1083</v>
      </c>
      <c r="P33" t="s">
        <v>644</v>
      </c>
      <c r="Q33" t="s">
        <v>1086</v>
      </c>
      <c r="R33" t="s">
        <v>1088</v>
      </c>
      <c r="S33">
        <v>183</v>
      </c>
      <c r="T33">
        <v>57</v>
      </c>
      <c r="U33" s="51">
        <v>4</v>
      </c>
      <c r="V33" s="51">
        <v>4</v>
      </c>
      <c r="W33">
        <f t="shared" si="2"/>
        <v>0.31147540983606559</v>
      </c>
      <c r="X33">
        <f t="shared" si="0"/>
        <v>-1.1664348850068706</v>
      </c>
      <c r="Y33">
        <f t="shared" si="1"/>
        <v>2</v>
      </c>
    </row>
    <row r="34" spans="2:25">
      <c r="B34">
        <v>1</v>
      </c>
      <c r="C34" t="s">
        <v>1091</v>
      </c>
      <c r="D34" t="s">
        <v>34</v>
      </c>
      <c r="E34" t="s">
        <v>1085</v>
      </c>
      <c r="F34" t="s">
        <v>1082</v>
      </c>
      <c r="G34">
        <v>4.2</v>
      </c>
      <c r="H34">
        <v>4</v>
      </c>
      <c r="K34">
        <v>3</v>
      </c>
      <c r="L34">
        <v>9</v>
      </c>
      <c r="N34" t="s">
        <v>719</v>
      </c>
      <c r="O34" t="s">
        <v>1083</v>
      </c>
      <c r="P34" t="s">
        <v>644</v>
      </c>
      <c r="Q34" t="s">
        <v>1081</v>
      </c>
      <c r="R34" t="s">
        <v>1090</v>
      </c>
      <c r="S34">
        <v>6.2</v>
      </c>
      <c r="T34">
        <v>2.2000000000000002</v>
      </c>
      <c r="U34" s="51">
        <v>4</v>
      </c>
      <c r="V34" s="51">
        <v>4</v>
      </c>
      <c r="W34">
        <f t="shared" si="2"/>
        <v>0.35483870967741937</v>
      </c>
      <c r="X34">
        <f t="shared" si="0"/>
        <v>-1.0360919316867756</v>
      </c>
      <c r="Y34">
        <f t="shared" si="1"/>
        <v>2</v>
      </c>
    </row>
    <row r="35" spans="2:25">
      <c r="B35">
        <v>1</v>
      </c>
      <c r="C35" t="s">
        <v>1091</v>
      </c>
      <c r="D35" t="s">
        <v>32</v>
      </c>
      <c r="E35" t="s">
        <v>1086</v>
      </c>
      <c r="F35" t="s">
        <v>1082</v>
      </c>
      <c r="G35">
        <v>26.5</v>
      </c>
      <c r="H35">
        <v>4</v>
      </c>
      <c r="K35">
        <v>3</v>
      </c>
      <c r="L35">
        <v>10</v>
      </c>
      <c r="N35" t="s">
        <v>719</v>
      </c>
      <c r="O35" t="s">
        <v>1083</v>
      </c>
      <c r="P35" t="s">
        <v>644</v>
      </c>
      <c r="Q35" t="s">
        <v>1084</v>
      </c>
      <c r="R35" t="s">
        <v>1090</v>
      </c>
      <c r="S35">
        <v>32</v>
      </c>
      <c r="T35">
        <v>20</v>
      </c>
      <c r="U35" s="51">
        <v>4</v>
      </c>
      <c r="V35" s="51">
        <v>4</v>
      </c>
      <c r="W35">
        <f t="shared" si="2"/>
        <v>0.625</v>
      </c>
      <c r="X35">
        <f t="shared" si="0"/>
        <v>-0.47000362924573558</v>
      </c>
      <c r="Y35">
        <f t="shared" si="1"/>
        <v>2</v>
      </c>
    </row>
    <row r="36" spans="2:25">
      <c r="B36">
        <v>1</v>
      </c>
      <c r="C36" t="s">
        <v>1091</v>
      </c>
      <c r="D36" t="s">
        <v>34</v>
      </c>
      <c r="E36" t="s">
        <v>1086</v>
      </c>
      <c r="F36" t="s">
        <v>1082</v>
      </c>
      <c r="G36">
        <v>5.6</v>
      </c>
      <c r="H36">
        <v>4</v>
      </c>
      <c r="K36">
        <v>3</v>
      </c>
      <c r="L36">
        <v>11</v>
      </c>
      <c r="N36" t="s">
        <v>719</v>
      </c>
      <c r="O36" t="s">
        <v>1083</v>
      </c>
      <c r="P36" t="s">
        <v>644</v>
      </c>
      <c r="Q36" t="s">
        <v>1085</v>
      </c>
      <c r="R36" t="s">
        <v>1090</v>
      </c>
      <c r="S36">
        <v>56</v>
      </c>
      <c r="T36">
        <v>36</v>
      </c>
      <c r="U36" s="51">
        <v>4</v>
      </c>
      <c r="V36" s="51">
        <v>4</v>
      </c>
      <c r="W36">
        <f t="shared" si="2"/>
        <v>0.6428571428571429</v>
      </c>
      <c r="X36">
        <f t="shared" si="0"/>
        <v>-0.44183275227903918</v>
      </c>
      <c r="Y36">
        <f t="shared" si="1"/>
        <v>2</v>
      </c>
    </row>
    <row r="37" spans="2:25">
      <c r="K37">
        <v>3</v>
      </c>
      <c r="L37">
        <v>12</v>
      </c>
      <c r="N37" t="s">
        <v>719</v>
      </c>
      <c r="O37" t="s">
        <v>1083</v>
      </c>
      <c r="P37" t="s">
        <v>644</v>
      </c>
      <c r="Q37" t="s">
        <v>1086</v>
      </c>
      <c r="R37" t="s">
        <v>1090</v>
      </c>
      <c r="S37">
        <v>76</v>
      </c>
      <c r="T37">
        <v>17</v>
      </c>
      <c r="U37" s="51">
        <v>4</v>
      </c>
      <c r="V37" s="51">
        <v>4</v>
      </c>
      <c r="W37">
        <f t="shared" si="2"/>
        <v>0.22368421052631579</v>
      </c>
      <c r="X37">
        <f t="shared" si="0"/>
        <v>-1.4975199962301149</v>
      </c>
      <c r="Y37">
        <f t="shared" si="1"/>
        <v>2</v>
      </c>
    </row>
    <row r="38" spans="2:25">
      <c r="B38">
        <v>2</v>
      </c>
      <c r="C38" t="s">
        <v>1092</v>
      </c>
      <c r="D38" t="s">
        <v>32</v>
      </c>
      <c r="E38" t="s">
        <v>1081</v>
      </c>
      <c r="F38" t="s">
        <v>1088</v>
      </c>
      <c r="G38">
        <v>1.1000000000000001</v>
      </c>
      <c r="H38">
        <v>4</v>
      </c>
      <c r="K38">
        <v>1</v>
      </c>
      <c r="L38">
        <v>13</v>
      </c>
      <c r="N38" t="s">
        <v>719</v>
      </c>
      <c r="O38" t="s">
        <v>1083</v>
      </c>
      <c r="P38" t="s">
        <v>1094</v>
      </c>
      <c r="Q38" t="s">
        <v>1081</v>
      </c>
      <c r="R38" t="s">
        <v>1082</v>
      </c>
      <c r="S38">
        <v>0.16700000000000001</v>
      </c>
      <c r="T38">
        <v>0.14799999999999999</v>
      </c>
      <c r="U38" s="51">
        <v>4</v>
      </c>
      <c r="V38" s="51">
        <v>4</v>
      </c>
      <c r="W38">
        <f t="shared" si="2"/>
        <v>0.88622754491017952</v>
      </c>
      <c r="X38">
        <f t="shared" si="0"/>
        <v>-0.12078153865264019</v>
      </c>
      <c r="Y38">
        <f t="shared" si="1"/>
        <v>2</v>
      </c>
    </row>
    <row r="39" spans="2:25">
      <c r="B39">
        <v>2</v>
      </c>
      <c r="C39" t="s">
        <v>1092</v>
      </c>
      <c r="D39" t="s">
        <v>34</v>
      </c>
      <c r="E39" t="s">
        <v>1081</v>
      </c>
      <c r="F39" t="s">
        <v>1088</v>
      </c>
      <c r="G39">
        <v>0.18</v>
      </c>
      <c r="H39">
        <v>4</v>
      </c>
      <c r="K39">
        <v>1</v>
      </c>
      <c r="L39">
        <v>14</v>
      </c>
      <c r="N39" t="s">
        <v>719</v>
      </c>
      <c r="O39" t="s">
        <v>1083</v>
      </c>
      <c r="P39" t="s">
        <v>1094</v>
      </c>
      <c r="Q39" t="s">
        <v>1084</v>
      </c>
      <c r="R39" t="s">
        <v>1082</v>
      </c>
      <c r="S39">
        <v>0.16400000000000001</v>
      </c>
      <c r="T39">
        <v>0.14699999999999999</v>
      </c>
      <c r="U39" s="51">
        <v>4</v>
      </c>
      <c r="V39" s="51">
        <v>4</v>
      </c>
      <c r="W39">
        <f t="shared" si="2"/>
        <v>0.89634146341463405</v>
      </c>
      <c r="X39">
        <f t="shared" si="0"/>
        <v>-0.10943384104546222</v>
      </c>
      <c r="Y39">
        <f t="shared" si="1"/>
        <v>2</v>
      </c>
    </row>
    <row r="40" spans="2:25">
      <c r="B40">
        <v>2</v>
      </c>
      <c r="C40" t="s">
        <v>1092</v>
      </c>
      <c r="D40" t="s">
        <v>32</v>
      </c>
      <c r="E40" t="s">
        <v>1084</v>
      </c>
      <c r="F40" t="s">
        <v>1088</v>
      </c>
      <c r="G40">
        <v>4.0199999999999996</v>
      </c>
      <c r="H40">
        <v>4</v>
      </c>
      <c r="K40">
        <v>1</v>
      </c>
      <c r="L40">
        <v>15</v>
      </c>
      <c r="N40" t="s">
        <v>719</v>
      </c>
      <c r="O40" t="s">
        <v>1083</v>
      </c>
      <c r="P40" t="s">
        <v>1094</v>
      </c>
      <c r="Q40" t="s">
        <v>1085</v>
      </c>
      <c r="R40" t="s">
        <v>1082</v>
      </c>
      <c r="S40">
        <v>0.16800000000000001</v>
      </c>
      <c r="T40">
        <v>0.13400000000000001</v>
      </c>
      <c r="U40" s="51">
        <v>4</v>
      </c>
      <c r="V40" s="51">
        <v>4</v>
      </c>
      <c r="W40">
        <f t="shared" si="2"/>
        <v>0.79761904761904767</v>
      </c>
      <c r="X40">
        <f t="shared" si="0"/>
        <v>-0.2261241794523475</v>
      </c>
      <c r="Y40">
        <f t="shared" si="1"/>
        <v>2</v>
      </c>
    </row>
    <row r="41" spans="2:25">
      <c r="B41">
        <v>2</v>
      </c>
      <c r="C41" t="s">
        <v>1092</v>
      </c>
      <c r="D41" t="s">
        <v>34</v>
      </c>
      <c r="E41" t="s">
        <v>1084</v>
      </c>
      <c r="F41" t="s">
        <v>1088</v>
      </c>
      <c r="G41">
        <v>1.1399999999999999</v>
      </c>
      <c r="H41">
        <v>4</v>
      </c>
      <c r="K41">
        <v>1</v>
      </c>
      <c r="L41">
        <v>16</v>
      </c>
      <c r="N41" t="s">
        <v>719</v>
      </c>
      <c r="O41" t="s">
        <v>1083</v>
      </c>
      <c r="P41" t="s">
        <v>1094</v>
      </c>
      <c r="Q41" t="s">
        <v>1086</v>
      </c>
      <c r="R41" t="s">
        <v>1082</v>
      </c>
      <c r="S41">
        <v>0.16600000000000001</v>
      </c>
      <c r="T41">
        <v>0.11</v>
      </c>
      <c r="U41" s="51">
        <v>4</v>
      </c>
      <c r="V41" s="51">
        <v>4</v>
      </c>
      <c r="W41">
        <f t="shared" si="2"/>
        <v>0.66265060240963858</v>
      </c>
      <c r="X41">
        <f t="shared" si="0"/>
        <v>-0.41150742256412698</v>
      </c>
      <c r="Y41">
        <f t="shared" si="1"/>
        <v>2</v>
      </c>
    </row>
    <row r="42" spans="2:25">
      <c r="B42">
        <v>2</v>
      </c>
      <c r="C42" t="s">
        <v>1092</v>
      </c>
      <c r="D42" t="s">
        <v>32</v>
      </c>
      <c r="E42" t="s">
        <v>1085</v>
      </c>
      <c r="F42" t="s">
        <v>1088</v>
      </c>
      <c r="G42">
        <v>11.6</v>
      </c>
      <c r="H42">
        <v>4</v>
      </c>
      <c r="K42">
        <v>2</v>
      </c>
      <c r="L42">
        <v>13</v>
      </c>
      <c r="N42" t="s">
        <v>719</v>
      </c>
      <c r="O42" t="s">
        <v>1083</v>
      </c>
      <c r="P42" t="s">
        <v>1094</v>
      </c>
      <c r="Q42" t="s">
        <v>1081</v>
      </c>
      <c r="R42" t="s">
        <v>1088</v>
      </c>
      <c r="S42">
        <v>6.9000000000000006E-2</v>
      </c>
      <c r="T42">
        <v>2.8000000000000001E-2</v>
      </c>
      <c r="U42" s="51">
        <v>4</v>
      </c>
      <c r="V42" s="51">
        <v>4</v>
      </c>
      <c r="W42">
        <f t="shared" si="2"/>
        <v>0.40579710144927533</v>
      </c>
      <c r="X42">
        <f t="shared" si="0"/>
        <v>-0.90190199442205554</v>
      </c>
      <c r="Y42">
        <f t="shared" si="1"/>
        <v>2</v>
      </c>
    </row>
    <row r="43" spans="2:25">
      <c r="B43">
        <v>2</v>
      </c>
      <c r="C43" t="s">
        <v>1092</v>
      </c>
      <c r="D43" t="s">
        <v>34</v>
      </c>
      <c r="E43" t="s">
        <v>1085</v>
      </c>
      <c r="F43" t="s">
        <v>1088</v>
      </c>
      <c r="G43">
        <v>2.35</v>
      </c>
      <c r="H43">
        <v>4</v>
      </c>
      <c r="K43">
        <v>2</v>
      </c>
      <c r="L43">
        <v>14</v>
      </c>
      <c r="N43" t="s">
        <v>719</v>
      </c>
      <c r="O43" t="s">
        <v>1083</v>
      </c>
      <c r="P43" t="s">
        <v>1094</v>
      </c>
      <c r="Q43" t="s">
        <v>1084</v>
      </c>
      <c r="R43" t="s">
        <v>1088</v>
      </c>
      <c r="S43">
        <v>6.3E-2</v>
      </c>
      <c r="T43">
        <v>0.105</v>
      </c>
      <c r="U43" s="51">
        <v>4</v>
      </c>
      <c r="V43" s="51">
        <v>4</v>
      </c>
      <c r="W43">
        <f t="shared" si="2"/>
        <v>1.6666666666666665</v>
      </c>
      <c r="X43">
        <f t="shared" si="0"/>
        <v>0.51082562376599061</v>
      </c>
      <c r="Y43">
        <f t="shared" si="1"/>
        <v>2</v>
      </c>
    </row>
    <row r="44" spans="2:25">
      <c r="B44">
        <v>2</v>
      </c>
      <c r="C44" t="s">
        <v>1092</v>
      </c>
      <c r="D44" t="s">
        <v>32</v>
      </c>
      <c r="E44" t="s">
        <v>1086</v>
      </c>
      <c r="F44" t="s">
        <v>1088</v>
      </c>
      <c r="G44">
        <v>17.5</v>
      </c>
      <c r="H44">
        <v>4</v>
      </c>
      <c r="K44">
        <v>2</v>
      </c>
      <c r="L44">
        <v>15</v>
      </c>
      <c r="N44" t="s">
        <v>719</v>
      </c>
      <c r="O44" t="s">
        <v>1083</v>
      </c>
      <c r="P44" t="s">
        <v>1094</v>
      </c>
      <c r="Q44" t="s">
        <v>1085</v>
      </c>
      <c r="R44" t="s">
        <v>1088</v>
      </c>
      <c r="S44">
        <v>0.11899999999999999</v>
      </c>
      <c r="T44">
        <v>9.6000000000000002E-2</v>
      </c>
      <c r="U44" s="51">
        <v>4</v>
      </c>
      <c r="V44" s="51">
        <v>4</v>
      </c>
      <c r="W44">
        <f t="shared" si="2"/>
        <v>0.80672268907563027</v>
      </c>
      <c r="X44">
        <f t="shared" si="0"/>
        <v>-0.21477530164369313</v>
      </c>
      <c r="Y44">
        <f t="shared" si="1"/>
        <v>2</v>
      </c>
    </row>
    <row r="45" spans="2:25">
      <c r="B45">
        <v>2</v>
      </c>
      <c r="C45" t="s">
        <v>1092</v>
      </c>
      <c r="D45" t="s">
        <v>34</v>
      </c>
      <c r="E45" t="s">
        <v>1086</v>
      </c>
      <c r="F45" t="s">
        <v>1088</v>
      </c>
      <c r="G45">
        <v>8.4499999999999993</v>
      </c>
      <c r="H45">
        <v>4</v>
      </c>
      <c r="K45">
        <v>2</v>
      </c>
      <c r="L45">
        <v>16</v>
      </c>
      <c r="N45" t="s">
        <v>719</v>
      </c>
      <c r="O45" t="s">
        <v>1083</v>
      </c>
      <c r="P45" t="s">
        <v>1094</v>
      </c>
      <c r="Q45" t="s">
        <v>1086</v>
      </c>
      <c r="R45" t="s">
        <v>1088</v>
      </c>
      <c r="S45">
        <v>0.114</v>
      </c>
      <c r="T45">
        <v>8.8999999999999996E-2</v>
      </c>
      <c r="U45" s="51">
        <v>4</v>
      </c>
      <c r="V45" s="51">
        <v>4</v>
      </c>
      <c r="W45">
        <f t="shared" si="2"/>
        <v>0.7807017543859649</v>
      </c>
      <c r="X45">
        <f t="shared" si="0"/>
        <v>-0.24756207866235563</v>
      </c>
      <c r="Y45">
        <f t="shared" si="1"/>
        <v>2</v>
      </c>
    </row>
    <row r="46" spans="2:25">
      <c r="K46">
        <v>3</v>
      </c>
      <c r="L46">
        <v>13</v>
      </c>
      <c r="N46" t="s">
        <v>719</v>
      </c>
      <c r="O46" t="s">
        <v>1083</v>
      </c>
      <c r="P46" t="s">
        <v>1094</v>
      </c>
      <c r="Q46" t="s">
        <v>1081</v>
      </c>
      <c r="R46" t="s">
        <v>1090</v>
      </c>
      <c r="S46">
        <v>6.6000000000000003E-2</v>
      </c>
      <c r="T46">
        <v>4.4999999999999998E-2</v>
      </c>
      <c r="U46" s="51">
        <v>4</v>
      </c>
      <c r="V46" s="51">
        <v>4</v>
      </c>
      <c r="W46">
        <f t="shared" si="2"/>
        <v>0.68181818181818177</v>
      </c>
      <c r="X46">
        <f t="shared" si="0"/>
        <v>-0.38299225225610584</v>
      </c>
      <c r="Y46">
        <f t="shared" si="1"/>
        <v>2</v>
      </c>
    </row>
    <row r="47" spans="2:25">
      <c r="B47">
        <v>3</v>
      </c>
      <c r="C47" t="s">
        <v>1093</v>
      </c>
      <c r="D47" t="s">
        <v>32</v>
      </c>
      <c r="E47" t="s">
        <v>1081</v>
      </c>
      <c r="F47" t="s">
        <v>1090</v>
      </c>
      <c r="G47">
        <v>0.78</v>
      </c>
      <c r="H47">
        <v>4</v>
      </c>
      <c r="K47">
        <v>3</v>
      </c>
      <c r="L47">
        <v>14</v>
      </c>
      <c r="N47" t="s">
        <v>719</v>
      </c>
      <c r="O47" t="s">
        <v>1083</v>
      </c>
      <c r="P47" t="s">
        <v>1094</v>
      </c>
      <c r="Q47" t="s">
        <v>1084</v>
      </c>
      <c r="R47" t="s">
        <v>1090</v>
      </c>
      <c r="S47">
        <v>9.2999999999999999E-2</v>
      </c>
      <c r="T47">
        <v>6.3E-2</v>
      </c>
      <c r="U47" s="51">
        <v>4</v>
      </c>
      <c r="V47" s="51">
        <v>4</v>
      </c>
      <c r="W47">
        <f t="shared" si="2"/>
        <v>0.67741935483870974</v>
      </c>
      <c r="X47">
        <f t="shared" si="0"/>
        <v>-0.38946476676172315</v>
      </c>
      <c r="Y47">
        <f t="shared" si="1"/>
        <v>2</v>
      </c>
    </row>
    <row r="48" spans="2:25">
      <c r="B48">
        <v>3</v>
      </c>
      <c r="C48" t="s">
        <v>1093</v>
      </c>
      <c r="D48" t="s">
        <v>34</v>
      </c>
      <c r="E48" t="s">
        <v>1081</v>
      </c>
      <c r="F48" t="s">
        <v>1090</v>
      </c>
      <c r="G48">
        <v>0.27</v>
      </c>
      <c r="H48">
        <v>4</v>
      </c>
      <c r="K48">
        <v>3</v>
      </c>
      <c r="L48">
        <v>15</v>
      </c>
      <c r="N48" t="s">
        <v>719</v>
      </c>
      <c r="O48" t="s">
        <v>1083</v>
      </c>
      <c r="P48" t="s">
        <v>1094</v>
      </c>
      <c r="Q48" t="s">
        <v>1085</v>
      </c>
      <c r="R48" t="s">
        <v>1090</v>
      </c>
      <c r="S48">
        <v>8.6999999999999994E-2</v>
      </c>
      <c r="T48">
        <v>8.5000000000000006E-2</v>
      </c>
      <c r="U48" s="51">
        <v>4</v>
      </c>
      <c r="V48" s="51">
        <v>4</v>
      </c>
      <c r="W48">
        <f t="shared" si="2"/>
        <v>0.9770114942528737</v>
      </c>
      <c r="X48">
        <f t="shared" si="0"/>
        <v>-2.325686216426712E-2</v>
      </c>
      <c r="Y48">
        <f t="shared" si="1"/>
        <v>2</v>
      </c>
    </row>
    <row r="49" spans="1:25">
      <c r="B49">
        <v>3</v>
      </c>
      <c r="C49" t="s">
        <v>1093</v>
      </c>
      <c r="D49" t="s">
        <v>32</v>
      </c>
      <c r="E49" t="s">
        <v>1084</v>
      </c>
      <c r="F49" t="s">
        <v>1090</v>
      </c>
      <c r="G49">
        <v>3.37</v>
      </c>
      <c r="H49">
        <v>4</v>
      </c>
      <c r="K49">
        <v>3</v>
      </c>
      <c r="L49">
        <v>16</v>
      </c>
      <c r="N49" t="s">
        <v>719</v>
      </c>
      <c r="O49" t="s">
        <v>1083</v>
      </c>
      <c r="P49" t="s">
        <v>1094</v>
      </c>
      <c r="Q49" t="s">
        <v>1086</v>
      </c>
      <c r="R49" t="s">
        <v>1090</v>
      </c>
      <c r="S49">
        <v>7.5999999999999998E-2</v>
      </c>
      <c r="T49">
        <v>9.2999999999999999E-2</v>
      </c>
      <c r="U49" s="51">
        <v>4</v>
      </c>
      <c r="V49" s="51">
        <v>4</v>
      </c>
      <c r="W49">
        <f t="shared" si="2"/>
        <v>1.2236842105263157</v>
      </c>
      <c r="X49">
        <f t="shared" si="0"/>
        <v>0.2018661528669248</v>
      </c>
      <c r="Y49">
        <f t="shared" si="1"/>
        <v>2</v>
      </c>
    </row>
    <row r="50" spans="1:25">
      <c r="B50">
        <v>3</v>
      </c>
      <c r="C50" t="s">
        <v>1093</v>
      </c>
      <c r="D50" t="s">
        <v>34</v>
      </c>
      <c r="E50" t="s">
        <v>1084</v>
      </c>
      <c r="F50" t="s">
        <v>1090</v>
      </c>
      <c r="G50">
        <v>1.19</v>
      </c>
      <c r="H50">
        <v>4</v>
      </c>
    </row>
    <row r="51" spans="1:25">
      <c r="B51">
        <v>3</v>
      </c>
      <c r="C51" t="s">
        <v>1093</v>
      </c>
      <c r="D51" t="s">
        <v>32</v>
      </c>
      <c r="E51" t="s">
        <v>1085</v>
      </c>
      <c r="F51" t="s">
        <v>1090</v>
      </c>
      <c r="G51">
        <v>5.72</v>
      </c>
      <c r="H51">
        <v>4</v>
      </c>
    </row>
    <row r="52" spans="1:25">
      <c r="B52">
        <v>3</v>
      </c>
      <c r="C52" t="s">
        <v>1093</v>
      </c>
      <c r="D52" t="s">
        <v>34</v>
      </c>
      <c r="E52" t="s">
        <v>1085</v>
      </c>
      <c r="F52" t="s">
        <v>1090</v>
      </c>
      <c r="G52">
        <v>2.2799999999999998</v>
      </c>
      <c r="H52">
        <v>4</v>
      </c>
    </row>
    <row r="53" spans="1:25">
      <c r="B53">
        <v>3</v>
      </c>
      <c r="C53" t="s">
        <v>1093</v>
      </c>
      <c r="D53" t="s">
        <v>32</v>
      </c>
      <c r="E53" t="s">
        <v>1086</v>
      </c>
      <c r="F53" t="s">
        <v>1090</v>
      </c>
      <c r="G53">
        <v>7.47</v>
      </c>
      <c r="H53">
        <v>4</v>
      </c>
    </row>
    <row r="54" spans="1:25">
      <c r="B54">
        <v>3</v>
      </c>
      <c r="C54" t="s">
        <v>1093</v>
      </c>
      <c r="D54" t="s">
        <v>34</v>
      </c>
      <c r="E54" t="s">
        <v>1086</v>
      </c>
      <c r="F54" t="s">
        <v>1090</v>
      </c>
      <c r="G54">
        <v>1.17</v>
      </c>
      <c r="H54">
        <v>4</v>
      </c>
    </row>
    <row r="57" spans="1:25">
      <c r="A57" t="s">
        <v>60</v>
      </c>
      <c r="B57" t="s">
        <v>15</v>
      </c>
      <c r="C57" t="s">
        <v>49</v>
      </c>
      <c r="D57" t="s">
        <v>706</v>
      </c>
      <c r="E57" t="s">
        <v>1079</v>
      </c>
      <c r="F57" t="s">
        <v>644</v>
      </c>
      <c r="G57" t="s">
        <v>13</v>
      </c>
    </row>
    <row r="58" spans="1:25">
      <c r="A58" t="s">
        <v>61</v>
      </c>
      <c r="B58">
        <v>7</v>
      </c>
      <c r="C58" t="s">
        <v>32</v>
      </c>
      <c r="D58" t="s">
        <v>1081</v>
      </c>
      <c r="E58" t="s">
        <v>1082</v>
      </c>
      <c r="F58">
        <v>72</v>
      </c>
      <c r="G58">
        <v>4</v>
      </c>
    </row>
    <row r="59" spans="1:25">
      <c r="A59" t="s">
        <v>515</v>
      </c>
      <c r="B59">
        <v>7</v>
      </c>
      <c r="C59" t="s">
        <v>34</v>
      </c>
      <c r="D59" t="s">
        <v>1081</v>
      </c>
      <c r="E59" t="s">
        <v>1082</v>
      </c>
      <c r="F59">
        <v>49</v>
      </c>
      <c r="G59">
        <v>4</v>
      </c>
    </row>
    <row r="60" spans="1:25">
      <c r="A60" t="s">
        <v>719</v>
      </c>
      <c r="B60">
        <v>7</v>
      </c>
      <c r="C60" t="s">
        <v>32</v>
      </c>
      <c r="D60" t="s">
        <v>1084</v>
      </c>
      <c r="E60" t="s">
        <v>1082</v>
      </c>
      <c r="F60">
        <v>157</v>
      </c>
      <c r="G60">
        <v>4</v>
      </c>
    </row>
    <row r="61" spans="1:25">
      <c r="A61" t="s">
        <v>707</v>
      </c>
      <c r="B61">
        <v>7</v>
      </c>
      <c r="C61" t="s">
        <v>34</v>
      </c>
      <c r="D61" t="s">
        <v>1084</v>
      </c>
      <c r="E61" t="s">
        <v>1082</v>
      </c>
      <c r="F61">
        <v>38</v>
      </c>
      <c r="G61">
        <v>4</v>
      </c>
    </row>
    <row r="62" spans="1:25">
      <c r="A62" t="s">
        <v>1083</v>
      </c>
      <c r="B62">
        <v>7</v>
      </c>
      <c r="C62" t="s">
        <v>32</v>
      </c>
      <c r="D62" t="s">
        <v>1085</v>
      </c>
      <c r="E62" t="s">
        <v>1082</v>
      </c>
      <c r="F62">
        <v>193</v>
      </c>
      <c r="G62">
        <v>4</v>
      </c>
    </row>
    <row r="63" spans="1:25">
      <c r="B63">
        <v>7</v>
      </c>
      <c r="C63" t="s">
        <v>34</v>
      </c>
      <c r="D63" t="s">
        <v>1085</v>
      </c>
      <c r="E63" t="s">
        <v>1082</v>
      </c>
      <c r="F63">
        <v>59</v>
      </c>
      <c r="G63">
        <v>4</v>
      </c>
    </row>
    <row r="64" spans="1:25">
      <c r="B64">
        <v>7</v>
      </c>
      <c r="C64" t="s">
        <v>32</v>
      </c>
      <c r="D64" t="s">
        <v>1086</v>
      </c>
      <c r="E64" t="s">
        <v>1082</v>
      </c>
      <c r="F64">
        <v>239</v>
      </c>
      <c r="G64">
        <v>4</v>
      </c>
    </row>
    <row r="65" spans="2:7">
      <c r="B65">
        <v>7</v>
      </c>
      <c r="C65" t="s">
        <v>34</v>
      </c>
      <c r="D65" t="s">
        <v>1086</v>
      </c>
      <c r="E65" t="s">
        <v>1082</v>
      </c>
      <c r="F65">
        <v>82</v>
      </c>
      <c r="G65">
        <v>4</v>
      </c>
    </row>
    <row r="66" spans="2:7">
      <c r="G66">
        <v>4</v>
      </c>
    </row>
    <row r="67" spans="2:7">
      <c r="B67">
        <v>8</v>
      </c>
      <c r="C67" t="s">
        <v>32</v>
      </c>
      <c r="D67" t="s">
        <v>1081</v>
      </c>
      <c r="E67" t="s">
        <v>1088</v>
      </c>
      <c r="F67">
        <v>8</v>
      </c>
      <c r="G67">
        <v>4</v>
      </c>
    </row>
    <row r="68" spans="2:7">
      <c r="B68">
        <v>8</v>
      </c>
      <c r="C68" t="s">
        <v>34</v>
      </c>
      <c r="D68" t="s">
        <v>1081</v>
      </c>
      <c r="E68" t="s">
        <v>1088</v>
      </c>
      <c r="F68">
        <v>1</v>
      </c>
      <c r="G68">
        <v>4</v>
      </c>
    </row>
    <row r="69" spans="2:7">
      <c r="B69">
        <v>8</v>
      </c>
      <c r="C69" t="s">
        <v>32</v>
      </c>
      <c r="D69" t="s">
        <v>1084</v>
      </c>
      <c r="E69" t="s">
        <v>1088</v>
      </c>
      <c r="F69">
        <v>40</v>
      </c>
      <c r="G69">
        <v>4</v>
      </c>
    </row>
    <row r="70" spans="2:7">
      <c r="B70">
        <v>8</v>
      </c>
      <c r="C70" t="s">
        <v>34</v>
      </c>
      <c r="D70" t="s">
        <v>1084</v>
      </c>
      <c r="E70" t="s">
        <v>1088</v>
      </c>
      <c r="F70">
        <v>13</v>
      </c>
      <c r="G70">
        <v>4</v>
      </c>
    </row>
    <row r="71" spans="2:7">
      <c r="B71">
        <v>8</v>
      </c>
      <c r="C71" t="s">
        <v>32</v>
      </c>
      <c r="D71" t="s">
        <v>1085</v>
      </c>
      <c r="E71" t="s">
        <v>1088</v>
      </c>
      <c r="F71">
        <v>116</v>
      </c>
      <c r="G71">
        <v>4</v>
      </c>
    </row>
    <row r="72" spans="2:7">
      <c r="B72">
        <v>8</v>
      </c>
      <c r="C72" t="s">
        <v>34</v>
      </c>
      <c r="D72" t="s">
        <v>1085</v>
      </c>
      <c r="E72" t="s">
        <v>1088</v>
      </c>
      <c r="F72">
        <v>37</v>
      </c>
      <c r="G72">
        <v>4</v>
      </c>
    </row>
    <row r="73" spans="2:7">
      <c r="B73">
        <v>8</v>
      </c>
      <c r="C73" t="s">
        <v>32</v>
      </c>
      <c r="D73" t="s">
        <v>1086</v>
      </c>
      <c r="E73" t="s">
        <v>1088</v>
      </c>
      <c r="F73">
        <v>183</v>
      </c>
      <c r="G73">
        <v>4</v>
      </c>
    </row>
    <row r="74" spans="2:7">
      <c r="B74">
        <v>8</v>
      </c>
      <c r="C74" t="s">
        <v>34</v>
      </c>
      <c r="D74" t="s">
        <v>1086</v>
      </c>
      <c r="E74" t="s">
        <v>1088</v>
      </c>
      <c r="F74">
        <v>57</v>
      </c>
      <c r="G74">
        <v>4</v>
      </c>
    </row>
    <row r="75" spans="2:7">
      <c r="G75">
        <v>4</v>
      </c>
    </row>
    <row r="76" spans="2:7">
      <c r="B76">
        <v>9</v>
      </c>
      <c r="C76" t="s">
        <v>32</v>
      </c>
      <c r="D76" t="s">
        <v>1081</v>
      </c>
      <c r="E76" t="s">
        <v>1090</v>
      </c>
      <c r="F76">
        <v>6.2</v>
      </c>
      <c r="G76">
        <v>4</v>
      </c>
    </row>
    <row r="77" spans="2:7">
      <c r="B77">
        <v>9</v>
      </c>
      <c r="C77" t="s">
        <v>34</v>
      </c>
      <c r="D77" t="s">
        <v>1081</v>
      </c>
      <c r="E77" t="s">
        <v>1090</v>
      </c>
      <c r="F77">
        <v>2.2000000000000002</v>
      </c>
      <c r="G77">
        <v>4</v>
      </c>
    </row>
    <row r="78" spans="2:7">
      <c r="B78">
        <v>9</v>
      </c>
      <c r="C78" t="s">
        <v>32</v>
      </c>
      <c r="D78" t="s">
        <v>1084</v>
      </c>
      <c r="E78" t="s">
        <v>1090</v>
      </c>
      <c r="F78">
        <v>32</v>
      </c>
      <c r="G78">
        <v>4</v>
      </c>
    </row>
    <row r="79" spans="2:7">
      <c r="B79">
        <v>9</v>
      </c>
      <c r="C79" t="s">
        <v>34</v>
      </c>
      <c r="D79" t="s">
        <v>1084</v>
      </c>
      <c r="E79" t="s">
        <v>1090</v>
      </c>
      <c r="F79">
        <v>20</v>
      </c>
      <c r="G79">
        <v>4</v>
      </c>
    </row>
    <row r="80" spans="2:7">
      <c r="B80">
        <v>9</v>
      </c>
      <c r="C80" t="s">
        <v>32</v>
      </c>
      <c r="D80" t="s">
        <v>1085</v>
      </c>
      <c r="E80" t="s">
        <v>1090</v>
      </c>
      <c r="F80">
        <v>56</v>
      </c>
      <c r="G80">
        <v>4</v>
      </c>
    </row>
    <row r="81" spans="1:7">
      <c r="B81">
        <v>9</v>
      </c>
      <c r="C81" t="s">
        <v>34</v>
      </c>
      <c r="D81" t="s">
        <v>1085</v>
      </c>
      <c r="E81" t="s">
        <v>1090</v>
      </c>
      <c r="F81">
        <v>36</v>
      </c>
      <c r="G81">
        <v>4</v>
      </c>
    </row>
    <row r="82" spans="1:7">
      <c r="B82">
        <v>9</v>
      </c>
      <c r="C82" t="s">
        <v>32</v>
      </c>
      <c r="D82" t="s">
        <v>1086</v>
      </c>
      <c r="E82" t="s">
        <v>1090</v>
      </c>
      <c r="F82">
        <v>76</v>
      </c>
      <c r="G82">
        <v>4</v>
      </c>
    </row>
    <row r="83" spans="1:7">
      <c r="B83">
        <v>9</v>
      </c>
      <c r="C83" t="s">
        <v>34</v>
      </c>
      <c r="D83" t="s">
        <v>1086</v>
      </c>
      <c r="E83" t="s">
        <v>1090</v>
      </c>
      <c r="F83">
        <v>17</v>
      </c>
      <c r="G83">
        <v>4</v>
      </c>
    </row>
    <row r="85" spans="1:7">
      <c r="A85" t="s">
        <v>60</v>
      </c>
      <c r="B85" t="s">
        <v>15</v>
      </c>
      <c r="C85" t="s">
        <v>49</v>
      </c>
      <c r="D85" t="s">
        <v>706</v>
      </c>
      <c r="E85" t="s">
        <v>1079</v>
      </c>
      <c r="F85" t="s">
        <v>1094</v>
      </c>
      <c r="G85" t="s">
        <v>13</v>
      </c>
    </row>
    <row r="86" spans="1:7">
      <c r="A86" t="s">
        <v>61</v>
      </c>
      <c r="B86">
        <v>10</v>
      </c>
      <c r="C86" t="s">
        <v>32</v>
      </c>
      <c r="D86" t="s">
        <v>1081</v>
      </c>
      <c r="E86" t="s">
        <v>1082</v>
      </c>
      <c r="F86">
        <v>0.16700000000000001</v>
      </c>
      <c r="G86">
        <v>4</v>
      </c>
    </row>
    <row r="87" spans="1:7">
      <c r="A87" t="s">
        <v>515</v>
      </c>
      <c r="B87">
        <v>10</v>
      </c>
      <c r="C87" t="s">
        <v>34</v>
      </c>
      <c r="D87" t="s">
        <v>1081</v>
      </c>
      <c r="E87" t="s">
        <v>1082</v>
      </c>
      <c r="F87">
        <v>0.14799999999999999</v>
      </c>
      <c r="G87">
        <v>4</v>
      </c>
    </row>
    <row r="88" spans="1:7">
      <c r="A88" t="s">
        <v>719</v>
      </c>
      <c r="B88">
        <v>10</v>
      </c>
      <c r="C88" t="s">
        <v>32</v>
      </c>
      <c r="D88" t="s">
        <v>1084</v>
      </c>
      <c r="E88" t="s">
        <v>1082</v>
      </c>
      <c r="F88">
        <v>0.16400000000000001</v>
      </c>
      <c r="G88">
        <v>4</v>
      </c>
    </row>
    <row r="89" spans="1:7">
      <c r="A89" t="s">
        <v>707</v>
      </c>
      <c r="B89">
        <v>10</v>
      </c>
      <c r="C89" t="s">
        <v>34</v>
      </c>
      <c r="D89" t="s">
        <v>1084</v>
      </c>
      <c r="E89" t="s">
        <v>1082</v>
      </c>
      <c r="F89">
        <v>0.14699999999999999</v>
      </c>
      <c r="G89">
        <v>4</v>
      </c>
    </row>
    <row r="90" spans="1:7">
      <c r="A90" t="s">
        <v>1083</v>
      </c>
      <c r="B90">
        <v>10</v>
      </c>
      <c r="C90" t="s">
        <v>32</v>
      </c>
      <c r="D90" t="s">
        <v>1085</v>
      </c>
      <c r="E90" t="s">
        <v>1082</v>
      </c>
      <c r="F90">
        <v>0.16800000000000001</v>
      </c>
      <c r="G90">
        <v>4</v>
      </c>
    </row>
    <row r="91" spans="1:7">
      <c r="B91">
        <v>10</v>
      </c>
      <c r="C91" t="s">
        <v>34</v>
      </c>
      <c r="D91" t="s">
        <v>1085</v>
      </c>
      <c r="E91" t="s">
        <v>1082</v>
      </c>
      <c r="F91">
        <v>0.13400000000000001</v>
      </c>
      <c r="G91">
        <v>4</v>
      </c>
    </row>
    <row r="92" spans="1:7">
      <c r="B92">
        <v>10</v>
      </c>
      <c r="C92" t="s">
        <v>32</v>
      </c>
      <c r="D92" t="s">
        <v>1086</v>
      </c>
      <c r="E92" t="s">
        <v>1082</v>
      </c>
      <c r="F92">
        <v>0.16600000000000001</v>
      </c>
      <c r="G92">
        <v>4</v>
      </c>
    </row>
    <row r="93" spans="1:7">
      <c r="B93">
        <v>10</v>
      </c>
      <c r="C93" t="s">
        <v>34</v>
      </c>
      <c r="D93" t="s">
        <v>1086</v>
      </c>
      <c r="E93" t="s">
        <v>1082</v>
      </c>
      <c r="F93">
        <v>0.11</v>
      </c>
      <c r="G93">
        <v>4</v>
      </c>
    </row>
    <row r="94" spans="1:7">
      <c r="G94">
        <v>4</v>
      </c>
    </row>
    <row r="95" spans="1:7">
      <c r="B95">
        <v>11</v>
      </c>
      <c r="C95" t="s">
        <v>32</v>
      </c>
      <c r="D95" t="s">
        <v>1081</v>
      </c>
      <c r="E95" t="s">
        <v>1088</v>
      </c>
      <c r="F95">
        <v>6.9000000000000006E-2</v>
      </c>
      <c r="G95">
        <v>4</v>
      </c>
    </row>
    <row r="96" spans="1:7">
      <c r="B96">
        <v>11</v>
      </c>
      <c r="C96" t="s">
        <v>34</v>
      </c>
      <c r="D96" t="s">
        <v>1081</v>
      </c>
      <c r="E96" t="s">
        <v>1088</v>
      </c>
      <c r="F96">
        <v>2.8000000000000001E-2</v>
      </c>
      <c r="G96">
        <v>4</v>
      </c>
    </row>
    <row r="97" spans="2:7">
      <c r="B97">
        <v>11</v>
      </c>
      <c r="C97" t="s">
        <v>32</v>
      </c>
      <c r="D97" t="s">
        <v>1084</v>
      </c>
      <c r="E97" t="s">
        <v>1088</v>
      </c>
      <c r="F97">
        <v>6.3E-2</v>
      </c>
      <c r="G97">
        <v>4</v>
      </c>
    </row>
    <row r="98" spans="2:7">
      <c r="B98">
        <v>11</v>
      </c>
      <c r="C98" t="s">
        <v>34</v>
      </c>
      <c r="D98" t="s">
        <v>1084</v>
      </c>
      <c r="E98" t="s">
        <v>1088</v>
      </c>
      <c r="F98">
        <v>0.105</v>
      </c>
      <c r="G98">
        <v>4</v>
      </c>
    </row>
    <row r="99" spans="2:7">
      <c r="B99">
        <v>11</v>
      </c>
      <c r="C99" t="s">
        <v>32</v>
      </c>
      <c r="D99" t="s">
        <v>1085</v>
      </c>
      <c r="E99" t="s">
        <v>1088</v>
      </c>
      <c r="F99">
        <v>0.11899999999999999</v>
      </c>
      <c r="G99">
        <v>4</v>
      </c>
    </row>
    <row r="100" spans="2:7">
      <c r="B100">
        <v>11</v>
      </c>
      <c r="C100" t="s">
        <v>34</v>
      </c>
      <c r="D100" t="s">
        <v>1085</v>
      </c>
      <c r="E100" t="s">
        <v>1088</v>
      </c>
      <c r="F100">
        <v>9.6000000000000002E-2</v>
      </c>
      <c r="G100">
        <v>4</v>
      </c>
    </row>
    <row r="101" spans="2:7">
      <c r="B101">
        <v>11</v>
      </c>
      <c r="C101" t="s">
        <v>32</v>
      </c>
      <c r="D101" t="s">
        <v>1086</v>
      </c>
      <c r="E101" t="s">
        <v>1088</v>
      </c>
      <c r="F101">
        <v>0.114</v>
      </c>
      <c r="G101">
        <v>4</v>
      </c>
    </row>
    <row r="102" spans="2:7">
      <c r="B102">
        <v>11</v>
      </c>
      <c r="C102" t="s">
        <v>34</v>
      </c>
      <c r="D102" t="s">
        <v>1086</v>
      </c>
      <c r="E102" t="s">
        <v>1088</v>
      </c>
      <c r="F102">
        <v>8.8999999999999996E-2</v>
      </c>
      <c r="G102">
        <v>4</v>
      </c>
    </row>
    <row r="103" spans="2:7">
      <c r="G103">
        <v>4</v>
      </c>
    </row>
    <row r="104" spans="2:7">
      <c r="B104">
        <v>12</v>
      </c>
      <c r="C104" t="s">
        <v>32</v>
      </c>
      <c r="D104" t="s">
        <v>1081</v>
      </c>
      <c r="E104" t="s">
        <v>1090</v>
      </c>
      <c r="F104">
        <v>6.6000000000000003E-2</v>
      </c>
      <c r="G104">
        <v>4</v>
      </c>
    </row>
    <row r="105" spans="2:7">
      <c r="B105">
        <v>12</v>
      </c>
      <c r="C105" t="s">
        <v>34</v>
      </c>
      <c r="D105" t="s">
        <v>1081</v>
      </c>
      <c r="E105" t="s">
        <v>1090</v>
      </c>
      <c r="F105">
        <v>4.4999999999999998E-2</v>
      </c>
      <c r="G105">
        <v>4</v>
      </c>
    </row>
    <row r="106" spans="2:7">
      <c r="B106">
        <v>12</v>
      </c>
      <c r="C106" t="s">
        <v>32</v>
      </c>
      <c r="D106" t="s">
        <v>1084</v>
      </c>
      <c r="E106" t="s">
        <v>1090</v>
      </c>
      <c r="F106">
        <v>9.2999999999999999E-2</v>
      </c>
      <c r="G106">
        <v>4</v>
      </c>
    </row>
    <row r="107" spans="2:7">
      <c r="B107">
        <v>12</v>
      </c>
      <c r="C107" t="s">
        <v>34</v>
      </c>
      <c r="D107" t="s">
        <v>1084</v>
      </c>
      <c r="E107" t="s">
        <v>1090</v>
      </c>
      <c r="F107">
        <v>6.3E-2</v>
      </c>
      <c r="G107">
        <v>4</v>
      </c>
    </row>
    <row r="108" spans="2:7">
      <c r="B108">
        <v>12</v>
      </c>
      <c r="C108" t="s">
        <v>32</v>
      </c>
      <c r="D108" t="s">
        <v>1085</v>
      </c>
      <c r="E108" t="s">
        <v>1090</v>
      </c>
      <c r="F108">
        <v>8.6999999999999994E-2</v>
      </c>
      <c r="G108">
        <v>4</v>
      </c>
    </row>
    <row r="109" spans="2:7">
      <c r="B109">
        <v>12</v>
      </c>
      <c r="C109" t="s">
        <v>34</v>
      </c>
      <c r="D109" t="s">
        <v>1085</v>
      </c>
      <c r="E109" t="s">
        <v>1090</v>
      </c>
      <c r="F109">
        <v>8.5000000000000006E-2</v>
      </c>
      <c r="G109">
        <v>4</v>
      </c>
    </row>
    <row r="110" spans="2:7">
      <c r="B110">
        <v>12</v>
      </c>
      <c r="C110" t="s">
        <v>32</v>
      </c>
      <c r="D110" t="s">
        <v>1086</v>
      </c>
      <c r="E110" t="s">
        <v>1090</v>
      </c>
      <c r="F110">
        <v>7.5999999999999998E-2</v>
      </c>
      <c r="G110">
        <v>4</v>
      </c>
    </row>
    <row r="111" spans="2:7">
      <c r="B111">
        <v>12</v>
      </c>
      <c r="C111" t="s">
        <v>34</v>
      </c>
      <c r="D111" t="s">
        <v>1086</v>
      </c>
      <c r="E111" t="s">
        <v>1090</v>
      </c>
      <c r="F111">
        <v>9.2999999999999999E-2</v>
      </c>
      <c r="G111">
        <v>4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16"/>
  <sheetViews>
    <sheetView workbookViewId="0">
      <selection activeCell="J13" sqref="J13"/>
    </sheetView>
  </sheetViews>
  <sheetFormatPr defaultColWidth="11" defaultRowHeight="15.6"/>
  <cols>
    <col min="9" max="9" width="10.8984375" style="48"/>
  </cols>
  <sheetData>
    <row r="1" spans="1:26">
      <c r="A1" t="s">
        <v>60</v>
      </c>
      <c r="B1" t="s">
        <v>15</v>
      </c>
      <c r="C1" t="s">
        <v>49</v>
      </c>
      <c r="D1" t="s">
        <v>706</v>
      </c>
      <c r="E1" t="s">
        <v>1095</v>
      </c>
      <c r="F1" t="s">
        <v>1096</v>
      </c>
      <c r="G1" t="s">
        <v>13</v>
      </c>
      <c r="I1" s="47"/>
      <c r="J1" t="s">
        <v>15</v>
      </c>
      <c r="K1" t="s">
        <v>16</v>
      </c>
      <c r="L1" t="s">
        <v>221</v>
      </c>
      <c r="M1" t="s">
        <v>515</v>
      </c>
      <c r="N1" t="s">
        <v>707</v>
      </c>
      <c r="O1" t="s">
        <v>597</v>
      </c>
      <c r="P1" t="s">
        <v>708</v>
      </c>
      <c r="Q1" t="s">
        <v>620</v>
      </c>
      <c r="R1" t="s">
        <v>709</v>
      </c>
      <c r="S1" t="s">
        <v>710</v>
      </c>
      <c r="T1" t="s">
        <v>711</v>
      </c>
      <c r="U1" t="s">
        <v>712</v>
      </c>
      <c r="V1" t="s">
        <v>713</v>
      </c>
      <c r="W1" t="s">
        <v>714</v>
      </c>
      <c r="X1" t="s">
        <v>715</v>
      </c>
      <c r="Y1" t="s">
        <v>716</v>
      </c>
      <c r="Z1" t="s">
        <v>28</v>
      </c>
    </row>
    <row r="2" spans="1:26">
      <c r="A2" t="s">
        <v>856</v>
      </c>
      <c r="B2">
        <v>1</v>
      </c>
      <c r="C2" t="s">
        <v>32</v>
      </c>
      <c r="D2" t="s">
        <v>1097</v>
      </c>
      <c r="E2" t="s">
        <v>1098</v>
      </c>
      <c r="F2">
        <v>26.62</v>
      </c>
      <c r="G2">
        <v>3</v>
      </c>
      <c r="J2">
        <v>1</v>
      </c>
      <c r="K2">
        <v>1</v>
      </c>
      <c r="M2" t="s">
        <v>819</v>
      </c>
      <c r="N2" t="s">
        <v>952</v>
      </c>
      <c r="P2" t="s">
        <v>1096</v>
      </c>
      <c r="R2" t="s">
        <v>1099</v>
      </c>
      <c r="S2" t="s">
        <v>557</v>
      </c>
      <c r="T2">
        <f>AVERAGE(F2,F5)</f>
        <v>37.994999999999997</v>
      </c>
      <c r="U2">
        <f>F6</f>
        <v>27.68</v>
      </c>
      <c r="V2">
        <v>6</v>
      </c>
      <c r="W2">
        <v>3</v>
      </c>
      <c r="X2">
        <f>U2/T2</f>
        <v>0.72851691011975261</v>
      </c>
      <c r="Y2">
        <f t="shared" ref="Y2:Y7" si="0">LN(X2)</f>
        <v>-0.31674444137227942</v>
      </c>
      <c r="Z2">
        <f>(V2*W2)/(W2+V2)</f>
        <v>2</v>
      </c>
    </row>
    <row r="3" spans="1:26">
      <c r="A3" t="s">
        <v>515</v>
      </c>
      <c r="B3">
        <v>1</v>
      </c>
      <c r="C3" t="s">
        <v>32</v>
      </c>
      <c r="D3" t="s">
        <v>1100</v>
      </c>
      <c r="E3" t="s">
        <v>1098</v>
      </c>
      <c r="F3">
        <v>10.78</v>
      </c>
      <c r="G3">
        <v>3</v>
      </c>
      <c r="J3">
        <v>1</v>
      </c>
      <c r="K3">
        <v>2</v>
      </c>
      <c r="M3" t="s">
        <v>819</v>
      </c>
      <c r="N3" t="s">
        <v>952</v>
      </c>
      <c r="P3" t="s">
        <v>1096</v>
      </c>
      <c r="R3" t="s">
        <v>1101</v>
      </c>
      <c r="S3" t="s">
        <v>557</v>
      </c>
      <c r="T3">
        <f>AVERAGE(F3,F5)</f>
        <v>30.074999999999999</v>
      </c>
      <c r="U3">
        <f>F7</f>
        <v>34.58</v>
      </c>
      <c r="V3">
        <v>6</v>
      </c>
      <c r="W3">
        <v>3</v>
      </c>
      <c r="X3">
        <f t="shared" ref="X3:X7" si="1">U3/T3</f>
        <v>1.1497921862011637</v>
      </c>
      <c r="Y3">
        <f t="shared" si="0"/>
        <v>0.13958121839440185</v>
      </c>
      <c r="Z3">
        <f t="shared" ref="Z3:Z7" si="2">(V3*W3)/(W3+V3)</f>
        <v>2</v>
      </c>
    </row>
    <row r="4" spans="1:26">
      <c r="A4" t="s">
        <v>819</v>
      </c>
      <c r="B4">
        <v>1</v>
      </c>
      <c r="C4" t="s">
        <v>32</v>
      </c>
      <c r="D4" t="s">
        <v>1102</v>
      </c>
      <c r="E4" t="s">
        <v>1098</v>
      </c>
      <c r="F4">
        <v>5.67</v>
      </c>
      <c r="G4">
        <v>3</v>
      </c>
      <c r="J4">
        <v>1</v>
      </c>
      <c r="K4">
        <v>3</v>
      </c>
      <c r="M4" t="s">
        <v>819</v>
      </c>
      <c r="N4" t="s">
        <v>952</v>
      </c>
      <c r="P4" t="s">
        <v>1096</v>
      </c>
      <c r="R4" t="s">
        <v>1103</v>
      </c>
      <c r="S4" t="s">
        <v>557</v>
      </c>
      <c r="T4">
        <f>AVERAGE(F4,F3)</f>
        <v>8.2249999999999996</v>
      </c>
      <c r="U4">
        <f>F8</f>
        <v>12.87</v>
      </c>
      <c r="V4">
        <v>6</v>
      </c>
      <c r="W4">
        <v>3</v>
      </c>
      <c r="X4">
        <f t="shared" si="1"/>
        <v>1.564741641337386</v>
      </c>
      <c r="Y4">
        <f t="shared" si="0"/>
        <v>0.4477207249565997</v>
      </c>
      <c r="Z4">
        <f t="shared" si="2"/>
        <v>2</v>
      </c>
    </row>
    <row r="5" spans="1:26">
      <c r="A5" t="s">
        <v>707</v>
      </c>
      <c r="B5">
        <v>1</v>
      </c>
      <c r="C5" t="s">
        <v>32</v>
      </c>
      <c r="D5" t="s">
        <v>1104</v>
      </c>
      <c r="E5" t="s">
        <v>1098</v>
      </c>
      <c r="F5">
        <v>49.37</v>
      </c>
      <c r="G5">
        <v>3</v>
      </c>
      <c r="J5">
        <v>2</v>
      </c>
      <c r="K5">
        <v>1</v>
      </c>
      <c r="M5" t="s">
        <v>819</v>
      </c>
      <c r="N5" t="s">
        <v>952</v>
      </c>
      <c r="P5" t="s">
        <v>1096</v>
      </c>
      <c r="R5" t="s">
        <v>1105</v>
      </c>
      <c r="S5" t="s">
        <v>557</v>
      </c>
      <c r="T5">
        <f>AVERAGE(F9:F10)</f>
        <v>9.1</v>
      </c>
      <c r="U5">
        <f>F11</f>
        <v>4.8</v>
      </c>
      <c r="V5">
        <v>6</v>
      </c>
      <c r="W5">
        <v>3</v>
      </c>
      <c r="X5">
        <f t="shared" si="1"/>
        <v>0.52747252747252749</v>
      </c>
      <c r="Y5">
        <f t="shared" si="0"/>
        <v>-0.63965849560895904</v>
      </c>
      <c r="Z5">
        <f t="shared" si="2"/>
        <v>2</v>
      </c>
    </row>
    <row r="6" spans="1:26">
      <c r="A6" t="s">
        <v>952</v>
      </c>
      <c r="B6">
        <v>1</v>
      </c>
      <c r="C6" t="s">
        <v>34</v>
      </c>
      <c r="D6" t="s">
        <v>1099</v>
      </c>
      <c r="E6" t="s">
        <v>1098</v>
      </c>
      <c r="F6">
        <v>27.68</v>
      </c>
      <c r="G6">
        <v>3</v>
      </c>
      <c r="J6">
        <v>3</v>
      </c>
      <c r="K6">
        <v>1</v>
      </c>
      <c r="M6" t="s">
        <v>819</v>
      </c>
      <c r="N6" t="s">
        <v>952</v>
      </c>
      <c r="P6" t="s">
        <v>1096</v>
      </c>
      <c r="R6" t="s">
        <v>1106</v>
      </c>
      <c r="S6" t="s">
        <v>557</v>
      </c>
      <c r="T6">
        <f>AVERAGE(F13:F14)</f>
        <v>5.3699999999999992</v>
      </c>
      <c r="U6">
        <f>F15</f>
        <v>3.07</v>
      </c>
      <c r="V6">
        <v>6</v>
      </c>
      <c r="W6">
        <v>3</v>
      </c>
      <c r="X6">
        <f t="shared" si="1"/>
        <v>0.57169459962756053</v>
      </c>
      <c r="Y6">
        <f t="shared" si="0"/>
        <v>-0.55915034692166754</v>
      </c>
      <c r="Z6">
        <f t="shared" si="2"/>
        <v>2</v>
      </c>
    </row>
    <row r="7" spans="1:26">
      <c r="B7">
        <v>1</v>
      </c>
      <c r="C7" t="s">
        <v>34</v>
      </c>
      <c r="D7" t="s">
        <v>1101</v>
      </c>
      <c r="E7" t="s">
        <v>1098</v>
      </c>
      <c r="F7">
        <v>34.58</v>
      </c>
      <c r="G7">
        <v>3</v>
      </c>
      <c r="J7">
        <v>3</v>
      </c>
      <c r="K7">
        <v>2</v>
      </c>
      <c r="M7" t="s">
        <v>819</v>
      </c>
      <c r="N7" t="s">
        <v>952</v>
      </c>
      <c r="P7" t="s">
        <v>1096</v>
      </c>
      <c r="R7" t="s">
        <v>1107</v>
      </c>
      <c r="S7" t="s">
        <v>557</v>
      </c>
      <c r="T7">
        <f>AVERAGE(F12:F13)</f>
        <v>4.2699999999999996</v>
      </c>
      <c r="U7">
        <f>F16</f>
        <v>5.2</v>
      </c>
      <c r="V7">
        <v>6</v>
      </c>
      <c r="W7">
        <v>3</v>
      </c>
      <c r="X7">
        <f t="shared" si="1"/>
        <v>1.2177985948477754</v>
      </c>
      <c r="Y7">
        <f t="shared" si="0"/>
        <v>0.19704479834684868</v>
      </c>
      <c r="Z7">
        <f t="shared" si="2"/>
        <v>2</v>
      </c>
    </row>
    <row r="8" spans="1:26">
      <c r="B8">
        <v>1</v>
      </c>
      <c r="C8" t="s">
        <v>34</v>
      </c>
      <c r="D8" t="s">
        <v>1103</v>
      </c>
      <c r="E8" t="s">
        <v>1098</v>
      </c>
      <c r="F8">
        <v>12.87</v>
      </c>
      <c r="G8">
        <v>3</v>
      </c>
    </row>
    <row r="9" spans="1:26">
      <c r="B9">
        <v>2</v>
      </c>
      <c r="C9" t="s">
        <v>32</v>
      </c>
      <c r="D9" t="s">
        <v>1104</v>
      </c>
      <c r="E9" t="s">
        <v>1098</v>
      </c>
      <c r="F9">
        <v>17.5</v>
      </c>
      <c r="G9">
        <v>3</v>
      </c>
    </row>
    <row r="10" spans="1:26">
      <c r="B10">
        <v>2</v>
      </c>
      <c r="C10" t="s">
        <v>32</v>
      </c>
      <c r="D10" t="s">
        <v>1108</v>
      </c>
      <c r="E10" t="s">
        <v>1098</v>
      </c>
      <c r="F10">
        <v>0.7</v>
      </c>
      <c r="G10">
        <v>3</v>
      </c>
    </row>
    <row r="11" spans="1:26">
      <c r="B11">
        <v>2</v>
      </c>
      <c r="C11" t="s">
        <v>34</v>
      </c>
      <c r="D11" t="s">
        <v>1105</v>
      </c>
      <c r="E11" t="s">
        <v>1098</v>
      </c>
      <c r="F11">
        <v>4.8</v>
      </c>
      <c r="G11">
        <v>3</v>
      </c>
    </row>
    <row r="12" spans="1:26">
      <c r="B12">
        <v>3</v>
      </c>
      <c r="C12" t="s">
        <v>32</v>
      </c>
      <c r="D12">
        <v>303</v>
      </c>
      <c r="E12" t="s">
        <v>1109</v>
      </c>
      <c r="F12">
        <v>4.2699999999999996</v>
      </c>
      <c r="G12">
        <v>3</v>
      </c>
    </row>
    <row r="13" spans="1:26">
      <c r="B13">
        <v>3</v>
      </c>
      <c r="C13" t="s">
        <v>32</v>
      </c>
      <c r="D13">
        <v>264</v>
      </c>
      <c r="E13" t="s">
        <v>1109</v>
      </c>
      <c r="F13">
        <v>4.2699999999999996</v>
      </c>
      <c r="G13">
        <v>3</v>
      </c>
    </row>
    <row r="14" spans="1:26">
      <c r="B14">
        <v>3</v>
      </c>
      <c r="C14" t="s">
        <v>32</v>
      </c>
      <c r="D14">
        <v>232</v>
      </c>
      <c r="E14" t="s">
        <v>1109</v>
      </c>
      <c r="F14">
        <v>6.47</v>
      </c>
      <c r="G14">
        <v>3</v>
      </c>
    </row>
    <row r="15" spans="1:26">
      <c r="B15">
        <v>3</v>
      </c>
      <c r="C15" t="s">
        <v>34</v>
      </c>
      <c r="D15" t="s">
        <v>1106</v>
      </c>
      <c r="E15" t="s">
        <v>1109</v>
      </c>
      <c r="F15">
        <v>3.07</v>
      </c>
      <c r="G15">
        <v>3</v>
      </c>
    </row>
    <row r="16" spans="1:26">
      <c r="B16">
        <v>3</v>
      </c>
      <c r="C16" t="s">
        <v>34</v>
      </c>
      <c r="D16" t="s">
        <v>1107</v>
      </c>
      <c r="E16" t="s">
        <v>1109</v>
      </c>
      <c r="F16">
        <v>5.2</v>
      </c>
      <c r="G16">
        <v>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15"/>
  <sheetViews>
    <sheetView workbookViewId="0">
      <selection activeCell="A20" sqref="A20"/>
    </sheetView>
  </sheetViews>
  <sheetFormatPr defaultColWidth="11" defaultRowHeight="15.6"/>
  <cols>
    <col min="11" max="11" width="10.8984375" style="48"/>
  </cols>
  <sheetData>
    <row r="1" spans="1:26">
      <c r="A1" t="s">
        <v>60</v>
      </c>
      <c r="B1" t="s">
        <v>15</v>
      </c>
      <c r="C1" t="s">
        <v>597</v>
      </c>
      <c r="D1" t="s">
        <v>1110</v>
      </c>
      <c r="E1" t="s">
        <v>49</v>
      </c>
      <c r="F1" t="s">
        <v>706</v>
      </c>
      <c r="G1" t="s">
        <v>757</v>
      </c>
      <c r="H1" t="s">
        <v>1111</v>
      </c>
      <c r="I1" t="s">
        <v>13</v>
      </c>
      <c r="K1" s="47"/>
      <c r="L1" t="s">
        <v>15</v>
      </c>
      <c r="M1" t="s">
        <v>16</v>
      </c>
      <c r="N1" t="s">
        <v>515</v>
      </c>
      <c r="O1" t="s">
        <v>707</v>
      </c>
      <c r="P1" t="s">
        <v>708</v>
      </c>
      <c r="Q1" t="s">
        <v>620</v>
      </c>
      <c r="R1" t="s">
        <v>709</v>
      </c>
      <c r="S1" t="s">
        <v>710</v>
      </c>
      <c r="T1" t="s">
        <v>711</v>
      </c>
      <c r="U1" t="s">
        <v>712</v>
      </c>
      <c r="V1" t="s">
        <v>713</v>
      </c>
      <c r="W1" t="s">
        <v>714</v>
      </c>
      <c r="X1" t="s">
        <v>715</v>
      </c>
      <c r="Y1" t="s">
        <v>716</v>
      </c>
      <c r="Z1" t="s">
        <v>28</v>
      </c>
    </row>
    <row r="2" spans="1:26">
      <c r="A2" t="s">
        <v>74</v>
      </c>
      <c r="B2">
        <v>1</v>
      </c>
      <c r="D2" t="s">
        <v>1112</v>
      </c>
      <c r="E2" t="s">
        <v>32</v>
      </c>
      <c r="F2" t="s">
        <v>1113</v>
      </c>
      <c r="H2">
        <v>5.6715802557087196</v>
      </c>
      <c r="I2">
        <v>16</v>
      </c>
      <c r="K2" s="67"/>
      <c r="L2">
        <v>1</v>
      </c>
      <c r="M2">
        <v>1</v>
      </c>
      <c r="N2" t="s">
        <v>719</v>
      </c>
      <c r="O2" t="s">
        <v>838</v>
      </c>
      <c r="P2" t="s">
        <v>1111</v>
      </c>
      <c r="R2" t="s">
        <v>1112</v>
      </c>
      <c r="S2" t="s">
        <v>557</v>
      </c>
      <c r="T2">
        <v>5.6715802557087196</v>
      </c>
      <c r="U2">
        <v>4.5031777910827797</v>
      </c>
      <c r="V2">
        <v>16</v>
      </c>
      <c r="W2">
        <v>4</v>
      </c>
      <c r="X2">
        <f>U2/T2</f>
        <v>0.79398996188938942</v>
      </c>
      <c r="Y2">
        <f>LN(X2)</f>
        <v>-0.23068446027160625</v>
      </c>
      <c r="Z2">
        <f>(V2*W2)/(W2+V2)</f>
        <v>3.2</v>
      </c>
    </row>
    <row r="3" spans="1:26">
      <c r="A3" t="s">
        <v>515</v>
      </c>
      <c r="B3">
        <v>1</v>
      </c>
      <c r="D3" t="s">
        <v>1114</v>
      </c>
      <c r="E3" t="s">
        <v>32</v>
      </c>
      <c r="F3" t="s">
        <v>1113</v>
      </c>
      <c r="H3">
        <v>6.7250032209902297</v>
      </c>
      <c r="I3">
        <v>16</v>
      </c>
      <c r="L3">
        <v>1</v>
      </c>
      <c r="M3">
        <v>2</v>
      </c>
      <c r="N3" t="s">
        <v>719</v>
      </c>
      <c r="O3" t="s">
        <v>838</v>
      </c>
      <c r="P3" t="s">
        <v>1111</v>
      </c>
      <c r="R3" t="s">
        <v>1114</v>
      </c>
      <c r="S3" t="s">
        <v>557</v>
      </c>
      <c r="T3">
        <v>6.7250032209902297</v>
      </c>
      <c r="U3">
        <v>4.4940680727868001</v>
      </c>
      <c r="V3">
        <v>16</v>
      </c>
      <c r="W3">
        <v>4</v>
      </c>
      <c r="X3">
        <f t="shared" ref="X3:X8" si="0">U3/T3</f>
        <v>0.66826259038208558</v>
      </c>
      <c r="Y3">
        <f t="shared" ref="Y3:Y8" si="1">LN(X3)</f>
        <v>-0.40307408331442857</v>
      </c>
      <c r="Z3">
        <f t="shared" ref="Z3:Z8" si="2">(V3*W3)/(W3+V3)</f>
        <v>3.2</v>
      </c>
    </row>
    <row r="4" spans="1:26">
      <c r="A4" t="s">
        <v>719</v>
      </c>
      <c r="B4">
        <v>1</v>
      </c>
      <c r="D4" t="s">
        <v>24</v>
      </c>
      <c r="E4" t="s">
        <v>32</v>
      </c>
      <c r="F4" t="s">
        <v>1113</v>
      </c>
      <c r="H4">
        <v>5.7882634694233097</v>
      </c>
      <c r="I4">
        <v>16</v>
      </c>
      <c r="L4">
        <v>1</v>
      </c>
      <c r="M4">
        <v>3</v>
      </c>
      <c r="N4" t="s">
        <v>719</v>
      </c>
      <c r="O4" t="s">
        <v>838</v>
      </c>
      <c r="P4" t="s">
        <v>1111</v>
      </c>
      <c r="R4" t="s">
        <v>24</v>
      </c>
      <c r="S4" t="s">
        <v>557</v>
      </c>
      <c r="T4">
        <v>5.7882634694233097</v>
      </c>
      <c r="U4">
        <v>4.68018825740638</v>
      </c>
      <c r="V4">
        <v>16</v>
      </c>
      <c r="W4">
        <v>4</v>
      </c>
      <c r="X4">
        <f t="shared" si="0"/>
        <v>0.80856517367076097</v>
      </c>
      <c r="Y4">
        <f t="shared" si="1"/>
        <v>-0.21249399261301788</v>
      </c>
      <c r="Z4">
        <f t="shared" si="2"/>
        <v>3.2</v>
      </c>
    </row>
    <row r="5" spans="1:26">
      <c r="A5" t="s">
        <v>707</v>
      </c>
      <c r="B5">
        <v>1</v>
      </c>
      <c r="D5" t="s">
        <v>21</v>
      </c>
      <c r="E5" t="s">
        <v>32</v>
      </c>
      <c r="F5" t="s">
        <v>1113</v>
      </c>
      <c r="H5">
        <v>8.0634497184475507</v>
      </c>
      <c r="I5">
        <v>16</v>
      </c>
      <c r="L5">
        <v>1</v>
      </c>
      <c r="M5">
        <v>4</v>
      </c>
      <c r="N5" t="s">
        <v>719</v>
      </c>
      <c r="O5" t="s">
        <v>838</v>
      </c>
      <c r="P5" t="s">
        <v>1111</v>
      </c>
      <c r="R5" t="s">
        <v>21</v>
      </c>
      <c r="S5" t="s">
        <v>557</v>
      </c>
      <c r="T5">
        <v>8.0634497184475507</v>
      </c>
      <c r="U5">
        <v>5.1153175138502496</v>
      </c>
      <c r="V5">
        <v>16</v>
      </c>
      <c r="W5">
        <v>4</v>
      </c>
      <c r="X5">
        <f t="shared" si="0"/>
        <v>0.63438325933222262</v>
      </c>
      <c r="Y5">
        <f t="shared" si="1"/>
        <v>-0.45510199719973848</v>
      </c>
      <c r="Z5">
        <f t="shared" si="2"/>
        <v>3.2</v>
      </c>
    </row>
    <row r="6" spans="1:26">
      <c r="A6" t="s">
        <v>838</v>
      </c>
      <c r="B6">
        <v>1</v>
      </c>
      <c r="D6" t="s">
        <v>1115</v>
      </c>
      <c r="E6" t="s">
        <v>32</v>
      </c>
      <c r="F6" t="s">
        <v>1113</v>
      </c>
      <c r="H6">
        <v>8.1825884635497506</v>
      </c>
      <c r="I6">
        <v>16</v>
      </c>
      <c r="L6">
        <v>1</v>
      </c>
      <c r="M6">
        <v>5</v>
      </c>
      <c r="N6" t="s">
        <v>719</v>
      </c>
      <c r="O6" t="s">
        <v>838</v>
      </c>
      <c r="P6" t="s">
        <v>1111</v>
      </c>
      <c r="R6" t="s">
        <v>1115</v>
      </c>
      <c r="S6" t="s">
        <v>557</v>
      </c>
      <c r="T6">
        <v>8.1825884635497506</v>
      </c>
      <c r="U6">
        <v>5.5906750437675701</v>
      </c>
      <c r="V6">
        <v>16</v>
      </c>
      <c r="W6">
        <v>4</v>
      </c>
      <c r="X6">
        <f t="shared" si="0"/>
        <v>0.68324040353145621</v>
      </c>
      <c r="Y6">
        <f t="shared" si="1"/>
        <v>-0.38090849959794382</v>
      </c>
      <c r="Z6">
        <f t="shared" si="2"/>
        <v>3.2</v>
      </c>
    </row>
    <row r="7" spans="1:26">
      <c r="B7">
        <v>1</v>
      </c>
      <c r="D7" t="s">
        <v>1116</v>
      </c>
      <c r="E7" t="s">
        <v>32</v>
      </c>
      <c r="F7" t="s">
        <v>1113</v>
      </c>
      <c r="H7">
        <v>9.3378705086132996</v>
      </c>
      <c r="I7">
        <v>16</v>
      </c>
      <c r="L7">
        <v>1</v>
      </c>
      <c r="M7">
        <v>6</v>
      </c>
      <c r="N7" t="s">
        <v>719</v>
      </c>
      <c r="O7" t="s">
        <v>838</v>
      </c>
      <c r="P7" t="s">
        <v>1111</v>
      </c>
      <c r="R7" t="s">
        <v>1116</v>
      </c>
      <c r="S7" t="s">
        <v>557</v>
      </c>
      <c r="T7">
        <v>9.3378705086132996</v>
      </c>
      <c r="U7">
        <v>5.9574435189886801</v>
      </c>
      <c r="V7">
        <v>16</v>
      </c>
      <c r="W7">
        <v>4</v>
      </c>
      <c r="X7">
        <f t="shared" si="0"/>
        <v>0.63798737768889635</v>
      </c>
      <c r="Y7">
        <f t="shared" si="1"/>
        <v>-0.44943678001973963</v>
      </c>
      <c r="Z7">
        <f t="shared" si="2"/>
        <v>3.2</v>
      </c>
    </row>
    <row r="8" spans="1:26">
      <c r="B8">
        <v>1</v>
      </c>
      <c r="D8" t="s">
        <v>1117</v>
      </c>
      <c r="E8" t="s">
        <v>32</v>
      </c>
      <c r="F8" t="s">
        <v>1113</v>
      </c>
      <c r="H8">
        <v>7.82485391861883</v>
      </c>
      <c r="I8">
        <v>16</v>
      </c>
      <c r="L8">
        <v>1</v>
      </c>
      <c r="M8">
        <v>7</v>
      </c>
      <c r="N8" t="s">
        <v>719</v>
      </c>
      <c r="O8" t="s">
        <v>838</v>
      </c>
      <c r="P8" t="s">
        <v>1111</v>
      </c>
      <c r="R8" t="s">
        <v>1117</v>
      </c>
      <c r="S8" t="s">
        <v>557</v>
      </c>
      <c r="T8">
        <v>7.82485391861883</v>
      </c>
      <c r="U8">
        <v>6.1259278346608799</v>
      </c>
      <c r="V8">
        <v>16</v>
      </c>
      <c r="W8">
        <v>4</v>
      </c>
      <c r="X8">
        <f t="shared" si="0"/>
        <v>0.78288079220042117</v>
      </c>
      <c r="Y8">
        <f t="shared" si="1"/>
        <v>-0.24477483953653573</v>
      </c>
      <c r="Z8">
        <f t="shared" si="2"/>
        <v>3.2</v>
      </c>
    </row>
    <row r="9" spans="1:26">
      <c r="B9">
        <v>1</v>
      </c>
      <c r="D9" t="s">
        <v>1112</v>
      </c>
      <c r="E9" t="s">
        <v>34</v>
      </c>
      <c r="F9" t="s">
        <v>1118</v>
      </c>
      <c r="H9">
        <v>4.5031777910827797</v>
      </c>
      <c r="I9">
        <v>4</v>
      </c>
    </row>
    <row r="10" spans="1:26">
      <c r="B10">
        <v>1</v>
      </c>
      <c r="D10" t="s">
        <v>1114</v>
      </c>
      <c r="E10" t="s">
        <v>34</v>
      </c>
      <c r="F10" t="s">
        <v>1118</v>
      </c>
      <c r="H10">
        <v>4.4940680727868001</v>
      </c>
      <c r="I10">
        <v>4</v>
      </c>
    </row>
    <row r="11" spans="1:26">
      <c r="B11">
        <v>1</v>
      </c>
      <c r="D11" t="s">
        <v>24</v>
      </c>
      <c r="E11" t="s">
        <v>34</v>
      </c>
      <c r="F11" t="s">
        <v>1118</v>
      </c>
      <c r="H11">
        <v>4.68018825740638</v>
      </c>
      <c r="I11">
        <v>4</v>
      </c>
    </row>
    <row r="12" spans="1:26">
      <c r="B12">
        <v>1</v>
      </c>
      <c r="D12" t="s">
        <v>21</v>
      </c>
      <c r="E12" t="s">
        <v>34</v>
      </c>
      <c r="F12" t="s">
        <v>1118</v>
      </c>
      <c r="H12">
        <v>5.1153175138502496</v>
      </c>
      <c r="I12">
        <v>4</v>
      </c>
    </row>
    <row r="13" spans="1:26">
      <c r="B13">
        <v>1</v>
      </c>
      <c r="D13" t="s">
        <v>1115</v>
      </c>
      <c r="E13" t="s">
        <v>34</v>
      </c>
      <c r="F13" t="s">
        <v>1118</v>
      </c>
      <c r="H13">
        <v>5.5906750437675701</v>
      </c>
      <c r="I13">
        <v>4</v>
      </c>
    </row>
    <row r="14" spans="1:26">
      <c r="B14">
        <v>1</v>
      </c>
      <c r="D14" t="s">
        <v>1116</v>
      </c>
      <c r="E14" t="s">
        <v>34</v>
      </c>
      <c r="F14" t="s">
        <v>1118</v>
      </c>
      <c r="H14">
        <v>5.9574435189886801</v>
      </c>
      <c r="I14">
        <v>4</v>
      </c>
    </row>
    <row r="15" spans="1:26">
      <c r="B15">
        <v>1</v>
      </c>
      <c r="D15" t="s">
        <v>1117</v>
      </c>
      <c r="E15" t="s">
        <v>34</v>
      </c>
      <c r="F15" t="s">
        <v>1118</v>
      </c>
      <c r="H15">
        <v>6.1259278346608799</v>
      </c>
      <c r="I15">
        <v>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82"/>
  <sheetViews>
    <sheetView zoomScale="83" workbookViewId="0">
      <selection activeCell="K46" sqref="K46"/>
    </sheetView>
  </sheetViews>
  <sheetFormatPr defaultColWidth="11" defaultRowHeight="15.6"/>
  <cols>
    <col min="9" max="9" width="10.8984375" style="48"/>
    <col min="10" max="10" width="10.8984375" style="55"/>
  </cols>
  <sheetData>
    <row r="1" spans="1:26">
      <c r="A1" t="s">
        <v>60</v>
      </c>
      <c r="B1" t="s">
        <v>15</v>
      </c>
      <c r="C1" t="s">
        <v>597</v>
      </c>
      <c r="D1" t="s">
        <v>49</v>
      </c>
      <c r="E1" t="s">
        <v>706</v>
      </c>
      <c r="F1" t="s">
        <v>70</v>
      </c>
      <c r="G1" t="s">
        <v>13</v>
      </c>
      <c r="J1" s="55" t="s">
        <v>15</v>
      </c>
      <c r="K1" t="s">
        <v>16</v>
      </c>
      <c r="L1" t="s">
        <v>221</v>
      </c>
      <c r="M1" t="s">
        <v>515</v>
      </c>
      <c r="N1" t="s">
        <v>707</v>
      </c>
      <c r="O1" t="s">
        <v>597</v>
      </c>
      <c r="P1" t="s">
        <v>708</v>
      </c>
      <c r="Q1" t="s">
        <v>620</v>
      </c>
      <c r="R1" t="s">
        <v>709</v>
      </c>
      <c r="S1" t="s">
        <v>710</v>
      </c>
      <c r="T1" t="s">
        <v>711</v>
      </c>
      <c r="U1" t="s">
        <v>712</v>
      </c>
      <c r="V1" t="s">
        <v>713</v>
      </c>
      <c r="W1" t="s">
        <v>714</v>
      </c>
      <c r="X1" t="s">
        <v>715</v>
      </c>
      <c r="Y1" t="s">
        <v>716</v>
      </c>
      <c r="Z1" t="s">
        <v>28</v>
      </c>
    </row>
    <row r="2" spans="1:26">
      <c r="A2" t="s">
        <v>191</v>
      </c>
      <c r="B2">
        <v>1</v>
      </c>
      <c r="C2">
        <v>1988</v>
      </c>
      <c r="D2" t="s">
        <v>32</v>
      </c>
      <c r="E2" t="s">
        <v>1176</v>
      </c>
      <c r="F2">
        <v>58.5</v>
      </c>
      <c r="G2">
        <v>4</v>
      </c>
      <c r="J2" s="55">
        <v>1</v>
      </c>
      <c r="K2">
        <v>1</v>
      </c>
      <c r="M2" t="s">
        <v>819</v>
      </c>
      <c r="N2" t="s">
        <v>952</v>
      </c>
      <c r="O2">
        <v>1988</v>
      </c>
      <c r="P2" t="s">
        <v>70</v>
      </c>
      <c r="R2" t="s">
        <v>1177</v>
      </c>
      <c r="S2" t="s">
        <v>557</v>
      </c>
      <c r="T2">
        <f>AVERAGE(F2:F3)</f>
        <v>56.65</v>
      </c>
      <c r="U2">
        <f t="shared" ref="U2:U12" si="0">F6</f>
        <v>57.8</v>
      </c>
      <c r="V2">
        <v>8</v>
      </c>
      <c r="W2">
        <v>4</v>
      </c>
      <c r="X2">
        <f>U2/T2</f>
        <v>1.0203000882612532</v>
      </c>
      <c r="Y2">
        <f>LN(X2)</f>
        <v>2.0096788204316336E-2</v>
      </c>
      <c r="Z2">
        <f>(V2*W2)/(W2+V2)</f>
        <v>2.6666666666666665</v>
      </c>
    </row>
    <row r="3" spans="1:26">
      <c r="A3" t="s">
        <v>515</v>
      </c>
      <c r="B3">
        <v>1</v>
      </c>
      <c r="C3">
        <v>1988</v>
      </c>
      <c r="D3" t="s">
        <v>32</v>
      </c>
      <c r="E3" t="s">
        <v>1178</v>
      </c>
      <c r="F3">
        <v>54.8</v>
      </c>
      <c r="G3">
        <v>4</v>
      </c>
      <c r="J3" s="55">
        <v>1</v>
      </c>
      <c r="K3">
        <v>2</v>
      </c>
      <c r="M3" t="s">
        <v>819</v>
      </c>
      <c r="N3" t="s">
        <v>952</v>
      </c>
      <c r="O3">
        <v>1988</v>
      </c>
      <c r="P3" t="s">
        <v>70</v>
      </c>
      <c r="R3" t="s">
        <v>1179</v>
      </c>
      <c r="S3" t="s">
        <v>557</v>
      </c>
      <c r="T3">
        <f>AVERAGE(F2,F4)</f>
        <v>39.5</v>
      </c>
      <c r="U3">
        <f t="shared" si="0"/>
        <v>33.200000000000003</v>
      </c>
      <c r="V3">
        <v>8</v>
      </c>
      <c r="W3">
        <v>4</v>
      </c>
      <c r="X3">
        <f t="shared" ref="X3:X34" si="1">U3/T3</f>
        <v>0.84050632911392409</v>
      </c>
      <c r="Y3">
        <f t="shared" ref="Y3:Y34" si="2">LN(X3)</f>
        <v>-0.17375079598463328</v>
      </c>
      <c r="Z3">
        <f t="shared" ref="Z3:Z34" si="3">(V3*W3)/(W3+V3)</f>
        <v>2.6666666666666665</v>
      </c>
    </row>
    <row r="4" spans="1:26">
      <c r="A4" t="s">
        <v>819</v>
      </c>
      <c r="B4">
        <v>1</v>
      </c>
      <c r="C4">
        <v>1988</v>
      </c>
      <c r="D4" t="s">
        <v>32</v>
      </c>
      <c r="E4">
        <v>8418407</v>
      </c>
      <c r="F4">
        <v>20.5</v>
      </c>
      <c r="G4">
        <v>4</v>
      </c>
      <c r="J4" s="55">
        <v>1</v>
      </c>
      <c r="K4">
        <v>3</v>
      </c>
      <c r="M4" t="s">
        <v>819</v>
      </c>
      <c r="N4" t="s">
        <v>952</v>
      </c>
      <c r="O4">
        <v>1988</v>
      </c>
      <c r="P4" t="s">
        <v>70</v>
      </c>
      <c r="R4" t="s">
        <v>1180</v>
      </c>
      <c r="S4" t="s">
        <v>557</v>
      </c>
      <c r="T4">
        <f>AVERAGE(F2,F5)</f>
        <v>34.5</v>
      </c>
      <c r="U4">
        <f t="shared" si="0"/>
        <v>19.8</v>
      </c>
      <c r="V4">
        <v>8</v>
      </c>
      <c r="W4">
        <v>4</v>
      </c>
      <c r="X4">
        <f>U4/T4</f>
        <v>0.57391304347826089</v>
      </c>
      <c r="Y4">
        <f t="shared" si="2"/>
        <v>-0.55527738633682444</v>
      </c>
      <c r="Z4">
        <f t="shared" si="3"/>
        <v>2.6666666666666665</v>
      </c>
    </row>
    <row r="5" spans="1:26">
      <c r="A5" t="s">
        <v>707</v>
      </c>
      <c r="B5">
        <v>1</v>
      </c>
      <c r="C5">
        <v>1988</v>
      </c>
      <c r="D5" t="s">
        <v>32</v>
      </c>
      <c r="E5">
        <v>1861018</v>
      </c>
      <c r="F5">
        <v>10.5</v>
      </c>
      <c r="G5">
        <v>4</v>
      </c>
      <c r="J5" s="55">
        <v>1</v>
      </c>
      <c r="K5">
        <v>4</v>
      </c>
      <c r="M5" t="s">
        <v>819</v>
      </c>
      <c r="N5" t="s">
        <v>952</v>
      </c>
      <c r="O5">
        <v>1988</v>
      </c>
      <c r="P5" t="s">
        <v>70</v>
      </c>
      <c r="R5" t="s">
        <v>1181</v>
      </c>
      <c r="S5" t="s">
        <v>557</v>
      </c>
      <c r="T5">
        <f>AVERAGE(F3:F4)</f>
        <v>37.65</v>
      </c>
      <c r="U5">
        <f t="shared" si="0"/>
        <v>35.799999999999997</v>
      </c>
      <c r="V5">
        <v>8</v>
      </c>
      <c r="W5">
        <v>4</v>
      </c>
      <c r="X5">
        <f t="shared" si="1"/>
        <v>0.95086321381142092</v>
      </c>
      <c r="Y5">
        <f t="shared" si="2"/>
        <v>-5.0385060839248035E-2</v>
      </c>
      <c r="Z5">
        <f t="shared" si="3"/>
        <v>2.6666666666666665</v>
      </c>
    </row>
    <row r="6" spans="1:26">
      <c r="A6" t="s">
        <v>952</v>
      </c>
      <c r="B6">
        <v>1</v>
      </c>
      <c r="C6">
        <v>1988</v>
      </c>
      <c r="D6" t="s">
        <v>34</v>
      </c>
      <c r="E6" t="s">
        <v>1177</v>
      </c>
      <c r="F6">
        <v>57.8</v>
      </c>
      <c r="G6">
        <v>4</v>
      </c>
      <c r="J6" s="55">
        <v>1</v>
      </c>
      <c r="K6">
        <v>5</v>
      </c>
      <c r="M6" t="s">
        <v>819</v>
      </c>
      <c r="N6" t="s">
        <v>952</v>
      </c>
      <c r="O6">
        <v>1988</v>
      </c>
      <c r="P6" t="s">
        <v>70</v>
      </c>
      <c r="R6" t="s">
        <v>1182</v>
      </c>
      <c r="S6" t="s">
        <v>557</v>
      </c>
      <c r="T6">
        <f>AVERAGE(F3,F5)</f>
        <v>32.65</v>
      </c>
      <c r="U6">
        <f t="shared" si="0"/>
        <v>19.8</v>
      </c>
      <c r="V6">
        <v>8</v>
      </c>
      <c r="W6">
        <v>4</v>
      </c>
      <c r="X6">
        <f t="shared" si="1"/>
        <v>0.60643185298621749</v>
      </c>
      <c r="Y6">
        <f t="shared" si="2"/>
        <v>-0.50016291802195045</v>
      </c>
      <c r="Z6">
        <f t="shared" si="3"/>
        <v>2.6666666666666665</v>
      </c>
    </row>
    <row r="7" spans="1:26">
      <c r="B7">
        <v>1</v>
      </c>
      <c r="C7">
        <v>1988</v>
      </c>
      <c r="D7" t="s">
        <v>34</v>
      </c>
      <c r="E7" t="s">
        <v>1179</v>
      </c>
      <c r="F7">
        <v>33.200000000000003</v>
      </c>
      <c r="G7">
        <v>4</v>
      </c>
      <c r="J7" s="55">
        <v>1</v>
      </c>
      <c r="K7">
        <v>6</v>
      </c>
      <c r="M7" t="s">
        <v>819</v>
      </c>
      <c r="N7" t="s">
        <v>952</v>
      </c>
      <c r="O7">
        <v>1988</v>
      </c>
      <c r="P7" t="s">
        <v>70</v>
      </c>
      <c r="R7" s="62" t="s">
        <v>1183</v>
      </c>
      <c r="S7" t="s">
        <v>557</v>
      </c>
      <c r="T7">
        <f>AVERAGE(F4:F5)</f>
        <v>15.5</v>
      </c>
      <c r="U7">
        <f t="shared" si="0"/>
        <v>10.199999999999999</v>
      </c>
      <c r="V7">
        <v>8</v>
      </c>
      <c r="W7">
        <v>4</v>
      </c>
      <c r="X7">
        <f t="shared" si="1"/>
        <v>0.65806451612903216</v>
      </c>
      <c r="Y7">
        <f t="shared" si="2"/>
        <v>-0.41845230363497571</v>
      </c>
      <c r="Z7">
        <f t="shared" si="3"/>
        <v>2.6666666666666665</v>
      </c>
    </row>
    <row r="8" spans="1:26">
      <c r="B8">
        <v>1</v>
      </c>
      <c r="C8">
        <v>1988</v>
      </c>
      <c r="D8" t="s">
        <v>34</v>
      </c>
      <c r="E8" t="s">
        <v>1180</v>
      </c>
      <c r="F8">
        <v>19.8</v>
      </c>
      <c r="G8">
        <v>4</v>
      </c>
      <c r="J8" s="55">
        <v>1</v>
      </c>
      <c r="K8">
        <v>7</v>
      </c>
      <c r="M8" t="s">
        <v>819</v>
      </c>
      <c r="N8" t="s">
        <v>952</v>
      </c>
      <c r="O8">
        <v>1988</v>
      </c>
      <c r="P8" t="s">
        <v>70</v>
      </c>
      <c r="R8" t="s">
        <v>1184</v>
      </c>
      <c r="S8" t="s">
        <v>557</v>
      </c>
      <c r="T8">
        <f>AVERAGE(F2,F3,F4)</f>
        <v>44.6</v>
      </c>
      <c r="U8">
        <f t="shared" si="0"/>
        <v>40</v>
      </c>
      <c r="V8">
        <v>12</v>
      </c>
      <c r="W8">
        <v>4</v>
      </c>
      <c r="X8">
        <f t="shared" si="1"/>
        <v>0.89686098654708513</v>
      </c>
      <c r="Y8">
        <f t="shared" si="2"/>
        <v>-0.10885440491208216</v>
      </c>
      <c r="Z8">
        <f t="shared" si="3"/>
        <v>3</v>
      </c>
    </row>
    <row r="9" spans="1:26">
      <c r="B9">
        <v>1</v>
      </c>
      <c r="C9">
        <v>1988</v>
      </c>
      <c r="D9" t="s">
        <v>34</v>
      </c>
      <c r="E9" t="s">
        <v>1181</v>
      </c>
      <c r="F9">
        <v>35.799999999999997</v>
      </c>
      <c r="G9">
        <v>4</v>
      </c>
      <c r="J9" s="55">
        <v>1</v>
      </c>
      <c r="K9">
        <v>8</v>
      </c>
      <c r="M9" t="s">
        <v>819</v>
      </c>
      <c r="N9" t="s">
        <v>952</v>
      </c>
      <c r="O9">
        <v>1988</v>
      </c>
      <c r="P9" t="s">
        <v>70</v>
      </c>
      <c r="R9" t="s">
        <v>1185</v>
      </c>
      <c r="S9" t="s">
        <v>557</v>
      </c>
      <c r="T9">
        <f>AVERAGE(F2,F3,F5)</f>
        <v>41.266666666666666</v>
      </c>
      <c r="U9">
        <f t="shared" si="0"/>
        <v>33</v>
      </c>
      <c r="V9">
        <v>12</v>
      </c>
      <c r="W9">
        <v>4</v>
      </c>
      <c r="X9">
        <f t="shared" si="1"/>
        <v>0.79967689822294019</v>
      </c>
      <c r="Y9">
        <f t="shared" si="2"/>
        <v>-0.22354751011590585</v>
      </c>
      <c r="Z9">
        <f t="shared" si="3"/>
        <v>3</v>
      </c>
    </row>
    <row r="10" spans="1:26">
      <c r="B10">
        <v>1</v>
      </c>
      <c r="C10">
        <v>1988</v>
      </c>
      <c r="D10" t="s">
        <v>34</v>
      </c>
      <c r="E10" t="s">
        <v>1182</v>
      </c>
      <c r="F10">
        <v>19.8</v>
      </c>
      <c r="G10">
        <v>4</v>
      </c>
      <c r="J10" s="55">
        <v>1</v>
      </c>
      <c r="K10">
        <v>9</v>
      </c>
      <c r="M10" t="s">
        <v>819</v>
      </c>
      <c r="N10" t="s">
        <v>952</v>
      </c>
      <c r="O10">
        <v>1988</v>
      </c>
      <c r="P10" t="s">
        <v>70</v>
      </c>
      <c r="R10" t="s">
        <v>1186</v>
      </c>
      <c r="S10" t="s">
        <v>557</v>
      </c>
      <c r="T10">
        <f>AVERAGE(F2,F4,F5)</f>
        <v>29.833333333333332</v>
      </c>
      <c r="U10">
        <f t="shared" si="0"/>
        <v>24</v>
      </c>
      <c r="V10">
        <v>12</v>
      </c>
      <c r="W10">
        <v>4</v>
      </c>
      <c r="X10">
        <f t="shared" si="1"/>
        <v>0.8044692737430168</v>
      </c>
      <c r="Y10">
        <f t="shared" si="2"/>
        <v>-0.21757250626475433</v>
      </c>
      <c r="Z10">
        <f t="shared" si="3"/>
        <v>3</v>
      </c>
    </row>
    <row r="11" spans="1:26">
      <c r="B11">
        <v>1</v>
      </c>
      <c r="C11">
        <v>1988</v>
      </c>
      <c r="D11" t="s">
        <v>34</v>
      </c>
      <c r="E11" s="62" t="s">
        <v>1183</v>
      </c>
      <c r="F11">
        <v>10.199999999999999</v>
      </c>
      <c r="G11">
        <v>4</v>
      </c>
      <c r="J11" s="55">
        <v>1</v>
      </c>
      <c r="K11">
        <v>10</v>
      </c>
      <c r="M11" t="s">
        <v>819</v>
      </c>
      <c r="N11" t="s">
        <v>952</v>
      </c>
      <c r="O11">
        <v>1988</v>
      </c>
      <c r="P11" t="s">
        <v>70</v>
      </c>
      <c r="R11" t="s">
        <v>1187</v>
      </c>
      <c r="S11" t="s">
        <v>557</v>
      </c>
      <c r="T11">
        <f>AVERAGE(F3,F4,F5)</f>
        <v>28.599999999999998</v>
      </c>
      <c r="U11">
        <f t="shared" si="0"/>
        <v>31.2</v>
      </c>
      <c r="V11">
        <v>12</v>
      </c>
      <c r="W11">
        <v>4</v>
      </c>
      <c r="X11">
        <f t="shared" si="1"/>
        <v>1.0909090909090911</v>
      </c>
      <c r="Y11">
        <f t="shared" si="2"/>
        <v>8.7011376989629893E-2</v>
      </c>
      <c r="Z11">
        <f t="shared" si="3"/>
        <v>3</v>
      </c>
    </row>
    <row r="12" spans="1:26">
      <c r="B12">
        <v>1</v>
      </c>
      <c r="C12">
        <v>1988</v>
      </c>
      <c r="D12" t="s">
        <v>34</v>
      </c>
      <c r="E12" t="s">
        <v>1184</v>
      </c>
      <c r="F12">
        <v>40</v>
      </c>
      <c r="G12">
        <v>4</v>
      </c>
      <c r="J12" s="55">
        <v>1</v>
      </c>
      <c r="K12">
        <v>11</v>
      </c>
      <c r="M12" t="s">
        <v>819</v>
      </c>
      <c r="N12" t="s">
        <v>952</v>
      </c>
      <c r="O12">
        <v>1988</v>
      </c>
      <c r="P12" t="s">
        <v>70</v>
      </c>
      <c r="R12" t="s">
        <v>1188</v>
      </c>
      <c r="S12" t="s">
        <v>557</v>
      </c>
      <c r="T12">
        <f>AVERAGE(F2:F5)</f>
        <v>36.075000000000003</v>
      </c>
      <c r="U12">
        <f t="shared" si="0"/>
        <v>26.8</v>
      </c>
      <c r="V12">
        <v>16</v>
      </c>
      <c r="W12">
        <v>4</v>
      </c>
      <c r="X12">
        <f t="shared" si="1"/>
        <v>0.7428967428967429</v>
      </c>
      <c r="Y12">
        <f t="shared" si="2"/>
        <v>-0.29719821714312356</v>
      </c>
      <c r="Z12">
        <f t="shared" si="3"/>
        <v>3.2</v>
      </c>
    </row>
    <row r="13" spans="1:26">
      <c r="B13">
        <v>1</v>
      </c>
      <c r="C13">
        <v>1988</v>
      </c>
      <c r="D13" t="s">
        <v>34</v>
      </c>
      <c r="E13" t="s">
        <v>1185</v>
      </c>
      <c r="F13">
        <v>33</v>
      </c>
      <c r="G13">
        <v>4</v>
      </c>
      <c r="J13" s="55">
        <v>2</v>
      </c>
      <c r="K13">
        <v>1</v>
      </c>
      <c r="L13" s="62"/>
      <c r="M13" t="s">
        <v>819</v>
      </c>
      <c r="N13" t="s">
        <v>952</v>
      </c>
      <c r="O13">
        <v>1989</v>
      </c>
      <c r="P13" t="s">
        <v>70</v>
      </c>
      <c r="R13" t="s">
        <v>1177</v>
      </c>
      <c r="S13" t="s">
        <v>557</v>
      </c>
      <c r="T13">
        <f>AVERAGE(F17:F18)</f>
        <v>26.35</v>
      </c>
      <c r="U13">
        <f t="shared" ref="U13:U23" si="4">F21</f>
        <v>28.8</v>
      </c>
      <c r="V13">
        <v>8</v>
      </c>
      <c r="W13">
        <v>4</v>
      </c>
      <c r="X13">
        <f t="shared" si="1"/>
        <v>1.0929791271347249</v>
      </c>
      <c r="Y13">
        <f t="shared" si="2"/>
        <v>8.8907112154528942E-2</v>
      </c>
      <c r="Z13">
        <f t="shared" si="3"/>
        <v>2.6666666666666665</v>
      </c>
    </row>
    <row r="14" spans="1:26">
      <c r="B14">
        <v>1</v>
      </c>
      <c r="C14">
        <v>1988</v>
      </c>
      <c r="D14" t="s">
        <v>34</v>
      </c>
      <c r="E14" t="s">
        <v>1186</v>
      </c>
      <c r="F14">
        <v>24</v>
      </c>
      <c r="G14">
        <v>4</v>
      </c>
      <c r="J14" s="55">
        <v>2</v>
      </c>
      <c r="K14">
        <v>2</v>
      </c>
      <c r="M14" t="s">
        <v>819</v>
      </c>
      <c r="N14" t="s">
        <v>952</v>
      </c>
      <c r="O14">
        <v>1989</v>
      </c>
      <c r="P14" t="s">
        <v>70</v>
      </c>
      <c r="R14" t="s">
        <v>1179</v>
      </c>
      <c r="S14" t="s">
        <v>557</v>
      </c>
      <c r="T14">
        <f>AVERAGE(F17,F19)</f>
        <v>16.75</v>
      </c>
      <c r="U14">
        <f t="shared" si="4"/>
        <v>16.8</v>
      </c>
      <c r="V14">
        <v>8</v>
      </c>
      <c r="W14">
        <v>4</v>
      </c>
      <c r="X14">
        <f t="shared" si="1"/>
        <v>1.0029850746268658</v>
      </c>
      <c r="Y14">
        <f t="shared" si="2"/>
        <v>2.9806281381379411E-3</v>
      </c>
      <c r="Z14">
        <f t="shared" si="3"/>
        <v>2.6666666666666665</v>
      </c>
    </row>
    <row r="15" spans="1:26">
      <c r="B15">
        <v>1</v>
      </c>
      <c r="C15">
        <v>1988</v>
      </c>
      <c r="D15" t="s">
        <v>34</v>
      </c>
      <c r="E15" t="s">
        <v>1187</v>
      </c>
      <c r="F15">
        <v>31.2</v>
      </c>
      <c r="G15">
        <v>4</v>
      </c>
      <c r="J15" s="55">
        <v>2</v>
      </c>
      <c r="K15">
        <v>3</v>
      </c>
      <c r="M15" t="s">
        <v>819</v>
      </c>
      <c r="N15" t="s">
        <v>952</v>
      </c>
      <c r="O15">
        <v>1989</v>
      </c>
      <c r="P15" t="s">
        <v>70</v>
      </c>
      <c r="R15" t="s">
        <v>1180</v>
      </c>
      <c r="S15" t="s">
        <v>557</v>
      </c>
      <c r="T15">
        <f>AVERAGE(F17,F20)</f>
        <v>18.149999999999999</v>
      </c>
      <c r="U15">
        <f t="shared" si="4"/>
        <v>15.5</v>
      </c>
      <c r="V15">
        <v>8</v>
      </c>
      <c r="W15">
        <v>4</v>
      </c>
      <c r="X15">
        <f t="shared" si="1"/>
        <v>0.8539944903581268</v>
      </c>
      <c r="Y15">
        <f t="shared" si="2"/>
        <v>-0.15783053678565875</v>
      </c>
      <c r="Z15">
        <f t="shared" si="3"/>
        <v>2.6666666666666665</v>
      </c>
    </row>
    <row r="16" spans="1:26">
      <c r="B16">
        <v>1</v>
      </c>
      <c r="C16">
        <v>1988</v>
      </c>
      <c r="D16" t="s">
        <v>34</v>
      </c>
      <c r="E16" t="s">
        <v>1188</v>
      </c>
      <c r="F16">
        <v>26.8</v>
      </c>
      <c r="G16">
        <v>4</v>
      </c>
      <c r="J16" s="55">
        <v>2</v>
      </c>
      <c r="K16">
        <v>4</v>
      </c>
      <c r="M16" t="s">
        <v>819</v>
      </c>
      <c r="N16" t="s">
        <v>952</v>
      </c>
      <c r="O16">
        <v>1989</v>
      </c>
      <c r="P16" t="s">
        <v>70</v>
      </c>
      <c r="R16" t="s">
        <v>1181</v>
      </c>
      <c r="S16" t="s">
        <v>557</v>
      </c>
      <c r="T16">
        <f>AVERAGE(F18:F19)</f>
        <v>17.600000000000001</v>
      </c>
      <c r="U16">
        <f t="shared" si="4"/>
        <v>18</v>
      </c>
      <c r="V16">
        <v>8</v>
      </c>
      <c r="W16">
        <v>4</v>
      </c>
      <c r="X16">
        <f t="shared" si="1"/>
        <v>1.0227272727272727</v>
      </c>
      <c r="Y16">
        <f t="shared" si="2"/>
        <v>2.2472855852058576E-2</v>
      </c>
      <c r="Z16">
        <f t="shared" si="3"/>
        <v>2.6666666666666665</v>
      </c>
    </row>
    <row r="17" spans="2:26">
      <c r="B17">
        <v>2</v>
      </c>
      <c r="C17">
        <v>1989</v>
      </c>
      <c r="D17" t="s">
        <v>32</v>
      </c>
      <c r="E17" t="s">
        <v>1176</v>
      </c>
      <c r="F17">
        <v>25.5</v>
      </c>
      <c r="G17">
        <v>4</v>
      </c>
      <c r="J17" s="55">
        <v>2</v>
      </c>
      <c r="K17">
        <v>5</v>
      </c>
      <c r="M17" t="s">
        <v>819</v>
      </c>
      <c r="N17" t="s">
        <v>952</v>
      </c>
      <c r="O17">
        <v>1989</v>
      </c>
      <c r="P17" t="s">
        <v>70</v>
      </c>
      <c r="R17" t="s">
        <v>1182</v>
      </c>
      <c r="S17" t="s">
        <v>557</v>
      </c>
      <c r="T17">
        <f>AVERAGE(F18,F20)</f>
        <v>19</v>
      </c>
      <c r="U17">
        <f t="shared" si="4"/>
        <v>14.5</v>
      </c>
      <c r="V17">
        <v>8</v>
      </c>
      <c r="W17">
        <v>4</v>
      </c>
      <c r="X17">
        <f t="shared" si="1"/>
        <v>0.76315789473684215</v>
      </c>
      <c r="Y17">
        <f t="shared" si="2"/>
        <v>-0.27029032973991168</v>
      </c>
      <c r="Z17">
        <f t="shared" si="3"/>
        <v>2.6666666666666665</v>
      </c>
    </row>
    <row r="18" spans="2:26">
      <c r="B18">
        <v>2</v>
      </c>
      <c r="C18">
        <v>1989</v>
      </c>
      <c r="D18" t="s">
        <v>32</v>
      </c>
      <c r="E18" t="s">
        <v>1178</v>
      </c>
      <c r="F18">
        <v>27.2</v>
      </c>
      <c r="G18">
        <v>4</v>
      </c>
      <c r="J18" s="55">
        <v>2</v>
      </c>
      <c r="K18">
        <v>6</v>
      </c>
      <c r="M18" t="s">
        <v>819</v>
      </c>
      <c r="N18" t="s">
        <v>952</v>
      </c>
      <c r="O18">
        <v>1989</v>
      </c>
      <c r="P18" t="s">
        <v>70</v>
      </c>
      <c r="R18" s="62" t="s">
        <v>1183</v>
      </c>
      <c r="S18" t="s">
        <v>557</v>
      </c>
      <c r="T18">
        <f>AVERAGE(F19:F20)</f>
        <v>9.4</v>
      </c>
      <c r="U18">
        <f t="shared" si="4"/>
        <v>10.8</v>
      </c>
      <c r="V18">
        <v>8</v>
      </c>
      <c r="W18">
        <v>4</v>
      </c>
      <c r="X18">
        <f t="shared" si="1"/>
        <v>1.1489361702127661</v>
      </c>
      <c r="Y18">
        <f t="shared" si="2"/>
        <v>0.1388364448542159</v>
      </c>
      <c r="Z18">
        <f t="shared" si="3"/>
        <v>2.6666666666666665</v>
      </c>
    </row>
    <row r="19" spans="2:26">
      <c r="B19">
        <v>2</v>
      </c>
      <c r="C19">
        <v>1989</v>
      </c>
      <c r="D19" t="s">
        <v>32</v>
      </c>
      <c r="E19">
        <v>8418407</v>
      </c>
      <c r="F19">
        <v>8</v>
      </c>
      <c r="G19">
        <v>4</v>
      </c>
      <c r="J19" s="55">
        <v>2</v>
      </c>
      <c r="K19">
        <v>7</v>
      </c>
      <c r="M19" t="s">
        <v>819</v>
      </c>
      <c r="N19" t="s">
        <v>952</v>
      </c>
      <c r="O19">
        <v>1989</v>
      </c>
      <c r="P19" t="s">
        <v>70</v>
      </c>
      <c r="R19" t="s">
        <v>1184</v>
      </c>
      <c r="S19" t="s">
        <v>557</v>
      </c>
      <c r="T19">
        <f>AVERAGE(T2:T18,F17,F18,F19)</f>
        <v>28.238750000000003</v>
      </c>
      <c r="U19">
        <f t="shared" si="4"/>
        <v>19.8</v>
      </c>
      <c r="V19">
        <v>12</v>
      </c>
      <c r="W19">
        <v>4</v>
      </c>
      <c r="X19">
        <f t="shared" si="1"/>
        <v>0.70116418042583328</v>
      </c>
      <c r="Y19">
        <f t="shared" si="2"/>
        <v>-0.35501321048880546</v>
      </c>
      <c r="Z19">
        <f t="shared" si="3"/>
        <v>3</v>
      </c>
    </row>
    <row r="20" spans="2:26">
      <c r="B20">
        <v>2</v>
      </c>
      <c r="C20">
        <v>1989</v>
      </c>
      <c r="D20" t="s">
        <v>32</v>
      </c>
      <c r="E20">
        <v>1861018</v>
      </c>
      <c r="F20">
        <v>10.8</v>
      </c>
      <c r="G20">
        <v>4</v>
      </c>
      <c r="J20" s="55">
        <v>2</v>
      </c>
      <c r="K20">
        <v>8</v>
      </c>
      <c r="M20" t="s">
        <v>819</v>
      </c>
      <c r="N20" t="s">
        <v>952</v>
      </c>
      <c r="O20">
        <v>1989</v>
      </c>
      <c r="P20" t="s">
        <v>70</v>
      </c>
      <c r="R20" t="s">
        <v>1185</v>
      </c>
      <c r="S20" t="s">
        <v>557</v>
      </c>
      <c r="T20">
        <f>AVERAGE(T2:T19,F17,F18,F20)</f>
        <v>28.372083333333336</v>
      </c>
      <c r="U20">
        <f t="shared" si="4"/>
        <v>16.8</v>
      </c>
      <c r="V20">
        <v>12</v>
      </c>
      <c r="W20">
        <v>4</v>
      </c>
      <c r="X20">
        <f t="shared" si="1"/>
        <v>0.59213134977163584</v>
      </c>
      <c r="Y20">
        <f t="shared" si="2"/>
        <v>-0.52402679409441366</v>
      </c>
      <c r="Z20">
        <f t="shared" si="3"/>
        <v>3</v>
      </c>
    </row>
    <row r="21" spans="2:26">
      <c r="B21">
        <v>2</v>
      </c>
      <c r="C21">
        <v>1989</v>
      </c>
      <c r="D21" t="s">
        <v>34</v>
      </c>
      <c r="E21" t="s">
        <v>1177</v>
      </c>
      <c r="F21">
        <v>28.8</v>
      </c>
      <c r="G21">
        <v>4</v>
      </c>
      <c r="J21" s="55">
        <v>2</v>
      </c>
      <c r="K21">
        <v>9</v>
      </c>
      <c r="M21" t="s">
        <v>819</v>
      </c>
      <c r="N21" t="s">
        <v>952</v>
      </c>
      <c r="O21">
        <v>1989</v>
      </c>
      <c r="P21" t="s">
        <v>70</v>
      </c>
      <c r="R21" t="s">
        <v>1186</v>
      </c>
      <c r="S21" t="s">
        <v>557</v>
      </c>
      <c r="T21">
        <f>AVERAGE(F17,F19,F20)</f>
        <v>14.766666666666666</v>
      </c>
      <c r="U21">
        <f t="shared" si="4"/>
        <v>16.5</v>
      </c>
      <c r="V21">
        <v>12</v>
      </c>
      <c r="W21">
        <v>4</v>
      </c>
      <c r="X21">
        <f t="shared" si="1"/>
        <v>1.1173814898419865</v>
      </c>
      <c r="Y21">
        <f t="shared" si="2"/>
        <v>0.11098799252355469</v>
      </c>
      <c r="Z21">
        <f t="shared" si="3"/>
        <v>3</v>
      </c>
    </row>
    <row r="22" spans="2:26">
      <c r="B22">
        <v>2</v>
      </c>
      <c r="C22">
        <v>1989</v>
      </c>
      <c r="D22" t="s">
        <v>34</v>
      </c>
      <c r="E22" t="s">
        <v>1179</v>
      </c>
      <c r="F22">
        <v>16.8</v>
      </c>
      <c r="G22">
        <v>4</v>
      </c>
      <c r="J22" s="55">
        <v>2</v>
      </c>
      <c r="K22">
        <v>10</v>
      </c>
      <c r="M22" t="s">
        <v>819</v>
      </c>
      <c r="N22" t="s">
        <v>952</v>
      </c>
      <c r="O22">
        <v>1989</v>
      </c>
      <c r="P22" t="s">
        <v>70</v>
      </c>
      <c r="R22" t="s">
        <v>1187</v>
      </c>
      <c r="S22" t="s">
        <v>557</v>
      </c>
      <c r="T22">
        <f>AVERAGE(F18,F19,F20)</f>
        <v>15.333333333333334</v>
      </c>
      <c r="U22">
        <f t="shared" si="4"/>
        <v>14.8</v>
      </c>
      <c r="V22">
        <v>12</v>
      </c>
      <c r="W22">
        <v>4</v>
      </c>
      <c r="X22">
        <f t="shared" si="1"/>
        <v>0.9652173913043478</v>
      </c>
      <c r="Y22">
        <f t="shared" si="2"/>
        <v>-3.5401927050915952E-2</v>
      </c>
      <c r="Z22">
        <f t="shared" si="3"/>
        <v>3</v>
      </c>
    </row>
    <row r="23" spans="2:26">
      <c r="B23">
        <v>2</v>
      </c>
      <c r="C23">
        <v>1989</v>
      </c>
      <c r="D23" t="s">
        <v>34</v>
      </c>
      <c r="E23" t="s">
        <v>1180</v>
      </c>
      <c r="F23">
        <v>15.5</v>
      </c>
      <c r="G23">
        <v>4</v>
      </c>
      <c r="J23" s="55">
        <v>2</v>
      </c>
      <c r="K23">
        <v>11</v>
      </c>
      <c r="M23" t="s">
        <v>819</v>
      </c>
      <c r="N23" t="s">
        <v>952</v>
      </c>
      <c r="O23">
        <v>1989</v>
      </c>
      <c r="P23" t="s">
        <v>70</v>
      </c>
      <c r="R23" t="s">
        <v>1188</v>
      </c>
      <c r="S23" t="s">
        <v>557</v>
      </c>
      <c r="T23">
        <f>AVERAGE(F17:F20)</f>
        <v>17.875</v>
      </c>
      <c r="U23">
        <f t="shared" si="4"/>
        <v>14</v>
      </c>
      <c r="V23">
        <v>16</v>
      </c>
      <c r="W23">
        <v>4</v>
      </c>
      <c r="X23">
        <f t="shared" si="1"/>
        <v>0.78321678321678323</v>
      </c>
      <c r="Y23">
        <f t="shared" si="2"/>
        <v>-0.24434575896481273</v>
      </c>
      <c r="Z23">
        <f t="shared" si="3"/>
        <v>3.2</v>
      </c>
    </row>
    <row r="24" spans="2:26">
      <c r="B24">
        <v>2</v>
      </c>
      <c r="C24">
        <v>1989</v>
      </c>
      <c r="D24" t="s">
        <v>34</v>
      </c>
      <c r="E24" t="s">
        <v>1181</v>
      </c>
      <c r="F24">
        <v>18</v>
      </c>
      <c r="G24">
        <v>4</v>
      </c>
      <c r="J24" s="55">
        <v>3</v>
      </c>
      <c r="K24">
        <v>1</v>
      </c>
      <c r="M24" t="s">
        <v>819</v>
      </c>
      <c r="N24" t="s">
        <v>952</v>
      </c>
      <c r="O24">
        <v>1990</v>
      </c>
      <c r="P24" t="s">
        <v>70</v>
      </c>
      <c r="R24" t="s">
        <v>1177</v>
      </c>
      <c r="S24" t="s">
        <v>557</v>
      </c>
      <c r="T24">
        <f>AVERAGE(F32:F33)</f>
        <v>30.1</v>
      </c>
      <c r="U24">
        <f t="shared" ref="U24:U34" si="5">F36</f>
        <v>29.5</v>
      </c>
      <c r="V24">
        <v>8</v>
      </c>
      <c r="W24">
        <v>4</v>
      </c>
      <c r="X24">
        <f t="shared" si="1"/>
        <v>0.98006644518272423</v>
      </c>
      <c r="Y24">
        <f t="shared" si="2"/>
        <v>-2.0134908409055925E-2</v>
      </c>
      <c r="Z24">
        <f t="shared" si="3"/>
        <v>2.6666666666666665</v>
      </c>
    </row>
    <row r="25" spans="2:26">
      <c r="B25">
        <v>2</v>
      </c>
      <c r="C25">
        <v>1989</v>
      </c>
      <c r="D25" t="s">
        <v>34</v>
      </c>
      <c r="E25" t="s">
        <v>1182</v>
      </c>
      <c r="F25">
        <v>14.5</v>
      </c>
      <c r="G25">
        <v>4</v>
      </c>
      <c r="J25" s="55">
        <v>3</v>
      </c>
      <c r="K25">
        <v>2</v>
      </c>
      <c r="M25" t="s">
        <v>819</v>
      </c>
      <c r="N25" t="s">
        <v>952</v>
      </c>
      <c r="O25">
        <v>1990</v>
      </c>
      <c r="P25" t="s">
        <v>70</v>
      </c>
      <c r="R25" t="s">
        <v>1179</v>
      </c>
      <c r="S25" t="s">
        <v>557</v>
      </c>
      <c r="T25">
        <f>AVERAGE(F32,F34)</f>
        <v>20.9</v>
      </c>
      <c r="U25">
        <f t="shared" si="5"/>
        <v>24.2</v>
      </c>
      <c r="V25">
        <v>8</v>
      </c>
      <c r="W25">
        <v>4</v>
      </c>
      <c r="X25">
        <f t="shared" si="1"/>
        <v>1.1578947368421053</v>
      </c>
      <c r="Y25">
        <f t="shared" si="2"/>
        <v>0.14660347419187544</v>
      </c>
      <c r="Z25">
        <f t="shared" si="3"/>
        <v>2.6666666666666665</v>
      </c>
    </row>
    <row r="26" spans="2:26">
      <c r="B26">
        <v>2</v>
      </c>
      <c r="C26">
        <v>1989</v>
      </c>
      <c r="D26" t="s">
        <v>34</v>
      </c>
      <c r="E26" s="62" t="s">
        <v>1183</v>
      </c>
      <c r="F26">
        <v>10.8</v>
      </c>
      <c r="G26">
        <v>4</v>
      </c>
      <c r="J26" s="55">
        <v>3</v>
      </c>
      <c r="K26">
        <v>3</v>
      </c>
      <c r="M26" t="s">
        <v>819</v>
      </c>
      <c r="N26" t="s">
        <v>952</v>
      </c>
      <c r="O26">
        <v>1990</v>
      </c>
      <c r="P26" t="s">
        <v>70</v>
      </c>
      <c r="R26" t="s">
        <v>1180</v>
      </c>
      <c r="S26" t="s">
        <v>557</v>
      </c>
      <c r="T26">
        <f>AVERAGE(F32,F35)</f>
        <v>21.6</v>
      </c>
      <c r="U26">
        <f t="shared" si="5"/>
        <v>17.5</v>
      </c>
      <c r="V26">
        <v>8</v>
      </c>
      <c r="W26">
        <v>4</v>
      </c>
      <c r="X26">
        <f t="shared" si="1"/>
        <v>0.81018518518518512</v>
      </c>
      <c r="Y26">
        <f t="shared" si="2"/>
        <v>-0.21049243376065102</v>
      </c>
      <c r="Z26">
        <f t="shared" si="3"/>
        <v>2.6666666666666665</v>
      </c>
    </row>
    <row r="27" spans="2:26">
      <c r="B27">
        <v>2</v>
      </c>
      <c r="C27">
        <v>1989</v>
      </c>
      <c r="D27" t="s">
        <v>34</v>
      </c>
      <c r="E27" t="s">
        <v>1184</v>
      </c>
      <c r="F27">
        <v>19.8</v>
      </c>
      <c r="G27">
        <v>4</v>
      </c>
      <c r="J27" s="55">
        <v>3</v>
      </c>
      <c r="K27">
        <v>4</v>
      </c>
      <c r="M27" t="s">
        <v>819</v>
      </c>
      <c r="N27" t="s">
        <v>952</v>
      </c>
      <c r="O27">
        <v>1990</v>
      </c>
      <c r="P27" t="s">
        <v>70</v>
      </c>
      <c r="R27" t="s">
        <v>1181</v>
      </c>
      <c r="S27" t="s">
        <v>557</v>
      </c>
      <c r="T27">
        <f>AVERAGE(F33,F34)</f>
        <v>18</v>
      </c>
      <c r="U27">
        <f t="shared" si="5"/>
        <v>17.2</v>
      </c>
      <c r="V27">
        <v>8</v>
      </c>
      <c r="W27">
        <v>4</v>
      </c>
      <c r="X27">
        <f t="shared" si="1"/>
        <v>0.95555555555555549</v>
      </c>
      <c r="Y27">
        <f t="shared" si="2"/>
        <v>-4.5462374076757399E-2</v>
      </c>
      <c r="Z27">
        <f t="shared" si="3"/>
        <v>2.6666666666666665</v>
      </c>
    </row>
    <row r="28" spans="2:26">
      <c r="B28">
        <v>2</v>
      </c>
      <c r="C28">
        <v>1989</v>
      </c>
      <c r="D28" t="s">
        <v>34</v>
      </c>
      <c r="E28" t="s">
        <v>1185</v>
      </c>
      <c r="F28">
        <v>16.8</v>
      </c>
      <c r="G28">
        <v>4</v>
      </c>
      <c r="J28" s="55">
        <v>3</v>
      </c>
      <c r="K28">
        <v>5</v>
      </c>
      <c r="M28" t="s">
        <v>819</v>
      </c>
      <c r="N28" t="s">
        <v>952</v>
      </c>
      <c r="O28">
        <v>1990</v>
      </c>
      <c r="P28" t="s">
        <v>70</v>
      </c>
      <c r="R28" t="s">
        <v>1182</v>
      </c>
      <c r="S28" t="s">
        <v>557</v>
      </c>
      <c r="T28">
        <f>AVERAGE(F33,F35)</f>
        <v>18.7</v>
      </c>
      <c r="U28">
        <f t="shared" si="5"/>
        <v>13.5</v>
      </c>
      <c r="V28">
        <v>8</v>
      </c>
      <c r="W28">
        <v>4</v>
      </c>
      <c r="X28">
        <f t="shared" si="1"/>
        <v>0.72192513368983957</v>
      </c>
      <c r="Y28">
        <f t="shared" si="2"/>
        <v>-0.32583383841615715</v>
      </c>
      <c r="Z28">
        <f t="shared" si="3"/>
        <v>2.6666666666666665</v>
      </c>
    </row>
    <row r="29" spans="2:26">
      <c r="B29">
        <v>2</v>
      </c>
      <c r="C29">
        <v>1989</v>
      </c>
      <c r="D29" t="s">
        <v>34</v>
      </c>
      <c r="E29" t="s">
        <v>1186</v>
      </c>
      <c r="F29">
        <v>16.5</v>
      </c>
      <c r="G29">
        <v>4</v>
      </c>
      <c r="J29" s="55">
        <v>3</v>
      </c>
      <c r="K29">
        <v>6</v>
      </c>
      <c r="M29" t="s">
        <v>819</v>
      </c>
      <c r="N29" t="s">
        <v>952</v>
      </c>
      <c r="O29">
        <v>1990</v>
      </c>
      <c r="P29" t="s">
        <v>70</v>
      </c>
      <c r="R29" s="62" t="s">
        <v>1183</v>
      </c>
      <c r="S29" t="s">
        <v>557</v>
      </c>
      <c r="T29">
        <f>AVERAGE(F34:F35)</f>
        <v>9.5</v>
      </c>
      <c r="U29">
        <f t="shared" si="5"/>
        <v>11</v>
      </c>
      <c r="V29">
        <v>8</v>
      </c>
      <c r="W29">
        <v>4</v>
      </c>
      <c r="X29">
        <f t="shared" si="1"/>
        <v>1.1578947368421053</v>
      </c>
      <c r="Y29">
        <f t="shared" si="2"/>
        <v>0.14660347419187544</v>
      </c>
      <c r="Z29">
        <f t="shared" si="3"/>
        <v>2.6666666666666665</v>
      </c>
    </row>
    <row r="30" spans="2:26">
      <c r="B30">
        <v>2</v>
      </c>
      <c r="C30">
        <v>1989</v>
      </c>
      <c r="D30" t="s">
        <v>34</v>
      </c>
      <c r="E30" t="s">
        <v>1187</v>
      </c>
      <c r="F30">
        <v>14.8</v>
      </c>
      <c r="G30">
        <v>4</v>
      </c>
      <c r="J30" s="55">
        <v>3</v>
      </c>
      <c r="K30">
        <v>7</v>
      </c>
      <c r="M30" t="s">
        <v>819</v>
      </c>
      <c r="N30" t="s">
        <v>952</v>
      </c>
      <c r="O30">
        <v>1990</v>
      </c>
      <c r="P30" t="s">
        <v>70</v>
      </c>
      <c r="R30" t="s">
        <v>1184</v>
      </c>
      <c r="S30" t="s">
        <v>557</v>
      </c>
      <c r="T30">
        <f>AVERAGE(F32,F33,F34)</f>
        <v>23</v>
      </c>
      <c r="U30">
        <f t="shared" si="5"/>
        <v>16.5</v>
      </c>
      <c r="V30">
        <v>12</v>
      </c>
      <c r="W30">
        <v>4</v>
      </c>
      <c r="X30">
        <f t="shared" si="1"/>
        <v>0.71739130434782605</v>
      </c>
      <c r="Y30">
        <f t="shared" si="2"/>
        <v>-0.33213383502261479</v>
      </c>
      <c r="Z30">
        <f t="shared" si="3"/>
        <v>3</v>
      </c>
    </row>
    <row r="31" spans="2:26">
      <c r="B31">
        <v>2</v>
      </c>
      <c r="C31">
        <v>1989</v>
      </c>
      <c r="D31" t="s">
        <v>34</v>
      </c>
      <c r="E31" t="s">
        <v>1188</v>
      </c>
      <c r="F31">
        <v>14</v>
      </c>
      <c r="G31">
        <v>4</v>
      </c>
      <c r="J31" s="55">
        <v>3</v>
      </c>
      <c r="K31">
        <v>8</v>
      </c>
      <c r="L31" s="62"/>
      <c r="M31" t="s">
        <v>819</v>
      </c>
      <c r="N31" t="s">
        <v>952</v>
      </c>
      <c r="O31">
        <v>1990</v>
      </c>
      <c r="P31" t="s">
        <v>70</v>
      </c>
      <c r="R31" t="s">
        <v>1185</v>
      </c>
      <c r="S31" t="s">
        <v>557</v>
      </c>
      <c r="T31">
        <f>AVERAGE(F32,F33,F35)</f>
        <v>23.466666666666669</v>
      </c>
      <c r="U31">
        <f t="shared" si="5"/>
        <v>19</v>
      </c>
      <c r="V31">
        <v>12</v>
      </c>
      <c r="W31">
        <v>4</v>
      </c>
      <c r="X31">
        <f t="shared" si="1"/>
        <v>0.80965909090909083</v>
      </c>
      <c r="Y31">
        <f t="shared" si="2"/>
        <v>-0.21114199532944666</v>
      </c>
      <c r="Z31">
        <f t="shared" si="3"/>
        <v>3</v>
      </c>
    </row>
    <row r="32" spans="2:26">
      <c r="B32">
        <v>3</v>
      </c>
      <c r="C32">
        <v>1990</v>
      </c>
      <c r="D32" t="s">
        <v>32</v>
      </c>
      <c r="E32" t="s">
        <v>1176</v>
      </c>
      <c r="F32">
        <v>33</v>
      </c>
      <c r="G32">
        <v>4</v>
      </c>
      <c r="J32" s="55">
        <v>3</v>
      </c>
      <c r="K32">
        <v>9</v>
      </c>
      <c r="M32" t="s">
        <v>819</v>
      </c>
      <c r="N32" t="s">
        <v>952</v>
      </c>
      <c r="O32">
        <v>1990</v>
      </c>
      <c r="P32" t="s">
        <v>70</v>
      </c>
      <c r="R32" t="s">
        <v>1186</v>
      </c>
      <c r="S32" t="s">
        <v>557</v>
      </c>
      <c r="T32">
        <f>AVERAGE(F32,F34,F35)</f>
        <v>17.333333333333332</v>
      </c>
      <c r="U32">
        <f t="shared" si="5"/>
        <v>15.2</v>
      </c>
      <c r="V32">
        <v>12</v>
      </c>
      <c r="W32">
        <v>4</v>
      </c>
      <c r="X32">
        <f t="shared" si="1"/>
        <v>0.87692307692307692</v>
      </c>
      <c r="Y32">
        <f t="shared" si="2"/>
        <v>-0.13133600206108698</v>
      </c>
      <c r="Z32">
        <f t="shared" si="3"/>
        <v>3</v>
      </c>
    </row>
    <row r="33" spans="2:26">
      <c r="B33">
        <v>3</v>
      </c>
      <c r="C33">
        <v>1990</v>
      </c>
      <c r="D33" t="s">
        <v>32</v>
      </c>
      <c r="E33" t="s">
        <v>1178</v>
      </c>
      <c r="F33">
        <v>27.2</v>
      </c>
      <c r="G33">
        <v>4</v>
      </c>
      <c r="J33" s="55">
        <v>3</v>
      </c>
      <c r="K33">
        <v>10</v>
      </c>
      <c r="M33" t="s">
        <v>819</v>
      </c>
      <c r="N33" t="s">
        <v>952</v>
      </c>
      <c r="O33">
        <v>1990</v>
      </c>
      <c r="P33" t="s">
        <v>70</v>
      </c>
      <c r="R33" t="s">
        <v>1187</v>
      </c>
      <c r="S33" t="s">
        <v>557</v>
      </c>
      <c r="T33">
        <f>AVERAGE(F33,F34,F35)</f>
        <v>15.4</v>
      </c>
      <c r="U33">
        <f t="shared" si="5"/>
        <v>15.5</v>
      </c>
      <c r="V33">
        <v>12</v>
      </c>
      <c r="W33">
        <v>4</v>
      </c>
      <c r="X33">
        <f t="shared" si="1"/>
        <v>1.0064935064935066</v>
      </c>
      <c r="Y33">
        <f t="shared" si="2"/>
        <v>6.4725145056175196E-3</v>
      </c>
      <c r="Z33">
        <f t="shared" si="3"/>
        <v>3</v>
      </c>
    </row>
    <row r="34" spans="2:26">
      <c r="B34">
        <v>3</v>
      </c>
      <c r="C34">
        <v>1990</v>
      </c>
      <c r="D34" t="s">
        <v>32</v>
      </c>
      <c r="E34">
        <v>8418407</v>
      </c>
      <c r="F34">
        <v>8.8000000000000007</v>
      </c>
      <c r="G34">
        <v>4</v>
      </c>
      <c r="J34" s="55">
        <v>3</v>
      </c>
      <c r="K34">
        <v>11</v>
      </c>
      <c r="M34" t="s">
        <v>819</v>
      </c>
      <c r="N34" t="s">
        <v>952</v>
      </c>
      <c r="O34">
        <v>1990</v>
      </c>
      <c r="P34" t="s">
        <v>70</v>
      </c>
      <c r="R34" t="s">
        <v>1188</v>
      </c>
      <c r="S34" t="s">
        <v>557</v>
      </c>
      <c r="T34">
        <f>AVERAGE(F32:F35)</f>
        <v>19.8</v>
      </c>
      <c r="U34">
        <f t="shared" si="5"/>
        <v>16.2</v>
      </c>
      <c r="V34">
        <v>16</v>
      </c>
      <c r="W34">
        <v>4</v>
      </c>
      <c r="X34">
        <f t="shared" si="1"/>
        <v>0.81818181818181812</v>
      </c>
      <c r="Y34">
        <f t="shared" si="2"/>
        <v>-0.20067069546215124</v>
      </c>
      <c r="Z34">
        <f t="shared" si="3"/>
        <v>3.2</v>
      </c>
    </row>
    <row r="35" spans="2:26">
      <c r="B35">
        <v>3</v>
      </c>
      <c r="C35">
        <v>1990</v>
      </c>
      <c r="D35" t="s">
        <v>32</v>
      </c>
      <c r="E35">
        <v>1861018</v>
      </c>
      <c r="F35">
        <v>10.199999999999999</v>
      </c>
      <c r="G35">
        <v>4</v>
      </c>
    </row>
    <row r="36" spans="2:26">
      <c r="B36">
        <v>3</v>
      </c>
      <c r="C36">
        <v>1990</v>
      </c>
      <c r="D36" t="s">
        <v>34</v>
      </c>
      <c r="E36" t="s">
        <v>1177</v>
      </c>
      <c r="F36">
        <v>29.5</v>
      </c>
      <c r="G36">
        <v>4</v>
      </c>
    </row>
    <row r="37" spans="2:26">
      <c r="B37">
        <v>3</v>
      </c>
      <c r="C37">
        <v>1990</v>
      </c>
      <c r="D37" t="s">
        <v>34</v>
      </c>
      <c r="E37" t="s">
        <v>1179</v>
      </c>
      <c r="F37">
        <v>24.2</v>
      </c>
      <c r="G37">
        <v>4</v>
      </c>
    </row>
    <row r="38" spans="2:26">
      <c r="B38">
        <v>3</v>
      </c>
      <c r="C38">
        <v>1990</v>
      </c>
      <c r="D38" t="s">
        <v>34</v>
      </c>
      <c r="E38" t="s">
        <v>1180</v>
      </c>
      <c r="F38">
        <v>17.5</v>
      </c>
      <c r="G38">
        <v>4</v>
      </c>
    </row>
    <row r="39" spans="2:26">
      <c r="B39">
        <v>3</v>
      </c>
      <c r="C39">
        <v>1990</v>
      </c>
      <c r="D39" t="s">
        <v>34</v>
      </c>
      <c r="E39" t="s">
        <v>1181</v>
      </c>
      <c r="F39">
        <v>17.2</v>
      </c>
      <c r="G39">
        <v>4</v>
      </c>
    </row>
    <row r="40" spans="2:26">
      <c r="B40">
        <v>3</v>
      </c>
      <c r="C40">
        <v>1990</v>
      </c>
      <c r="D40" t="s">
        <v>34</v>
      </c>
      <c r="E40" t="s">
        <v>1182</v>
      </c>
      <c r="F40">
        <v>13.5</v>
      </c>
      <c r="G40">
        <v>4</v>
      </c>
    </row>
    <row r="41" spans="2:26">
      <c r="B41">
        <v>3</v>
      </c>
      <c r="C41">
        <v>1990</v>
      </c>
      <c r="D41" t="s">
        <v>34</v>
      </c>
      <c r="E41" s="62" t="s">
        <v>1183</v>
      </c>
      <c r="F41">
        <v>11</v>
      </c>
      <c r="G41">
        <v>4</v>
      </c>
    </row>
    <row r="42" spans="2:26">
      <c r="B42">
        <v>3</v>
      </c>
      <c r="C42">
        <v>1990</v>
      </c>
      <c r="D42" t="s">
        <v>34</v>
      </c>
      <c r="E42" t="s">
        <v>1184</v>
      </c>
      <c r="F42">
        <v>16.5</v>
      </c>
      <c r="G42">
        <v>4</v>
      </c>
    </row>
    <row r="43" spans="2:26">
      <c r="B43">
        <v>3</v>
      </c>
      <c r="C43">
        <v>1990</v>
      </c>
      <c r="D43" t="s">
        <v>34</v>
      </c>
      <c r="E43" t="s">
        <v>1185</v>
      </c>
      <c r="F43">
        <v>19</v>
      </c>
      <c r="G43">
        <v>4</v>
      </c>
    </row>
    <row r="44" spans="2:26">
      <c r="B44">
        <v>3</v>
      </c>
      <c r="C44">
        <v>1990</v>
      </c>
      <c r="D44" t="s">
        <v>34</v>
      </c>
      <c r="E44" t="s">
        <v>1186</v>
      </c>
      <c r="F44">
        <v>15.2</v>
      </c>
      <c r="G44">
        <v>4</v>
      </c>
    </row>
    <row r="45" spans="2:26">
      <c r="B45">
        <v>3</v>
      </c>
      <c r="C45">
        <v>1990</v>
      </c>
      <c r="D45" t="s">
        <v>34</v>
      </c>
      <c r="E45" t="s">
        <v>1187</v>
      </c>
      <c r="F45">
        <v>15.5</v>
      </c>
      <c r="G45">
        <v>4</v>
      </c>
    </row>
    <row r="46" spans="2:26">
      <c r="B46">
        <v>3</v>
      </c>
      <c r="C46">
        <v>1990</v>
      </c>
      <c r="D46" t="s">
        <v>34</v>
      </c>
      <c r="E46" t="s">
        <v>1188</v>
      </c>
      <c r="F46">
        <v>16.2</v>
      </c>
      <c r="G46">
        <v>4</v>
      </c>
    </row>
    <row r="49" spans="12:12">
      <c r="L49" s="62"/>
    </row>
    <row r="82" spans="11:11">
      <c r="K82" s="2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182"/>
  <sheetViews>
    <sheetView zoomScale="42" workbookViewId="0">
      <selection activeCell="Q83" sqref="Q83"/>
    </sheetView>
  </sheetViews>
  <sheetFormatPr defaultColWidth="11" defaultRowHeight="15.6"/>
  <cols>
    <col min="10" max="10" width="10.8984375" style="48"/>
    <col min="11" max="11" width="10.8984375" style="55"/>
  </cols>
  <sheetData>
    <row r="1" spans="1:26">
      <c r="A1" t="s">
        <v>60</v>
      </c>
      <c r="B1" t="s">
        <v>15</v>
      </c>
      <c r="C1" t="s">
        <v>597</v>
      </c>
      <c r="D1" t="s">
        <v>49</v>
      </c>
      <c r="E1" t="s">
        <v>706</v>
      </c>
      <c r="F1" t="s">
        <v>757</v>
      </c>
      <c r="G1" t="s">
        <v>70</v>
      </c>
      <c r="H1" t="s">
        <v>13</v>
      </c>
      <c r="K1" t="s">
        <v>15</v>
      </c>
      <c r="L1" t="s">
        <v>16</v>
      </c>
      <c r="M1" t="s">
        <v>515</v>
      </c>
      <c r="N1" t="s">
        <v>707</v>
      </c>
      <c r="O1" t="s">
        <v>597</v>
      </c>
      <c r="P1" t="s">
        <v>708</v>
      </c>
      <c r="Q1" t="s">
        <v>709</v>
      </c>
      <c r="R1" t="s">
        <v>710</v>
      </c>
      <c r="S1" t="s">
        <v>757</v>
      </c>
      <c r="T1" t="s">
        <v>711</v>
      </c>
      <c r="U1" t="s">
        <v>712</v>
      </c>
      <c r="V1" t="s">
        <v>713</v>
      </c>
      <c r="W1" t="s">
        <v>714</v>
      </c>
      <c r="X1" t="s">
        <v>715</v>
      </c>
      <c r="Y1" t="s">
        <v>716</v>
      </c>
      <c r="Z1" t="s">
        <v>28</v>
      </c>
    </row>
    <row r="2" spans="1:26">
      <c r="A2" t="s">
        <v>545</v>
      </c>
      <c r="B2">
        <v>1</v>
      </c>
      <c r="C2">
        <v>1990</v>
      </c>
      <c r="D2" t="s">
        <v>32</v>
      </c>
      <c r="E2" t="s">
        <v>1119</v>
      </c>
      <c r="F2" t="s">
        <v>1120</v>
      </c>
      <c r="G2">
        <v>78.2</v>
      </c>
      <c r="H2">
        <v>3</v>
      </c>
      <c r="K2">
        <v>1</v>
      </c>
      <c r="L2">
        <v>1</v>
      </c>
      <c r="M2" t="s">
        <v>719</v>
      </c>
      <c r="N2" t="s">
        <v>838</v>
      </c>
      <c r="O2">
        <v>1990</v>
      </c>
      <c r="P2" t="s">
        <v>70</v>
      </c>
      <c r="Q2" t="s">
        <v>1121</v>
      </c>
      <c r="R2" t="s">
        <v>557</v>
      </c>
      <c r="S2" t="s">
        <v>1120</v>
      </c>
      <c r="T2">
        <f>AVERAGE(G2:G5)</f>
        <v>33.099999999999994</v>
      </c>
      <c r="U2">
        <v>14.7</v>
      </c>
      <c r="V2">
        <f>SUM(H2:H5)</f>
        <v>12</v>
      </c>
      <c r="W2">
        <f t="shared" ref="W2:W12" si="0">H6</f>
        <v>3</v>
      </c>
      <c r="X2">
        <f>U2/T2</f>
        <v>0.44410876132930521</v>
      </c>
      <c r="Y2">
        <f t="shared" ref="Y2:Y59" si="1">LN(X2)</f>
        <v>-0.81168578859832641</v>
      </c>
      <c r="Z2">
        <f>(V2*W2)/(W2+V2)</f>
        <v>2.4</v>
      </c>
    </row>
    <row r="3" spans="1:26">
      <c r="A3" t="s">
        <v>515</v>
      </c>
      <c r="B3">
        <v>1</v>
      </c>
      <c r="C3">
        <v>1990</v>
      </c>
      <c r="D3" t="s">
        <v>32</v>
      </c>
      <c r="E3" t="s">
        <v>1122</v>
      </c>
      <c r="F3" t="s">
        <v>1120</v>
      </c>
      <c r="G3">
        <v>7.1</v>
      </c>
      <c r="H3">
        <v>3</v>
      </c>
      <c r="K3">
        <v>1</v>
      </c>
      <c r="L3">
        <v>2</v>
      </c>
      <c r="M3" t="s">
        <v>719</v>
      </c>
      <c r="N3" t="s">
        <v>838</v>
      </c>
      <c r="O3">
        <v>1990</v>
      </c>
      <c r="P3" t="s">
        <v>70</v>
      </c>
      <c r="Q3" t="s">
        <v>1123</v>
      </c>
      <c r="R3" t="s">
        <v>557</v>
      </c>
      <c r="S3" t="s">
        <v>1120</v>
      </c>
      <c r="T3">
        <f>AVERAGE(G2:G4)</f>
        <v>28.466666666666665</v>
      </c>
      <c r="U3">
        <v>15.8</v>
      </c>
      <c r="V3">
        <v>9</v>
      </c>
      <c r="W3">
        <f t="shared" si="0"/>
        <v>3</v>
      </c>
      <c r="X3">
        <f t="shared" ref="X3:X58" si="2">U3/T3</f>
        <v>0.55503512880562067</v>
      </c>
      <c r="Y3">
        <f t="shared" si="1"/>
        <v>-0.58872387209349331</v>
      </c>
      <c r="Z3">
        <f t="shared" ref="Z3:Z59" si="3">(V3*W3)/(W3+V3)</f>
        <v>2.25</v>
      </c>
    </row>
    <row r="4" spans="1:26">
      <c r="A4" t="s">
        <v>719</v>
      </c>
      <c r="B4">
        <v>1</v>
      </c>
      <c r="C4">
        <v>1990</v>
      </c>
      <c r="D4" t="s">
        <v>32</v>
      </c>
      <c r="E4" t="s">
        <v>1124</v>
      </c>
      <c r="F4" t="s">
        <v>1120</v>
      </c>
      <c r="G4">
        <v>0.1</v>
      </c>
      <c r="H4">
        <v>3</v>
      </c>
      <c r="K4">
        <v>1</v>
      </c>
      <c r="L4">
        <v>3</v>
      </c>
      <c r="M4" t="s">
        <v>719</v>
      </c>
      <c r="N4" t="s">
        <v>838</v>
      </c>
      <c r="O4">
        <v>1990</v>
      </c>
      <c r="P4" t="s">
        <v>70</v>
      </c>
      <c r="Q4" t="s">
        <v>1125</v>
      </c>
      <c r="R4" t="s">
        <v>557</v>
      </c>
      <c r="S4" t="s">
        <v>1120</v>
      </c>
      <c r="T4">
        <f>AVERAGE(G2:G3,G5)</f>
        <v>44.1</v>
      </c>
      <c r="U4">
        <v>44.2</v>
      </c>
      <c r="V4">
        <v>9</v>
      </c>
      <c r="W4">
        <f t="shared" si="0"/>
        <v>3</v>
      </c>
      <c r="X4">
        <f t="shared" si="2"/>
        <v>1.0022675736961451</v>
      </c>
      <c r="Y4">
        <f t="shared" si="1"/>
        <v>2.2650066308520615E-3</v>
      </c>
      <c r="Z4">
        <f t="shared" si="3"/>
        <v>2.25</v>
      </c>
    </row>
    <row r="5" spans="1:26">
      <c r="A5" t="s">
        <v>707</v>
      </c>
      <c r="B5">
        <v>1</v>
      </c>
      <c r="C5">
        <v>1990</v>
      </c>
      <c r="D5" t="s">
        <v>32</v>
      </c>
      <c r="E5" t="s">
        <v>1126</v>
      </c>
      <c r="F5" t="s">
        <v>1120</v>
      </c>
      <c r="G5">
        <v>47</v>
      </c>
      <c r="H5">
        <v>3</v>
      </c>
      <c r="K5">
        <v>1</v>
      </c>
      <c r="L5">
        <v>4</v>
      </c>
      <c r="M5" t="s">
        <v>719</v>
      </c>
      <c r="N5" t="s">
        <v>838</v>
      </c>
      <c r="O5">
        <v>1990</v>
      </c>
      <c r="P5" t="s">
        <v>70</v>
      </c>
      <c r="Q5" t="s">
        <v>1127</v>
      </c>
      <c r="R5" t="s">
        <v>557</v>
      </c>
      <c r="S5" t="s">
        <v>1120</v>
      </c>
      <c r="T5">
        <f>AVERAGE(G3:G5)</f>
        <v>18.066666666666666</v>
      </c>
      <c r="U5">
        <v>9</v>
      </c>
      <c r="V5">
        <v>9</v>
      </c>
      <c r="W5">
        <f t="shared" si="0"/>
        <v>3</v>
      </c>
      <c r="X5">
        <f t="shared" si="2"/>
        <v>0.49815498154981552</v>
      </c>
      <c r="Y5">
        <f t="shared" si="1"/>
        <v>-0.69684404244127141</v>
      </c>
      <c r="Z5">
        <f t="shared" si="3"/>
        <v>2.25</v>
      </c>
    </row>
    <row r="6" spans="1:26">
      <c r="A6" t="s">
        <v>838</v>
      </c>
      <c r="B6">
        <v>1</v>
      </c>
      <c r="C6">
        <v>1990</v>
      </c>
      <c r="D6" t="s">
        <v>34</v>
      </c>
      <c r="E6" t="s">
        <v>1121</v>
      </c>
      <c r="F6" t="s">
        <v>1120</v>
      </c>
      <c r="G6">
        <v>14.7</v>
      </c>
      <c r="H6">
        <v>3</v>
      </c>
      <c r="K6">
        <v>1</v>
      </c>
      <c r="L6">
        <v>5</v>
      </c>
      <c r="M6" t="s">
        <v>719</v>
      </c>
      <c r="N6" t="s">
        <v>838</v>
      </c>
      <c r="O6">
        <v>1990</v>
      </c>
      <c r="P6" t="s">
        <v>70</v>
      </c>
      <c r="Q6" t="s">
        <v>1128</v>
      </c>
      <c r="R6" t="s">
        <v>557</v>
      </c>
      <c r="S6" t="s">
        <v>1120</v>
      </c>
      <c r="T6">
        <f>AVERAGE(G4:G5,G2)</f>
        <v>41.766666666666673</v>
      </c>
      <c r="U6">
        <v>17.8</v>
      </c>
      <c r="V6">
        <v>9</v>
      </c>
      <c r="W6">
        <f t="shared" si="0"/>
        <v>3</v>
      </c>
      <c r="X6">
        <f t="shared" si="2"/>
        <v>0.42617717478052669</v>
      </c>
      <c r="Y6">
        <f t="shared" si="1"/>
        <v>-0.85290011593587356</v>
      </c>
      <c r="Z6">
        <f t="shared" si="3"/>
        <v>2.25</v>
      </c>
    </row>
    <row r="7" spans="1:26">
      <c r="B7">
        <v>1</v>
      </c>
      <c r="C7">
        <v>1990</v>
      </c>
      <c r="D7" t="s">
        <v>34</v>
      </c>
      <c r="E7" t="s">
        <v>1123</v>
      </c>
      <c r="F7" t="s">
        <v>1120</v>
      </c>
      <c r="G7">
        <v>15.8</v>
      </c>
      <c r="H7">
        <v>3</v>
      </c>
      <c r="K7">
        <v>1</v>
      </c>
      <c r="L7">
        <v>6</v>
      </c>
      <c r="M7" t="s">
        <v>719</v>
      </c>
      <c r="N7" t="s">
        <v>838</v>
      </c>
      <c r="O7">
        <v>1990</v>
      </c>
      <c r="P7" t="s">
        <v>70</v>
      </c>
      <c r="Q7" t="s">
        <v>1129</v>
      </c>
      <c r="R7" t="s">
        <v>557</v>
      </c>
      <c r="S7" t="s">
        <v>1120</v>
      </c>
      <c r="T7">
        <f>AVERAGE(G2:G3)</f>
        <v>42.65</v>
      </c>
      <c r="U7">
        <v>33.4</v>
      </c>
      <c r="V7">
        <v>6</v>
      </c>
      <c r="W7">
        <f t="shared" si="0"/>
        <v>3</v>
      </c>
      <c r="X7">
        <f t="shared" si="2"/>
        <v>0.78311840562719814</v>
      </c>
      <c r="Y7">
        <f t="shared" si="1"/>
        <v>-0.24447137395503338</v>
      </c>
      <c r="Z7">
        <f t="shared" si="3"/>
        <v>2</v>
      </c>
    </row>
    <row r="8" spans="1:26">
      <c r="B8">
        <v>1</v>
      </c>
      <c r="C8">
        <v>1990</v>
      </c>
      <c r="D8" t="s">
        <v>34</v>
      </c>
      <c r="E8" t="s">
        <v>1125</v>
      </c>
      <c r="F8" t="s">
        <v>1120</v>
      </c>
      <c r="G8">
        <v>44.2</v>
      </c>
      <c r="H8">
        <v>3</v>
      </c>
      <c r="K8">
        <v>1</v>
      </c>
      <c r="L8">
        <v>7</v>
      </c>
      <c r="M8" t="s">
        <v>719</v>
      </c>
      <c r="N8" t="s">
        <v>838</v>
      </c>
      <c r="O8">
        <v>1990</v>
      </c>
      <c r="P8" t="s">
        <v>70</v>
      </c>
      <c r="Q8" t="s">
        <v>1130</v>
      </c>
      <c r="R8" t="s">
        <v>557</v>
      </c>
      <c r="S8" t="s">
        <v>1120</v>
      </c>
      <c r="T8">
        <f>AVERAGE(G3:G4)</f>
        <v>3.5999999999999996</v>
      </c>
      <c r="U8">
        <v>3.9</v>
      </c>
      <c r="V8">
        <v>6</v>
      </c>
      <c r="W8">
        <f t="shared" si="0"/>
        <v>3</v>
      </c>
      <c r="X8">
        <f t="shared" si="2"/>
        <v>1.0833333333333335</v>
      </c>
      <c r="Y8">
        <f t="shared" si="1"/>
        <v>8.0042707673536564E-2</v>
      </c>
      <c r="Z8">
        <f t="shared" si="3"/>
        <v>2</v>
      </c>
    </row>
    <row r="9" spans="1:26">
      <c r="B9">
        <v>1</v>
      </c>
      <c r="C9">
        <v>1990</v>
      </c>
      <c r="D9" t="s">
        <v>34</v>
      </c>
      <c r="E9" t="s">
        <v>1127</v>
      </c>
      <c r="F9" t="s">
        <v>1120</v>
      </c>
      <c r="G9">
        <v>9</v>
      </c>
      <c r="H9">
        <v>3</v>
      </c>
      <c r="K9">
        <v>1</v>
      </c>
      <c r="L9">
        <v>8</v>
      </c>
      <c r="M9" t="s">
        <v>719</v>
      </c>
      <c r="N9" t="s">
        <v>838</v>
      </c>
      <c r="O9">
        <v>1990</v>
      </c>
      <c r="P9" t="s">
        <v>70</v>
      </c>
      <c r="Q9" t="s">
        <v>1131</v>
      </c>
      <c r="R9" t="s">
        <v>557</v>
      </c>
      <c r="S9" t="s">
        <v>1120</v>
      </c>
      <c r="T9">
        <f>AVERAGE(G3,G5)</f>
        <v>27.05</v>
      </c>
      <c r="U9">
        <v>26.2</v>
      </c>
      <c r="V9">
        <v>6</v>
      </c>
      <c r="W9">
        <f t="shared" si="0"/>
        <v>3</v>
      </c>
      <c r="X9">
        <f t="shared" si="2"/>
        <v>0.96857670979667276</v>
      </c>
      <c r="Y9">
        <f t="shared" si="1"/>
        <v>-3.1927594525439425E-2</v>
      </c>
      <c r="Z9">
        <f t="shared" si="3"/>
        <v>2</v>
      </c>
    </row>
    <row r="10" spans="1:26">
      <c r="B10">
        <v>1</v>
      </c>
      <c r="C10">
        <v>1990</v>
      </c>
      <c r="D10" t="s">
        <v>34</v>
      </c>
      <c r="E10" t="s">
        <v>1128</v>
      </c>
      <c r="F10" t="s">
        <v>1120</v>
      </c>
      <c r="G10">
        <v>17.8</v>
      </c>
      <c r="H10">
        <v>3</v>
      </c>
      <c r="K10">
        <v>1</v>
      </c>
      <c r="L10">
        <v>9</v>
      </c>
      <c r="M10" t="s">
        <v>719</v>
      </c>
      <c r="N10" t="s">
        <v>838</v>
      </c>
      <c r="O10">
        <v>1990</v>
      </c>
      <c r="P10" t="s">
        <v>70</v>
      </c>
      <c r="Q10" t="s">
        <v>1132</v>
      </c>
      <c r="R10" t="s">
        <v>557</v>
      </c>
      <c r="S10" t="s">
        <v>1120</v>
      </c>
      <c r="T10">
        <f>AVERAGE(G2,G4)</f>
        <v>39.15</v>
      </c>
      <c r="U10">
        <v>20.7</v>
      </c>
      <c r="V10">
        <v>6</v>
      </c>
      <c r="W10">
        <f t="shared" si="0"/>
        <v>3</v>
      </c>
      <c r="X10">
        <f t="shared" si="2"/>
        <v>0.52873563218390807</v>
      </c>
      <c r="Y10">
        <f t="shared" si="1"/>
        <v>-0.63726672216548863</v>
      </c>
      <c r="Z10">
        <f t="shared" si="3"/>
        <v>2</v>
      </c>
    </row>
    <row r="11" spans="1:26">
      <c r="B11">
        <v>1</v>
      </c>
      <c r="C11">
        <v>1990</v>
      </c>
      <c r="D11" t="s">
        <v>34</v>
      </c>
      <c r="E11" t="s">
        <v>1129</v>
      </c>
      <c r="F11" t="s">
        <v>1120</v>
      </c>
      <c r="G11">
        <v>33.4</v>
      </c>
      <c r="H11">
        <v>3</v>
      </c>
      <c r="K11">
        <v>1</v>
      </c>
      <c r="L11">
        <v>10</v>
      </c>
      <c r="M11" t="s">
        <v>719</v>
      </c>
      <c r="N11" t="s">
        <v>838</v>
      </c>
      <c r="O11">
        <v>1990</v>
      </c>
      <c r="P11" t="s">
        <v>70</v>
      </c>
      <c r="Q11" t="s">
        <v>1133</v>
      </c>
      <c r="R11" t="s">
        <v>557</v>
      </c>
      <c r="S11" t="s">
        <v>1120</v>
      </c>
      <c r="T11">
        <f>AVERAGE(G2,G5)</f>
        <v>62.6</v>
      </c>
      <c r="U11">
        <v>76.2</v>
      </c>
      <c r="V11">
        <v>6</v>
      </c>
      <c r="W11">
        <f t="shared" si="0"/>
        <v>3</v>
      </c>
      <c r="X11">
        <f t="shared" si="2"/>
        <v>1.2172523961661341</v>
      </c>
      <c r="Y11">
        <f t="shared" si="1"/>
        <v>0.19659618458654771</v>
      </c>
      <c r="Z11">
        <f t="shared" si="3"/>
        <v>2</v>
      </c>
    </row>
    <row r="12" spans="1:26">
      <c r="B12">
        <v>1</v>
      </c>
      <c r="C12">
        <v>1990</v>
      </c>
      <c r="D12" t="s">
        <v>34</v>
      </c>
      <c r="E12" t="s">
        <v>1130</v>
      </c>
      <c r="F12" t="s">
        <v>1120</v>
      </c>
      <c r="G12">
        <v>3.9</v>
      </c>
      <c r="H12">
        <v>3</v>
      </c>
      <c r="J12" s="47"/>
      <c r="K12">
        <v>1</v>
      </c>
      <c r="L12">
        <v>11</v>
      </c>
      <c r="M12" t="s">
        <v>719</v>
      </c>
      <c r="N12" t="s">
        <v>838</v>
      </c>
      <c r="O12">
        <v>1990</v>
      </c>
      <c r="P12" t="s">
        <v>70</v>
      </c>
      <c r="Q12" t="s">
        <v>1134</v>
      </c>
      <c r="R12" t="s">
        <v>557</v>
      </c>
      <c r="S12" t="s">
        <v>1120</v>
      </c>
      <c r="T12">
        <f>AVERAGE(G4:G5)</f>
        <v>23.55</v>
      </c>
      <c r="U12">
        <v>11.2</v>
      </c>
      <c r="V12">
        <v>6</v>
      </c>
      <c r="W12">
        <f t="shared" si="0"/>
        <v>3</v>
      </c>
      <c r="X12">
        <f t="shared" si="2"/>
        <v>0.47558386411889592</v>
      </c>
      <c r="Y12">
        <f t="shared" si="1"/>
        <v>-0.74321204216137804</v>
      </c>
      <c r="Z12">
        <f t="shared" si="3"/>
        <v>2</v>
      </c>
    </row>
    <row r="13" spans="1:26">
      <c r="B13">
        <v>1</v>
      </c>
      <c r="C13">
        <v>1990</v>
      </c>
      <c r="D13" t="s">
        <v>34</v>
      </c>
      <c r="E13" t="s">
        <v>1131</v>
      </c>
      <c r="F13" t="s">
        <v>1120</v>
      </c>
      <c r="G13">
        <v>26.2</v>
      </c>
      <c r="H13">
        <v>3</v>
      </c>
      <c r="J13" s="57"/>
      <c r="K13">
        <v>2</v>
      </c>
      <c r="L13">
        <v>1</v>
      </c>
      <c r="M13" t="s">
        <v>719</v>
      </c>
      <c r="N13" t="s">
        <v>838</v>
      </c>
      <c r="O13">
        <v>1991</v>
      </c>
      <c r="P13" t="s">
        <v>70</v>
      </c>
      <c r="Q13" t="s">
        <v>1121</v>
      </c>
      <c r="R13" t="s">
        <v>557</v>
      </c>
      <c r="S13" t="s">
        <v>658</v>
      </c>
      <c r="T13">
        <f>AVERAGE(G18:G21)</f>
        <v>0.92500000000000004</v>
      </c>
      <c r="U13">
        <v>1.7</v>
      </c>
      <c r="V13">
        <v>12</v>
      </c>
      <c r="W13">
        <f t="shared" ref="W13:W23" si="4">H22</f>
        <v>3</v>
      </c>
      <c r="X13">
        <f t="shared" si="2"/>
        <v>1.8378378378378377</v>
      </c>
      <c r="Y13">
        <f t="shared" si="1"/>
        <v>0.60858979253188217</v>
      </c>
      <c r="Z13">
        <f t="shared" si="3"/>
        <v>2.4</v>
      </c>
    </row>
    <row r="14" spans="1:26">
      <c r="B14">
        <v>1</v>
      </c>
      <c r="C14">
        <v>1990</v>
      </c>
      <c r="D14" t="s">
        <v>34</v>
      </c>
      <c r="E14" t="s">
        <v>1132</v>
      </c>
      <c r="F14" t="s">
        <v>1120</v>
      </c>
      <c r="G14">
        <v>20.7</v>
      </c>
      <c r="H14">
        <v>3</v>
      </c>
      <c r="J14" s="47"/>
      <c r="K14">
        <v>2</v>
      </c>
      <c r="L14">
        <v>2</v>
      </c>
      <c r="M14" t="s">
        <v>719</v>
      </c>
      <c r="N14" t="s">
        <v>838</v>
      </c>
      <c r="O14">
        <v>1991</v>
      </c>
      <c r="P14" t="s">
        <v>70</v>
      </c>
      <c r="Q14" t="s">
        <v>1123</v>
      </c>
      <c r="R14" t="s">
        <v>557</v>
      </c>
      <c r="S14" t="s">
        <v>658</v>
      </c>
      <c r="T14">
        <f>AVERAGE(G18:G20)</f>
        <v>1</v>
      </c>
      <c r="U14">
        <v>0.3</v>
      </c>
      <c r="V14">
        <v>9</v>
      </c>
      <c r="W14">
        <f t="shared" si="4"/>
        <v>3</v>
      </c>
      <c r="X14">
        <f t="shared" si="2"/>
        <v>0.3</v>
      </c>
      <c r="Y14">
        <f t="shared" si="1"/>
        <v>-1.2039728043259361</v>
      </c>
      <c r="Z14">
        <f t="shared" si="3"/>
        <v>2.25</v>
      </c>
    </row>
    <row r="15" spans="1:26">
      <c r="B15">
        <v>1</v>
      </c>
      <c r="C15">
        <v>1990</v>
      </c>
      <c r="D15" t="s">
        <v>34</v>
      </c>
      <c r="E15" t="s">
        <v>1133</v>
      </c>
      <c r="F15" t="s">
        <v>1120</v>
      </c>
      <c r="G15">
        <v>76.2</v>
      </c>
      <c r="H15">
        <v>3</v>
      </c>
      <c r="J15" s="47"/>
      <c r="K15">
        <v>2</v>
      </c>
      <c r="L15">
        <v>3</v>
      </c>
      <c r="M15" t="s">
        <v>719</v>
      </c>
      <c r="N15" t="s">
        <v>838</v>
      </c>
      <c r="O15">
        <v>1991</v>
      </c>
      <c r="P15" t="s">
        <v>70</v>
      </c>
      <c r="Q15" t="s">
        <v>1125</v>
      </c>
      <c r="R15" t="s">
        <v>557</v>
      </c>
      <c r="S15" t="s">
        <v>658</v>
      </c>
      <c r="T15">
        <f>AVERAGE(G18:G19,G21)</f>
        <v>1.2333333333333334</v>
      </c>
      <c r="U15">
        <v>1.3</v>
      </c>
      <c r="V15">
        <v>9</v>
      </c>
      <c r="W15">
        <f t="shared" si="4"/>
        <v>3</v>
      </c>
      <c r="X15">
        <f t="shared" si="2"/>
        <v>1.0540540540540539</v>
      </c>
      <c r="Y15">
        <f t="shared" si="1"/>
        <v>5.2643733485421881E-2</v>
      </c>
      <c r="Z15">
        <f t="shared" si="3"/>
        <v>2.25</v>
      </c>
    </row>
    <row r="16" spans="1:26">
      <c r="B16">
        <v>1</v>
      </c>
      <c r="C16">
        <v>1990</v>
      </c>
      <c r="D16" t="s">
        <v>34</v>
      </c>
      <c r="E16" t="s">
        <v>1134</v>
      </c>
      <c r="F16" t="s">
        <v>1120</v>
      </c>
      <c r="G16">
        <v>11.2</v>
      </c>
      <c r="H16">
        <v>3</v>
      </c>
      <c r="K16">
        <v>2</v>
      </c>
      <c r="L16">
        <v>4</v>
      </c>
      <c r="M16" t="s">
        <v>719</v>
      </c>
      <c r="N16" t="s">
        <v>838</v>
      </c>
      <c r="O16">
        <v>1991</v>
      </c>
      <c r="P16" t="s">
        <v>70</v>
      </c>
      <c r="Q16" t="s">
        <v>1127</v>
      </c>
      <c r="R16" t="s">
        <v>557</v>
      </c>
      <c r="S16" t="s">
        <v>658</v>
      </c>
      <c r="T16">
        <f>AVERAGE(G19:G21)</f>
        <v>0.34333333333333332</v>
      </c>
      <c r="U16">
        <v>0.7</v>
      </c>
      <c r="V16">
        <v>9</v>
      </c>
      <c r="W16">
        <f t="shared" si="4"/>
        <v>3</v>
      </c>
      <c r="X16">
        <f t="shared" si="2"/>
        <v>2.0388349514563107</v>
      </c>
      <c r="Y16">
        <f t="shared" si="1"/>
        <v>0.71237854248783294</v>
      </c>
      <c r="Z16">
        <f t="shared" si="3"/>
        <v>2.25</v>
      </c>
    </row>
    <row r="17" spans="2:26">
      <c r="K17">
        <v>2</v>
      </c>
      <c r="L17">
        <v>5</v>
      </c>
      <c r="M17" t="s">
        <v>719</v>
      </c>
      <c r="N17" t="s">
        <v>838</v>
      </c>
      <c r="O17">
        <v>1991</v>
      </c>
      <c r="P17" t="s">
        <v>70</v>
      </c>
      <c r="Q17" t="s">
        <v>1128</v>
      </c>
      <c r="R17" t="s">
        <v>557</v>
      </c>
      <c r="S17" t="s">
        <v>658</v>
      </c>
      <c r="T17">
        <f>AVERAGE(G20:G21,G18)</f>
        <v>1.1233333333333333</v>
      </c>
      <c r="U17">
        <v>2.2999999999999998</v>
      </c>
      <c r="V17">
        <v>9</v>
      </c>
      <c r="W17">
        <f t="shared" si="4"/>
        <v>3</v>
      </c>
      <c r="X17">
        <f t="shared" si="2"/>
        <v>2.0474777448071215</v>
      </c>
      <c r="Y17">
        <f t="shared" si="1"/>
        <v>0.71660866723894323</v>
      </c>
      <c r="Z17">
        <f t="shared" si="3"/>
        <v>2.25</v>
      </c>
    </row>
    <row r="18" spans="2:26">
      <c r="B18">
        <v>2</v>
      </c>
      <c r="C18">
        <v>1991</v>
      </c>
      <c r="D18" t="s">
        <v>32</v>
      </c>
      <c r="E18" t="s">
        <v>1119</v>
      </c>
      <c r="F18" t="s">
        <v>658</v>
      </c>
      <c r="G18">
        <v>2.67</v>
      </c>
      <c r="H18">
        <v>3</v>
      </c>
      <c r="K18">
        <v>2</v>
      </c>
      <c r="L18">
        <v>6</v>
      </c>
      <c r="M18" t="s">
        <v>719</v>
      </c>
      <c r="N18" t="s">
        <v>838</v>
      </c>
      <c r="O18">
        <v>1991</v>
      </c>
      <c r="P18" t="s">
        <v>70</v>
      </c>
      <c r="Q18" t="s">
        <v>1129</v>
      </c>
      <c r="R18" t="s">
        <v>557</v>
      </c>
      <c r="S18" t="s">
        <v>658</v>
      </c>
      <c r="T18">
        <f>AVERAGE(G18:G19)</f>
        <v>1.5</v>
      </c>
      <c r="U18">
        <v>0.7</v>
      </c>
      <c r="V18">
        <v>6</v>
      </c>
      <c r="W18">
        <f t="shared" si="4"/>
        <v>3</v>
      </c>
      <c r="X18">
        <f t="shared" si="2"/>
        <v>0.46666666666666662</v>
      </c>
      <c r="Y18">
        <f t="shared" si="1"/>
        <v>-0.76214005204689683</v>
      </c>
      <c r="Z18">
        <f t="shared" si="3"/>
        <v>2</v>
      </c>
    </row>
    <row r="19" spans="2:26">
      <c r="B19">
        <v>2</v>
      </c>
      <c r="C19">
        <v>1991</v>
      </c>
      <c r="D19" t="s">
        <v>32</v>
      </c>
      <c r="E19" t="s">
        <v>1122</v>
      </c>
      <c r="F19" t="s">
        <v>658</v>
      </c>
      <c r="G19">
        <v>0.33</v>
      </c>
      <c r="H19">
        <v>3</v>
      </c>
      <c r="K19">
        <v>2</v>
      </c>
      <c r="L19">
        <v>7</v>
      </c>
      <c r="M19" t="s">
        <v>719</v>
      </c>
      <c r="N19" t="s">
        <v>838</v>
      </c>
      <c r="O19">
        <v>1991</v>
      </c>
      <c r="P19" t="s">
        <v>70</v>
      </c>
      <c r="Q19" t="s">
        <v>1130</v>
      </c>
      <c r="R19" t="s">
        <v>557</v>
      </c>
      <c r="S19" t="s">
        <v>658</v>
      </c>
      <c r="T19">
        <f>AVERAGE(G19:G20)</f>
        <v>0.16500000000000001</v>
      </c>
      <c r="U19">
        <v>0</v>
      </c>
      <c r="V19">
        <v>6</v>
      </c>
      <c r="W19">
        <f t="shared" si="4"/>
        <v>3</v>
      </c>
      <c r="X19">
        <f>U19/T19</f>
        <v>0</v>
      </c>
      <c r="Y19" t="e">
        <f t="shared" si="1"/>
        <v>#NUM!</v>
      </c>
      <c r="Z19">
        <f t="shared" si="3"/>
        <v>2</v>
      </c>
    </row>
    <row r="20" spans="2:26">
      <c r="B20">
        <v>2</v>
      </c>
      <c r="C20">
        <v>1991</v>
      </c>
      <c r="D20" t="s">
        <v>32</v>
      </c>
      <c r="E20" t="s">
        <v>1124</v>
      </c>
      <c r="F20" t="s">
        <v>658</v>
      </c>
      <c r="G20">
        <v>0</v>
      </c>
      <c r="H20">
        <v>3</v>
      </c>
      <c r="K20">
        <v>2</v>
      </c>
      <c r="L20">
        <v>8</v>
      </c>
      <c r="M20" t="s">
        <v>719</v>
      </c>
      <c r="N20" t="s">
        <v>838</v>
      </c>
      <c r="O20">
        <v>1991</v>
      </c>
      <c r="P20" t="s">
        <v>70</v>
      </c>
      <c r="Q20" t="s">
        <v>1131</v>
      </c>
      <c r="R20" t="s">
        <v>557</v>
      </c>
      <c r="S20" t="s">
        <v>658</v>
      </c>
      <c r="T20">
        <f>AVERAGE(G19,G21)</f>
        <v>0.51500000000000001</v>
      </c>
      <c r="U20">
        <v>0.7</v>
      </c>
      <c r="V20">
        <v>6</v>
      </c>
      <c r="W20">
        <f t="shared" si="4"/>
        <v>3</v>
      </c>
      <c r="X20">
        <f t="shared" si="2"/>
        <v>1.3592233009708736</v>
      </c>
      <c r="Y20">
        <f t="shared" si="1"/>
        <v>0.30691343437966839</v>
      </c>
      <c r="Z20">
        <f t="shared" si="3"/>
        <v>2</v>
      </c>
    </row>
    <row r="21" spans="2:26">
      <c r="B21">
        <v>2</v>
      </c>
      <c r="C21">
        <v>1991</v>
      </c>
      <c r="D21" t="s">
        <v>32</v>
      </c>
      <c r="E21" t="s">
        <v>1126</v>
      </c>
      <c r="F21" t="s">
        <v>658</v>
      </c>
      <c r="G21">
        <v>0.7</v>
      </c>
      <c r="H21">
        <v>3</v>
      </c>
      <c r="K21">
        <v>2</v>
      </c>
      <c r="L21">
        <v>9</v>
      </c>
      <c r="M21" t="s">
        <v>719</v>
      </c>
      <c r="N21" t="s">
        <v>838</v>
      </c>
      <c r="O21">
        <v>1991</v>
      </c>
      <c r="P21" t="s">
        <v>70</v>
      </c>
      <c r="Q21" t="s">
        <v>1132</v>
      </c>
      <c r="R21" t="s">
        <v>557</v>
      </c>
      <c r="S21" t="s">
        <v>658</v>
      </c>
      <c r="T21">
        <f>AVERAGE(G18,G20)</f>
        <v>1.335</v>
      </c>
      <c r="U21">
        <v>3.3</v>
      </c>
      <c r="V21">
        <v>6</v>
      </c>
      <c r="W21">
        <f t="shared" si="4"/>
        <v>3</v>
      </c>
      <c r="X21">
        <f t="shared" si="2"/>
        <v>2.4719101123595504</v>
      </c>
      <c r="Y21">
        <f t="shared" si="1"/>
        <v>0.90499117662022166</v>
      </c>
      <c r="Z21">
        <f t="shared" si="3"/>
        <v>2</v>
      </c>
    </row>
    <row r="22" spans="2:26">
      <c r="B22">
        <v>2</v>
      </c>
      <c r="C22">
        <v>1991</v>
      </c>
      <c r="D22" t="s">
        <v>34</v>
      </c>
      <c r="E22" t="s">
        <v>1121</v>
      </c>
      <c r="F22" t="s">
        <v>658</v>
      </c>
      <c r="G22">
        <v>1.7</v>
      </c>
      <c r="H22">
        <v>3</v>
      </c>
      <c r="K22">
        <v>2</v>
      </c>
      <c r="L22">
        <v>10</v>
      </c>
      <c r="M22" t="s">
        <v>719</v>
      </c>
      <c r="N22" t="s">
        <v>838</v>
      </c>
      <c r="O22">
        <v>1991</v>
      </c>
      <c r="P22" t="s">
        <v>70</v>
      </c>
      <c r="Q22" t="s">
        <v>1133</v>
      </c>
      <c r="R22" t="s">
        <v>557</v>
      </c>
      <c r="S22" t="s">
        <v>658</v>
      </c>
      <c r="T22">
        <f>AVERAGE(G18,G21)</f>
        <v>1.6850000000000001</v>
      </c>
      <c r="U22">
        <v>1.3</v>
      </c>
      <c r="V22">
        <v>6</v>
      </c>
      <c r="W22">
        <f t="shared" si="4"/>
        <v>3</v>
      </c>
      <c r="X22">
        <f t="shared" si="2"/>
        <v>0.771513353115727</v>
      </c>
      <c r="Y22">
        <f t="shared" si="1"/>
        <v>-0.25940129933683398</v>
      </c>
      <c r="Z22">
        <f t="shared" si="3"/>
        <v>2</v>
      </c>
    </row>
    <row r="23" spans="2:26">
      <c r="B23">
        <v>2</v>
      </c>
      <c r="C23">
        <v>1991</v>
      </c>
      <c r="D23" t="s">
        <v>34</v>
      </c>
      <c r="E23" t="s">
        <v>1123</v>
      </c>
      <c r="F23" t="s">
        <v>658</v>
      </c>
      <c r="G23">
        <v>0.3</v>
      </c>
      <c r="H23">
        <v>3</v>
      </c>
      <c r="K23">
        <v>2</v>
      </c>
      <c r="L23">
        <v>11</v>
      </c>
      <c r="M23" t="s">
        <v>719</v>
      </c>
      <c r="N23" t="s">
        <v>838</v>
      </c>
      <c r="O23">
        <v>1991</v>
      </c>
      <c r="P23" t="s">
        <v>70</v>
      </c>
      <c r="Q23" t="s">
        <v>1134</v>
      </c>
      <c r="R23" t="s">
        <v>557</v>
      </c>
      <c r="S23" t="s">
        <v>658</v>
      </c>
      <c r="T23">
        <f>AVERAGE(G20:G21)</f>
        <v>0.35</v>
      </c>
      <c r="U23">
        <v>1</v>
      </c>
      <c r="V23">
        <v>6</v>
      </c>
      <c r="W23">
        <f t="shared" si="4"/>
        <v>3</v>
      </c>
      <c r="X23">
        <f t="shared" si="2"/>
        <v>2.8571428571428572</v>
      </c>
      <c r="Y23">
        <f t="shared" si="1"/>
        <v>1.0498221244986776</v>
      </c>
      <c r="Z23">
        <f t="shared" si="3"/>
        <v>2</v>
      </c>
    </row>
    <row r="24" spans="2:26">
      <c r="B24">
        <v>2</v>
      </c>
      <c r="C24">
        <v>1991</v>
      </c>
      <c r="D24" t="s">
        <v>34</v>
      </c>
      <c r="E24" t="s">
        <v>1125</v>
      </c>
      <c r="F24" t="s">
        <v>658</v>
      </c>
      <c r="G24">
        <v>1.3</v>
      </c>
      <c r="H24">
        <v>3</v>
      </c>
      <c r="K24">
        <v>3</v>
      </c>
      <c r="L24">
        <v>1</v>
      </c>
      <c r="M24" t="s">
        <v>719</v>
      </c>
      <c r="N24" t="s">
        <v>838</v>
      </c>
      <c r="O24">
        <v>1991</v>
      </c>
      <c r="P24" t="s">
        <v>70</v>
      </c>
      <c r="Q24" t="s">
        <v>1121</v>
      </c>
      <c r="R24" t="s">
        <v>557</v>
      </c>
      <c r="S24" t="s">
        <v>1120</v>
      </c>
      <c r="T24">
        <f>AVERAGE(G34:G37)</f>
        <v>16.899999999999999</v>
      </c>
      <c r="U24">
        <v>15.7</v>
      </c>
      <c r="V24">
        <v>12</v>
      </c>
      <c r="W24">
        <f t="shared" ref="W24:W34" si="5">H22</f>
        <v>3</v>
      </c>
      <c r="X24">
        <f t="shared" si="2"/>
        <v>0.92899408284023677</v>
      </c>
      <c r="Y24">
        <f t="shared" si="1"/>
        <v>-7.3652909574765321E-2</v>
      </c>
      <c r="Z24">
        <f t="shared" si="3"/>
        <v>2.4</v>
      </c>
    </row>
    <row r="25" spans="2:26">
      <c r="B25">
        <v>2</v>
      </c>
      <c r="C25">
        <v>1991</v>
      </c>
      <c r="D25" t="s">
        <v>34</v>
      </c>
      <c r="E25" t="s">
        <v>1127</v>
      </c>
      <c r="F25" t="s">
        <v>658</v>
      </c>
      <c r="G25">
        <v>0.7</v>
      </c>
      <c r="H25">
        <v>3</v>
      </c>
      <c r="K25">
        <v>3</v>
      </c>
      <c r="L25">
        <v>2</v>
      </c>
      <c r="M25" t="s">
        <v>719</v>
      </c>
      <c r="N25" t="s">
        <v>838</v>
      </c>
      <c r="O25">
        <v>1991</v>
      </c>
      <c r="P25" t="s">
        <v>70</v>
      </c>
      <c r="Q25" t="s">
        <v>1123</v>
      </c>
      <c r="R25" t="s">
        <v>557</v>
      </c>
      <c r="S25" t="s">
        <v>1120</v>
      </c>
      <c r="T25">
        <f>AVERAGE(G34:G36)</f>
        <v>13.966666666666663</v>
      </c>
      <c r="U25">
        <v>15</v>
      </c>
      <c r="V25">
        <v>9</v>
      </c>
      <c r="W25">
        <f t="shared" si="5"/>
        <v>3</v>
      </c>
      <c r="X25">
        <f t="shared" si="2"/>
        <v>1.0739856801909311</v>
      </c>
      <c r="Y25">
        <f t="shared" si="1"/>
        <v>7.1376662842228003E-2</v>
      </c>
      <c r="Z25">
        <f t="shared" si="3"/>
        <v>2.25</v>
      </c>
    </row>
    <row r="26" spans="2:26">
      <c r="B26">
        <v>2</v>
      </c>
      <c r="C26">
        <v>1991</v>
      </c>
      <c r="D26" t="s">
        <v>34</v>
      </c>
      <c r="E26" t="s">
        <v>1128</v>
      </c>
      <c r="F26" t="s">
        <v>658</v>
      </c>
      <c r="G26">
        <v>2.2999999999999998</v>
      </c>
      <c r="H26">
        <v>3</v>
      </c>
      <c r="K26">
        <v>3</v>
      </c>
      <c r="L26">
        <v>3</v>
      </c>
      <c r="M26" t="s">
        <v>719</v>
      </c>
      <c r="N26" t="s">
        <v>838</v>
      </c>
      <c r="O26">
        <v>1991</v>
      </c>
      <c r="P26" t="s">
        <v>70</v>
      </c>
      <c r="Q26" t="s">
        <v>1125</v>
      </c>
      <c r="R26" t="s">
        <v>557</v>
      </c>
      <c r="S26" t="s">
        <v>1120</v>
      </c>
      <c r="T26">
        <f>AVERAGE(G34:G35,G37)</f>
        <v>22.433333333333334</v>
      </c>
      <c r="U26">
        <v>20</v>
      </c>
      <c r="V26">
        <v>9</v>
      </c>
      <c r="W26">
        <f t="shared" si="5"/>
        <v>3</v>
      </c>
      <c r="X26">
        <f t="shared" si="2"/>
        <v>0.89153046062407126</v>
      </c>
      <c r="Y26">
        <f t="shared" si="1"/>
        <v>-0.1148156744285815</v>
      </c>
      <c r="Z26">
        <f t="shared" si="3"/>
        <v>2.25</v>
      </c>
    </row>
    <row r="27" spans="2:26">
      <c r="B27">
        <v>2</v>
      </c>
      <c r="C27">
        <v>1991</v>
      </c>
      <c r="D27" t="s">
        <v>34</v>
      </c>
      <c r="E27" t="s">
        <v>1129</v>
      </c>
      <c r="F27" t="s">
        <v>658</v>
      </c>
      <c r="G27">
        <v>0.7</v>
      </c>
      <c r="H27">
        <v>3</v>
      </c>
      <c r="K27">
        <v>3</v>
      </c>
      <c r="L27">
        <v>4</v>
      </c>
      <c r="M27" t="s">
        <v>719</v>
      </c>
      <c r="N27" t="s">
        <v>838</v>
      </c>
      <c r="O27">
        <v>1991</v>
      </c>
      <c r="P27" t="s">
        <v>70</v>
      </c>
      <c r="Q27" t="s">
        <v>1127</v>
      </c>
      <c r="R27" t="s">
        <v>557</v>
      </c>
      <c r="S27" t="s">
        <v>1120</v>
      </c>
      <c r="T27">
        <f>AVERAGE(G35:G37)</f>
        <v>10.1</v>
      </c>
      <c r="U27">
        <v>8.3000000000000007</v>
      </c>
      <c r="V27">
        <v>9</v>
      </c>
      <c r="W27">
        <f t="shared" si="5"/>
        <v>3</v>
      </c>
      <c r="X27">
        <f t="shared" si="2"/>
        <v>0.82178217821782185</v>
      </c>
      <c r="Y27">
        <f t="shared" si="1"/>
        <v>-0.19627990904466144</v>
      </c>
      <c r="Z27">
        <f t="shared" si="3"/>
        <v>2.25</v>
      </c>
    </row>
    <row r="28" spans="2:26">
      <c r="B28">
        <v>2</v>
      </c>
      <c r="C28">
        <v>1991</v>
      </c>
      <c r="D28" t="s">
        <v>34</v>
      </c>
      <c r="E28" t="s">
        <v>1130</v>
      </c>
      <c r="F28" t="s">
        <v>658</v>
      </c>
      <c r="G28">
        <v>0</v>
      </c>
      <c r="H28">
        <v>3</v>
      </c>
      <c r="K28">
        <v>3</v>
      </c>
      <c r="L28">
        <v>5</v>
      </c>
      <c r="M28" t="s">
        <v>719</v>
      </c>
      <c r="N28" t="s">
        <v>838</v>
      </c>
      <c r="O28">
        <v>1991</v>
      </c>
      <c r="P28" t="s">
        <v>70</v>
      </c>
      <c r="Q28" t="s">
        <v>1128</v>
      </c>
      <c r="R28" t="s">
        <v>557</v>
      </c>
      <c r="S28" t="s">
        <v>1120</v>
      </c>
      <c r="T28">
        <f>AVERAGE(G36:G37,G34)</f>
        <v>21.099999999999998</v>
      </c>
      <c r="U28">
        <v>20</v>
      </c>
      <c r="V28">
        <v>9</v>
      </c>
      <c r="W28">
        <f t="shared" si="5"/>
        <v>3</v>
      </c>
      <c r="X28">
        <f t="shared" si="2"/>
        <v>0.94786729857819918</v>
      </c>
      <c r="Y28">
        <f t="shared" si="1"/>
        <v>-5.3540766928029684E-2</v>
      </c>
      <c r="Z28">
        <f t="shared" si="3"/>
        <v>2.25</v>
      </c>
    </row>
    <row r="29" spans="2:26">
      <c r="B29">
        <v>2</v>
      </c>
      <c r="C29">
        <v>1991</v>
      </c>
      <c r="D29" t="s">
        <v>34</v>
      </c>
      <c r="E29" t="s">
        <v>1131</v>
      </c>
      <c r="F29" t="s">
        <v>658</v>
      </c>
      <c r="G29">
        <v>0.7</v>
      </c>
      <c r="H29">
        <v>3</v>
      </c>
      <c r="K29">
        <v>3</v>
      </c>
      <c r="L29">
        <v>6</v>
      </c>
      <c r="M29" t="s">
        <v>719</v>
      </c>
      <c r="N29" t="s">
        <v>838</v>
      </c>
      <c r="O29">
        <v>1991</v>
      </c>
      <c r="P29" t="s">
        <v>70</v>
      </c>
      <c r="Q29" t="s">
        <v>1129</v>
      </c>
      <c r="R29" t="s">
        <v>557</v>
      </c>
      <c r="S29" t="s">
        <v>1120</v>
      </c>
      <c r="T29">
        <f>AVERAGE(G34:G35)</f>
        <v>20.799999999999997</v>
      </c>
      <c r="U29">
        <v>17.3</v>
      </c>
      <c r="V29">
        <v>6</v>
      </c>
      <c r="W29">
        <f t="shared" si="5"/>
        <v>3</v>
      </c>
      <c r="X29">
        <f t="shared" si="2"/>
        <v>0.83173076923076938</v>
      </c>
      <c r="Y29">
        <f t="shared" si="1"/>
        <v>-0.18424648520353884</v>
      </c>
      <c r="Z29">
        <f t="shared" si="3"/>
        <v>2</v>
      </c>
    </row>
    <row r="30" spans="2:26">
      <c r="B30">
        <v>2</v>
      </c>
      <c r="C30">
        <v>1991</v>
      </c>
      <c r="D30" t="s">
        <v>34</v>
      </c>
      <c r="E30" t="s">
        <v>1132</v>
      </c>
      <c r="F30" t="s">
        <v>658</v>
      </c>
      <c r="G30">
        <v>3.3</v>
      </c>
      <c r="H30">
        <v>3</v>
      </c>
      <c r="K30">
        <v>3</v>
      </c>
      <c r="L30">
        <v>7</v>
      </c>
      <c r="M30" t="s">
        <v>719</v>
      </c>
      <c r="N30" t="s">
        <v>838</v>
      </c>
      <c r="O30">
        <v>1991</v>
      </c>
      <c r="P30" t="s">
        <v>70</v>
      </c>
      <c r="Q30" t="s">
        <v>1130</v>
      </c>
      <c r="R30" t="s">
        <v>557</v>
      </c>
      <c r="S30" t="s">
        <v>1120</v>
      </c>
      <c r="T30">
        <f>AVERAGE(G35:G36)</f>
        <v>2.2999999999999998</v>
      </c>
      <c r="U30">
        <v>3.3</v>
      </c>
      <c r="V30">
        <v>6</v>
      </c>
      <c r="W30">
        <f t="shared" si="5"/>
        <v>3</v>
      </c>
      <c r="X30">
        <f t="shared" si="2"/>
        <v>1.4347826086956521</v>
      </c>
      <c r="Y30">
        <f t="shared" si="1"/>
        <v>0.3610133455373305</v>
      </c>
      <c r="Z30">
        <f t="shared" si="3"/>
        <v>2</v>
      </c>
    </row>
    <row r="31" spans="2:26">
      <c r="B31">
        <v>2</v>
      </c>
      <c r="C31">
        <v>1991</v>
      </c>
      <c r="D31" t="s">
        <v>34</v>
      </c>
      <c r="E31" t="s">
        <v>1133</v>
      </c>
      <c r="F31" t="s">
        <v>658</v>
      </c>
      <c r="G31">
        <v>1.3</v>
      </c>
      <c r="H31">
        <v>3</v>
      </c>
      <c r="K31">
        <v>3</v>
      </c>
      <c r="L31">
        <v>8</v>
      </c>
      <c r="M31" t="s">
        <v>719</v>
      </c>
      <c r="N31" t="s">
        <v>838</v>
      </c>
      <c r="O31">
        <v>1991</v>
      </c>
      <c r="P31" t="s">
        <v>70</v>
      </c>
      <c r="Q31" t="s">
        <v>1131</v>
      </c>
      <c r="R31" t="s">
        <v>557</v>
      </c>
      <c r="S31" t="s">
        <v>1120</v>
      </c>
      <c r="T31">
        <f>AVERAGE(G35,G37)</f>
        <v>15</v>
      </c>
      <c r="U31">
        <v>16.3</v>
      </c>
      <c r="V31">
        <v>6</v>
      </c>
      <c r="W31">
        <f t="shared" si="5"/>
        <v>3</v>
      </c>
      <c r="X31">
        <f t="shared" si="2"/>
        <v>1.0866666666666667</v>
      </c>
      <c r="Y31">
        <f t="shared" si="1"/>
        <v>8.3114906710506586E-2</v>
      </c>
      <c r="Z31">
        <f t="shared" si="3"/>
        <v>2</v>
      </c>
    </row>
    <row r="32" spans="2:26">
      <c r="B32">
        <v>2</v>
      </c>
      <c r="C32">
        <v>1991</v>
      </c>
      <c r="D32" t="s">
        <v>34</v>
      </c>
      <c r="E32" t="s">
        <v>1134</v>
      </c>
      <c r="F32" t="s">
        <v>658</v>
      </c>
      <c r="G32">
        <v>1</v>
      </c>
      <c r="H32">
        <v>3</v>
      </c>
      <c r="K32">
        <v>3</v>
      </c>
      <c r="L32">
        <v>9</v>
      </c>
      <c r="M32" t="s">
        <v>719</v>
      </c>
      <c r="N32" t="s">
        <v>838</v>
      </c>
      <c r="O32">
        <v>1991</v>
      </c>
      <c r="P32" t="s">
        <v>70</v>
      </c>
      <c r="Q32" t="s">
        <v>1132</v>
      </c>
      <c r="R32" t="s">
        <v>557</v>
      </c>
      <c r="S32" t="s">
        <v>1120</v>
      </c>
      <c r="T32">
        <f>AVERAGE(G34,G36)</f>
        <v>18.799999999999997</v>
      </c>
      <c r="U32">
        <v>17.3</v>
      </c>
      <c r="V32">
        <v>6</v>
      </c>
      <c r="W32">
        <f t="shared" si="5"/>
        <v>3</v>
      </c>
      <c r="X32">
        <f t="shared" si="2"/>
        <v>0.92021276595744694</v>
      </c>
      <c r="Y32">
        <f t="shared" si="1"/>
        <v>-8.3150368332170113E-2</v>
      </c>
      <c r="Z32">
        <f t="shared" si="3"/>
        <v>2</v>
      </c>
    </row>
    <row r="33" spans="2:26">
      <c r="K33">
        <v>3</v>
      </c>
      <c r="L33">
        <v>10</v>
      </c>
      <c r="M33" t="s">
        <v>719</v>
      </c>
      <c r="N33" t="s">
        <v>838</v>
      </c>
      <c r="O33">
        <v>1991</v>
      </c>
      <c r="P33" t="s">
        <v>70</v>
      </c>
      <c r="Q33" t="s">
        <v>1133</v>
      </c>
      <c r="R33" t="s">
        <v>557</v>
      </c>
      <c r="S33" t="s">
        <v>1120</v>
      </c>
      <c r="T33">
        <f>AVERAGE(G34,G37)</f>
        <v>31.5</v>
      </c>
      <c r="U33">
        <v>33.299999999999997</v>
      </c>
      <c r="V33">
        <v>6</v>
      </c>
      <c r="W33">
        <f t="shared" si="5"/>
        <v>3</v>
      </c>
      <c r="X33">
        <f t="shared" si="2"/>
        <v>1.0571428571428572</v>
      </c>
      <c r="Y33">
        <f t="shared" si="1"/>
        <v>5.5569851154810786E-2</v>
      </c>
      <c r="Z33">
        <f t="shared" si="3"/>
        <v>2</v>
      </c>
    </row>
    <row r="34" spans="2:26">
      <c r="B34">
        <v>3</v>
      </c>
      <c r="C34">
        <v>1991</v>
      </c>
      <c r="D34" t="s">
        <v>32</v>
      </c>
      <c r="E34" t="s">
        <v>1119</v>
      </c>
      <c r="F34" t="s">
        <v>1120</v>
      </c>
      <c r="G34">
        <v>37.299999999999997</v>
      </c>
      <c r="H34">
        <v>3</v>
      </c>
      <c r="J34" s="47"/>
      <c r="K34">
        <v>3</v>
      </c>
      <c r="L34">
        <v>11</v>
      </c>
      <c r="M34" t="s">
        <v>719</v>
      </c>
      <c r="N34" t="s">
        <v>838</v>
      </c>
      <c r="O34">
        <v>1991</v>
      </c>
      <c r="P34" t="s">
        <v>70</v>
      </c>
      <c r="Q34" t="s">
        <v>1134</v>
      </c>
      <c r="R34" t="s">
        <v>557</v>
      </c>
      <c r="S34" t="s">
        <v>1120</v>
      </c>
      <c r="T34">
        <f>AVERAGE(G36:G37)</f>
        <v>13</v>
      </c>
      <c r="U34">
        <v>11</v>
      </c>
      <c r="V34">
        <v>6</v>
      </c>
      <c r="W34">
        <f t="shared" si="5"/>
        <v>3</v>
      </c>
      <c r="X34">
        <f t="shared" si="2"/>
        <v>0.84615384615384615</v>
      </c>
      <c r="Y34">
        <f t="shared" si="1"/>
        <v>-0.16705408466316621</v>
      </c>
      <c r="Z34">
        <f t="shared" si="3"/>
        <v>2</v>
      </c>
    </row>
    <row r="35" spans="2:26">
      <c r="B35">
        <v>3</v>
      </c>
      <c r="C35">
        <v>1991</v>
      </c>
      <c r="D35" t="s">
        <v>32</v>
      </c>
      <c r="E35" t="s">
        <v>1122</v>
      </c>
      <c r="F35" t="s">
        <v>1120</v>
      </c>
      <c r="G35">
        <v>4.3</v>
      </c>
      <c r="H35">
        <v>3</v>
      </c>
      <c r="J35" s="57"/>
      <c r="K35">
        <v>4</v>
      </c>
      <c r="L35">
        <v>1</v>
      </c>
      <c r="M35" t="s">
        <v>719</v>
      </c>
      <c r="N35" t="s">
        <v>838</v>
      </c>
      <c r="O35">
        <v>1992</v>
      </c>
      <c r="P35" t="s">
        <v>70</v>
      </c>
      <c r="Q35" t="s">
        <v>1121</v>
      </c>
      <c r="R35" t="s">
        <v>557</v>
      </c>
      <c r="S35" t="s">
        <v>658</v>
      </c>
      <c r="T35">
        <f>AVERAGE(G50:G53)</f>
        <v>6.9749999999999996</v>
      </c>
      <c r="U35">
        <v>6.2</v>
      </c>
      <c r="V35">
        <v>16</v>
      </c>
      <c r="W35">
        <f>H54</f>
        <v>4</v>
      </c>
      <c r="X35">
        <f t="shared" si="2"/>
        <v>0.88888888888888895</v>
      </c>
      <c r="Y35">
        <f t="shared" si="1"/>
        <v>-0.11778303565638339</v>
      </c>
      <c r="Z35">
        <f t="shared" si="3"/>
        <v>3.2</v>
      </c>
    </row>
    <row r="36" spans="2:26">
      <c r="B36">
        <v>3</v>
      </c>
      <c r="C36">
        <v>1991</v>
      </c>
      <c r="D36" t="s">
        <v>32</v>
      </c>
      <c r="E36" t="s">
        <v>1124</v>
      </c>
      <c r="F36" t="s">
        <v>1120</v>
      </c>
      <c r="G36">
        <v>0.3</v>
      </c>
      <c r="H36">
        <v>3</v>
      </c>
      <c r="J36" s="47"/>
      <c r="K36">
        <v>4</v>
      </c>
      <c r="L36">
        <v>2</v>
      </c>
      <c r="M36" t="s">
        <v>719</v>
      </c>
      <c r="N36" t="s">
        <v>838</v>
      </c>
      <c r="O36">
        <v>1992</v>
      </c>
      <c r="P36" t="s">
        <v>70</v>
      </c>
      <c r="Q36" t="s">
        <v>1123</v>
      </c>
      <c r="R36" t="s">
        <v>557</v>
      </c>
      <c r="S36" t="s">
        <v>658</v>
      </c>
      <c r="T36">
        <f>AVERAGE(G50:G52)</f>
        <v>4.833333333333333</v>
      </c>
      <c r="U36">
        <v>3.5</v>
      </c>
      <c r="V36">
        <v>12</v>
      </c>
      <c r="W36">
        <f t="shared" ref="W36:W45" si="6">H55</f>
        <v>4</v>
      </c>
      <c r="X36">
        <f t="shared" si="2"/>
        <v>0.72413793103448276</v>
      </c>
      <c r="Y36">
        <f t="shared" si="1"/>
        <v>-0.32277339226305102</v>
      </c>
      <c r="Z36">
        <f t="shared" si="3"/>
        <v>3</v>
      </c>
    </row>
    <row r="37" spans="2:26">
      <c r="B37">
        <v>3</v>
      </c>
      <c r="C37">
        <v>1991</v>
      </c>
      <c r="D37" t="s">
        <v>32</v>
      </c>
      <c r="E37" t="s">
        <v>1126</v>
      </c>
      <c r="F37" t="s">
        <v>1120</v>
      </c>
      <c r="G37">
        <v>25.7</v>
      </c>
      <c r="H37">
        <v>3</v>
      </c>
      <c r="K37">
        <v>4</v>
      </c>
      <c r="L37">
        <v>3</v>
      </c>
      <c r="M37" t="s">
        <v>719</v>
      </c>
      <c r="N37" t="s">
        <v>838</v>
      </c>
      <c r="O37">
        <v>1992</v>
      </c>
      <c r="P37" t="s">
        <v>70</v>
      </c>
      <c r="Q37" t="s">
        <v>1125</v>
      </c>
      <c r="R37" t="s">
        <v>557</v>
      </c>
      <c r="S37" t="s">
        <v>658</v>
      </c>
      <c r="T37">
        <f>AVERAGE(G50:G51,G53)</f>
        <v>8.7999999999999989</v>
      </c>
      <c r="U37">
        <v>6.9</v>
      </c>
      <c r="V37">
        <v>12</v>
      </c>
      <c r="W37">
        <f t="shared" si="6"/>
        <v>4</v>
      </c>
      <c r="X37">
        <f t="shared" si="2"/>
        <v>0.78409090909090917</v>
      </c>
      <c r="Y37">
        <f t="shared" si="1"/>
        <v>-0.24323030988094699</v>
      </c>
      <c r="Z37">
        <f t="shared" si="3"/>
        <v>3</v>
      </c>
    </row>
    <row r="38" spans="2:26">
      <c r="B38">
        <v>3</v>
      </c>
      <c r="C38">
        <v>1991</v>
      </c>
      <c r="D38" t="s">
        <v>34</v>
      </c>
      <c r="E38" t="s">
        <v>1121</v>
      </c>
      <c r="F38" t="s">
        <v>1120</v>
      </c>
      <c r="G38">
        <v>15.7</v>
      </c>
      <c r="H38">
        <v>3</v>
      </c>
      <c r="K38">
        <v>4</v>
      </c>
      <c r="L38">
        <v>4</v>
      </c>
      <c r="M38" t="s">
        <v>719</v>
      </c>
      <c r="N38" t="s">
        <v>838</v>
      </c>
      <c r="O38">
        <v>1992</v>
      </c>
      <c r="P38" t="s">
        <v>70</v>
      </c>
      <c r="Q38" t="s">
        <v>1127</v>
      </c>
      <c r="R38" t="s">
        <v>557</v>
      </c>
      <c r="S38" t="s">
        <v>658</v>
      </c>
      <c r="T38">
        <f>AVERAGE(G51:G53)</f>
        <v>6.3</v>
      </c>
      <c r="U38">
        <v>5.5</v>
      </c>
      <c r="V38">
        <v>12</v>
      </c>
      <c r="W38">
        <f t="shared" si="6"/>
        <v>4</v>
      </c>
      <c r="X38">
        <f t="shared" si="2"/>
        <v>0.87301587301587302</v>
      </c>
      <c r="Y38">
        <f t="shared" si="1"/>
        <v>-0.13580154115906176</v>
      </c>
      <c r="Z38">
        <f t="shared" si="3"/>
        <v>3</v>
      </c>
    </row>
    <row r="39" spans="2:26">
      <c r="B39">
        <v>3</v>
      </c>
      <c r="C39">
        <v>1991</v>
      </c>
      <c r="D39" t="s">
        <v>34</v>
      </c>
      <c r="E39" t="s">
        <v>1123</v>
      </c>
      <c r="F39" t="s">
        <v>1120</v>
      </c>
      <c r="G39">
        <v>15</v>
      </c>
      <c r="H39">
        <v>3</v>
      </c>
      <c r="K39">
        <v>4</v>
      </c>
      <c r="L39">
        <v>5</v>
      </c>
      <c r="M39" t="s">
        <v>719</v>
      </c>
      <c r="N39" t="s">
        <v>838</v>
      </c>
      <c r="O39">
        <v>1992</v>
      </c>
      <c r="P39" t="s">
        <v>70</v>
      </c>
      <c r="Q39" t="s">
        <v>1128</v>
      </c>
      <c r="R39" t="s">
        <v>557</v>
      </c>
      <c r="S39" t="s">
        <v>658</v>
      </c>
      <c r="T39">
        <f>AVERAGE(G52:G53,G50)</f>
        <v>7.9666666666666659</v>
      </c>
      <c r="U39">
        <v>7.5</v>
      </c>
      <c r="V39">
        <v>12</v>
      </c>
      <c r="W39">
        <f t="shared" si="6"/>
        <v>4</v>
      </c>
      <c r="X39">
        <f t="shared" si="2"/>
        <v>0.94142259414225948</v>
      </c>
      <c r="Y39">
        <f t="shared" si="1"/>
        <v>-6.0363149727090462E-2</v>
      </c>
      <c r="Z39">
        <f t="shared" si="3"/>
        <v>3</v>
      </c>
    </row>
    <row r="40" spans="2:26">
      <c r="B40">
        <v>3</v>
      </c>
      <c r="C40">
        <v>1991</v>
      </c>
      <c r="D40" t="s">
        <v>34</v>
      </c>
      <c r="E40" t="s">
        <v>1125</v>
      </c>
      <c r="F40" t="s">
        <v>1120</v>
      </c>
      <c r="G40">
        <v>20</v>
      </c>
      <c r="H40">
        <v>3</v>
      </c>
      <c r="K40">
        <v>4</v>
      </c>
      <c r="L40">
        <v>6</v>
      </c>
      <c r="M40" t="s">
        <v>719</v>
      </c>
      <c r="N40" t="s">
        <v>838</v>
      </c>
      <c r="O40">
        <v>1992</v>
      </c>
      <c r="P40" t="s">
        <v>70</v>
      </c>
      <c r="Q40" t="s">
        <v>1129</v>
      </c>
      <c r="R40" t="s">
        <v>557</v>
      </c>
      <c r="S40" t="s">
        <v>658</v>
      </c>
      <c r="T40">
        <f>AVERAGE(G50:G51)</f>
        <v>6.5</v>
      </c>
      <c r="U40">
        <v>6.8</v>
      </c>
      <c r="V40">
        <v>8</v>
      </c>
      <c r="W40">
        <f t="shared" si="6"/>
        <v>4</v>
      </c>
      <c r="X40">
        <f t="shared" si="2"/>
        <v>1.0461538461538462</v>
      </c>
      <c r="Y40">
        <f t="shared" si="1"/>
        <v>4.5120435280469641E-2</v>
      </c>
      <c r="Z40">
        <f t="shared" si="3"/>
        <v>2.6666666666666665</v>
      </c>
    </row>
    <row r="41" spans="2:26">
      <c r="B41">
        <v>3</v>
      </c>
      <c r="C41">
        <v>1991</v>
      </c>
      <c r="D41" t="s">
        <v>34</v>
      </c>
      <c r="E41" t="s">
        <v>1127</v>
      </c>
      <c r="F41" t="s">
        <v>1120</v>
      </c>
      <c r="G41">
        <v>8.3000000000000007</v>
      </c>
      <c r="H41">
        <v>3</v>
      </c>
      <c r="K41">
        <v>4</v>
      </c>
      <c r="L41">
        <v>7</v>
      </c>
      <c r="M41" t="s">
        <v>719</v>
      </c>
      <c r="N41" t="s">
        <v>838</v>
      </c>
      <c r="O41">
        <v>1992</v>
      </c>
      <c r="P41" t="s">
        <v>70</v>
      </c>
      <c r="Q41" t="s">
        <v>1130</v>
      </c>
      <c r="R41" t="s">
        <v>557</v>
      </c>
      <c r="S41" t="s">
        <v>658</v>
      </c>
      <c r="T41">
        <f>AVERAGE(G51:G52)</f>
        <v>2.75</v>
      </c>
      <c r="U41">
        <v>1.1000000000000001</v>
      </c>
      <c r="V41">
        <v>8</v>
      </c>
      <c r="W41">
        <f t="shared" si="6"/>
        <v>4</v>
      </c>
      <c r="X41">
        <f t="shared" si="2"/>
        <v>0.4</v>
      </c>
      <c r="Y41">
        <f t="shared" si="1"/>
        <v>-0.916290731874155</v>
      </c>
      <c r="Z41">
        <f t="shared" si="3"/>
        <v>2.6666666666666665</v>
      </c>
    </row>
    <row r="42" spans="2:26">
      <c r="B42">
        <v>3</v>
      </c>
      <c r="C42">
        <v>1991</v>
      </c>
      <c r="D42" t="s">
        <v>34</v>
      </c>
      <c r="E42" t="s">
        <v>1128</v>
      </c>
      <c r="F42" t="s">
        <v>1120</v>
      </c>
      <c r="G42">
        <v>20</v>
      </c>
      <c r="H42">
        <v>3</v>
      </c>
      <c r="K42">
        <v>4</v>
      </c>
      <c r="L42">
        <v>8</v>
      </c>
      <c r="M42" t="s">
        <v>719</v>
      </c>
      <c r="N42" t="s">
        <v>838</v>
      </c>
      <c r="O42">
        <v>1992</v>
      </c>
      <c r="P42" t="s">
        <v>70</v>
      </c>
      <c r="Q42" t="s">
        <v>1131</v>
      </c>
      <c r="R42" t="s">
        <v>557</v>
      </c>
      <c r="S42" t="s">
        <v>658</v>
      </c>
      <c r="T42">
        <f>AVERAGE(G51,G53)</f>
        <v>8.6999999999999993</v>
      </c>
      <c r="U42">
        <v>8.5</v>
      </c>
      <c r="V42">
        <v>8</v>
      </c>
      <c r="W42">
        <f t="shared" si="6"/>
        <v>4</v>
      </c>
      <c r="X42">
        <f t="shared" si="2"/>
        <v>0.97701149425287359</v>
      </c>
      <c r="Y42">
        <f t="shared" si="1"/>
        <v>-2.3256862164267235E-2</v>
      </c>
      <c r="Z42">
        <f t="shared" si="3"/>
        <v>2.6666666666666665</v>
      </c>
    </row>
    <row r="43" spans="2:26">
      <c r="B43">
        <v>3</v>
      </c>
      <c r="C43">
        <v>1991</v>
      </c>
      <c r="D43" t="s">
        <v>34</v>
      </c>
      <c r="E43" t="s">
        <v>1129</v>
      </c>
      <c r="F43" t="s">
        <v>1120</v>
      </c>
      <c r="G43">
        <v>17.3</v>
      </c>
      <c r="H43">
        <v>3</v>
      </c>
      <c r="K43">
        <v>4</v>
      </c>
      <c r="L43">
        <v>9</v>
      </c>
      <c r="M43" t="s">
        <v>719</v>
      </c>
      <c r="N43" t="s">
        <v>838</v>
      </c>
      <c r="O43">
        <v>1992</v>
      </c>
      <c r="P43" t="s">
        <v>70</v>
      </c>
      <c r="Q43" t="s">
        <v>1132</v>
      </c>
      <c r="R43" t="s">
        <v>557</v>
      </c>
      <c r="S43" t="s">
        <v>658</v>
      </c>
      <c r="T43">
        <f>AVERAGE(G50,G52)</f>
        <v>5.25</v>
      </c>
      <c r="U43">
        <v>6</v>
      </c>
      <c r="V43">
        <v>8</v>
      </c>
      <c r="W43">
        <f t="shared" si="6"/>
        <v>4</v>
      </c>
      <c r="X43">
        <f t="shared" si="2"/>
        <v>1.1428571428571428</v>
      </c>
      <c r="Y43">
        <f t="shared" si="1"/>
        <v>0.13353139262452257</v>
      </c>
      <c r="Z43">
        <f t="shared" si="3"/>
        <v>2.6666666666666665</v>
      </c>
    </row>
    <row r="44" spans="2:26">
      <c r="B44">
        <v>3</v>
      </c>
      <c r="C44">
        <v>1991</v>
      </c>
      <c r="D44" t="s">
        <v>34</v>
      </c>
      <c r="E44" t="s">
        <v>1130</v>
      </c>
      <c r="F44" t="s">
        <v>1120</v>
      </c>
      <c r="G44">
        <v>3.3</v>
      </c>
      <c r="H44">
        <v>3</v>
      </c>
      <c r="K44">
        <v>4</v>
      </c>
      <c r="L44">
        <v>10</v>
      </c>
      <c r="M44" t="s">
        <v>719</v>
      </c>
      <c r="N44" t="s">
        <v>838</v>
      </c>
      <c r="O44">
        <v>1992</v>
      </c>
      <c r="P44" t="s">
        <v>70</v>
      </c>
      <c r="Q44" t="s">
        <v>1133</v>
      </c>
      <c r="R44" t="s">
        <v>557</v>
      </c>
      <c r="S44" t="s">
        <v>658</v>
      </c>
      <c r="T44">
        <f>AVERAGE(G50,G53)</f>
        <v>11.2</v>
      </c>
      <c r="U44">
        <v>8.8000000000000007</v>
      </c>
      <c r="V44">
        <v>8</v>
      </c>
      <c r="W44">
        <f t="shared" si="6"/>
        <v>4</v>
      </c>
      <c r="X44">
        <f t="shared" si="2"/>
        <v>0.78571428571428581</v>
      </c>
      <c r="Y44">
        <f t="shared" si="1"/>
        <v>-0.24116205681688796</v>
      </c>
      <c r="Z44">
        <f t="shared" si="3"/>
        <v>2.6666666666666665</v>
      </c>
    </row>
    <row r="45" spans="2:26">
      <c r="B45">
        <v>3</v>
      </c>
      <c r="C45">
        <v>1991</v>
      </c>
      <c r="D45" t="s">
        <v>34</v>
      </c>
      <c r="E45" t="s">
        <v>1131</v>
      </c>
      <c r="F45" t="s">
        <v>1120</v>
      </c>
      <c r="G45">
        <v>16.3</v>
      </c>
      <c r="H45">
        <v>3</v>
      </c>
      <c r="K45">
        <v>4</v>
      </c>
      <c r="L45">
        <v>11</v>
      </c>
      <c r="M45" t="s">
        <v>719</v>
      </c>
      <c r="N45" t="s">
        <v>838</v>
      </c>
      <c r="O45">
        <v>1992</v>
      </c>
      <c r="P45" t="s">
        <v>70</v>
      </c>
      <c r="Q45" t="s">
        <v>1134</v>
      </c>
      <c r="R45" t="s">
        <v>557</v>
      </c>
      <c r="S45" t="s">
        <v>658</v>
      </c>
      <c r="T45">
        <f>AVERAGE(G52:G53)</f>
        <v>7.45</v>
      </c>
      <c r="U45">
        <v>6.6</v>
      </c>
      <c r="V45">
        <v>8</v>
      </c>
      <c r="W45">
        <f t="shared" si="6"/>
        <v>4</v>
      </c>
      <c r="X45">
        <f t="shared" si="2"/>
        <v>0.88590604026845632</v>
      </c>
      <c r="Y45">
        <f t="shared" si="1"/>
        <v>-0.12114438335908835</v>
      </c>
      <c r="Z45">
        <f t="shared" si="3"/>
        <v>2.6666666666666665</v>
      </c>
    </row>
    <row r="46" spans="2:26">
      <c r="B46">
        <v>3</v>
      </c>
      <c r="C46">
        <v>1991</v>
      </c>
      <c r="D46" t="s">
        <v>34</v>
      </c>
      <c r="E46" t="s">
        <v>1132</v>
      </c>
      <c r="F46" t="s">
        <v>1120</v>
      </c>
      <c r="G46">
        <v>17.3</v>
      </c>
      <c r="H46">
        <v>3</v>
      </c>
      <c r="K46">
        <v>5</v>
      </c>
      <c r="L46">
        <v>1</v>
      </c>
      <c r="M46" t="s">
        <v>719</v>
      </c>
      <c r="N46" t="s">
        <v>838</v>
      </c>
      <c r="O46">
        <v>1992</v>
      </c>
      <c r="P46" t="s">
        <v>70</v>
      </c>
      <c r="Q46" t="s">
        <v>1121</v>
      </c>
      <c r="R46" t="s">
        <v>557</v>
      </c>
      <c r="S46" t="s">
        <v>1120</v>
      </c>
      <c r="T46">
        <f>AVERAGE(G66:G69)</f>
        <v>28.225000000000001</v>
      </c>
      <c r="U46">
        <v>23.1</v>
      </c>
      <c r="V46">
        <v>16</v>
      </c>
      <c r="W46">
        <f t="shared" ref="W46:W56" si="7">H70</f>
        <v>4</v>
      </c>
      <c r="X46">
        <f t="shared" si="2"/>
        <v>0.81842338352524358</v>
      </c>
      <c r="Y46">
        <f t="shared" si="1"/>
        <v>-0.20037549250797787</v>
      </c>
      <c r="Z46">
        <f t="shared" si="3"/>
        <v>3.2</v>
      </c>
    </row>
    <row r="47" spans="2:26">
      <c r="B47">
        <v>3</v>
      </c>
      <c r="C47">
        <v>1991</v>
      </c>
      <c r="D47" t="s">
        <v>34</v>
      </c>
      <c r="E47" t="s">
        <v>1133</v>
      </c>
      <c r="F47" t="s">
        <v>1120</v>
      </c>
      <c r="G47">
        <v>33.299999999999997</v>
      </c>
      <c r="H47">
        <v>3</v>
      </c>
      <c r="K47">
        <v>5</v>
      </c>
      <c r="L47">
        <v>2</v>
      </c>
      <c r="M47" t="s">
        <v>719</v>
      </c>
      <c r="N47" t="s">
        <v>838</v>
      </c>
      <c r="O47">
        <v>1992</v>
      </c>
      <c r="P47" t="s">
        <v>70</v>
      </c>
      <c r="Q47" t="s">
        <v>1123</v>
      </c>
      <c r="R47" t="s">
        <v>557</v>
      </c>
      <c r="S47" t="s">
        <v>1120</v>
      </c>
      <c r="T47">
        <f>AVERAGE(G66:G68)</f>
        <v>22.599999999999998</v>
      </c>
      <c r="U47">
        <v>20.399999999999999</v>
      </c>
      <c r="V47">
        <v>12</v>
      </c>
      <c r="W47">
        <f t="shared" si="7"/>
        <v>4</v>
      </c>
      <c r="X47">
        <f t="shared" si="2"/>
        <v>0.90265486725663724</v>
      </c>
      <c r="Y47">
        <f t="shared" si="1"/>
        <v>-0.1024150054280694</v>
      </c>
      <c r="Z47">
        <f t="shared" si="3"/>
        <v>3</v>
      </c>
    </row>
    <row r="48" spans="2:26">
      <c r="B48">
        <v>3</v>
      </c>
      <c r="C48">
        <v>1991</v>
      </c>
      <c r="D48" t="s">
        <v>34</v>
      </c>
      <c r="E48" t="s">
        <v>1134</v>
      </c>
      <c r="F48" t="s">
        <v>1120</v>
      </c>
      <c r="G48">
        <v>11</v>
      </c>
      <c r="H48">
        <v>3</v>
      </c>
      <c r="K48">
        <v>5</v>
      </c>
      <c r="L48">
        <v>3</v>
      </c>
      <c r="M48" t="s">
        <v>719</v>
      </c>
      <c r="N48" t="s">
        <v>838</v>
      </c>
      <c r="O48">
        <v>1992</v>
      </c>
      <c r="P48" t="s">
        <v>70</v>
      </c>
      <c r="Q48" t="s">
        <v>1125</v>
      </c>
      <c r="R48" t="s">
        <v>557</v>
      </c>
      <c r="S48" t="s">
        <v>1120</v>
      </c>
      <c r="T48">
        <f>AVERAGE(G66:G67,G69)</f>
        <v>36.566666666666663</v>
      </c>
      <c r="U48">
        <v>36.1</v>
      </c>
      <c r="V48">
        <v>12</v>
      </c>
      <c r="W48">
        <f t="shared" si="7"/>
        <v>4</v>
      </c>
      <c r="X48">
        <f t="shared" si="2"/>
        <v>0.98723792160437573</v>
      </c>
      <c r="Y48">
        <f t="shared" si="1"/>
        <v>-1.2844213274239468E-2</v>
      </c>
      <c r="Z48">
        <f t="shared" si="3"/>
        <v>3</v>
      </c>
    </row>
    <row r="49" spans="2:26">
      <c r="K49">
        <v>5</v>
      </c>
      <c r="L49">
        <v>4</v>
      </c>
      <c r="M49" t="s">
        <v>719</v>
      </c>
      <c r="N49" t="s">
        <v>838</v>
      </c>
      <c r="O49">
        <v>1992</v>
      </c>
      <c r="P49" t="s">
        <v>70</v>
      </c>
      <c r="Q49" t="s">
        <v>1127</v>
      </c>
      <c r="R49" t="s">
        <v>557</v>
      </c>
      <c r="S49" t="s">
        <v>1120</v>
      </c>
      <c r="T49">
        <f>AVERAGE(G67:G69)</f>
        <v>22.8</v>
      </c>
      <c r="U49">
        <v>14.1</v>
      </c>
      <c r="V49">
        <v>12</v>
      </c>
      <c r="W49">
        <f t="shared" si="7"/>
        <v>4</v>
      </c>
      <c r="X49">
        <f t="shared" si="2"/>
        <v>0.61842105263157887</v>
      </c>
      <c r="Y49">
        <f t="shared" si="1"/>
        <v>-0.48058573857627263</v>
      </c>
      <c r="Z49">
        <f t="shared" si="3"/>
        <v>3</v>
      </c>
    </row>
    <row r="50" spans="2:26">
      <c r="B50">
        <v>4</v>
      </c>
      <c r="C50">
        <v>1992</v>
      </c>
      <c r="D50" t="s">
        <v>32</v>
      </c>
      <c r="E50" t="s">
        <v>1119</v>
      </c>
      <c r="F50" t="s">
        <v>658</v>
      </c>
      <c r="G50">
        <v>9</v>
      </c>
      <c r="H50">
        <v>4</v>
      </c>
      <c r="K50">
        <v>5</v>
      </c>
      <c r="L50">
        <v>5</v>
      </c>
      <c r="M50" t="s">
        <v>719</v>
      </c>
      <c r="N50" t="s">
        <v>838</v>
      </c>
      <c r="O50">
        <v>1992</v>
      </c>
      <c r="P50" t="s">
        <v>70</v>
      </c>
      <c r="Q50" t="s">
        <v>1128</v>
      </c>
      <c r="R50" t="s">
        <v>557</v>
      </c>
      <c r="S50" t="s">
        <v>1120</v>
      </c>
      <c r="T50">
        <f>AVERAGE(G68:G69,G66)</f>
        <v>30.933333333333337</v>
      </c>
      <c r="U50">
        <v>23.1</v>
      </c>
      <c r="V50">
        <v>12</v>
      </c>
      <c r="W50">
        <f t="shared" si="7"/>
        <v>4</v>
      </c>
      <c r="X50">
        <f t="shared" si="2"/>
        <v>0.74676724137931028</v>
      </c>
      <c r="Y50">
        <f t="shared" si="1"/>
        <v>-0.29200173359629744</v>
      </c>
      <c r="Z50">
        <f t="shared" si="3"/>
        <v>3</v>
      </c>
    </row>
    <row r="51" spans="2:26">
      <c r="B51">
        <v>4</v>
      </c>
      <c r="C51">
        <v>1992</v>
      </c>
      <c r="D51" t="s">
        <v>32</v>
      </c>
      <c r="E51" t="s">
        <v>1122</v>
      </c>
      <c r="F51" t="s">
        <v>658</v>
      </c>
      <c r="G51">
        <v>4</v>
      </c>
      <c r="H51">
        <v>4</v>
      </c>
      <c r="K51">
        <v>5</v>
      </c>
      <c r="L51">
        <v>6</v>
      </c>
      <c r="M51" t="s">
        <v>719</v>
      </c>
      <c r="N51" t="s">
        <v>838</v>
      </c>
      <c r="O51">
        <v>1992</v>
      </c>
      <c r="P51" t="s">
        <v>70</v>
      </c>
      <c r="Q51" t="s">
        <v>1129</v>
      </c>
      <c r="R51" t="s">
        <v>557</v>
      </c>
      <c r="S51" t="s">
        <v>1120</v>
      </c>
      <c r="T51">
        <f>AVERAGE(G66:G67)</f>
        <v>32.299999999999997</v>
      </c>
      <c r="U51">
        <v>37.4</v>
      </c>
      <c r="V51">
        <v>8</v>
      </c>
      <c r="W51">
        <f t="shared" si="7"/>
        <v>4</v>
      </c>
      <c r="X51">
        <f t="shared" si="2"/>
        <v>1.1578947368421053</v>
      </c>
      <c r="Y51">
        <f t="shared" si="1"/>
        <v>0.14660347419187544</v>
      </c>
      <c r="Z51">
        <f t="shared" si="3"/>
        <v>2.6666666666666665</v>
      </c>
    </row>
    <row r="52" spans="2:26">
      <c r="B52">
        <v>4</v>
      </c>
      <c r="C52">
        <v>1992</v>
      </c>
      <c r="D52" t="s">
        <v>32</v>
      </c>
      <c r="E52" t="s">
        <v>1124</v>
      </c>
      <c r="F52" t="s">
        <v>658</v>
      </c>
      <c r="G52">
        <v>1.5</v>
      </c>
      <c r="H52">
        <v>4</v>
      </c>
      <c r="K52">
        <v>5</v>
      </c>
      <c r="L52">
        <v>7</v>
      </c>
      <c r="M52" t="s">
        <v>719</v>
      </c>
      <c r="N52" t="s">
        <v>838</v>
      </c>
      <c r="O52">
        <v>1992</v>
      </c>
      <c r="P52" t="s">
        <v>70</v>
      </c>
      <c r="Q52" t="s">
        <v>1130</v>
      </c>
      <c r="R52" t="s">
        <v>557</v>
      </c>
      <c r="S52" t="s">
        <v>1120</v>
      </c>
      <c r="T52">
        <f>AVERAGE(G67:G68)</f>
        <v>11.65</v>
      </c>
      <c r="U52">
        <v>10.1</v>
      </c>
      <c r="V52">
        <v>8</v>
      </c>
      <c r="W52">
        <f t="shared" si="7"/>
        <v>4</v>
      </c>
      <c r="X52">
        <f t="shared" si="2"/>
        <v>0.86695278969957079</v>
      </c>
      <c r="Y52">
        <f t="shared" si="1"/>
        <v>-0.14277075616449583</v>
      </c>
      <c r="Z52">
        <f t="shared" si="3"/>
        <v>2.6666666666666665</v>
      </c>
    </row>
    <row r="53" spans="2:26">
      <c r="B53">
        <v>4</v>
      </c>
      <c r="C53">
        <v>1992</v>
      </c>
      <c r="D53" t="s">
        <v>32</v>
      </c>
      <c r="E53" t="s">
        <v>1126</v>
      </c>
      <c r="F53" t="s">
        <v>658</v>
      </c>
      <c r="G53">
        <v>13.4</v>
      </c>
      <c r="H53">
        <v>4</v>
      </c>
      <c r="K53">
        <v>5</v>
      </c>
      <c r="L53">
        <v>8</v>
      </c>
      <c r="M53" t="s">
        <v>719</v>
      </c>
      <c r="N53" t="s">
        <v>838</v>
      </c>
      <c r="O53">
        <v>1992</v>
      </c>
      <c r="P53" t="s">
        <v>70</v>
      </c>
      <c r="Q53" t="s">
        <v>1131</v>
      </c>
      <c r="R53" t="s">
        <v>557</v>
      </c>
      <c r="S53" t="s">
        <v>1120</v>
      </c>
      <c r="T53">
        <f>AVERAGE(G67,G69)</f>
        <v>32.6</v>
      </c>
      <c r="U53">
        <v>29.4</v>
      </c>
      <c r="V53">
        <v>8</v>
      </c>
      <c r="W53">
        <f t="shared" si="7"/>
        <v>4</v>
      </c>
      <c r="X53">
        <f t="shared" si="2"/>
        <v>0.90184049079754591</v>
      </c>
      <c r="Y53">
        <f t="shared" si="1"/>
        <v>-0.10331761402802614</v>
      </c>
      <c r="Z53">
        <f t="shared" si="3"/>
        <v>2.6666666666666665</v>
      </c>
    </row>
    <row r="54" spans="2:26">
      <c r="B54">
        <v>4</v>
      </c>
      <c r="C54">
        <v>1992</v>
      </c>
      <c r="D54" t="s">
        <v>34</v>
      </c>
      <c r="E54" t="s">
        <v>1121</v>
      </c>
      <c r="F54" t="s">
        <v>658</v>
      </c>
      <c r="G54">
        <v>6.2</v>
      </c>
      <c r="H54">
        <v>4</v>
      </c>
      <c r="K54">
        <v>5</v>
      </c>
      <c r="L54">
        <v>9</v>
      </c>
      <c r="M54" t="s">
        <v>719</v>
      </c>
      <c r="N54" t="s">
        <v>838</v>
      </c>
      <c r="O54">
        <v>1992</v>
      </c>
      <c r="P54" t="s">
        <v>70</v>
      </c>
      <c r="Q54" t="s">
        <v>1132</v>
      </c>
      <c r="R54" t="s">
        <v>557</v>
      </c>
      <c r="S54" t="s">
        <v>1120</v>
      </c>
      <c r="T54">
        <f>AVERAGE(G66,G68)</f>
        <v>23.85</v>
      </c>
      <c r="U54">
        <v>17.8</v>
      </c>
      <c r="V54">
        <v>8</v>
      </c>
      <c r="W54">
        <f t="shared" si="7"/>
        <v>4</v>
      </c>
      <c r="X54">
        <f t="shared" si="2"/>
        <v>0.74633123689727465</v>
      </c>
      <c r="Y54">
        <f t="shared" si="1"/>
        <v>-0.29258576003631076</v>
      </c>
      <c r="Z54">
        <f t="shared" si="3"/>
        <v>2.6666666666666665</v>
      </c>
    </row>
    <row r="55" spans="2:26">
      <c r="B55">
        <v>4</v>
      </c>
      <c r="C55">
        <v>1992</v>
      </c>
      <c r="D55" t="s">
        <v>34</v>
      </c>
      <c r="E55" t="s">
        <v>1123</v>
      </c>
      <c r="F55" t="s">
        <v>658</v>
      </c>
      <c r="G55">
        <v>3.5</v>
      </c>
      <c r="H55">
        <v>4</v>
      </c>
      <c r="K55">
        <v>5</v>
      </c>
      <c r="L55">
        <v>10</v>
      </c>
      <c r="M55" t="s">
        <v>719</v>
      </c>
      <c r="N55" t="s">
        <v>838</v>
      </c>
      <c r="O55">
        <v>1992</v>
      </c>
      <c r="P55" t="s">
        <v>70</v>
      </c>
      <c r="Q55" t="s">
        <v>1133</v>
      </c>
      <c r="R55" t="s">
        <v>557</v>
      </c>
      <c r="S55" t="s">
        <v>1120</v>
      </c>
      <c r="T55">
        <f>AVERAGE(G66,G69)</f>
        <v>44.8</v>
      </c>
      <c r="U55">
        <v>39.799999999999997</v>
      </c>
      <c r="V55">
        <v>8</v>
      </c>
      <c r="W55">
        <f t="shared" si="7"/>
        <v>4</v>
      </c>
      <c r="X55">
        <f t="shared" si="2"/>
        <v>0.8883928571428571</v>
      </c>
      <c r="Y55">
        <f t="shared" si="1"/>
        <v>-0.11834122713054751</v>
      </c>
      <c r="Z55">
        <f t="shared" si="3"/>
        <v>2.6666666666666665</v>
      </c>
    </row>
    <row r="56" spans="2:26">
      <c r="B56">
        <v>4</v>
      </c>
      <c r="C56">
        <v>1992</v>
      </c>
      <c r="D56" t="s">
        <v>34</v>
      </c>
      <c r="E56" t="s">
        <v>1125</v>
      </c>
      <c r="F56" t="s">
        <v>658</v>
      </c>
      <c r="G56">
        <v>6.9</v>
      </c>
      <c r="H56">
        <v>4</v>
      </c>
      <c r="K56">
        <v>5</v>
      </c>
      <c r="L56">
        <v>11</v>
      </c>
      <c r="M56" t="s">
        <v>719</v>
      </c>
      <c r="N56" t="s">
        <v>838</v>
      </c>
      <c r="O56">
        <v>1992</v>
      </c>
      <c r="P56" t="s">
        <v>70</v>
      </c>
      <c r="Q56" t="s">
        <v>1134</v>
      </c>
      <c r="R56" t="s">
        <v>557</v>
      </c>
      <c r="S56" t="s">
        <v>1120</v>
      </c>
      <c r="T56">
        <f>AVERAGE(G68:G69)</f>
        <v>24.150000000000002</v>
      </c>
      <c r="U56">
        <v>15.8</v>
      </c>
      <c r="V56">
        <v>8</v>
      </c>
      <c r="W56">
        <f t="shared" si="7"/>
        <v>4</v>
      </c>
      <c r="X56">
        <f t="shared" si="2"/>
        <v>0.6542443064182194</v>
      </c>
      <c r="Y56">
        <f t="shared" si="1"/>
        <v>-0.42427444006566067</v>
      </c>
      <c r="Z56">
        <f t="shared" si="3"/>
        <v>2.6666666666666665</v>
      </c>
    </row>
    <row r="57" spans="2:26">
      <c r="B57">
        <v>4</v>
      </c>
      <c r="C57">
        <v>1992</v>
      </c>
      <c r="D57" t="s">
        <v>34</v>
      </c>
      <c r="E57" t="s">
        <v>1127</v>
      </c>
      <c r="F57" t="s">
        <v>658</v>
      </c>
      <c r="G57">
        <v>5.5</v>
      </c>
      <c r="H57">
        <v>4</v>
      </c>
      <c r="K57">
        <v>6</v>
      </c>
      <c r="L57">
        <v>1</v>
      </c>
      <c r="M57" t="s">
        <v>719</v>
      </c>
      <c r="N57" t="s">
        <v>1135</v>
      </c>
      <c r="O57">
        <v>1990</v>
      </c>
      <c r="P57" t="s">
        <v>70</v>
      </c>
      <c r="Q57" t="s">
        <v>1136</v>
      </c>
      <c r="R57" t="s">
        <v>557</v>
      </c>
      <c r="T57">
        <f>AVERAGE(G83:G84)</f>
        <v>67.05</v>
      </c>
      <c r="U57">
        <v>61.3</v>
      </c>
      <c r="V57">
        <v>6</v>
      </c>
      <c r="W57">
        <f>H85</f>
        <v>3</v>
      </c>
      <c r="X57">
        <f t="shared" si="2"/>
        <v>0.91424310216256521</v>
      </c>
      <c r="Y57">
        <f t="shared" si="1"/>
        <v>-8.9658766785521857E-2</v>
      </c>
      <c r="Z57">
        <f t="shared" si="3"/>
        <v>2</v>
      </c>
    </row>
    <row r="58" spans="2:26">
      <c r="B58">
        <v>4</v>
      </c>
      <c r="C58">
        <v>1992</v>
      </c>
      <c r="D58" t="s">
        <v>34</v>
      </c>
      <c r="E58" t="s">
        <v>1128</v>
      </c>
      <c r="F58" t="s">
        <v>658</v>
      </c>
      <c r="G58">
        <v>7.5</v>
      </c>
      <c r="H58">
        <v>4</v>
      </c>
      <c r="K58">
        <v>7</v>
      </c>
      <c r="L58">
        <v>1</v>
      </c>
      <c r="M58" t="s">
        <v>719</v>
      </c>
      <c r="N58" t="s">
        <v>1135</v>
      </c>
      <c r="O58">
        <v>1001</v>
      </c>
      <c r="P58" t="s">
        <v>70</v>
      </c>
      <c r="Q58" t="s">
        <v>1136</v>
      </c>
      <c r="R58" t="s">
        <v>557</v>
      </c>
      <c r="T58">
        <f>AVERAGE(G87:G88)</f>
        <v>60.5</v>
      </c>
      <c r="U58">
        <v>57.4</v>
      </c>
      <c r="V58">
        <v>6</v>
      </c>
      <c r="W58">
        <f>H89</f>
        <v>3</v>
      </c>
      <c r="X58">
        <f t="shared" si="2"/>
        <v>0.94876033057851239</v>
      </c>
      <c r="Y58">
        <f t="shared" si="1"/>
        <v>-5.2599061711275048E-2</v>
      </c>
      <c r="Z58">
        <f t="shared" si="3"/>
        <v>2</v>
      </c>
    </row>
    <row r="59" spans="2:26">
      <c r="B59">
        <v>4</v>
      </c>
      <c r="C59">
        <v>1992</v>
      </c>
      <c r="D59" t="s">
        <v>34</v>
      </c>
      <c r="E59" t="s">
        <v>1129</v>
      </c>
      <c r="F59" t="s">
        <v>658</v>
      </c>
      <c r="G59">
        <v>6.8</v>
      </c>
      <c r="H59">
        <v>4</v>
      </c>
      <c r="K59">
        <v>8</v>
      </c>
      <c r="L59">
        <v>1</v>
      </c>
      <c r="M59" t="s">
        <v>719</v>
      </c>
      <c r="N59" t="s">
        <v>1135</v>
      </c>
      <c r="O59">
        <v>1992</v>
      </c>
      <c r="P59" t="s">
        <v>70</v>
      </c>
      <c r="Q59" t="s">
        <v>1136</v>
      </c>
      <c r="R59" t="s">
        <v>557</v>
      </c>
      <c r="T59">
        <f>AVERAGE(G91:G92)</f>
        <v>62.150000000000006</v>
      </c>
      <c r="U59">
        <v>60</v>
      </c>
      <c r="V59">
        <v>8</v>
      </c>
      <c r="W59">
        <f>H93</f>
        <v>4</v>
      </c>
      <c r="X59">
        <f>U59/T59</f>
        <v>0.96540627514078836</v>
      </c>
      <c r="Y59">
        <f t="shared" si="1"/>
        <v>-3.5206255734619489E-2</v>
      </c>
      <c r="Z59">
        <f t="shared" si="3"/>
        <v>2.6666666666666665</v>
      </c>
    </row>
    <row r="60" spans="2:26">
      <c r="B60">
        <v>4</v>
      </c>
      <c r="C60">
        <v>1992</v>
      </c>
      <c r="D60" t="s">
        <v>34</v>
      </c>
      <c r="E60" t="s">
        <v>1130</v>
      </c>
      <c r="F60" t="s">
        <v>658</v>
      </c>
      <c r="G60">
        <v>1.1000000000000001</v>
      </c>
      <c r="H60">
        <v>4</v>
      </c>
      <c r="K60"/>
    </row>
    <row r="61" spans="2:26">
      <c r="B61">
        <v>4</v>
      </c>
      <c r="C61">
        <v>1992</v>
      </c>
      <c r="D61" t="s">
        <v>34</v>
      </c>
      <c r="E61" t="s">
        <v>1131</v>
      </c>
      <c r="F61" t="s">
        <v>658</v>
      </c>
      <c r="G61">
        <v>8.5</v>
      </c>
      <c r="H61">
        <v>4</v>
      </c>
      <c r="K61"/>
    </row>
    <row r="62" spans="2:26">
      <c r="B62">
        <v>4</v>
      </c>
      <c r="C62">
        <v>1992</v>
      </c>
      <c r="D62" t="s">
        <v>34</v>
      </c>
      <c r="E62" t="s">
        <v>1132</v>
      </c>
      <c r="F62" t="s">
        <v>658</v>
      </c>
      <c r="G62">
        <v>6</v>
      </c>
      <c r="H62">
        <v>4</v>
      </c>
      <c r="K62"/>
    </row>
    <row r="63" spans="2:26">
      <c r="B63">
        <v>4</v>
      </c>
      <c r="C63">
        <v>1992</v>
      </c>
      <c r="D63" t="s">
        <v>34</v>
      </c>
      <c r="E63" t="s">
        <v>1133</v>
      </c>
      <c r="F63" t="s">
        <v>658</v>
      </c>
      <c r="G63">
        <v>8.8000000000000007</v>
      </c>
      <c r="H63">
        <v>4</v>
      </c>
      <c r="K63"/>
    </row>
    <row r="64" spans="2:26">
      <c r="B64">
        <v>4</v>
      </c>
      <c r="C64">
        <v>1992</v>
      </c>
      <c r="D64" t="s">
        <v>34</v>
      </c>
      <c r="E64" t="s">
        <v>1134</v>
      </c>
      <c r="F64" t="s">
        <v>658</v>
      </c>
      <c r="G64">
        <v>6.6</v>
      </c>
      <c r="H64">
        <v>4</v>
      </c>
      <c r="K64"/>
    </row>
    <row r="65" spans="2:11">
      <c r="K65"/>
    </row>
    <row r="66" spans="2:11">
      <c r="B66">
        <v>5</v>
      </c>
      <c r="C66">
        <v>1992</v>
      </c>
      <c r="D66" t="s">
        <v>32</v>
      </c>
      <c r="E66" t="s">
        <v>1119</v>
      </c>
      <c r="F66" t="s">
        <v>1120</v>
      </c>
      <c r="G66">
        <v>44.5</v>
      </c>
      <c r="H66">
        <v>4</v>
      </c>
      <c r="K66"/>
    </row>
    <row r="67" spans="2:11">
      <c r="B67">
        <v>5</v>
      </c>
      <c r="C67">
        <v>1992</v>
      </c>
      <c r="D67" t="s">
        <v>32</v>
      </c>
      <c r="E67" t="s">
        <v>1122</v>
      </c>
      <c r="F67" t="s">
        <v>1120</v>
      </c>
      <c r="G67">
        <v>20.100000000000001</v>
      </c>
      <c r="H67">
        <v>4</v>
      </c>
      <c r="K67"/>
    </row>
    <row r="68" spans="2:11">
      <c r="B68">
        <v>5</v>
      </c>
      <c r="C68">
        <v>1992</v>
      </c>
      <c r="D68" t="s">
        <v>32</v>
      </c>
      <c r="E68" t="s">
        <v>1124</v>
      </c>
      <c r="F68" t="s">
        <v>1120</v>
      </c>
      <c r="G68">
        <v>3.2</v>
      </c>
      <c r="H68">
        <v>4</v>
      </c>
      <c r="K68"/>
    </row>
    <row r="69" spans="2:11">
      <c r="B69">
        <v>5</v>
      </c>
      <c r="C69">
        <v>1992</v>
      </c>
      <c r="D69" t="s">
        <v>32</v>
      </c>
      <c r="E69" t="s">
        <v>1126</v>
      </c>
      <c r="F69" t="s">
        <v>1120</v>
      </c>
      <c r="G69">
        <v>45.1</v>
      </c>
      <c r="H69">
        <v>4</v>
      </c>
      <c r="K69"/>
    </row>
    <row r="70" spans="2:11">
      <c r="B70">
        <v>5</v>
      </c>
      <c r="C70">
        <v>1992</v>
      </c>
      <c r="D70" t="s">
        <v>34</v>
      </c>
      <c r="E70" t="s">
        <v>1121</v>
      </c>
      <c r="F70" t="s">
        <v>1120</v>
      </c>
      <c r="G70">
        <v>23.1</v>
      </c>
      <c r="H70">
        <v>4</v>
      </c>
      <c r="K70"/>
    </row>
    <row r="71" spans="2:11">
      <c r="B71">
        <v>5</v>
      </c>
      <c r="C71">
        <v>1992</v>
      </c>
      <c r="D71" t="s">
        <v>34</v>
      </c>
      <c r="E71" t="s">
        <v>1123</v>
      </c>
      <c r="F71" t="s">
        <v>1120</v>
      </c>
      <c r="G71">
        <v>20.399999999999999</v>
      </c>
      <c r="H71">
        <v>4</v>
      </c>
      <c r="K71"/>
    </row>
    <row r="72" spans="2:11">
      <c r="B72">
        <v>5</v>
      </c>
      <c r="C72">
        <v>1992</v>
      </c>
      <c r="D72" t="s">
        <v>34</v>
      </c>
      <c r="E72" t="s">
        <v>1125</v>
      </c>
      <c r="F72" t="s">
        <v>1120</v>
      </c>
      <c r="G72">
        <v>36.1</v>
      </c>
      <c r="H72">
        <v>4</v>
      </c>
      <c r="K72"/>
    </row>
    <row r="73" spans="2:11">
      <c r="B73">
        <v>5</v>
      </c>
      <c r="C73">
        <v>1992</v>
      </c>
      <c r="D73" t="s">
        <v>34</v>
      </c>
      <c r="E73" t="s">
        <v>1127</v>
      </c>
      <c r="F73" t="s">
        <v>1120</v>
      </c>
      <c r="G73">
        <v>14.1</v>
      </c>
      <c r="H73">
        <v>4</v>
      </c>
      <c r="K73"/>
    </row>
    <row r="74" spans="2:11">
      <c r="B74">
        <v>5</v>
      </c>
      <c r="C74">
        <v>1992</v>
      </c>
      <c r="D74" t="s">
        <v>34</v>
      </c>
      <c r="E74" t="s">
        <v>1128</v>
      </c>
      <c r="F74" t="s">
        <v>1120</v>
      </c>
      <c r="G74">
        <v>23.1</v>
      </c>
      <c r="H74">
        <v>4</v>
      </c>
      <c r="K74"/>
    </row>
    <row r="75" spans="2:11">
      <c r="B75">
        <v>5</v>
      </c>
      <c r="C75">
        <v>1992</v>
      </c>
      <c r="D75" t="s">
        <v>34</v>
      </c>
      <c r="E75" t="s">
        <v>1129</v>
      </c>
      <c r="F75" t="s">
        <v>1120</v>
      </c>
      <c r="G75">
        <v>37.4</v>
      </c>
      <c r="H75">
        <v>4</v>
      </c>
      <c r="K75"/>
    </row>
    <row r="76" spans="2:11">
      <c r="B76">
        <v>5</v>
      </c>
      <c r="C76">
        <v>1992</v>
      </c>
      <c r="D76" t="s">
        <v>34</v>
      </c>
      <c r="E76" t="s">
        <v>1130</v>
      </c>
      <c r="F76" t="s">
        <v>1120</v>
      </c>
      <c r="G76">
        <v>10.1</v>
      </c>
      <c r="H76">
        <v>4</v>
      </c>
      <c r="K76"/>
    </row>
    <row r="77" spans="2:11">
      <c r="B77">
        <v>5</v>
      </c>
      <c r="C77">
        <v>1992</v>
      </c>
      <c r="D77" t="s">
        <v>34</v>
      </c>
      <c r="E77" t="s">
        <v>1131</v>
      </c>
      <c r="F77" t="s">
        <v>1120</v>
      </c>
      <c r="G77">
        <v>29.4</v>
      </c>
      <c r="H77">
        <v>4</v>
      </c>
      <c r="K77"/>
    </row>
    <row r="78" spans="2:11">
      <c r="B78">
        <v>5</v>
      </c>
      <c r="C78">
        <v>1992</v>
      </c>
      <c r="D78" t="s">
        <v>34</v>
      </c>
      <c r="E78" t="s">
        <v>1132</v>
      </c>
      <c r="F78" t="s">
        <v>1120</v>
      </c>
      <c r="G78">
        <v>17.8</v>
      </c>
      <c r="H78">
        <v>4</v>
      </c>
      <c r="K78"/>
    </row>
    <row r="79" spans="2:11">
      <c r="B79">
        <v>5</v>
      </c>
      <c r="C79">
        <v>1992</v>
      </c>
      <c r="D79" t="s">
        <v>34</v>
      </c>
      <c r="E79" t="s">
        <v>1133</v>
      </c>
      <c r="F79" t="s">
        <v>1120</v>
      </c>
      <c r="G79">
        <v>39.799999999999997</v>
      </c>
      <c r="H79">
        <v>4</v>
      </c>
      <c r="K79"/>
    </row>
    <row r="80" spans="2:11">
      <c r="B80">
        <v>5</v>
      </c>
      <c r="C80">
        <v>1992</v>
      </c>
      <c r="D80" t="s">
        <v>34</v>
      </c>
      <c r="E80" t="s">
        <v>1134</v>
      </c>
      <c r="F80" t="s">
        <v>1120</v>
      </c>
      <c r="G80">
        <v>15.8</v>
      </c>
      <c r="H80">
        <v>4</v>
      </c>
      <c r="K80"/>
    </row>
    <row r="81" spans="1:11">
      <c r="K81"/>
    </row>
    <row r="82" spans="1:11">
      <c r="A82" t="s">
        <v>60</v>
      </c>
      <c r="B82" t="s">
        <v>15</v>
      </c>
      <c r="C82" t="s">
        <v>597</v>
      </c>
      <c r="D82" t="s">
        <v>49</v>
      </c>
      <c r="E82" t="s">
        <v>706</v>
      </c>
      <c r="F82" t="s">
        <v>757</v>
      </c>
      <c r="G82" t="s">
        <v>70</v>
      </c>
      <c r="H82" t="s">
        <v>13</v>
      </c>
      <c r="K82" s="22"/>
    </row>
    <row r="83" spans="1:11">
      <c r="A83" t="s">
        <v>61</v>
      </c>
      <c r="B83">
        <v>6</v>
      </c>
      <c r="C83">
        <v>1990</v>
      </c>
      <c r="D83" t="s">
        <v>32</v>
      </c>
      <c r="E83" t="s">
        <v>843</v>
      </c>
      <c r="G83">
        <v>56.6</v>
      </c>
      <c r="H83">
        <v>3</v>
      </c>
      <c r="K83"/>
    </row>
    <row r="84" spans="1:11">
      <c r="A84" t="s">
        <v>515</v>
      </c>
      <c r="B84">
        <v>6</v>
      </c>
      <c r="C84">
        <v>1990</v>
      </c>
      <c r="D84" t="s">
        <v>32</v>
      </c>
      <c r="E84" t="s">
        <v>1137</v>
      </c>
      <c r="G84">
        <v>77.5</v>
      </c>
      <c r="H84">
        <v>3</v>
      </c>
      <c r="K84"/>
    </row>
    <row r="85" spans="1:11">
      <c r="A85" t="s">
        <v>719</v>
      </c>
      <c r="B85">
        <v>6</v>
      </c>
      <c r="C85">
        <v>1990</v>
      </c>
      <c r="D85" t="s">
        <v>34</v>
      </c>
      <c r="E85" t="s">
        <v>621</v>
      </c>
      <c r="G85">
        <v>61.3</v>
      </c>
      <c r="H85">
        <v>3</v>
      </c>
      <c r="K85"/>
    </row>
    <row r="86" spans="1:11">
      <c r="A86" t="s">
        <v>707</v>
      </c>
      <c r="K86"/>
    </row>
    <row r="87" spans="1:11">
      <c r="A87" t="s">
        <v>1135</v>
      </c>
      <c r="B87">
        <v>7</v>
      </c>
      <c r="C87">
        <v>1991</v>
      </c>
      <c r="D87" t="s">
        <v>32</v>
      </c>
      <c r="E87" t="s">
        <v>843</v>
      </c>
      <c r="G87">
        <v>55.6</v>
      </c>
      <c r="H87">
        <v>3</v>
      </c>
      <c r="K87"/>
    </row>
    <row r="88" spans="1:11">
      <c r="A88" t="s">
        <v>620</v>
      </c>
      <c r="B88">
        <v>7</v>
      </c>
      <c r="C88">
        <v>1991</v>
      </c>
      <c r="D88" t="s">
        <v>32</v>
      </c>
      <c r="E88" t="s">
        <v>1137</v>
      </c>
      <c r="G88">
        <v>65.400000000000006</v>
      </c>
      <c r="H88">
        <v>3</v>
      </c>
      <c r="K88"/>
    </row>
    <row r="89" spans="1:11">
      <c r="B89">
        <v>7</v>
      </c>
      <c r="C89">
        <v>1991</v>
      </c>
      <c r="D89" t="s">
        <v>34</v>
      </c>
      <c r="E89" t="s">
        <v>621</v>
      </c>
      <c r="G89">
        <v>57.4</v>
      </c>
      <c r="H89">
        <v>3</v>
      </c>
      <c r="K89"/>
    </row>
    <row r="90" spans="1:11">
      <c r="K90"/>
    </row>
    <row r="91" spans="1:11">
      <c r="B91">
        <v>8</v>
      </c>
      <c r="C91">
        <v>1992</v>
      </c>
      <c r="D91" t="s">
        <v>32</v>
      </c>
      <c r="E91" t="s">
        <v>843</v>
      </c>
      <c r="G91">
        <v>46.6</v>
      </c>
      <c r="H91">
        <v>4</v>
      </c>
      <c r="K91"/>
    </row>
    <row r="92" spans="1:11">
      <c r="B92">
        <v>8</v>
      </c>
      <c r="C92">
        <v>1992</v>
      </c>
      <c r="D92" t="s">
        <v>32</v>
      </c>
      <c r="E92" t="s">
        <v>1137</v>
      </c>
      <c r="G92">
        <v>77.7</v>
      </c>
      <c r="H92">
        <v>4</v>
      </c>
      <c r="K92"/>
    </row>
    <row r="93" spans="1:11">
      <c r="B93">
        <v>8</v>
      </c>
      <c r="C93">
        <v>1992</v>
      </c>
      <c r="D93" t="s">
        <v>34</v>
      </c>
      <c r="E93" t="s">
        <v>621</v>
      </c>
      <c r="G93">
        <v>60</v>
      </c>
      <c r="H93">
        <v>4</v>
      </c>
      <c r="K93"/>
    </row>
    <row r="94" spans="1:11">
      <c r="K94"/>
    </row>
    <row r="95" spans="1:11">
      <c r="K95"/>
    </row>
    <row r="96" spans="1:11">
      <c r="K96"/>
    </row>
    <row r="97" spans="11:26">
      <c r="K97"/>
    </row>
    <row r="98" spans="11:26">
      <c r="K98"/>
      <c r="R98" s="55"/>
      <c r="S98" s="55"/>
      <c r="T98" s="55"/>
      <c r="U98" s="55"/>
      <c r="V98" s="55"/>
      <c r="W98" s="55"/>
      <c r="X98" s="55"/>
      <c r="Y98" s="55"/>
      <c r="Z98" s="55"/>
    </row>
    <row r="99" spans="11:26">
      <c r="K99"/>
      <c r="R99" s="55"/>
      <c r="S99" s="55"/>
      <c r="T99" s="55"/>
      <c r="U99" s="55"/>
      <c r="V99" s="55"/>
      <c r="W99" s="55"/>
      <c r="X99" s="55"/>
      <c r="Y99" s="55"/>
      <c r="Z99" s="55"/>
    </row>
    <row r="100" spans="11:26">
      <c r="K100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1:26"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1:26"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1:26"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1:26"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1:26"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1:26"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1:26"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1:26"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1:26"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1:26"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1:26"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1:26"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8:26"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8:26"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8:26"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8:26"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8:26"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8:26"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8:26"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8:26"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8:26"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8:26"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8:26"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8:26"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8:26"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8:26"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8:26"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8:26"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8:26"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8:26"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8:26"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8:26"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8:26"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8:26"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8:26"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8:26"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8:26"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8:26"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8:26"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8:26"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8:26"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8:26"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8:26"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8:26"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8:26"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8:26"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8:26"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8:26"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8:26"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8:26"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8:26"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8:26"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8:26"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8:26"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8:26"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8:26"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8:26"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8:26"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8:26"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8:26"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8:26"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8:26"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8:26"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8:26"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8:26"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8:26"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8:26"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8:26"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8:26"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8:26"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8:26"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8:26"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8:26"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8:26"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8:26"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8:26"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8:26"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8:26"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8:26"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8:26"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8:26"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8:26">
      <c r="R182" s="55"/>
      <c r="S182" s="55"/>
      <c r="T182" s="55"/>
      <c r="U182" s="55"/>
      <c r="V182" s="55"/>
      <c r="W182" s="55"/>
      <c r="X182" s="55"/>
      <c r="Y182" s="55"/>
      <c r="Z182" s="55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B82"/>
  <sheetViews>
    <sheetView workbookViewId="0">
      <selection activeCell="M37" sqref="M37"/>
    </sheetView>
  </sheetViews>
  <sheetFormatPr defaultColWidth="11" defaultRowHeight="15.6"/>
  <cols>
    <col min="10" max="10" width="10.8984375" style="48"/>
  </cols>
  <sheetData>
    <row r="1" spans="1:28">
      <c r="A1" t="s">
        <v>60</v>
      </c>
      <c r="B1" t="s">
        <v>15</v>
      </c>
      <c r="C1" t="s">
        <v>597</v>
      </c>
      <c r="D1" t="s">
        <v>49</v>
      </c>
      <c r="E1" t="s">
        <v>706</v>
      </c>
      <c r="F1" t="s">
        <v>1160</v>
      </c>
      <c r="G1" t="s">
        <v>1161</v>
      </c>
      <c r="H1" t="s">
        <v>13</v>
      </c>
      <c r="K1" t="s">
        <v>15</v>
      </c>
      <c r="L1" t="s">
        <v>16</v>
      </c>
      <c r="M1" t="s">
        <v>221</v>
      </c>
      <c r="N1" t="s">
        <v>515</v>
      </c>
      <c r="O1" t="s">
        <v>707</v>
      </c>
      <c r="P1" t="s">
        <v>597</v>
      </c>
      <c r="Q1" t="s">
        <v>708</v>
      </c>
      <c r="R1" t="s">
        <v>620</v>
      </c>
      <c r="S1" t="s">
        <v>709</v>
      </c>
      <c r="T1" t="s">
        <v>710</v>
      </c>
      <c r="U1" t="s">
        <v>1160</v>
      </c>
      <c r="V1" t="s">
        <v>711</v>
      </c>
      <c r="W1" t="s">
        <v>712</v>
      </c>
      <c r="X1" s="22" t="s">
        <v>713</v>
      </c>
      <c r="Y1" s="22" t="s">
        <v>714</v>
      </c>
      <c r="Z1" t="s">
        <v>715</v>
      </c>
      <c r="AA1" t="s">
        <v>716</v>
      </c>
      <c r="AB1" t="s">
        <v>28</v>
      </c>
    </row>
    <row r="2" spans="1:28">
      <c r="A2" t="s">
        <v>191</v>
      </c>
      <c r="B2">
        <v>1</v>
      </c>
      <c r="C2">
        <v>1998</v>
      </c>
      <c r="D2" t="s">
        <v>32</v>
      </c>
      <c r="E2" t="s">
        <v>1162</v>
      </c>
      <c r="F2" t="s">
        <v>1163</v>
      </c>
      <c r="G2">
        <v>0.1</v>
      </c>
      <c r="H2">
        <v>4</v>
      </c>
      <c r="K2">
        <v>1</v>
      </c>
      <c r="L2">
        <v>1</v>
      </c>
      <c r="M2">
        <v>1</v>
      </c>
      <c r="N2" t="s">
        <v>719</v>
      </c>
      <c r="O2" s="7" t="s">
        <v>1164</v>
      </c>
      <c r="P2" s="7">
        <v>1998</v>
      </c>
      <c r="Q2" t="s">
        <v>1161</v>
      </c>
      <c r="R2" t="s">
        <v>1165</v>
      </c>
      <c r="S2" t="s">
        <v>1166</v>
      </c>
      <c r="T2" t="s">
        <v>557</v>
      </c>
      <c r="U2" t="s">
        <v>1163</v>
      </c>
      <c r="V2">
        <f>AVERAGE(G2:G3)</f>
        <v>0.15000000000000002</v>
      </c>
      <c r="W2">
        <f>G3</f>
        <v>0.2</v>
      </c>
      <c r="X2" s="61">
        <v>8</v>
      </c>
      <c r="Y2" s="61">
        <v>4</v>
      </c>
      <c r="Z2">
        <f>W2/V2</f>
        <v>1.3333333333333333</v>
      </c>
      <c r="AA2">
        <f t="shared" ref="AA2:AA29" si="0">LN(Z2)</f>
        <v>0.28768207245178085</v>
      </c>
      <c r="AB2">
        <f>(X2*Y2)/(Y2+X2)</f>
        <v>2.6666666666666665</v>
      </c>
    </row>
    <row r="3" spans="1:28">
      <c r="A3" t="s">
        <v>515</v>
      </c>
      <c r="B3">
        <v>1</v>
      </c>
      <c r="C3">
        <v>1998</v>
      </c>
      <c r="D3" t="s">
        <v>32</v>
      </c>
      <c r="E3" t="s">
        <v>1167</v>
      </c>
      <c r="F3" t="s">
        <v>1163</v>
      </c>
      <c r="G3">
        <v>0.2</v>
      </c>
      <c r="H3">
        <v>4</v>
      </c>
      <c r="K3">
        <v>2</v>
      </c>
      <c r="L3">
        <v>1</v>
      </c>
      <c r="M3">
        <v>1</v>
      </c>
      <c r="N3" t="s">
        <v>719</v>
      </c>
      <c r="O3" s="7" t="s">
        <v>1164</v>
      </c>
      <c r="P3">
        <v>1999</v>
      </c>
      <c r="Q3" t="s">
        <v>1161</v>
      </c>
      <c r="R3" t="s">
        <v>1165</v>
      </c>
      <c r="S3" t="s">
        <v>1166</v>
      </c>
      <c r="T3" t="s">
        <v>557</v>
      </c>
      <c r="U3" t="s">
        <v>1163</v>
      </c>
      <c r="V3">
        <f>AVERAGE(G5:G6)</f>
        <v>1.75</v>
      </c>
      <c r="W3">
        <f>G7</f>
        <v>1.6</v>
      </c>
      <c r="X3" s="61">
        <v>8</v>
      </c>
      <c r="Y3" s="61">
        <v>4</v>
      </c>
      <c r="Z3">
        <f t="shared" ref="Z3:Z29" si="1">W3/V3</f>
        <v>0.91428571428571437</v>
      </c>
      <c r="AA3">
        <f t="shared" si="0"/>
        <v>-8.9612158689687041E-2</v>
      </c>
      <c r="AB3">
        <f t="shared" ref="AB3:AB29" si="2">(X3*Y3)/(Y3+X3)</f>
        <v>2.6666666666666665</v>
      </c>
    </row>
    <row r="4" spans="1:28">
      <c r="A4" t="s">
        <v>719</v>
      </c>
      <c r="B4">
        <v>1</v>
      </c>
      <c r="C4">
        <v>1998</v>
      </c>
      <c r="D4" t="s">
        <v>34</v>
      </c>
      <c r="E4" t="s">
        <v>1166</v>
      </c>
      <c r="F4" t="s">
        <v>1163</v>
      </c>
      <c r="G4">
        <v>0.2</v>
      </c>
      <c r="H4">
        <v>4</v>
      </c>
      <c r="K4">
        <v>3</v>
      </c>
      <c r="L4">
        <v>1</v>
      </c>
      <c r="M4">
        <v>1</v>
      </c>
      <c r="N4" t="s">
        <v>719</v>
      </c>
      <c r="O4" s="7" t="s">
        <v>1164</v>
      </c>
      <c r="P4">
        <v>2000</v>
      </c>
      <c r="Q4" t="s">
        <v>1161</v>
      </c>
      <c r="R4" t="s">
        <v>1165</v>
      </c>
      <c r="S4" t="s">
        <v>1166</v>
      </c>
      <c r="T4" t="s">
        <v>557</v>
      </c>
      <c r="U4" t="s">
        <v>1163</v>
      </c>
      <c r="V4">
        <f>AVERAGE(G8:G9)</f>
        <v>0.35</v>
      </c>
      <c r="W4">
        <f>G10</f>
        <v>1.1000000000000001</v>
      </c>
      <c r="X4" s="61">
        <v>8</v>
      </c>
      <c r="Y4" s="61">
        <v>4</v>
      </c>
      <c r="Z4">
        <f t="shared" si="1"/>
        <v>3.1428571428571432</v>
      </c>
      <c r="AA4">
        <f t="shared" si="0"/>
        <v>1.1451323043030026</v>
      </c>
      <c r="AB4">
        <f t="shared" si="2"/>
        <v>2.6666666666666665</v>
      </c>
    </row>
    <row r="5" spans="1:28">
      <c r="A5" t="s">
        <v>707</v>
      </c>
      <c r="B5">
        <v>2</v>
      </c>
      <c r="C5">
        <v>1999</v>
      </c>
      <c r="D5" t="s">
        <v>32</v>
      </c>
      <c r="E5" t="s">
        <v>1162</v>
      </c>
      <c r="F5" t="s">
        <v>1163</v>
      </c>
      <c r="G5">
        <v>2.5</v>
      </c>
      <c r="H5">
        <v>4</v>
      </c>
      <c r="K5">
        <v>4</v>
      </c>
      <c r="L5">
        <v>1</v>
      </c>
      <c r="M5">
        <v>1</v>
      </c>
      <c r="N5" t="s">
        <v>719</v>
      </c>
      <c r="O5" s="7" t="s">
        <v>1164</v>
      </c>
      <c r="P5" s="7">
        <v>1998</v>
      </c>
      <c r="Q5" t="s">
        <v>1161</v>
      </c>
      <c r="R5" t="s">
        <v>1165</v>
      </c>
      <c r="S5" t="s">
        <v>1168</v>
      </c>
      <c r="T5" t="s">
        <v>557</v>
      </c>
      <c r="U5" t="s">
        <v>1169</v>
      </c>
      <c r="V5">
        <f>AVERAGE(G11:G12)</f>
        <v>7.65</v>
      </c>
      <c r="W5">
        <f>G15</f>
        <v>7</v>
      </c>
      <c r="X5" s="61">
        <v>8</v>
      </c>
      <c r="Y5" s="61">
        <v>4</v>
      </c>
      <c r="Z5">
        <f t="shared" si="1"/>
        <v>0.91503267973856206</v>
      </c>
      <c r="AA5">
        <f t="shared" si="0"/>
        <v>-8.8795498783131199E-2</v>
      </c>
      <c r="AB5">
        <f t="shared" si="2"/>
        <v>2.6666666666666665</v>
      </c>
    </row>
    <row r="6" spans="1:28">
      <c r="A6" s="7" t="s">
        <v>1164</v>
      </c>
      <c r="B6">
        <v>2</v>
      </c>
      <c r="C6">
        <v>1999</v>
      </c>
      <c r="D6" t="s">
        <v>32</v>
      </c>
      <c r="E6" t="s">
        <v>1167</v>
      </c>
      <c r="F6" t="s">
        <v>1163</v>
      </c>
      <c r="G6">
        <v>1</v>
      </c>
      <c r="H6">
        <v>4</v>
      </c>
      <c r="K6">
        <v>4</v>
      </c>
      <c r="L6">
        <v>2</v>
      </c>
      <c r="M6">
        <v>1</v>
      </c>
      <c r="N6" t="s">
        <v>719</v>
      </c>
      <c r="O6" s="7" t="s">
        <v>1164</v>
      </c>
      <c r="P6" s="7">
        <v>1998</v>
      </c>
      <c r="Q6" t="s">
        <v>1161</v>
      </c>
      <c r="R6" t="s">
        <v>1165</v>
      </c>
      <c r="S6" t="s">
        <v>1170</v>
      </c>
      <c r="T6" t="s">
        <v>557</v>
      </c>
      <c r="U6" t="s">
        <v>1169</v>
      </c>
      <c r="V6">
        <f>AVERAGE(G12:G13)</f>
        <v>10.5</v>
      </c>
      <c r="W6">
        <f>G16</f>
        <v>8.1999999999999993</v>
      </c>
      <c r="X6" s="61">
        <v>8</v>
      </c>
      <c r="Y6" s="61">
        <v>4</v>
      </c>
      <c r="Z6">
        <f t="shared" si="1"/>
        <v>0.78095238095238084</v>
      </c>
      <c r="AA6">
        <f t="shared" si="0"/>
        <v>-0.24724110289327039</v>
      </c>
      <c r="AB6">
        <f t="shared" si="2"/>
        <v>2.6666666666666665</v>
      </c>
    </row>
    <row r="7" spans="1:28">
      <c r="A7" t="s">
        <v>620</v>
      </c>
      <c r="B7">
        <v>2</v>
      </c>
      <c r="C7">
        <v>1999</v>
      </c>
      <c r="D7" t="s">
        <v>34</v>
      </c>
      <c r="E7" t="s">
        <v>1166</v>
      </c>
      <c r="F7" t="s">
        <v>1163</v>
      </c>
      <c r="G7">
        <v>1.6</v>
      </c>
      <c r="H7">
        <v>4</v>
      </c>
      <c r="K7">
        <v>4</v>
      </c>
      <c r="L7">
        <v>3</v>
      </c>
      <c r="M7">
        <v>1</v>
      </c>
      <c r="N7" t="s">
        <v>719</v>
      </c>
      <c r="O7" s="7" t="s">
        <v>1164</v>
      </c>
      <c r="P7" s="7">
        <v>1998</v>
      </c>
      <c r="Q7" t="s">
        <v>1161</v>
      </c>
      <c r="R7" t="s">
        <v>1165</v>
      </c>
      <c r="S7" t="s">
        <v>841</v>
      </c>
      <c r="T7" t="s">
        <v>557</v>
      </c>
      <c r="U7" t="s">
        <v>1169</v>
      </c>
      <c r="V7">
        <f>AVERAGE(G11,G14)</f>
        <v>23.65</v>
      </c>
      <c r="W7">
        <f>G17</f>
        <v>22</v>
      </c>
      <c r="X7" s="61">
        <v>8</v>
      </c>
      <c r="Y7" s="61">
        <v>4</v>
      </c>
      <c r="Z7">
        <f t="shared" si="1"/>
        <v>0.93023255813953498</v>
      </c>
      <c r="AA7">
        <f t="shared" si="0"/>
        <v>-7.2320661579626008E-2</v>
      </c>
      <c r="AB7">
        <f t="shared" si="2"/>
        <v>2.6666666666666665</v>
      </c>
    </row>
    <row r="8" spans="1:28">
      <c r="A8" t="s">
        <v>1165</v>
      </c>
      <c r="B8">
        <v>3</v>
      </c>
      <c r="C8">
        <v>2000</v>
      </c>
      <c r="D8" t="s">
        <v>32</v>
      </c>
      <c r="E8" t="s">
        <v>1162</v>
      </c>
      <c r="F8" t="s">
        <v>1163</v>
      </c>
      <c r="G8">
        <v>0.6</v>
      </c>
      <c r="H8">
        <v>4</v>
      </c>
      <c r="K8">
        <v>5</v>
      </c>
      <c r="L8">
        <v>1</v>
      </c>
      <c r="M8">
        <v>1</v>
      </c>
      <c r="N8" t="s">
        <v>719</v>
      </c>
      <c r="O8" s="7" t="s">
        <v>1164</v>
      </c>
      <c r="P8" s="7">
        <v>1999</v>
      </c>
      <c r="Q8" t="s">
        <v>1161</v>
      </c>
      <c r="R8" t="s">
        <v>1165</v>
      </c>
      <c r="S8" t="s">
        <v>1168</v>
      </c>
      <c r="T8" t="s">
        <v>557</v>
      </c>
      <c r="U8" t="s">
        <v>1169</v>
      </c>
      <c r="V8">
        <f>AVERAGE(G18:G19)</f>
        <v>6.9499999999999993</v>
      </c>
      <c r="W8">
        <f>G22</f>
        <v>5.8</v>
      </c>
      <c r="X8" s="61">
        <v>8</v>
      </c>
      <c r="Y8" s="61">
        <v>4</v>
      </c>
      <c r="Z8">
        <f t="shared" si="1"/>
        <v>0.83453237410071945</v>
      </c>
      <c r="AA8">
        <f t="shared" si="0"/>
        <v>-0.18088374202432708</v>
      </c>
      <c r="AB8">
        <f t="shared" si="2"/>
        <v>2.6666666666666665</v>
      </c>
    </row>
    <row r="9" spans="1:28">
      <c r="B9">
        <v>3</v>
      </c>
      <c r="C9">
        <v>2000</v>
      </c>
      <c r="D9" t="s">
        <v>32</v>
      </c>
      <c r="E9" t="s">
        <v>1167</v>
      </c>
      <c r="F9" t="s">
        <v>1163</v>
      </c>
      <c r="G9">
        <v>0.1</v>
      </c>
      <c r="H9">
        <v>4</v>
      </c>
      <c r="K9">
        <v>5</v>
      </c>
      <c r="L9">
        <v>2</v>
      </c>
      <c r="M9">
        <v>1</v>
      </c>
      <c r="N9" t="s">
        <v>719</v>
      </c>
      <c r="O9" s="7" t="s">
        <v>1164</v>
      </c>
      <c r="P9" s="7">
        <v>1999</v>
      </c>
      <c r="Q9" t="s">
        <v>1161</v>
      </c>
      <c r="R9" t="s">
        <v>1165</v>
      </c>
      <c r="S9" t="s">
        <v>1170</v>
      </c>
      <c r="T9" t="s">
        <v>557</v>
      </c>
      <c r="U9" t="s">
        <v>1169</v>
      </c>
      <c r="V9">
        <f>AVERAGE(G19:G20)</f>
        <v>5.85</v>
      </c>
      <c r="W9">
        <f>G23</f>
        <v>9.1999999999999993</v>
      </c>
      <c r="X9" s="61">
        <v>8</v>
      </c>
      <c r="Y9" s="61">
        <v>4</v>
      </c>
      <c r="Z9">
        <f t="shared" si="1"/>
        <v>1.5726495726495726</v>
      </c>
      <c r="AA9">
        <f t="shared" si="0"/>
        <v>0.45276182281122945</v>
      </c>
      <c r="AB9">
        <f t="shared" si="2"/>
        <v>2.6666666666666665</v>
      </c>
    </row>
    <row r="10" spans="1:28">
      <c r="B10">
        <v>3</v>
      </c>
      <c r="C10">
        <v>2000</v>
      </c>
      <c r="D10" t="s">
        <v>34</v>
      </c>
      <c r="E10" t="s">
        <v>1166</v>
      </c>
      <c r="F10" t="s">
        <v>1163</v>
      </c>
      <c r="G10">
        <v>1.1000000000000001</v>
      </c>
      <c r="H10">
        <v>4</v>
      </c>
      <c r="K10">
        <v>5</v>
      </c>
      <c r="L10">
        <v>3</v>
      </c>
      <c r="M10">
        <v>1</v>
      </c>
      <c r="N10" t="s">
        <v>719</v>
      </c>
      <c r="O10" s="7" t="s">
        <v>1164</v>
      </c>
      <c r="P10" s="7">
        <v>1999</v>
      </c>
      <c r="Q10" t="s">
        <v>1161</v>
      </c>
      <c r="R10" t="s">
        <v>1165</v>
      </c>
      <c r="S10" t="s">
        <v>841</v>
      </c>
      <c r="T10" t="s">
        <v>557</v>
      </c>
      <c r="U10" t="s">
        <v>1169</v>
      </c>
      <c r="V10">
        <f>AVERAGE(G18,G21)</f>
        <v>20.150000000000002</v>
      </c>
      <c r="W10">
        <f>G24</f>
        <v>27.8</v>
      </c>
      <c r="X10" s="61">
        <v>8</v>
      </c>
      <c r="Y10" s="61">
        <v>4</v>
      </c>
      <c r="Z10">
        <f t="shared" si="1"/>
        <v>1.379652605459057</v>
      </c>
      <c r="AA10">
        <f t="shared" si="0"/>
        <v>0.32183173230389933</v>
      </c>
      <c r="AB10">
        <f t="shared" si="2"/>
        <v>2.6666666666666665</v>
      </c>
    </row>
    <row r="11" spans="1:28">
      <c r="B11">
        <v>4</v>
      </c>
      <c r="C11">
        <v>1998</v>
      </c>
      <c r="D11" t="s">
        <v>32</v>
      </c>
      <c r="E11" t="s">
        <v>843</v>
      </c>
      <c r="F11" t="s">
        <v>1169</v>
      </c>
      <c r="G11">
        <v>9.8000000000000007</v>
      </c>
      <c r="H11">
        <v>4</v>
      </c>
      <c r="K11">
        <v>6</v>
      </c>
      <c r="L11">
        <v>1</v>
      </c>
      <c r="M11">
        <v>1</v>
      </c>
      <c r="N11" t="s">
        <v>719</v>
      </c>
      <c r="O11" s="7" t="s">
        <v>1164</v>
      </c>
      <c r="P11" s="7">
        <v>2000</v>
      </c>
      <c r="Q11" t="s">
        <v>1161</v>
      </c>
      <c r="R11" t="s">
        <v>1165</v>
      </c>
      <c r="S11" t="s">
        <v>1168</v>
      </c>
      <c r="T11" t="s">
        <v>557</v>
      </c>
      <c r="U11" t="s">
        <v>1169</v>
      </c>
      <c r="V11">
        <f>AVERAGE(G25:G26)</f>
        <v>2.5499999999999998</v>
      </c>
      <c r="W11">
        <f>G29</f>
        <v>2.5</v>
      </c>
      <c r="X11" s="61">
        <v>8</v>
      </c>
      <c r="Y11" s="61">
        <v>4</v>
      </c>
      <c r="Z11">
        <f t="shared" si="1"/>
        <v>0.98039215686274517</v>
      </c>
      <c r="AA11">
        <f t="shared" si="0"/>
        <v>-1.9802627296179643E-2</v>
      </c>
      <c r="AB11">
        <f t="shared" si="2"/>
        <v>2.6666666666666665</v>
      </c>
    </row>
    <row r="12" spans="1:28">
      <c r="B12">
        <v>4</v>
      </c>
      <c r="C12">
        <v>1998</v>
      </c>
      <c r="D12" t="s">
        <v>32</v>
      </c>
      <c r="E12" t="s">
        <v>1171</v>
      </c>
      <c r="F12" t="s">
        <v>1169</v>
      </c>
      <c r="G12">
        <v>5.5</v>
      </c>
      <c r="H12">
        <v>4</v>
      </c>
      <c r="K12">
        <v>6</v>
      </c>
      <c r="L12">
        <v>2</v>
      </c>
      <c r="M12">
        <v>1</v>
      </c>
      <c r="N12" t="s">
        <v>719</v>
      </c>
      <c r="O12" s="7" t="s">
        <v>1164</v>
      </c>
      <c r="P12" s="7">
        <v>2000</v>
      </c>
      <c r="Q12" t="s">
        <v>1161</v>
      </c>
      <c r="R12" t="s">
        <v>1165</v>
      </c>
      <c r="S12" t="s">
        <v>1170</v>
      </c>
      <c r="T12" t="s">
        <v>557</v>
      </c>
      <c r="U12" t="s">
        <v>1169</v>
      </c>
      <c r="V12">
        <f>AVERAGE(G26:G27)</f>
        <v>4.75</v>
      </c>
      <c r="W12">
        <f>G30</f>
        <v>6.3</v>
      </c>
      <c r="X12" s="61">
        <v>8</v>
      </c>
      <c r="Y12" s="61">
        <v>4</v>
      </c>
      <c r="Z12">
        <f t="shared" si="1"/>
        <v>1.3263157894736841</v>
      </c>
      <c r="AA12">
        <f t="shared" si="0"/>
        <v>0.28240501535093709</v>
      </c>
      <c r="AB12">
        <f t="shared" si="2"/>
        <v>2.6666666666666665</v>
      </c>
    </row>
    <row r="13" spans="1:28">
      <c r="B13">
        <v>4</v>
      </c>
      <c r="C13">
        <v>1998</v>
      </c>
      <c r="D13" t="s">
        <v>32</v>
      </c>
      <c r="E13" t="s">
        <v>1172</v>
      </c>
      <c r="F13" t="s">
        <v>1169</v>
      </c>
      <c r="G13">
        <v>15.5</v>
      </c>
      <c r="H13">
        <v>4</v>
      </c>
      <c r="K13">
        <v>6</v>
      </c>
      <c r="L13">
        <v>3</v>
      </c>
      <c r="M13">
        <v>1</v>
      </c>
      <c r="N13" t="s">
        <v>719</v>
      </c>
      <c r="O13" s="7" t="s">
        <v>1164</v>
      </c>
      <c r="P13" s="7">
        <v>2000</v>
      </c>
      <c r="Q13" t="s">
        <v>1161</v>
      </c>
      <c r="R13" t="s">
        <v>1165</v>
      </c>
      <c r="S13" t="s">
        <v>841</v>
      </c>
      <c r="T13" t="s">
        <v>557</v>
      </c>
      <c r="U13" t="s">
        <v>1169</v>
      </c>
      <c r="V13">
        <f>AVERAGE(G25,G28)</f>
        <v>8</v>
      </c>
      <c r="W13">
        <f>G31</f>
        <v>13.2</v>
      </c>
      <c r="X13" s="61">
        <v>8</v>
      </c>
      <c r="Y13" s="61">
        <v>4</v>
      </c>
      <c r="Z13">
        <f t="shared" si="1"/>
        <v>1.65</v>
      </c>
      <c r="AA13">
        <f t="shared" si="0"/>
        <v>0.50077528791248915</v>
      </c>
      <c r="AB13">
        <f t="shared" si="2"/>
        <v>2.6666666666666665</v>
      </c>
    </row>
    <row r="14" spans="1:28">
      <c r="B14">
        <v>4</v>
      </c>
      <c r="C14">
        <v>1998</v>
      </c>
      <c r="D14" t="s">
        <v>32</v>
      </c>
      <c r="E14" t="s">
        <v>1173</v>
      </c>
      <c r="F14" t="s">
        <v>1169</v>
      </c>
      <c r="G14">
        <v>37.5</v>
      </c>
      <c r="H14">
        <v>4</v>
      </c>
      <c r="K14">
        <v>7</v>
      </c>
      <c r="L14">
        <v>1</v>
      </c>
      <c r="M14">
        <v>1</v>
      </c>
      <c r="N14" t="s">
        <v>719</v>
      </c>
      <c r="O14" s="7" t="s">
        <v>1164</v>
      </c>
      <c r="P14" s="7">
        <v>1998</v>
      </c>
      <c r="Q14" t="s">
        <v>1161</v>
      </c>
      <c r="R14" t="s">
        <v>1174</v>
      </c>
      <c r="S14" t="s">
        <v>1166</v>
      </c>
      <c r="T14" t="s">
        <v>557</v>
      </c>
      <c r="U14" t="s">
        <v>1163</v>
      </c>
      <c r="V14">
        <f>AVERAGE(G34:G35)</f>
        <v>4.6499999999999995</v>
      </c>
      <c r="W14">
        <f>G36</f>
        <v>2.2000000000000002</v>
      </c>
      <c r="X14" s="61">
        <v>8</v>
      </c>
      <c r="Y14" s="61">
        <v>4</v>
      </c>
      <c r="Z14">
        <f t="shared" si="1"/>
        <v>0.47311827956989255</v>
      </c>
      <c r="AA14">
        <f t="shared" si="0"/>
        <v>-0.74840985923499459</v>
      </c>
      <c r="AB14">
        <f t="shared" si="2"/>
        <v>2.6666666666666665</v>
      </c>
    </row>
    <row r="15" spans="1:28">
      <c r="B15">
        <v>4</v>
      </c>
      <c r="C15">
        <v>1998</v>
      </c>
      <c r="D15" t="s">
        <v>34</v>
      </c>
      <c r="E15" t="s">
        <v>1168</v>
      </c>
      <c r="F15" t="s">
        <v>1169</v>
      </c>
      <c r="G15">
        <v>7</v>
      </c>
      <c r="H15">
        <v>4</v>
      </c>
      <c r="K15">
        <v>8</v>
      </c>
      <c r="L15">
        <v>1</v>
      </c>
      <c r="M15">
        <v>1</v>
      </c>
      <c r="N15" t="s">
        <v>719</v>
      </c>
      <c r="O15" s="7" t="s">
        <v>1164</v>
      </c>
      <c r="P15">
        <v>1999</v>
      </c>
      <c r="Q15" t="s">
        <v>1161</v>
      </c>
      <c r="R15" t="s">
        <v>1174</v>
      </c>
      <c r="S15" t="s">
        <v>1166</v>
      </c>
      <c r="T15" t="s">
        <v>557</v>
      </c>
      <c r="U15" t="s">
        <v>1163</v>
      </c>
      <c r="V15">
        <f>AVERAGE(G37:G38)</f>
        <v>14.5</v>
      </c>
      <c r="W15">
        <f>G39</f>
        <v>12.5</v>
      </c>
      <c r="X15" s="61">
        <v>8</v>
      </c>
      <c r="Y15" s="61">
        <v>4</v>
      </c>
      <c r="Z15">
        <f t="shared" si="1"/>
        <v>0.86206896551724133</v>
      </c>
      <c r="AA15">
        <f t="shared" si="0"/>
        <v>-0.14842000511827333</v>
      </c>
      <c r="AB15">
        <f t="shared" si="2"/>
        <v>2.6666666666666665</v>
      </c>
    </row>
    <row r="16" spans="1:28">
      <c r="B16">
        <v>4</v>
      </c>
      <c r="C16">
        <v>1998</v>
      </c>
      <c r="D16" t="s">
        <v>34</v>
      </c>
      <c r="E16" t="s">
        <v>1170</v>
      </c>
      <c r="F16" t="s">
        <v>1169</v>
      </c>
      <c r="G16">
        <v>8.1999999999999993</v>
      </c>
      <c r="H16">
        <v>4</v>
      </c>
      <c r="K16">
        <v>9</v>
      </c>
      <c r="L16">
        <v>1</v>
      </c>
      <c r="M16">
        <v>1</v>
      </c>
      <c r="N16" t="s">
        <v>719</v>
      </c>
      <c r="O16" s="7" t="s">
        <v>1164</v>
      </c>
      <c r="P16">
        <v>2000</v>
      </c>
      <c r="Q16" t="s">
        <v>1161</v>
      </c>
      <c r="R16" t="s">
        <v>1174</v>
      </c>
      <c r="S16" t="s">
        <v>1166</v>
      </c>
      <c r="T16" t="s">
        <v>557</v>
      </c>
      <c r="U16" t="s">
        <v>1163</v>
      </c>
      <c r="V16">
        <f>AVERAGE(G40:G41)</f>
        <v>1.2999999999999998</v>
      </c>
      <c r="W16">
        <f>G42</f>
        <v>1.2</v>
      </c>
      <c r="X16" s="61">
        <v>8</v>
      </c>
      <c r="Y16" s="61">
        <v>4</v>
      </c>
      <c r="Z16">
        <f t="shared" si="1"/>
        <v>0.92307692307692313</v>
      </c>
      <c r="AA16">
        <f t="shared" si="0"/>
        <v>-8.004270767353637E-2</v>
      </c>
      <c r="AB16">
        <f t="shared" si="2"/>
        <v>2.6666666666666665</v>
      </c>
    </row>
    <row r="17" spans="2:28">
      <c r="B17">
        <v>4</v>
      </c>
      <c r="C17">
        <v>1998</v>
      </c>
      <c r="D17" t="s">
        <v>34</v>
      </c>
      <c r="E17" t="s">
        <v>841</v>
      </c>
      <c r="F17" t="s">
        <v>1169</v>
      </c>
      <c r="G17">
        <v>22</v>
      </c>
      <c r="H17">
        <v>4</v>
      </c>
      <c r="K17">
        <v>10</v>
      </c>
      <c r="L17">
        <v>1</v>
      </c>
      <c r="M17">
        <v>1</v>
      </c>
      <c r="N17" t="s">
        <v>719</v>
      </c>
      <c r="O17" s="7" t="s">
        <v>1164</v>
      </c>
      <c r="P17" s="7">
        <v>1998</v>
      </c>
      <c r="Q17" t="s">
        <v>1161</v>
      </c>
      <c r="R17" t="s">
        <v>1174</v>
      </c>
      <c r="S17" t="s">
        <v>1168</v>
      </c>
      <c r="T17" t="s">
        <v>557</v>
      </c>
      <c r="U17" t="s">
        <v>1169</v>
      </c>
      <c r="V17">
        <f>AVERAGE(G43:G44)</f>
        <v>14.65</v>
      </c>
      <c r="W17">
        <f>G47</f>
        <v>15</v>
      </c>
      <c r="X17" s="61">
        <v>8</v>
      </c>
      <c r="Y17" s="61">
        <v>4</v>
      </c>
      <c r="Z17">
        <f t="shared" si="1"/>
        <v>1.0238907849829351</v>
      </c>
      <c r="AA17">
        <f t="shared" si="0"/>
        <v>2.3609865639133667E-2</v>
      </c>
      <c r="AB17">
        <f t="shared" si="2"/>
        <v>2.6666666666666665</v>
      </c>
    </row>
    <row r="18" spans="2:28">
      <c r="B18">
        <v>5</v>
      </c>
      <c r="C18">
        <v>1999</v>
      </c>
      <c r="D18" t="s">
        <v>32</v>
      </c>
      <c r="E18" t="s">
        <v>843</v>
      </c>
      <c r="F18" t="s">
        <v>1169</v>
      </c>
      <c r="G18">
        <v>6.1</v>
      </c>
      <c r="H18">
        <v>4</v>
      </c>
      <c r="K18">
        <v>10</v>
      </c>
      <c r="L18">
        <v>2</v>
      </c>
      <c r="M18">
        <v>1</v>
      </c>
      <c r="N18" t="s">
        <v>719</v>
      </c>
      <c r="O18" s="7" t="s">
        <v>1164</v>
      </c>
      <c r="P18" s="7">
        <v>1998</v>
      </c>
      <c r="Q18" t="s">
        <v>1161</v>
      </c>
      <c r="R18" t="s">
        <v>1174</v>
      </c>
      <c r="S18" t="s">
        <v>1170</v>
      </c>
      <c r="T18" t="s">
        <v>557</v>
      </c>
      <c r="U18" t="s">
        <v>1169</v>
      </c>
      <c r="V18">
        <f>AVERAGE(G44:G45)</f>
        <v>17.8</v>
      </c>
      <c r="W18">
        <f>G48</f>
        <v>19.5</v>
      </c>
      <c r="X18" s="61">
        <v>8</v>
      </c>
      <c r="Y18" s="61">
        <v>4</v>
      </c>
      <c r="Z18">
        <f t="shared" si="1"/>
        <v>1.095505617977528</v>
      </c>
      <c r="AA18">
        <f t="shared" si="0"/>
        <v>9.1216008271661569E-2</v>
      </c>
      <c r="AB18">
        <f t="shared" si="2"/>
        <v>2.6666666666666665</v>
      </c>
    </row>
    <row r="19" spans="2:28">
      <c r="B19">
        <v>5</v>
      </c>
      <c r="C19">
        <v>1999</v>
      </c>
      <c r="D19" t="s">
        <v>32</v>
      </c>
      <c r="E19" t="s">
        <v>1171</v>
      </c>
      <c r="F19" t="s">
        <v>1169</v>
      </c>
      <c r="G19">
        <v>7.8</v>
      </c>
      <c r="H19">
        <v>4</v>
      </c>
      <c r="K19">
        <v>10</v>
      </c>
      <c r="L19">
        <v>3</v>
      </c>
      <c r="M19">
        <v>1</v>
      </c>
      <c r="N19" t="s">
        <v>719</v>
      </c>
      <c r="O19" s="7" t="s">
        <v>1164</v>
      </c>
      <c r="P19" s="7">
        <v>1998</v>
      </c>
      <c r="Q19" t="s">
        <v>1161</v>
      </c>
      <c r="R19" t="s">
        <v>1174</v>
      </c>
      <c r="S19" t="s">
        <v>841</v>
      </c>
      <c r="T19" t="s">
        <v>557</v>
      </c>
      <c r="U19" t="s">
        <v>1169</v>
      </c>
      <c r="V19">
        <f>AVERAGE(G43,G46)</f>
        <v>41.75</v>
      </c>
      <c r="W19">
        <f>G49</f>
        <v>53.8</v>
      </c>
      <c r="X19" s="61">
        <v>8</v>
      </c>
      <c r="Y19" s="61">
        <v>4</v>
      </c>
      <c r="Z19">
        <f t="shared" si="1"/>
        <v>1.2886227544910178</v>
      </c>
      <c r="AA19">
        <f t="shared" si="0"/>
        <v>0.25357401587087414</v>
      </c>
      <c r="AB19">
        <f t="shared" si="2"/>
        <v>2.6666666666666665</v>
      </c>
    </row>
    <row r="20" spans="2:28">
      <c r="B20">
        <v>5</v>
      </c>
      <c r="C20">
        <v>1999</v>
      </c>
      <c r="D20" t="s">
        <v>32</v>
      </c>
      <c r="E20" t="s">
        <v>1172</v>
      </c>
      <c r="F20" t="s">
        <v>1169</v>
      </c>
      <c r="G20">
        <v>3.9</v>
      </c>
      <c r="H20">
        <v>4</v>
      </c>
      <c r="K20">
        <v>11</v>
      </c>
      <c r="L20">
        <v>1</v>
      </c>
      <c r="M20">
        <v>1</v>
      </c>
      <c r="N20" t="s">
        <v>719</v>
      </c>
      <c r="O20" s="7" t="s">
        <v>1164</v>
      </c>
      <c r="P20" s="7">
        <v>1999</v>
      </c>
      <c r="Q20" t="s">
        <v>1161</v>
      </c>
      <c r="R20" t="s">
        <v>1174</v>
      </c>
      <c r="S20" t="s">
        <v>1168</v>
      </c>
      <c r="T20" t="s">
        <v>557</v>
      </c>
      <c r="U20" t="s">
        <v>1169</v>
      </c>
      <c r="V20">
        <f>AVERAGE(G50:G51)</f>
        <v>17.5</v>
      </c>
      <c r="W20">
        <f>G54</f>
        <v>15</v>
      </c>
      <c r="X20" s="61">
        <v>8</v>
      </c>
      <c r="Y20" s="61">
        <v>4</v>
      </c>
      <c r="Z20">
        <f t="shared" si="1"/>
        <v>0.8571428571428571</v>
      </c>
      <c r="AA20">
        <f t="shared" si="0"/>
        <v>-0.15415067982725836</v>
      </c>
      <c r="AB20">
        <f t="shared" si="2"/>
        <v>2.6666666666666665</v>
      </c>
    </row>
    <row r="21" spans="2:28">
      <c r="B21">
        <v>5</v>
      </c>
      <c r="C21">
        <v>1999</v>
      </c>
      <c r="D21" t="s">
        <v>32</v>
      </c>
      <c r="E21" t="s">
        <v>1173</v>
      </c>
      <c r="F21" t="s">
        <v>1169</v>
      </c>
      <c r="G21">
        <v>34.200000000000003</v>
      </c>
      <c r="H21">
        <v>4</v>
      </c>
      <c r="K21">
        <v>11</v>
      </c>
      <c r="L21">
        <v>2</v>
      </c>
      <c r="M21">
        <v>1</v>
      </c>
      <c r="N21" t="s">
        <v>719</v>
      </c>
      <c r="O21" s="7" t="s">
        <v>1164</v>
      </c>
      <c r="P21" s="7">
        <v>1999</v>
      </c>
      <c r="Q21" t="s">
        <v>1161</v>
      </c>
      <c r="R21" t="s">
        <v>1174</v>
      </c>
      <c r="S21" t="s">
        <v>1170</v>
      </c>
      <c r="T21" t="s">
        <v>557</v>
      </c>
      <c r="U21" t="s">
        <v>1169</v>
      </c>
      <c r="V21">
        <f>AVERAGE(G51:G52)</f>
        <v>19</v>
      </c>
      <c r="W21">
        <f>G55</f>
        <v>19.8</v>
      </c>
      <c r="X21" s="61">
        <v>8</v>
      </c>
      <c r="Y21" s="61">
        <v>4</v>
      </c>
      <c r="Z21">
        <f t="shared" si="1"/>
        <v>1.0421052631578949</v>
      </c>
      <c r="AA21">
        <f t="shared" si="0"/>
        <v>4.1242958534049218E-2</v>
      </c>
      <c r="AB21">
        <f t="shared" si="2"/>
        <v>2.6666666666666665</v>
      </c>
    </row>
    <row r="22" spans="2:28">
      <c r="B22">
        <v>5</v>
      </c>
      <c r="C22">
        <v>1999</v>
      </c>
      <c r="D22" t="s">
        <v>34</v>
      </c>
      <c r="E22" t="s">
        <v>1168</v>
      </c>
      <c r="F22" t="s">
        <v>1169</v>
      </c>
      <c r="G22">
        <v>5.8</v>
      </c>
      <c r="H22">
        <v>4</v>
      </c>
      <c r="K22">
        <v>11</v>
      </c>
      <c r="L22">
        <v>3</v>
      </c>
      <c r="M22">
        <v>1</v>
      </c>
      <c r="N22" t="s">
        <v>719</v>
      </c>
      <c r="O22" s="7" t="s">
        <v>1164</v>
      </c>
      <c r="P22" s="7">
        <v>1999</v>
      </c>
      <c r="Q22" t="s">
        <v>1161</v>
      </c>
      <c r="R22" t="s">
        <v>1174</v>
      </c>
      <c r="S22" t="s">
        <v>841</v>
      </c>
      <c r="T22" t="s">
        <v>557</v>
      </c>
      <c r="U22" t="s">
        <v>1169</v>
      </c>
      <c r="V22">
        <f>AVERAGE(G50,G53)</f>
        <v>34.35</v>
      </c>
      <c r="W22">
        <f>G56</f>
        <v>33.5</v>
      </c>
      <c r="X22" s="61">
        <v>8</v>
      </c>
      <c r="Y22" s="61">
        <v>4</v>
      </c>
      <c r="Z22">
        <f t="shared" si="1"/>
        <v>0.97525473071324598</v>
      </c>
      <c r="AA22">
        <f t="shared" si="0"/>
        <v>-2.5056579837337618E-2</v>
      </c>
      <c r="AB22">
        <f t="shared" si="2"/>
        <v>2.6666666666666665</v>
      </c>
    </row>
    <row r="23" spans="2:28">
      <c r="B23">
        <v>5</v>
      </c>
      <c r="C23">
        <v>1999</v>
      </c>
      <c r="D23" t="s">
        <v>34</v>
      </c>
      <c r="E23" t="s">
        <v>1170</v>
      </c>
      <c r="F23" t="s">
        <v>1169</v>
      </c>
      <c r="G23">
        <v>9.1999999999999993</v>
      </c>
      <c r="H23">
        <v>4</v>
      </c>
      <c r="K23">
        <v>12</v>
      </c>
      <c r="L23">
        <v>1</v>
      </c>
      <c r="M23">
        <v>1</v>
      </c>
      <c r="N23" t="s">
        <v>719</v>
      </c>
      <c r="O23" s="7" t="s">
        <v>1164</v>
      </c>
      <c r="P23" s="7">
        <v>2000</v>
      </c>
      <c r="Q23" t="s">
        <v>1161</v>
      </c>
      <c r="R23" t="s">
        <v>1174</v>
      </c>
      <c r="S23" t="s">
        <v>1168</v>
      </c>
      <c r="T23" t="s">
        <v>557</v>
      </c>
      <c r="U23" t="s">
        <v>1169</v>
      </c>
      <c r="V23">
        <f>AVERAGE(G57:G58)</f>
        <v>4.3499999999999996</v>
      </c>
      <c r="W23">
        <f>G61</f>
        <v>8.1</v>
      </c>
      <c r="X23" s="61">
        <v>8</v>
      </c>
      <c r="Y23" s="61">
        <v>4</v>
      </c>
      <c r="Z23">
        <f t="shared" si="1"/>
        <v>1.8620689655172415</v>
      </c>
      <c r="AA23">
        <f t="shared" si="0"/>
        <v>0.62168821657780049</v>
      </c>
      <c r="AB23">
        <f t="shared" si="2"/>
        <v>2.6666666666666665</v>
      </c>
    </row>
    <row r="24" spans="2:28">
      <c r="B24">
        <v>5</v>
      </c>
      <c r="C24">
        <v>1999</v>
      </c>
      <c r="D24" t="s">
        <v>34</v>
      </c>
      <c r="E24" t="s">
        <v>841</v>
      </c>
      <c r="F24" t="s">
        <v>1169</v>
      </c>
      <c r="G24">
        <v>27.8</v>
      </c>
      <c r="H24">
        <v>4</v>
      </c>
      <c r="K24">
        <v>12</v>
      </c>
      <c r="L24">
        <v>2</v>
      </c>
      <c r="M24">
        <v>1</v>
      </c>
      <c r="N24" t="s">
        <v>719</v>
      </c>
      <c r="O24" s="7" t="s">
        <v>1164</v>
      </c>
      <c r="P24" s="7">
        <v>2000</v>
      </c>
      <c r="Q24" t="s">
        <v>1161</v>
      </c>
      <c r="R24" t="s">
        <v>1174</v>
      </c>
      <c r="S24" t="s">
        <v>1170</v>
      </c>
      <c r="T24" t="s">
        <v>557</v>
      </c>
      <c r="U24" t="s">
        <v>1169</v>
      </c>
      <c r="V24">
        <f>AVERAGE(G58:G59)</f>
        <v>6.5</v>
      </c>
      <c r="W24">
        <f>G62</f>
        <v>9.6</v>
      </c>
      <c r="X24" s="61">
        <v>8</v>
      </c>
      <c r="Y24" s="61">
        <v>4</v>
      </c>
      <c r="Z24">
        <f t="shared" si="1"/>
        <v>1.4769230769230768</v>
      </c>
      <c r="AA24">
        <f t="shared" si="0"/>
        <v>0.38996092157219903</v>
      </c>
      <c r="AB24">
        <f t="shared" si="2"/>
        <v>2.6666666666666665</v>
      </c>
    </row>
    <row r="25" spans="2:28">
      <c r="B25">
        <v>6</v>
      </c>
      <c r="C25">
        <v>2000</v>
      </c>
      <c r="D25" t="s">
        <v>32</v>
      </c>
      <c r="E25" t="s">
        <v>843</v>
      </c>
      <c r="F25" t="s">
        <v>1169</v>
      </c>
      <c r="G25">
        <v>1.8</v>
      </c>
      <c r="H25">
        <v>4</v>
      </c>
      <c r="J25" s="47"/>
      <c r="K25">
        <v>12</v>
      </c>
      <c r="L25">
        <v>3</v>
      </c>
      <c r="M25">
        <v>1</v>
      </c>
      <c r="N25" t="s">
        <v>719</v>
      </c>
      <c r="O25" s="7" t="s">
        <v>1164</v>
      </c>
      <c r="P25" s="7">
        <v>2000</v>
      </c>
      <c r="Q25" t="s">
        <v>1161</v>
      </c>
      <c r="R25" t="s">
        <v>1174</v>
      </c>
      <c r="S25" t="s">
        <v>841</v>
      </c>
      <c r="T25" t="s">
        <v>557</v>
      </c>
      <c r="U25" t="s">
        <v>1169</v>
      </c>
      <c r="V25">
        <f>AVERAGE(G57,G60)</f>
        <v>25.2</v>
      </c>
      <c r="W25">
        <f>G63</f>
        <v>32.799999999999997</v>
      </c>
      <c r="X25" s="61">
        <v>8</v>
      </c>
      <c r="Y25" s="61">
        <v>4</v>
      </c>
      <c r="Z25">
        <f t="shared" si="1"/>
        <v>1.3015873015873014</v>
      </c>
      <c r="AA25">
        <f t="shared" si="0"/>
        <v>0.26358452087272027</v>
      </c>
      <c r="AB25">
        <f t="shared" si="2"/>
        <v>2.6666666666666665</v>
      </c>
    </row>
    <row r="26" spans="2:28">
      <c r="B26">
        <v>6</v>
      </c>
      <c r="C26">
        <v>2000</v>
      </c>
      <c r="D26" t="s">
        <v>32</v>
      </c>
      <c r="E26" t="s">
        <v>1171</v>
      </c>
      <c r="F26" t="s">
        <v>1169</v>
      </c>
      <c r="G26">
        <v>3.3</v>
      </c>
      <c r="H26">
        <v>4</v>
      </c>
      <c r="J26" s="59"/>
      <c r="K26">
        <v>7</v>
      </c>
      <c r="L26">
        <v>2</v>
      </c>
      <c r="M26">
        <v>1</v>
      </c>
      <c r="N26" t="s">
        <v>719</v>
      </c>
      <c r="O26" s="7" t="s">
        <v>1164</v>
      </c>
      <c r="P26" s="7">
        <v>1998</v>
      </c>
      <c r="Q26" t="s">
        <v>1175</v>
      </c>
      <c r="R26" t="s">
        <v>1174</v>
      </c>
      <c r="S26" t="s">
        <v>1166</v>
      </c>
      <c r="T26" t="s">
        <v>557</v>
      </c>
      <c r="U26" t="s">
        <v>1163</v>
      </c>
      <c r="V26">
        <f>AVERAGE(G66:G67)</f>
        <v>26.6</v>
      </c>
      <c r="W26">
        <f>G68</f>
        <v>15.5</v>
      </c>
      <c r="X26" s="61">
        <v>8</v>
      </c>
      <c r="Y26" s="61">
        <v>4</v>
      </c>
      <c r="Z26">
        <f t="shared" si="1"/>
        <v>0.58270676691729317</v>
      </c>
      <c r="AA26">
        <f t="shared" si="0"/>
        <v>-0.54007119186245256</v>
      </c>
      <c r="AB26">
        <f t="shared" si="2"/>
        <v>2.6666666666666665</v>
      </c>
    </row>
    <row r="27" spans="2:28">
      <c r="B27">
        <v>6</v>
      </c>
      <c r="C27">
        <v>2000</v>
      </c>
      <c r="D27" t="s">
        <v>32</v>
      </c>
      <c r="E27" t="s">
        <v>1172</v>
      </c>
      <c r="F27" t="s">
        <v>1169</v>
      </c>
      <c r="G27">
        <v>6.2</v>
      </c>
      <c r="H27">
        <v>4</v>
      </c>
      <c r="J27" s="47"/>
      <c r="K27">
        <v>10</v>
      </c>
      <c r="L27">
        <v>4</v>
      </c>
      <c r="M27">
        <v>1</v>
      </c>
      <c r="N27" t="s">
        <v>719</v>
      </c>
      <c r="O27" s="7" t="s">
        <v>1164</v>
      </c>
      <c r="P27" s="7">
        <v>1998</v>
      </c>
      <c r="Q27" t="s">
        <v>1175</v>
      </c>
      <c r="R27" t="s">
        <v>1174</v>
      </c>
      <c r="S27" t="s">
        <v>1168</v>
      </c>
      <c r="T27" t="s">
        <v>557</v>
      </c>
      <c r="U27" t="s">
        <v>1169</v>
      </c>
      <c r="V27">
        <f>AVERAGE(G69:G70)</f>
        <v>19.649999999999999</v>
      </c>
      <c r="W27">
        <f>G73</f>
        <v>15.5</v>
      </c>
      <c r="X27" s="61">
        <v>8</v>
      </c>
      <c r="Y27" s="61">
        <v>4</v>
      </c>
      <c r="Z27">
        <f t="shared" si="1"/>
        <v>0.78880407124681939</v>
      </c>
      <c r="AA27">
        <f t="shared" si="0"/>
        <v>-0.23723731439006923</v>
      </c>
      <c r="AB27">
        <f t="shared" si="2"/>
        <v>2.6666666666666665</v>
      </c>
    </row>
    <row r="28" spans="2:28">
      <c r="B28">
        <v>6</v>
      </c>
      <c r="C28">
        <v>2000</v>
      </c>
      <c r="D28" t="s">
        <v>32</v>
      </c>
      <c r="E28" t="s">
        <v>1173</v>
      </c>
      <c r="F28" t="s">
        <v>1169</v>
      </c>
      <c r="G28">
        <v>14.2</v>
      </c>
      <c r="H28">
        <v>4</v>
      </c>
      <c r="J28" s="47"/>
      <c r="K28">
        <v>10</v>
      </c>
      <c r="L28">
        <v>5</v>
      </c>
      <c r="M28">
        <v>1</v>
      </c>
      <c r="N28" t="s">
        <v>719</v>
      </c>
      <c r="O28" s="7" t="s">
        <v>1164</v>
      </c>
      <c r="P28" s="7">
        <v>1998</v>
      </c>
      <c r="Q28" t="s">
        <v>1175</v>
      </c>
      <c r="R28" t="s">
        <v>1174</v>
      </c>
      <c r="S28" t="s">
        <v>1170</v>
      </c>
      <c r="T28" t="s">
        <v>557</v>
      </c>
      <c r="U28" t="s">
        <v>1169</v>
      </c>
      <c r="V28">
        <f>AVERAGE(G70:G71)</f>
        <v>21</v>
      </c>
      <c r="W28">
        <f>G74</f>
        <v>17.5</v>
      </c>
      <c r="X28" s="61">
        <v>8</v>
      </c>
      <c r="Y28" s="61">
        <v>4</v>
      </c>
      <c r="Z28">
        <f t="shared" si="1"/>
        <v>0.83333333333333337</v>
      </c>
      <c r="AA28">
        <f t="shared" si="0"/>
        <v>-0.18232155679395459</v>
      </c>
      <c r="AB28">
        <f t="shared" si="2"/>
        <v>2.6666666666666665</v>
      </c>
    </row>
    <row r="29" spans="2:28">
      <c r="B29">
        <v>6</v>
      </c>
      <c r="C29">
        <v>2000</v>
      </c>
      <c r="D29" t="s">
        <v>34</v>
      </c>
      <c r="E29" t="s">
        <v>1168</v>
      </c>
      <c r="F29" t="s">
        <v>1169</v>
      </c>
      <c r="G29">
        <v>2.5</v>
      </c>
      <c r="H29">
        <v>4</v>
      </c>
      <c r="J29" s="47"/>
      <c r="K29">
        <v>10</v>
      </c>
      <c r="L29">
        <v>6</v>
      </c>
      <c r="M29">
        <v>1</v>
      </c>
      <c r="N29" t="s">
        <v>719</v>
      </c>
      <c r="O29" s="7" t="s">
        <v>1164</v>
      </c>
      <c r="P29" s="7">
        <v>1998</v>
      </c>
      <c r="Q29" t="s">
        <v>1175</v>
      </c>
      <c r="R29" t="s">
        <v>1174</v>
      </c>
      <c r="S29" t="s">
        <v>841</v>
      </c>
      <c r="T29" t="s">
        <v>557</v>
      </c>
      <c r="U29" t="s">
        <v>1169</v>
      </c>
      <c r="V29">
        <f>AVERAGE(G69,G72)</f>
        <v>5.85</v>
      </c>
      <c r="W29">
        <f>G75</f>
        <v>5.8</v>
      </c>
      <c r="X29" s="61">
        <v>8</v>
      </c>
      <c r="Y29" s="61">
        <v>4</v>
      </c>
      <c r="Z29">
        <f t="shared" si="1"/>
        <v>0.99145299145299148</v>
      </c>
      <c r="AA29">
        <f t="shared" si="0"/>
        <v>-8.5837436913914419E-3</v>
      </c>
      <c r="AB29">
        <f t="shared" si="2"/>
        <v>2.6666666666666665</v>
      </c>
    </row>
    <row r="30" spans="2:28">
      <c r="B30">
        <v>6</v>
      </c>
      <c r="C30">
        <v>2000</v>
      </c>
      <c r="D30" t="s">
        <v>34</v>
      </c>
      <c r="E30" t="s">
        <v>1170</v>
      </c>
      <c r="F30" t="s">
        <v>1169</v>
      </c>
      <c r="G30">
        <v>6.3</v>
      </c>
      <c r="H30">
        <v>4</v>
      </c>
      <c r="J30" s="47"/>
      <c r="X30" s="22"/>
      <c r="Y30" s="22"/>
    </row>
    <row r="31" spans="2:28">
      <c r="B31">
        <v>6</v>
      </c>
      <c r="C31">
        <v>2000</v>
      </c>
      <c r="D31" t="s">
        <v>34</v>
      </c>
      <c r="E31" t="s">
        <v>841</v>
      </c>
      <c r="F31" t="s">
        <v>1169</v>
      </c>
      <c r="G31">
        <v>13.2</v>
      </c>
      <c r="H31">
        <v>4</v>
      </c>
      <c r="X31" s="22"/>
      <c r="Y31" s="22"/>
    </row>
    <row r="32" spans="2:28">
      <c r="X32" s="22"/>
      <c r="Y32" s="22"/>
    </row>
    <row r="33" spans="1:25">
      <c r="A33" t="s">
        <v>60</v>
      </c>
      <c r="B33" t="s">
        <v>15</v>
      </c>
      <c r="C33" t="s">
        <v>597</v>
      </c>
      <c r="D33" t="s">
        <v>49</v>
      </c>
      <c r="E33" t="s">
        <v>706</v>
      </c>
      <c r="F33" t="s">
        <v>1160</v>
      </c>
      <c r="G33" t="s">
        <v>1161</v>
      </c>
      <c r="H33" t="s">
        <v>13</v>
      </c>
      <c r="X33" s="22"/>
      <c r="Y33" s="22"/>
    </row>
    <row r="34" spans="1:25">
      <c r="A34" t="s">
        <v>191</v>
      </c>
      <c r="B34">
        <v>7</v>
      </c>
      <c r="C34">
        <v>1998</v>
      </c>
      <c r="D34" t="s">
        <v>32</v>
      </c>
      <c r="E34" t="s">
        <v>1162</v>
      </c>
      <c r="F34" t="s">
        <v>1163</v>
      </c>
      <c r="G34">
        <v>1.1000000000000001</v>
      </c>
      <c r="H34">
        <v>4</v>
      </c>
      <c r="X34" s="22"/>
      <c r="Y34" s="22"/>
    </row>
    <row r="35" spans="1:25">
      <c r="A35" t="s">
        <v>515</v>
      </c>
      <c r="B35">
        <v>7</v>
      </c>
      <c r="C35">
        <v>1998</v>
      </c>
      <c r="D35" t="s">
        <v>32</v>
      </c>
      <c r="E35" t="s">
        <v>1167</v>
      </c>
      <c r="F35" t="s">
        <v>1163</v>
      </c>
      <c r="G35">
        <v>8.1999999999999993</v>
      </c>
      <c r="H35">
        <v>4</v>
      </c>
      <c r="X35" s="22"/>
      <c r="Y35" s="22"/>
    </row>
    <row r="36" spans="1:25">
      <c r="A36" t="s">
        <v>719</v>
      </c>
      <c r="B36">
        <v>7</v>
      </c>
      <c r="C36">
        <v>1998</v>
      </c>
      <c r="D36" t="s">
        <v>34</v>
      </c>
      <c r="E36" t="s">
        <v>1166</v>
      </c>
      <c r="F36" t="s">
        <v>1163</v>
      </c>
      <c r="G36">
        <v>2.2000000000000002</v>
      </c>
      <c r="H36">
        <v>4</v>
      </c>
      <c r="X36" s="22"/>
      <c r="Y36" s="22"/>
    </row>
    <row r="37" spans="1:25">
      <c r="A37" t="s">
        <v>707</v>
      </c>
      <c r="B37">
        <v>8</v>
      </c>
      <c r="C37">
        <v>1999</v>
      </c>
      <c r="D37" t="s">
        <v>32</v>
      </c>
      <c r="E37" t="s">
        <v>1162</v>
      </c>
      <c r="F37" t="s">
        <v>1163</v>
      </c>
      <c r="G37">
        <v>15.2</v>
      </c>
      <c r="H37">
        <v>4</v>
      </c>
      <c r="X37" s="22"/>
      <c r="Y37" s="22"/>
    </row>
    <row r="38" spans="1:25">
      <c r="A38" s="7" t="s">
        <v>1164</v>
      </c>
      <c r="B38">
        <v>8</v>
      </c>
      <c r="C38">
        <v>1999</v>
      </c>
      <c r="D38" t="s">
        <v>32</v>
      </c>
      <c r="E38" t="s">
        <v>1167</v>
      </c>
      <c r="F38" t="s">
        <v>1163</v>
      </c>
      <c r="G38">
        <v>13.8</v>
      </c>
      <c r="H38">
        <v>4</v>
      </c>
      <c r="X38" s="22"/>
      <c r="Y38" s="22"/>
    </row>
    <row r="39" spans="1:25">
      <c r="A39" t="s">
        <v>620</v>
      </c>
      <c r="B39">
        <v>8</v>
      </c>
      <c r="C39">
        <v>1999</v>
      </c>
      <c r="D39" t="s">
        <v>34</v>
      </c>
      <c r="E39" t="s">
        <v>1166</v>
      </c>
      <c r="F39" t="s">
        <v>1163</v>
      </c>
      <c r="G39">
        <v>12.5</v>
      </c>
      <c r="H39">
        <v>4</v>
      </c>
      <c r="X39" s="22"/>
      <c r="Y39" s="22"/>
    </row>
    <row r="40" spans="1:25">
      <c r="A40" t="s">
        <v>1174</v>
      </c>
      <c r="B40">
        <v>9</v>
      </c>
      <c r="C40">
        <v>2000</v>
      </c>
      <c r="D40" t="s">
        <v>32</v>
      </c>
      <c r="E40" t="s">
        <v>1162</v>
      </c>
      <c r="F40" t="s">
        <v>1163</v>
      </c>
      <c r="G40">
        <v>1.4</v>
      </c>
      <c r="H40">
        <v>4</v>
      </c>
      <c r="X40" s="22"/>
      <c r="Y40" s="22"/>
    </row>
    <row r="41" spans="1:25">
      <c r="B41">
        <v>9</v>
      </c>
      <c r="C41">
        <v>2000</v>
      </c>
      <c r="D41" t="s">
        <v>32</v>
      </c>
      <c r="E41" t="s">
        <v>1167</v>
      </c>
      <c r="F41" t="s">
        <v>1163</v>
      </c>
      <c r="G41">
        <v>1.2</v>
      </c>
      <c r="H41">
        <v>4</v>
      </c>
      <c r="X41" s="22"/>
      <c r="Y41" s="22"/>
    </row>
    <row r="42" spans="1:25">
      <c r="B42">
        <v>9</v>
      </c>
      <c r="C42">
        <v>2000</v>
      </c>
      <c r="D42" t="s">
        <v>34</v>
      </c>
      <c r="E42" t="s">
        <v>1166</v>
      </c>
      <c r="F42" t="s">
        <v>1163</v>
      </c>
      <c r="G42">
        <v>1.2</v>
      </c>
      <c r="H42">
        <v>4</v>
      </c>
      <c r="X42" s="22"/>
      <c r="Y42" s="22"/>
    </row>
    <row r="43" spans="1:25">
      <c r="B43">
        <v>10</v>
      </c>
      <c r="C43">
        <v>1998</v>
      </c>
      <c r="D43" t="s">
        <v>32</v>
      </c>
      <c r="E43" t="s">
        <v>843</v>
      </c>
      <c r="F43" t="s">
        <v>1169</v>
      </c>
      <c r="G43">
        <v>15.5</v>
      </c>
      <c r="H43">
        <v>4</v>
      </c>
      <c r="X43" s="22"/>
      <c r="Y43" s="22"/>
    </row>
    <row r="44" spans="1:25">
      <c r="B44">
        <v>10</v>
      </c>
      <c r="C44">
        <v>1998</v>
      </c>
      <c r="D44" t="s">
        <v>32</v>
      </c>
      <c r="E44" t="s">
        <v>1171</v>
      </c>
      <c r="F44" t="s">
        <v>1169</v>
      </c>
      <c r="G44">
        <v>13.8</v>
      </c>
      <c r="H44">
        <v>4</v>
      </c>
      <c r="X44" s="22"/>
      <c r="Y44" s="22"/>
    </row>
    <row r="45" spans="1:25">
      <c r="B45">
        <v>10</v>
      </c>
      <c r="C45">
        <v>1998</v>
      </c>
      <c r="D45" t="s">
        <v>32</v>
      </c>
      <c r="E45" t="s">
        <v>1172</v>
      </c>
      <c r="F45" t="s">
        <v>1169</v>
      </c>
      <c r="G45">
        <v>21.8</v>
      </c>
      <c r="H45">
        <v>4</v>
      </c>
      <c r="X45" s="22"/>
      <c r="Y45" s="22"/>
    </row>
    <row r="46" spans="1:25">
      <c r="B46">
        <v>10</v>
      </c>
      <c r="C46">
        <v>1998</v>
      </c>
      <c r="D46" t="s">
        <v>32</v>
      </c>
      <c r="E46" t="s">
        <v>1173</v>
      </c>
      <c r="F46" t="s">
        <v>1169</v>
      </c>
      <c r="G46">
        <v>68</v>
      </c>
      <c r="H46">
        <v>4</v>
      </c>
      <c r="X46" s="22"/>
      <c r="Y46" s="22"/>
    </row>
    <row r="47" spans="1:25">
      <c r="B47">
        <v>10</v>
      </c>
      <c r="C47">
        <v>1998</v>
      </c>
      <c r="D47" t="s">
        <v>34</v>
      </c>
      <c r="E47" t="s">
        <v>1168</v>
      </c>
      <c r="F47" t="s">
        <v>1169</v>
      </c>
      <c r="G47">
        <v>15</v>
      </c>
      <c r="H47">
        <v>4</v>
      </c>
      <c r="X47" s="22"/>
      <c r="Y47" s="22"/>
    </row>
    <row r="48" spans="1:25">
      <c r="B48">
        <v>10</v>
      </c>
      <c r="C48">
        <v>1998</v>
      </c>
      <c r="D48" t="s">
        <v>34</v>
      </c>
      <c r="E48" t="s">
        <v>1170</v>
      </c>
      <c r="F48" t="s">
        <v>1169</v>
      </c>
      <c r="G48">
        <v>19.5</v>
      </c>
      <c r="H48">
        <v>4</v>
      </c>
      <c r="X48" s="22"/>
      <c r="Y48" s="22"/>
    </row>
    <row r="49" spans="2:25">
      <c r="B49">
        <v>10</v>
      </c>
      <c r="C49">
        <v>1998</v>
      </c>
      <c r="D49" t="s">
        <v>34</v>
      </c>
      <c r="E49" t="s">
        <v>841</v>
      </c>
      <c r="F49" t="s">
        <v>1169</v>
      </c>
      <c r="G49">
        <v>53.8</v>
      </c>
      <c r="H49">
        <v>4</v>
      </c>
      <c r="X49" s="22"/>
      <c r="Y49" s="22"/>
    </row>
    <row r="50" spans="2:25">
      <c r="B50">
        <v>11</v>
      </c>
      <c r="C50">
        <v>1999</v>
      </c>
      <c r="D50" t="s">
        <v>32</v>
      </c>
      <c r="E50" t="s">
        <v>843</v>
      </c>
      <c r="F50" t="s">
        <v>1169</v>
      </c>
      <c r="G50">
        <v>16.2</v>
      </c>
      <c r="H50">
        <v>4</v>
      </c>
      <c r="X50" s="22"/>
      <c r="Y50" s="22"/>
    </row>
    <row r="51" spans="2:25">
      <c r="B51">
        <v>11</v>
      </c>
      <c r="C51">
        <v>1999</v>
      </c>
      <c r="D51" t="s">
        <v>32</v>
      </c>
      <c r="E51" t="s">
        <v>1171</v>
      </c>
      <c r="F51" t="s">
        <v>1169</v>
      </c>
      <c r="G51">
        <v>18.8</v>
      </c>
      <c r="H51">
        <v>4</v>
      </c>
      <c r="X51" s="22"/>
      <c r="Y51" s="22"/>
    </row>
    <row r="52" spans="2:25">
      <c r="B52">
        <v>11</v>
      </c>
      <c r="C52">
        <v>1999</v>
      </c>
      <c r="D52" t="s">
        <v>32</v>
      </c>
      <c r="E52" t="s">
        <v>1172</v>
      </c>
      <c r="F52" t="s">
        <v>1169</v>
      </c>
      <c r="G52">
        <v>19.2</v>
      </c>
      <c r="H52">
        <v>4</v>
      </c>
      <c r="X52" s="22"/>
      <c r="Y52" s="22"/>
    </row>
    <row r="53" spans="2:25">
      <c r="B53">
        <v>11</v>
      </c>
      <c r="C53">
        <v>1999</v>
      </c>
      <c r="D53" t="s">
        <v>32</v>
      </c>
      <c r="E53" t="s">
        <v>1173</v>
      </c>
      <c r="F53" t="s">
        <v>1169</v>
      </c>
      <c r="G53">
        <v>52.5</v>
      </c>
      <c r="H53">
        <v>4</v>
      </c>
      <c r="X53" s="22"/>
      <c r="Y53" s="22"/>
    </row>
    <row r="54" spans="2:25">
      <c r="B54">
        <v>11</v>
      </c>
      <c r="C54">
        <v>1999</v>
      </c>
      <c r="D54" t="s">
        <v>34</v>
      </c>
      <c r="E54" t="s">
        <v>1168</v>
      </c>
      <c r="F54" t="s">
        <v>1169</v>
      </c>
      <c r="G54">
        <v>15</v>
      </c>
      <c r="H54">
        <v>4</v>
      </c>
      <c r="X54" s="22"/>
      <c r="Y54" s="22"/>
    </row>
    <row r="55" spans="2:25">
      <c r="B55">
        <v>11</v>
      </c>
      <c r="C55">
        <v>1999</v>
      </c>
      <c r="D55" t="s">
        <v>34</v>
      </c>
      <c r="E55" t="s">
        <v>1170</v>
      </c>
      <c r="F55" t="s">
        <v>1169</v>
      </c>
      <c r="G55">
        <v>19.8</v>
      </c>
      <c r="H55">
        <v>4</v>
      </c>
      <c r="X55" s="22"/>
      <c r="Y55" s="22"/>
    </row>
    <row r="56" spans="2:25">
      <c r="B56">
        <v>11</v>
      </c>
      <c r="C56">
        <v>1999</v>
      </c>
      <c r="D56" t="s">
        <v>34</v>
      </c>
      <c r="E56" t="s">
        <v>841</v>
      </c>
      <c r="F56" t="s">
        <v>1169</v>
      </c>
      <c r="G56">
        <v>33.5</v>
      </c>
      <c r="H56">
        <v>4</v>
      </c>
      <c r="X56" s="22"/>
      <c r="Y56" s="22"/>
    </row>
    <row r="57" spans="2:25">
      <c r="B57">
        <v>12</v>
      </c>
      <c r="C57">
        <v>2000</v>
      </c>
      <c r="D57" t="s">
        <v>32</v>
      </c>
      <c r="E57" t="s">
        <v>843</v>
      </c>
      <c r="F57" t="s">
        <v>1169</v>
      </c>
      <c r="G57">
        <v>3.6</v>
      </c>
      <c r="H57">
        <v>4</v>
      </c>
      <c r="X57" s="22"/>
      <c r="Y57" s="22"/>
    </row>
    <row r="58" spans="2:25">
      <c r="B58">
        <v>12</v>
      </c>
      <c r="C58">
        <v>2000</v>
      </c>
      <c r="D58" t="s">
        <v>32</v>
      </c>
      <c r="E58" t="s">
        <v>1171</v>
      </c>
      <c r="F58" t="s">
        <v>1169</v>
      </c>
      <c r="G58">
        <v>5.0999999999999996</v>
      </c>
      <c r="H58">
        <v>4</v>
      </c>
      <c r="X58" s="22"/>
      <c r="Y58" s="22"/>
    </row>
    <row r="59" spans="2:25">
      <c r="B59">
        <v>12</v>
      </c>
      <c r="C59">
        <v>2000</v>
      </c>
      <c r="D59" t="s">
        <v>32</v>
      </c>
      <c r="E59" t="s">
        <v>1172</v>
      </c>
      <c r="F59" t="s">
        <v>1169</v>
      </c>
      <c r="G59">
        <v>7.9</v>
      </c>
      <c r="H59">
        <v>4</v>
      </c>
      <c r="X59" s="22"/>
      <c r="Y59" s="22"/>
    </row>
    <row r="60" spans="2:25">
      <c r="B60">
        <v>12</v>
      </c>
      <c r="C60">
        <v>2000</v>
      </c>
      <c r="D60" t="s">
        <v>32</v>
      </c>
      <c r="E60" t="s">
        <v>1173</v>
      </c>
      <c r="F60" t="s">
        <v>1169</v>
      </c>
      <c r="G60">
        <v>46.8</v>
      </c>
      <c r="H60">
        <v>4</v>
      </c>
      <c r="X60" s="22"/>
      <c r="Y60" s="22"/>
    </row>
    <row r="61" spans="2:25">
      <c r="B61">
        <v>12</v>
      </c>
      <c r="C61">
        <v>2000</v>
      </c>
      <c r="D61" t="s">
        <v>34</v>
      </c>
      <c r="E61" t="s">
        <v>1168</v>
      </c>
      <c r="F61" t="s">
        <v>1169</v>
      </c>
      <c r="G61">
        <v>8.1</v>
      </c>
      <c r="H61">
        <v>4</v>
      </c>
      <c r="X61" s="22"/>
      <c r="Y61" s="22"/>
    </row>
    <row r="62" spans="2:25">
      <c r="B62">
        <v>12</v>
      </c>
      <c r="C62">
        <v>2000</v>
      </c>
      <c r="D62" t="s">
        <v>34</v>
      </c>
      <c r="E62" t="s">
        <v>1170</v>
      </c>
      <c r="F62" t="s">
        <v>1169</v>
      </c>
      <c r="G62">
        <v>9.6</v>
      </c>
      <c r="H62">
        <v>4</v>
      </c>
      <c r="X62" s="22"/>
      <c r="Y62" s="22"/>
    </row>
    <row r="63" spans="2:25">
      <c r="B63">
        <v>12</v>
      </c>
      <c r="C63">
        <v>2000</v>
      </c>
      <c r="D63" t="s">
        <v>34</v>
      </c>
      <c r="E63" t="s">
        <v>841</v>
      </c>
      <c r="F63" t="s">
        <v>1169</v>
      </c>
      <c r="G63">
        <v>32.799999999999997</v>
      </c>
      <c r="H63">
        <v>4</v>
      </c>
      <c r="X63" s="22"/>
      <c r="Y63" s="22"/>
    </row>
    <row r="64" spans="2:25">
      <c r="X64" s="22"/>
      <c r="Y64" s="22"/>
    </row>
    <row r="65" spans="1:25">
      <c r="A65" t="s">
        <v>60</v>
      </c>
      <c r="B65" t="s">
        <v>15</v>
      </c>
      <c r="C65" t="s">
        <v>597</v>
      </c>
      <c r="D65" t="s">
        <v>49</v>
      </c>
      <c r="E65" t="s">
        <v>706</v>
      </c>
      <c r="F65" t="s">
        <v>1160</v>
      </c>
      <c r="G65" t="s">
        <v>1175</v>
      </c>
      <c r="H65" t="s">
        <v>13</v>
      </c>
      <c r="X65" s="22"/>
      <c r="Y65" s="22"/>
    </row>
    <row r="66" spans="1:25">
      <c r="A66" t="s">
        <v>191</v>
      </c>
      <c r="B66">
        <v>7</v>
      </c>
      <c r="C66">
        <v>1998</v>
      </c>
      <c r="D66" t="s">
        <v>32</v>
      </c>
      <c r="E66" t="s">
        <v>1162</v>
      </c>
      <c r="F66" t="s">
        <v>1163</v>
      </c>
      <c r="G66">
        <v>2</v>
      </c>
      <c r="H66">
        <v>4</v>
      </c>
      <c r="X66" s="22"/>
      <c r="Y66" s="22"/>
    </row>
    <row r="67" spans="1:25">
      <c r="A67" t="s">
        <v>515</v>
      </c>
      <c r="B67">
        <v>7</v>
      </c>
      <c r="C67">
        <v>1998</v>
      </c>
      <c r="D67" t="s">
        <v>32</v>
      </c>
      <c r="E67" t="s">
        <v>1167</v>
      </c>
      <c r="F67" t="s">
        <v>1163</v>
      </c>
      <c r="G67">
        <v>51.2</v>
      </c>
      <c r="H67">
        <v>4</v>
      </c>
      <c r="X67" s="22"/>
      <c r="Y67" s="22"/>
    </row>
    <row r="68" spans="1:25">
      <c r="A68" t="s">
        <v>719</v>
      </c>
      <c r="B68">
        <v>7</v>
      </c>
      <c r="C68">
        <v>1998</v>
      </c>
      <c r="D68" t="s">
        <v>34</v>
      </c>
      <c r="E68" t="s">
        <v>1166</v>
      </c>
      <c r="F68" t="s">
        <v>1163</v>
      </c>
      <c r="G68">
        <v>15.5</v>
      </c>
      <c r="H68">
        <v>4</v>
      </c>
      <c r="X68" s="22"/>
      <c r="Y68" s="22"/>
    </row>
    <row r="69" spans="1:25">
      <c r="A69" t="s">
        <v>707</v>
      </c>
      <c r="B69">
        <v>10</v>
      </c>
      <c r="C69">
        <v>1998</v>
      </c>
      <c r="D69" t="s">
        <v>32</v>
      </c>
      <c r="E69" t="s">
        <v>843</v>
      </c>
      <c r="F69" t="s">
        <v>1169</v>
      </c>
      <c r="G69">
        <v>0.5</v>
      </c>
      <c r="H69">
        <v>4</v>
      </c>
      <c r="X69" s="22"/>
      <c r="Y69" s="22"/>
    </row>
    <row r="70" spans="1:25">
      <c r="A70" s="7" t="s">
        <v>1164</v>
      </c>
      <c r="B70">
        <v>10</v>
      </c>
      <c r="C70">
        <v>1998</v>
      </c>
      <c r="D70" t="s">
        <v>32</v>
      </c>
      <c r="E70" t="s">
        <v>1171</v>
      </c>
      <c r="F70" t="s">
        <v>1169</v>
      </c>
      <c r="G70">
        <v>38.799999999999997</v>
      </c>
      <c r="H70">
        <v>4</v>
      </c>
      <c r="X70" s="22"/>
      <c r="Y70" s="22"/>
    </row>
    <row r="71" spans="1:25">
      <c r="A71" t="s">
        <v>620</v>
      </c>
      <c r="B71">
        <v>10</v>
      </c>
      <c r="C71">
        <v>1998</v>
      </c>
      <c r="D71" t="s">
        <v>32</v>
      </c>
      <c r="E71" t="s">
        <v>1172</v>
      </c>
      <c r="F71" t="s">
        <v>1169</v>
      </c>
      <c r="G71">
        <v>3.2</v>
      </c>
      <c r="H71">
        <v>4</v>
      </c>
      <c r="X71" s="22"/>
      <c r="Y71" s="22"/>
    </row>
    <row r="72" spans="1:25">
      <c r="A72" t="s">
        <v>1174</v>
      </c>
      <c r="B72">
        <v>10</v>
      </c>
      <c r="C72">
        <v>1998</v>
      </c>
      <c r="D72" t="s">
        <v>32</v>
      </c>
      <c r="E72" t="s">
        <v>1173</v>
      </c>
      <c r="F72" t="s">
        <v>1169</v>
      </c>
      <c r="G72">
        <v>11.2</v>
      </c>
      <c r="H72">
        <v>4</v>
      </c>
      <c r="X72" s="22"/>
      <c r="Y72" s="22"/>
    </row>
    <row r="73" spans="1:25">
      <c r="B73">
        <v>10</v>
      </c>
      <c r="C73">
        <v>1998</v>
      </c>
      <c r="D73" t="s">
        <v>34</v>
      </c>
      <c r="E73" t="s">
        <v>1168</v>
      </c>
      <c r="F73" t="s">
        <v>1169</v>
      </c>
      <c r="G73">
        <v>15.5</v>
      </c>
      <c r="H73">
        <v>4</v>
      </c>
      <c r="X73" s="22"/>
      <c r="Y73" s="22"/>
    </row>
    <row r="74" spans="1:25">
      <c r="B74">
        <v>10</v>
      </c>
      <c r="C74">
        <v>1998</v>
      </c>
      <c r="D74" t="s">
        <v>34</v>
      </c>
      <c r="E74" t="s">
        <v>1170</v>
      </c>
      <c r="F74" t="s">
        <v>1169</v>
      </c>
      <c r="G74">
        <v>17.5</v>
      </c>
      <c r="H74">
        <v>4</v>
      </c>
      <c r="X74" s="22"/>
      <c r="Y74" s="22"/>
    </row>
    <row r="75" spans="1:25">
      <c r="B75">
        <v>10</v>
      </c>
      <c r="C75">
        <v>1998</v>
      </c>
      <c r="D75" t="s">
        <v>34</v>
      </c>
      <c r="E75" t="s">
        <v>841</v>
      </c>
      <c r="F75" t="s">
        <v>1169</v>
      </c>
      <c r="G75">
        <v>5.8</v>
      </c>
      <c r="H75">
        <v>4</v>
      </c>
      <c r="X75" s="22"/>
      <c r="Y75" s="22"/>
    </row>
    <row r="76" spans="1:25">
      <c r="X76" s="22"/>
      <c r="Y76" s="22"/>
    </row>
    <row r="77" spans="1:25">
      <c r="X77" s="22"/>
      <c r="Y77" s="22"/>
    </row>
    <row r="78" spans="1:25">
      <c r="X78" s="22"/>
      <c r="Y78" s="22"/>
    </row>
    <row r="79" spans="1:25">
      <c r="X79" s="22"/>
      <c r="Y79" s="22"/>
    </row>
    <row r="80" spans="1:25">
      <c r="X80" s="22"/>
      <c r="Y80" s="22"/>
    </row>
    <row r="81" spans="24:25">
      <c r="X81" s="22"/>
      <c r="Y81" s="22"/>
    </row>
    <row r="82" spans="24:25">
      <c r="X82" s="22"/>
      <c r="Y82" s="2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145"/>
  <sheetViews>
    <sheetView workbookViewId="0">
      <selection activeCell="K27" sqref="K27"/>
    </sheetView>
  </sheetViews>
  <sheetFormatPr defaultColWidth="11" defaultRowHeight="15.6"/>
  <cols>
    <col min="11" max="11" width="10.8984375" style="48"/>
  </cols>
  <sheetData>
    <row r="1" spans="1:35">
      <c r="A1" t="s">
        <v>60</v>
      </c>
      <c r="B1" t="s">
        <v>15</v>
      </c>
      <c r="C1" t="s">
        <v>597</v>
      </c>
      <c r="D1" t="s">
        <v>221</v>
      </c>
      <c r="E1" t="s">
        <v>49</v>
      </c>
      <c r="F1" t="s">
        <v>706</v>
      </c>
      <c r="G1" t="s">
        <v>757</v>
      </c>
      <c r="H1" t="s">
        <v>52</v>
      </c>
      <c r="I1" t="s">
        <v>13</v>
      </c>
      <c r="L1" s="48" t="s">
        <v>1138</v>
      </c>
      <c r="T1" s="48"/>
      <c r="U1" t="s">
        <v>15</v>
      </c>
      <c r="V1" t="s">
        <v>16</v>
      </c>
      <c r="W1" t="s">
        <v>515</v>
      </c>
      <c r="X1" t="s">
        <v>707</v>
      </c>
      <c r="Y1" t="s">
        <v>597</v>
      </c>
      <c r="Z1" t="s">
        <v>708</v>
      </c>
      <c r="AA1" t="s">
        <v>709</v>
      </c>
      <c r="AB1" t="s">
        <v>710</v>
      </c>
      <c r="AC1" t="s">
        <v>711</v>
      </c>
      <c r="AD1" t="s">
        <v>712</v>
      </c>
      <c r="AE1" t="s">
        <v>713</v>
      </c>
      <c r="AF1" t="s">
        <v>714</v>
      </c>
      <c r="AG1" t="s">
        <v>715</v>
      </c>
      <c r="AH1" t="s">
        <v>716</v>
      </c>
      <c r="AI1" t="s">
        <v>28</v>
      </c>
    </row>
    <row r="2" spans="1:35">
      <c r="A2" t="s">
        <v>40</v>
      </c>
      <c r="B2">
        <v>1</v>
      </c>
      <c r="C2">
        <v>2006</v>
      </c>
      <c r="E2" t="s">
        <v>32</v>
      </c>
      <c r="F2" t="s">
        <v>1139</v>
      </c>
      <c r="G2" t="s">
        <v>1140</v>
      </c>
      <c r="H2">
        <v>85</v>
      </c>
      <c r="I2">
        <v>12</v>
      </c>
      <c r="L2" t="s">
        <v>60</v>
      </c>
      <c r="M2" t="s">
        <v>15</v>
      </c>
      <c r="N2" t="s">
        <v>597</v>
      </c>
      <c r="O2" t="s">
        <v>49</v>
      </c>
      <c r="P2" t="s">
        <v>706</v>
      </c>
      <c r="Q2" t="s">
        <v>1141</v>
      </c>
      <c r="R2" t="s">
        <v>13</v>
      </c>
      <c r="T2" s="48"/>
      <c r="U2">
        <v>1</v>
      </c>
      <c r="V2">
        <v>1</v>
      </c>
      <c r="W2" t="s">
        <v>719</v>
      </c>
      <c r="X2" t="s">
        <v>720</v>
      </c>
      <c r="Y2">
        <v>2006</v>
      </c>
      <c r="Z2" t="s">
        <v>1141</v>
      </c>
      <c r="AA2" t="s">
        <v>1142</v>
      </c>
      <c r="AB2" t="s">
        <v>1143</v>
      </c>
      <c r="AC2">
        <f>AVERAGE(Q3:Q4)</f>
        <v>679.74300000000005</v>
      </c>
      <c r="AD2">
        <v>587.21420000000001</v>
      </c>
      <c r="AE2">
        <v>24</v>
      </c>
      <c r="AF2">
        <v>12</v>
      </c>
      <c r="AG2">
        <f>AD2/AC2</f>
        <v>0.86387678872750429</v>
      </c>
      <c r="AH2">
        <f>LN(AG2)</f>
        <v>-0.14632512598669506</v>
      </c>
      <c r="AI2">
        <f>(AE2*AF2)/(AF2+AE2)</f>
        <v>8</v>
      </c>
    </row>
    <row r="3" spans="1:35">
      <c r="A3" t="s">
        <v>515</v>
      </c>
      <c r="B3">
        <v>1</v>
      </c>
      <c r="C3">
        <v>2006</v>
      </c>
      <c r="E3" t="s">
        <v>32</v>
      </c>
      <c r="F3" t="s">
        <v>1139</v>
      </c>
      <c r="G3" t="s">
        <v>1144</v>
      </c>
      <c r="H3">
        <v>48.571429999999999</v>
      </c>
      <c r="I3">
        <v>12</v>
      </c>
      <c r="L3" t="s">
        <v>40</v>
      </c>
      <c r="M3" s="60">
        <v>1</v>
      </c>
      <c r="N3" s="60">
        <v>2006</v>
      </c>
      <c r="O3" t="s">
        <v>32</v>
      </c>
      <c r="P3" t="s">
        <v>1139</v>
      </c>
      <c r="Q3">
        <v>1359.4860000000001</v>
      </c>
      <c r="R3">
        <v>12</v>
      </c>
      <c r="T3" s="48"/>
      <c r="U3">
        <v>1</v>
      </c>
      <c r="V3">
        <v>2</v>
      </c>
      <c r="W3" t="s">
        <v>719</v>
      </c>
      <c r="X3" t="s">
        <v>720</v>
      </c>
      <c r="Y3">
        <v>2006</v>
      </c>
      <c r="Z3" t="s">
        <v>1141</v>
      </c>
      <c r="AA3" t="s">
        <v>1142</v>
      </c>
      <c r="AB3" t="s">
        <v>1145</v>
      </c>
      <c r="AC3">
        <f>AVERAGE(Q6:Q7)</f>
        <v>679.74300000000005</v>
      </c>
      <c r="AD3">
        <v>435.66430000000003</v>
      </c>
      <c r="AE3">
        <v>24</v>
      </c>
      <c r="AF3">
        <f>R8</f>
        <v>12</v>
      </c>
      <c r="AG3">
        <f t="shared" ref="AG3" si="0">AD3/AC3</f>
        <v>0.64092502607603163</v>
      </c>
      <c r="AH3">
        <f>LN(AG3)</f>
        <v>-0.44484279290223971</v>
      </c>
      <c r="AI3">
        <f>(AE3*AF3)/(AF3+AE3)</f>
        <v>8</v>
      </c>
    </row>
    <row r="4" spans="1:35">
      <c r="A4" t="s">
        <v>719</v>
      </c>
      <c r="B4">
        <v>1</v>
      </c>
      <c r="C4">
        <v>2006</v>
      </c>
      <c r="E4" t="s">
        <v>32</v>
      </c>
      <c r="F4" t="s">
        <v>1139</v>
      </c>
      <c r="G4" t="s">
        <v>1146</v>
      </c>
      <c r="H4">
        <v>35</v>
      </c>
      <c r="I4">
        <v>12</v>
      </c>
      <c r="L4" t="s">
        <v>515</v>
      </c>
      <c r="M4" s="60">
        <v>1</v>
      </c>
      <c r="N4" s="60">
        <v>2006</v>
      </c>
      <c r="O4" t="s">
        <v>32</v>
      </c>
      <c r="P4" t="s">
        <v>1147</v>
      </c>
      <c r="Q4">
        <v>0</v>
      </c>
      <c r="R4">
        <v>12</v>
      </c>
      <c r="T4" s="48"/>
      <c r="U4">
        <v>2</v>
      </c>
      <c r="V4">
        <v>1</v>
      </c>
      <c r="W4" t="s">
        <v>719</v>
      </c>
      <c r="X4" t="s">
        <v>720</v>
      </c>
      <c r="Y4">
        <v>2007</v>
      </c>
      <c r="Z4" t="s">
        <v>1141</v>
      </c>
      <c r="AA4" t="s">
        <v>1142</v>
      </c>
      <c r="AB4" t="s">
        <v>1148</v>
      </c>
      <c r="AC4">
        <f>AVERAGE(Q10:Q11)</f>
        <v>659.69749999999999</v>
      </c>
      <c r="AD4">
        <v>726.67349999999999</v>
      </c>
      <c r="AE4">
        <v>24</v>
      </c>
      <c r="AF4">
        <f>R12</f>
        <v>12</v>
      </c>
      <c r="AG4">
        <f>AD4/AC4</f>
        <v>1.1015253203172666</v>
      </c>
      <c r="AH4">
        <f>LN(AG4)</f>
        <v>9.6695874120224803E-2</v>
      </c>
      <c r="AI4">
        <f>(AE4*AF4)/(AF4+AE4)</f>
        <v>8</v>
      </c>
    </row>
    <row r="5" spans="1:35">
      <c r="A5" t="s">
        <v>707</v>
      </c>
      <c r="B5">
        <v>1</v>
      </c>
      <c r="C5">
        <v>2006</v>
      </c>
      <c r="E5" t="s">
        <v>32</v>
      </c>
      <c r="F5" t="s">
        <v>1139</v>
      </c>
      <c r="G5" t="s">
        <v>1149</v>
      </c>
      <c r="H5">
        <v>23.142859999999999</v>
      </c>
      <c r="I5">
        <v>12</v>
      </c>
      <c r="L5" t="s">
        <v>719</v>
      </c>
      <c r="M5" s="60">
        <v>1</v>
      </c>
      <c r="N5" s="60">
        <v>2006</v>
      </c>
      <c r="O5" t="s">
        <v>34</v>
      </c>
      <c r="P5" t="s">
        <v>1143</v>
      </c>
      <c r="Q5">
        <v>587.21420000000001</v>
      </c>
      <c r="R5">
        <v>12</v>
      </c>
      <c r="T5" s="48"/>
      <c r="U5">
        <v>2</v>
      </c>
      <c r="V5">
        <v>2</v>
      </c>
      <c r="W5" t="s">
        <v>719</v>
      </c>
      <c r="X5" t="s">
        <v>720</v>
      </c>
      <c r="Y5">
        <v>2007</v>
      </c>
      <c r="Z5" t="s">
        <v>1141</v>
      </c>
      <c r="AA5" t="s">
        <v>1142</v>
      </c>
      <c r="AB5" t="s">
        <v>1150</v>
      </c>
      <c r="AC5">
        <f>AVERAGE(Q13:Q14)</f>
        <v>659.69749999999999</v>
      </c>
      <c r="AD5">
        <v>292.2244</v>
      </c>
      <c r="AE5">
        <v>24</v>
      </c>
      <c r="AF5">
        <f>R15</f>
        <v>12</v>
      </c>
      <c r="AG5">
        <f>AD5/AC5</f>
        <v>0.44296726908924167</v>
      </c>
      <c r="AH5">
        <f>LN(AG5)</f>
        <v>-0.81425939634100641</v>
      </c>
      <c r="AI5">
        <f>(AE5*AF5)/(AF5+AE5)</f>
        <v>8</v>
      </c>
    </row>
    <row r="6" spans="1:35">
      <c r="A6" t="s">
        <v>720</v>
      </c>
      <c r="B6">
        <v>1</v>
      </c>
      <c r="C6">
        <v>2006</v>
      </c>
      <c r="E6" t="s">
        <v>32</v>
      </c>
      <c r="F6" t="s">
        <v>1139</v>
      </c>
      <c r="G6" t="s">
        <v>1151</v>
      </c>
      <c r="H6">
        <v>23.428570000000001</v>
      </c>
      <c r="I6">
        <v>12</v>
      </c>
      <c r="L6" t="s">
        <v>707</v>
      </c>
      <c r="M6" s="60">
        <v>1</v>
      </c>
      <c r="N6" s="60">
        <v>2006</v>
      </c>
      <c r="O6" t="s">
        <v>32</v>
      </c>
      <c r="P6" t="s">
        <v>1139</v>
      </c>
      <c r="Q6">
        <v>1359.4860000000001</v>
      </c>
      <c r="R6">
        <v>12</v>
      </c>
      <c r="T6" s="48"/>
      <c r="U6">
        <v>3</v>
      </c>
      <c r="V6">
        <v>1</v>
      </c>
      <c r="W6" t="s">
        <v>719</v>
      </c>
      <c r="X6" t="s">
        <v>720</v>
      </c>
      <c r="Y6">
        <v>2008</v>
      </c>
      <c r="Z6" t="s">
        <v>1141</v>
      </c>
      <c r="AA6" t="s">
        <v>1142</v>
      </c>
      <c r="AB6" t="s">
        <v>1152</v>
      </c>
      <c r="AC6">
        <f>AVERAGE(Q17:Q18)</f>
        <v>678.64800000000002</v>
      </c>
      <c r="AD6">
        <v>441.44580000000002</v>
      </c>
      <c r="AE6">
        <v>24</v>
      </c>
      <c r="AF6">
        <f>R19</f>
        <v>12</v>
      </c>
      <c r="AG6">
        <f>AD6/AC6</f>
        <v>0.6504783039219153</v>
      </c>
      <c r="AH6">
        <f>LN(AG6)</f>
        <v>-0.43004733451137045</v>
      </c>
      <c r="AI6">
        <f>(AE6*AF6)/(AF6+AE6)</f>
        <v>8</v>
      </c>
    </row>
    <row r="7" spans="1:35">
      <c r="A7" t="s">
        <v>620</v>
      </c>
      <c r="B7">
        <v>1</v>
      </c>
      <c r="C7">
        <v>2006</v>
      </c>
      <c r="E7" t="s">
        <v>32</v>
      </c>
      <c r="F7" t="s">
        <v>1139</v>
      </c>
      <c r="G7" t="s">
        <v>1153</v>
      </c>
      <c r="H7">
        <v>22.857140000000001</v>
      </c>
      <c r="I7">
        <v>12</v>
      </c>
      <c r="L7" t="s">
        <v>720</v>
      </c>
      <c r="M7" s="60">
        <v>1</v>
      </c>
      <c r="N7" s="60">
        <v>2006</v>
      </c>
      <c r="O7" t="s">
        <v>32</v>
      </c>
      <c r="P7" t="s">
        <v>1147</v>
      </c>
      <c r="Q7">
        <v>0</v>
      </c>
      <c r="R7">
        <v>12</v>
      </c>
      <c r="T7" s="48"/>
    </row>
    <row r="8" spans="1:35">
      <c r="B8">
        <v>1</v>
      </c>
      <c r="C8">
        <v>2006</v>
      </c>
      <c r="E8" t="s">
        <v>32</v>
      </c>
      <c r="F8" t="s">
        <v>1139</v>
      </c>
      <c r="G8" t="s">
        <v>1154</v>
      </c>
      <c r="H8">
        <v>17.857140000000001</v>
      </c>
      <c r="I8">
        <v>12</v>
      </c>
      <c r="L8" t="s">
        <v>620</v>
      </c>
      <c r="M8" s="60">
        <v>1</v>
      </c>
      <c r="N8" s="60">
        <v>2006</v>
      </c>
      <c r="O8" t="s">
        <v>34</v>
      </c>
      <c r="P8" t="s">
        <v>1145</v>
      </c>
      <c r="Q8">
        <v>435.66430000000003</v>
      </c>
      <c r="R8">
        <v>12</v>
      </c>
      <c r="T8" s="48"/>
    </row>
    <row r="9" spans="1:35">
      <c r="B9">
        <v>1</v>
      </c>
      <c r="C9">
        <v>2006</v>
      </c>
      <c r="E9" t="s">
        <v>32</v>
      </c>
      <c r="F9" t="s">
        <v>1139</v>
      </c>
      <c r="G9" t="s">
        <v>1155</v>
      </c>
      <c r="H9">
        <v>19.142859999999999</v>
      </c>
      <c r="I9">
        <v>12</v>
      </c>
      <c r="L9" s="68"/>
      <c r="T9" s="48"/>
    </row>
    <row r="10" spans="1:35">
      <c r="B10">
        <v>1</v>
      </c>
      <c r="C10">
        <v>2006</v>
      </c>
      <c r="E10" t="s">
        <v>32</v>
      </c>
      <c r="F10" t="s">
        <v>1139</v>
      </c>
      <c r="G10" t="s">
        <v>1156</v>
      </c>
      <c r="H10">
        <v>17</v>
      </c>
      <c r="I10">
        <v>12</v>
      </c>
      <c r="L10" s="68"/>
      <c r="M10" s="68">
        <v>2</v>
      </c>
      <c r="N10">
        <v>2007</v>
      </c>
      <c r="O10" t="s">
        <v>32</v>
      </c>
      <c r="P10" t="s">
        <v>1139</v>
      </c>
      <c r="Q10">
        <v>1319.395</v>
      </c>
      <c r="R10">
        <v>12</v>
      </c>
      <c r="T10" s="48"/>
    </row>
    <row r="11" spans="1:35">
      <c r="B11">
        <v>1</v>
      </c>
      <c r="C11">
        <v>2006</v>
      </c>
      <c r="E11" t="s">
        <v>32</v>
      </c>
      <c r="F11" t="s">
        <v>1139</v>
      </c>
      <c r="G11" t="s">
        <v>1157</v>
      </c>
      <c r="H11">
        <v>11.857139999999999</v>
      </c>
      <c r="I11">
        <v>12</v>
      </c>
      <c r="L11" s="68"/>
      <c r="M11" s="68">
        <v>2</v>
      </c>
      <c r="N11">
        <v>2007</v>
      </c>
      <c r="O11" t="s">
        <v>32</v>
      </c>
      <c r="P11" t="s">
        <v>1147</v>
      </c>
      <c r="Q11">
        <v>0</v>
      </c>
      <c r="R11">
        <v>12</v>
      </c>
      <c r="T11" s="48"/>
    </row>
    <row r="12" spans="1:35">
      <c r="B12">
        <v>1</v>
      </c>
      <c r="C12">
        <v>2006</v>
      </c>
      <c r="E12" t="s">
        <v>32</v>
      </c>
      <c r="F12" t="s">
        <v>1139</v>
      </c>
      <c r="G12" t="s">
        <v>1158</v>
      </c>
      <c r="H12">
        <v>12.571429999999999</v>
      </c>
      <c r="I12">
        <v>12</v>
      </c>
      <c r="L12" s="68"/>
      <c r="M12" s="68">
        <v>2</v>
      </c>
      <c r="N12">
        <v>2007</v>
      </c>
      <c r="O12" t="s">
        <v>34</v>
      </c>
      <c r="P12" t="s">
        <v>1148</v>
      </c>
      <c r="Q12">
        <v>726.67349999999999</v>
      </c>
      <c r="R12">
        <v>12</v>
      </c>
      <c r="T12" s="48"/>
    </row>
    <row r="13" spans="1:35">
      <c r="B13">
        <v>1</v>
      </c>
      <c r="C13">
        <v>2006</v>
      </c>
      <c r="E13" t="s">
        <v>32</v>
      </c>
      <c r="F13" t="s">
        <v>1139</v>
      </c>
      <c r="G13" t="s">
        <v>1159</v>
      </c>
      <c r="H13">
        <v>6.8571400000000002</v>
      </c>
      <c r="I13">
        <v>12</v>
      </c>
      <c r="L13" s="68"/>
      <c r="M13" s="68">
        <v>2</v>
      </c>
      <c r="N13">
        <v>2007</v>
      </c>
      <c r="O13" t="s">
        <v>32</v>
      </c>
      <c r="P13" t="s">
        <v>1139</v>
      </c>
      <c r="Q13">
        <v>1319.395</v>
      </c>
      <c r="R13">
        <v>12</v>
      </c>
      <c r="T13" s="48"/>
    </row>
    <row r="14" spans="1:35">
      <c r="B14">
        <v>1</v>
      </c>
      <c r="C14">
        <v>2006</v>
      </c>
      <c r="E14" t="s">
        <v>32</v>
      </c>
      <c r="F14" t="s">
        <v>1147</v>
      </c>
      <c r="G14" t="s">
        <v>1140</v>
      </c>
      <c r="H14">
        <v>0</v>
      </c>
      <c r="I14">
        <v>0</v>
      </c>
      <c r="L14" s="68"/>
      <c r="M14" s="68">
        <v>2</v>
      </c>
      <c r="N14">
        <v>2007</v>
      </c>
      <c r="O14" t="s">
        <v>32</v>
      </c>
      <c r="P14" t="s">
        <v>1147</v>
      </c>
      <c r="Q14">
        <v>0</v>
      </c>
      <c r="R14">
        <v>12</v>
      </c>
      <c r="T14" s="48"/>
    </row>
    <row r="15" spans="1:35">
      <c r="B15">
        <v>1</v>
      </c>
      <c r="C15">
        <v>2006</v>
      </c>
      <c r="E15" t="s">
        <v>32</v>
      </c>
      <c r="F15" t="s">
        <v>1147</v>
      </c>
      <c r="G15" t="s">
        <v>1144</v>
      </c>
      <c r="H15">
        <v>0</v>
      </c>
      <c r="I15">
        <v>0</v>
      </c>
      <c r="L15" s="68"/>
      <c r="M15" s="68">
        <v>2</v>
      </c>
      <c r="N15">
        <v>2007</v>
      </c>
      <c r="O15" t="s">
        <v>34</v>
      </c>
      <c r="P15" t="s">
        <v>1150</v>
      </c>
      <c r="Q15">
        <v>292.2244</v>
      </c>
      <c r="R15">
        <v>12</v>
      </c>
      <c r="T15" s="48"/>
    </row>
    <row r="16" spans="1:35">
      <c r="B16">
        <v>1</v>
      </c>
      <c r="C16">
        <v>2006</v>
      </c>
      <c r="E16" t="s">
        <v>32</v>
      </c>
      <c r="F16" t="s">
        <v>1147</v>
      </c>
      <c r="G16" t="s">
        <v>1146</v>
      </c>
      <c r="H16">
        <v>0</v>
      </c>
      <c r="I16">
        <v>0</v>
      </c>
      <c r="L16" s="68"/>
      <c r="T16" s="48"/>
    </row>
    <row r="17" spans="2:20">
      <c r="B17">
        <v>1</v>
      </c>
      <c r="C17">
        <v>2006</v>
      </c>
      <c r="E17" t="s">
        <v>32</v>
      </c>
      <c r="F17" t="s">
        <v>1147</v>
      </c>
      <c r="G17" t="s">
        <v>1149</v>
      </c>
      <c r="H17">
        <v>0</v>
      </c>
      <c r="I17">
        <v>0</v>
      </c>
      <c r="L17" s="68"/>
      <c r="M17" s="68">
        <v>3</v>
      </c>
      <c r="N17">
        <v>2008</v>
      </c>
      <c r="O17" t="s">
        <v>32</v>
      </c>
      <c r="P17" t="s">
        <v>1139</v>
      </c>
      <c r="Q17">
        <v>1357.296</v>
      </c>
      <c r="R17">
        <v>12</v>
      </c>
      <c r="T17" s="48"/>
    </row>
    <row r="18" spans="2:20">
      <c r="B18">
        <v>1</v>
      </c>
      <c r="C18">
        <v>2006</v>
      </c>
      <c r="E18" t="s">
        <v>32</v>
      </c>
      <c r="F18" t="s">
        <v>1147</v>
      </c>
      <c r="G18" t="s">
        <v>1151</v>
      </c>
      <c r="H18">
        <v>0</v>
      </c>
      <c r="I18">
        <v>0</v>
      </c>
      <c r="L18" s="68"/>
      <c r="M18" s="68">
        <v>3</v>
      </c>
      <c r="N18">
        <v>2008</v>
      </c>
      <c r="O18" t="s">
        <v>32</v>
      </c>
      <c r="P18" t="s">
        <v>1147</v>
      </c>
      <c r="Q18">
        <v>0</v>
      </c>
      <c r="R18">
        <v>12</v>
      </c>
      <c r="T18" s="48"/>
    </row>
    <row r="19" spans="2:20">
      <c r="B19">
        <v>1</v>
      </c>
      <c r="C19">
        <v>2006</v>
      </c>
      <c r="E19" t="s">
        <v>32</v>
      </c>
      <c r="F19" t="s">
        <v>1147</v>
      </c>
      <c r="G19" t="s">
        <v>1153</v>
      </c>
      <c r="H19">
        <v>0</v>
      </c>
      <c r="I19">
        <v>0</v>
      </c>
      <c r="L19" s="68"/>
      <c r="M19" s="68">
        <v>3</v>
      </c>
      <c r="N19">
        <v>2008</v>
      </c>
      <c r="O19" t="s">
        <v>34</v>
      </c>
      <c r="P19" t="s">
        <v>1152</v>
      </c>
      <c r="Q19">
        <v>441.44580000000002</v>
      </c>
      <c r="R19">
        <v>12</v>
      </c>
      <c r="T19" s="48"/>
    </row>
    <row r="20" spans="2:20">
      <c r="B20">
        <v>1</v>
      </c>
      <c r="C20">
        <v>2006</v>
      </c>
      <c r="E20" t="s">
        <v>32</v>
      </c>
      <c r="F20" t="s">
        <v>1147</v>
      </c>
      <c r="G20" t="s">
        <v>1154</v>
      </c>
      <c r="H20">
        <v>0</v>
      </c>
      <c r="I20">
        <v>0</v>
      </c>
      <c r="L20" s="68"/>
      <c r="T20" s="48"/>
    </row>
    <row r="21" spans="2:20">
      <c r="B21">
        <v>1</v>
      </c>
      <c r="C21">
        <v>2006</v>
      </c>
      <c r="E21" t="s">
        <v>32</v>
      </c>
      <c r="F21" t="s">
        <v>1147</v>
      </c>
      <c r="G21" t="s">
        <v>1155</v>
      </c>
      <c r="H21">
        <v>0</v>
      </c>
      <c r="I21">
        <v>0</v>
      </c>
      <c r="L21" s="68"/>
      <c r="T21" s="48"/>
    </row>
    <row r="22" spans="2:20">
      <c r="B22">
        <v>1</v>
      </c>
      <c r="C22">
        <v>2006</v>
      </c>
      <c r="E22" t="s">
        <v>32</v>
      </c>
      <c r="F22" t="s">
        <v>1147</v>
      </c>
      <c r="G22" t="s">
        <v>1156</v>
      </c>
      <c r="H22">
        <v>0</v>
      </c>
      <c r="I22">
        <v>0</v>
      </c>
      <c r="L22" s="68"/>
      <c r="T22" s="48"/>
    </row>
    <row r="23" spans="2:20">
      <c r="B23">
        <v>1</v>
      </c>
      <c r="C23">
        <v>2006</v>
      </c>
      <c r="E23" t="s">
        <v>32</v>
      </c>
      <c r="F23" t="s">
        <v>1147</v>
      </c>
      <c r="G23" t="s">
        <v>1157</v>
      </c>
      <c r="H23">
        <v>0</v>
      </c>
      <c r="I23">
        <v>0</v>
      </c>
      <c r="L23" s="68"/>
      <c r="T23" s="48"/>
    </row>
    <row r="24" spans="2:20">
      <c r="B24">
        <v>1</v>
      </c>
      <c r="C24">
        <v>2006</v>
      </c>
      <c r="E24" t="s">
        <v>32</v>
      </c>
      <c r="F24" t="s">
        <v>1147</v>
      </c>
      <c r="G24" t="s">
        <v>1158</v>
      </c>
      <c r="H24">
        <v>0</v>
      </c>
      <c r="I24">
        <v>0</v>
      </c>
      <c r="L24" s="68"/>
      <c r="T24" s="48"/>
    </row>
    <row r="25" spans="2:20">
      <c r="B25">
        <v>1</v>
      </c>
      <c r="C25">
        <v>2006</v>
      </c>
      <c r="E25" t="s">
        <v>32</v>
      </c>
      <c r="F25" t="s">
        <v>1147</v>
      </c>
      <c r="G25" t="s">
        <v>1159</v>
      </c>
      <c r="H25">
        <v>0</v>
      </c>
      <c r="I25">
        <v>0</v>
      </c>
      <c r="L25" s="68"/>
      <c r="T25" s="48"/>
    </row>
    <row r="26" spans="2:20">
      <c r="B26">
        <v>1</v>
      </c>
      <c r="C26">
        <v>2006</v>
      </c>
      <c r="E26" t="s">
        <v>34</v>
      </c>
      <c r="F26" t="s">
        <v>1143</v>
      </c>
      <c r="G26" t="s">
        <v>1140</v>
      </c>
      <c r="H26">
        <v>80.285709999999995</v>
      </c>
      <c r="I26">
        <v>12</v>
      </c>
      <c r="L26" s="68"/>
      <c r="T26" s="48"/>
    </row>
    <row r="27" spans="2:20">
      <c r="B27">
        <v>1</v>
      </c>
      <c r="C27">
        <v>2006</v>
      </c>
      <c r="E27" t="s">
        <v>34</v>
      </c>
      <c r="F27" t="s">
        <v>1143</v>
      </c>
      <c r="G27" t="s">
        <v>1144</v>
      </c>
      <c r="H27">
        <v>40.714289999999998</v>
      </c>
      <c r="I27">
        <v>12</v>
      </c>
      <c r="L27" s="68"/>
      <c r="T27" s="48"/>
    </row>
    <row r="28" spans="2:20">
      <c r="B28">
        <v>1</v>
      </c>
      <c r="C28">
        <v>2006</v>
      </c>
      <c r="E28" t="s">
        <v>34</v>
      </c>
      <c r="F28" t="s">
        <v>1143</v>
      </c>
      <c r="G28" t="s">
        <v>1146</v>
      </c>
      <c r="H28">
        <v>22.857140000000001</v>
      </c>
      <c r="I28">
        <v>12</v>
      </c>
      <c r="L28" s="68"/>
      <c r="T28" s="48"/>
    </row>
    <row r="29" spans="2:20">
      <c r="B29">
        <v>1</v>
      </c>
      <c r="C29">
        <v>2006</v>
      </c>
      <c r="E29" t="s">
        <v>34</v>
      </c>
      <c r="F29" t="s">
        <v>1143</v>
      </c>
      <c r="G29" t="s">
        <v>1149</v>
      </c>
      <c r="H29">
        <v>11.428570000000001</v>
      </c>
      <c r="I29">
        <v>12</v>
      </c>
      <c r="L29" s="68"/>
      <c r="T29" s="48"/>
    </row>
    <row r="30" spans="2:20">
      <c r="B30">
        <v>1</v>
      </c>
      <c r="C30">
        <v>2006</v>
      </c>
      <c r="E30" t="s">
        <v>34</v>
      </c>
      <c r="F30" t="s">
        <v>1143</v>
      </c>
      <c r="G30" t="s">
        <v>1151</v>
      </c>
      <c r="H30">
        <v>4.1428599999999998</v>
      </c>
      <c r="I30">
        <v>12</v>
      </c>
      <c r="L30" s="68"/>
      <c r="T30" s="48"/>
    </row>
    <row r="31" spans="2:20">
      <c r="B31">
        <v>1</v>
      </c>
      <c r="C31">
        <v>2006</v>
      </c>
      <c r="E31" t="s">
        <v>34</v>
      </c>
      <c r="F31" t="s">
        <v>1143</v>
      </c>
      <c r="G31" t="s">
        <v>1153</v>
      </c>
      <c r="H31">
        <v>3.8571399999999998</v>
      </c>
      <c r="I31">
        <v>12</v>
      </c>
      <c r="L31" s="68"/>
      <c r="T31" s="48"/>
    </row>
    <row r="32" spans="2:20">
      <c r="B32">
        <v>1</v>
      </c>
      <c r="C32">
        <v>2006</v>
      </c>
      <c r="E32" t="s">
        <v>34</v>
      </c>
      <c r="F32" t="s">
        <v>1143</v>
      </c>
      <c r="G32" t="s">
        <v>1154</v>
      </c>
      <c r="H32">
        <v>4</v>
      </c>
      <c r="I32">
        <v>12</v>
      </c>
      <c r="L32" s="68"/>
      <c r="T32" s="48"/>
    </row>
    <row r="33" spans="2:20">
      <c r="B33">
        <v>1</v>
      </c>
      <c r="C33">
        <v>2006</v>
      </c>
      <c r="E33" t="s">
        <v>34</v>
      </c>
      <c r="F33" t="s">
        <v>1143</v>
      </c>
      <c r="G33" t="s">
        <v>1155</v>
      </c>
      <c r="H33">
        <v>6.2857099999999999</v>
      </c>
      <c r="I33">
        <v>12</v>
      </c>
      <c r="L33" s="68"/>
      <c r="T33" s="48"/>
    </row>
    <row r="34" spans="2:20">
      <c r="B34">
        <v>1</v>
      </c>
      <c r="C34">
        <v>2006</v>
      </c>
      <c r="E34" t="s">
        <v>34</v>
      </c>
      <c r="F34" t="s">
        <v>1143</v>
      </c>
      <c r="G34" t="s">
        <v>1156</v>
      </c>
      <c r="H34">
        <v>3.8571399999999998</v>
      </c>
      <c r="I34">
        <v>12</v>
      </c>
      <c r="L34" s="68"/>
      <c r="T34" s="48"/>
    </row>
    <row r="35" spans="2:20">
      <c r="B35">
        <v>1</v>
      </c>
      <c r="C35">
        <v>2006</v>
      </c>
      <c r="E35" t="s">
        <v>34</v>
      </c>
      <c r="F35" t="s">
        <v>1143</v>
      </c>
      <c r="G35" t="s">
        <v>1157</v>
      </c>
      <c r="H35">
        <v>2.5714299999999999</v>
      </c>
      <c r="I35">
        <v>12</v>
      </c>
      <c r="L35" s="68"/>
      <c r="T35" s="48"/>
    </row>
    <row r="36" spans="2:20">
      <c r="B36">
        <v>1</v>
      </c>
      <c r="C36">
        <v>2006</v>
      </c>
      <c r="E36" t="s">
        <v>34</v>
      </c>
      <c r="F36" t="s">
        <v>1143</v>
      </c>
      <c r="G36" t="s">
        <v>1158</v>
      </c>
      <c r="H36">
        <v>2</v>
      </c>
      <c r="I36">
        <v>12</v>
      </c>
      <c r="L36" s="68"/>
      <c r="T36" s="48"/>
    </row>
    <row r="37" spans="2:20">
      <c r="B37">
        <v>1</v>
      </c>
      <c r="C37">
        <v>2006</v>
      </c>
      <c r="E37" t="s">
        <v>34</v>
      </c>
      <c r="F37" t="s">
        <v>1143</v>
      </c>
      <c r="G37" t="s">
        <v>1159</v>
      </c>
      <c r="H37">
        <v>1.5714300000000001</v>
      </c>
      <c r="I37">
        <v>12</v>
      </c>
      <c r="L37" s="68"/>
      <c r="T37" s="48"/>
    </row>
    <row r="38" spans="2:20">
      <c r="B38">
        <v>1</v>
      </c>
      <c r="C38">
        <v>2006</v>
      </c>
      <c r="E38" t="s">
        <v>34</v>
      </c>
      <c r="F38" t="s">
        <v>1145</v>
      </c>
      <c r="G38" t="s">
        <v>1140</v>
      </c>
      <c r="H38">
        <v>57.285710000000002</v>
      </c>
      <c r="I38">
        <v>12</v>
      </c>
      <c r="L38" s="68"/>
      <c r="T38" s="48"/>
    </row>
    <row r="39" spans="2:20">
      <c r="B39">
        <v>1</v>
      </c>
      <c r="C39">
        <v>2006</v>
      </c>
      <c r="E39" t="s">
        <v>34</v>
      </c>
      <c r="F39" t="s">
        <v>1145</v>
      </c>
      <c r="G39" t="s">
        <v>1144</v>
      </c>
      <c r="H39">
        <v>22.714289999999998</v>
      </c>
      <c r="I39">
        <v>12</v>
      </c>
      <c r="L39" s="68"/>
      <c r="T39" s="48"/>
    </row>
    <row r="40" spans="2:20">
      <c r="B40">
        <v>1</v>
      </c>
      <c r="C40">
        <v>2006</v>
      </c>
      <c r="E40" t="s">
        <v>34</v>
      </c>
      <c r="F40" t="s">
        <v>1145</v>
      </c>
      <c r="G40" t="s">
        <v>1146</v>
      </c>
      <c r="H40">
        <v>11.71429</v>
      </c>
      <c r="I40">
        <v>12</v>
      </c>
      <c r="L40" s="68"/>
      <c r="T40" s="48"/>
    </row>
    <row r="41" spans="2:20">
      <c r="B41">
        <v>1</v>
      </c>
      <c r="C41">
        <v>2006</v>
      </c>
      <c r="E41" t="s">
        <v>34</v>
      </c>
      <c r="F41" t="s">
        <v>1145</v>
      </c>
      <c r="G41" t="s">
        <v>1149</v>
      </c>
      <c r="H41">
        <v>5.4285699999999997</v>
      </c>
      <c r="I41">
        <v>12</v>
      </c>
      <c r="L41" s="68"/>
      <c r="T41" s="48"/>
    </row>
    <row r="42" spans="2:20">
      <c r="B42">
        <v>1</v>
      </c>
      <c r="C42">
        <v>2006</v>
      </c>
      <c r="E42" t="s">
        <v>34</v>
      </c>
      <c r="F42" t="s">
        <v>1145</v>
      </c>
      <c r="G42" t="s">
        <v>1151</v>
      </c>
      <c r="H42">
        <v>5.5714300000000003</v>
      </c>
      <c r="I42">
        <v>12</v>
      </c>
      <c r="L42" s="68"/>
      <c r="T42" s="48"/>
    </row>
    <row r="43" spans="2:20">
      <c r="B43">
        <v>1</v>
      </c>
      <c r="C43">
        <v>2006</v>
      </c>
      <c r="E43" t="s">
        <v>34</v>
      </c>
      <c r="F43" t="s">
        <v>1145</v>
      </c>
      <c r="G43" t="s">
        <v>1153</v>
      </c>
      <c r="H43">
        <v>4</v>
      </c>
      <c r="I43">
        <v>12</v>
      </c>
      <c r="L43" s="68"/>
      <c r="T43" s="48"/>
    </row>
    <row r="44" spans="2:20">
      <c r="B44">
        <v>1</v>
      </c>
      <c r="C44">
        <v>2006</v>
      </c>
      <c r="E44" t="s">
        <v>34</v>
      </c>
      <c r="F44" t="s">
        <v>1145</v>
      </c>
      <c r="G44" t="s">
        <v>1154</v>
      </c>
      <c r="H44">
        <v>3.8571399999999998</v>
      </c>
      <c r="I44">
        <v>12</v>
      </c>
      <c r="L44" s="68"/>
      <c r="T44" s="48"/>
    </row>
    <row r="45" spans="2:20">
      <c r="B45">
        <v>1</v>
      </c>
      <c r="C45">
        <v>2006</v>
      </c>
      <c r="E45" t="s">
        <v>34</v>
      </c>
      <c r="F45" t="s">
        <v>1145</v>
      </c>
      <c r="G45" t="s">
        <v>1155</v>
      </c>
      <c r="H45">
        <v>3.1428600000000002</v>
      </c>
      <c r="I45">
        <v>12</v>
      </c>
      <c r="L45" s="68"/>
      <c r="T45" s="48"/>
    </row>
    <row r="46" spans="2:20">
      <c r="B46">
        <v>1</v>
      </c>
      <c r="C46">
        <v>2006</v>
      </c>
      <c r="E46" t="s">
        <v>34</v>
      </c>
      <c r="F46" t="s">
        <v>1145</v>
      </c>
      <c r="G46" t="s">
        <v>1156</v>
      </c>
      <c r="H46">
        <v>3</v>
      </c>
      <c r="I46">
        <v>12</v>
      </c>
      <c r="L46" s="68"/>
      <c r="T46" s="48"/>
    </row>
    <row r="47" spans="2:20">
      <c r="B47">
        <v>1</v>
      </c>
      <c r="C47">
        <v>2006</v>
      </c>
      <c r="E47" t="s">
        <v>34</v>
      </c>
      <c r="F47" t="s">
        <v>1145</v>
      </c>
      <c r="G47" t="s">
        <v>1157</v>
      </c>
      <c r="H47">
        <v>5.8571400000000002</v>
      </c>
      <c r="I47">
        <v>12</v>
      </c>
      <c r="L47" s="68"/>
      <c r="T47" s="48"/>
    </row>
    <row r="48" spans="2:20">
      <c r="B48">
        <v>1</v>
      </c>
      <c r="C48">
        <v>2006</v>
      </c>
      <c r="E48" t="s">
        <v>34</v>
      </c>
      <c r="F48" t="s">
        <v>1145</v>
      </c>
      <c r="G48" t="s">
        <v>1158</v>
      </c>
      <c r="H48">
        <v>3.5714299999999999</v>
      </c>
      <c r="I48">
        <v>12</v>
      </c>
      <c r="L48" s="68"/>
      <c r="T48" s="48"/>
    </row>
    <row r="49" spans="2:20">
      <c r="B49">
        <v>1</v>
      </c>
      <c r="C49">
        <v>2006</v>
      </c>
      <c r="E49" t="s">
        <v>34</v>
      </c>
      <c r="F49" t="s">
        <v>1145</v>
      </c>
      <c r="G49" t="s">
        <v>1159</v>
      </c>
      <c r="H49">
        <v>5.4285699999999997</v>
      </c>
      <c r="I49">
        <v>12</v>
      </c>
      <c r="L49" s="68"/>
      <c r="T49" s="48"/>
    </row>
    <row r="50" spans="2:20">
      <c r="L50" s="68"/>
      <c r="T50" s="48"/>
    </row>
    <row r="51" spans="2:20">
      <c r="B51">
        <v>2</v>
      </c>
      <c r="C51">
        <v>2007</v>
      </c>
      <c r="E51" t="s">
        <v>32</v>
      </c>
      <c r="F51" t="s">
        <v>1139</v>
      </c>
      <c r="H51">
        <v>95.918369999999996</v>
      </c>
      <c r="I51">
        <v>12</v>
      </c>
      <c r="L51" s="68"/>
      <c r="T51" s="48"/>
    </row>
    <row r="52" spans="2:20">
      <c r="B52">
        <v>2</v>
      </c>
      <c r="C52">
        <v>2007</v>
      </c>
      <c r="E52" t="s">
        <v>32</v>
      </c>
      <c r="F52" t="s">
        <v>1139</v>
      </c>
      <c r="H52">
        <v>58.63946</v>
      </c>
      <c r="I52">
        <v>12</v>
      </c>
      <c r="L52" s="68"/>
      <c r="T52" s="48"/>
    </row>
    <row r="53" spans="2:20">
      <c r="B53">
        <v>2</v>
      </c>
      <c r="C53">
        <v>2007</v>
      </c>
      <c r="E53" t="s">
        <v>32</v>
      </c>
      <c r="F53" t="s">
        <v>1139</v>
      </c>
      <c r="H53">
        <v>38.231290000000001</v>
      </c>
      <c r="I53">
        <v>12</v>
      </c>
      <c r="T53" s="48"/>
    </row>
    <row r="54" spans="2:20">
      <c r="B54">
        <v>2</v>
      </c>
      <c r="C54">
        <v>2007</v>
      </c>
      <c r="E54" t="s">
        <v>32</v>
      </c>
      <c r="F54" t="s">
        <v>1139</v>
      </c>
      <c r="H54">
        <v>22.176870000000001</v>
      </c>
      <c r="I54">
        <v>12</v>
      </c>
      <c r="T54" s="48"/>
    </row>
    <row r="55" spans="2:20">
      <c r="B55">
        <v>2</v>
      </c>
      <c r="C55">
        <v>2007</v>
      </c>
      <c r="E55" t="s">
        <v>32</v>
      </c>
      <c r="F55" t="s">
        <v>1139</v>
      </c>
      <c r="H55">
        <v>20.408159999999999</v>
      </c>
      <c r="I55">
        <v>12</v>
      </c>
      <c r="T55" s="48"/>
    </row>
    <row r="56" spans="2:20">
      <c r="B56">
        <v>2</v>
      </c>
      <c r="C56">
        <v>2007</v>
      </c>
      <c r="E56" t="s">
        <v>32</v>
      </c>
      <c r="F56" t="s">
        <v>1139</v>
      </c>
      <c r="H56">
        <v>17.95918</v>
      </c>
      <c r="I56">
        <v>12</v>
      </c>
      <c r="T56" s="48"/>
    </row>
    <row r="57" spans="2:20">
      <c r="B57">
        <v>2</v>
      </c>
      <c r="C57">
        <v>2007</v>
      </c>
      <c r="E57" t="s">
        <v>32</v>
      </c>
      <c r="F57" t="s">
        <v>1139</v>
      </c>
      <c r="H57">
        <v>13.469390000000001</v>
      </c>
      <c r="I57">
        <v>12</v>
      </c>
      <c r="T57" s="48"/>
    </row>
    <row r="58" spans="2:20">
      <c r="B58">
        <v>2</v>
      </c>
      <c r="C58">
        <v>2007</v>
      </c>
      <c r="E58" t="s">
        <v>32</v>
      </c>
      <c r="F58" t="s">
        <v>1139</v>
      </c>
      <c r="H58">
        <v>13.60544</v>
      </c>
      <c r="I58">
        <v>12</v>
      </c>
      <c r="T58" s="48"/>
    </row>
    <row r="59" spans="2:20">
      <c r="B59">
        <v>2</v>
      </c>
      <c r="C59">
        <v>2007</v>
      </c>
      <c r="E59" t="s">
        <v>32</v>
      </c>
      <c r="F59" t="s">
        <v>1139</v>
      </c>
      <c r="H59">
        <v>14.42177</v>
      </c>
      <c r="I59">
        <v>12</v>
      </c>
      <c r="T59" s="48"/>
    </row>
    <row r="60" spans="2:20">
      <c r="B60">
        <v>2</v>
      </c>
      <c r="C60">
        <v>2007</v>
      </c>
      <c r="E60" t="s">
        <v>32</v>
      </c>
      <c r="F60" t="s">
        <v>1139</v>
      </c>
      <c r="H60">
        <v>11.428570000000001</v>
      </c>
      <c r="I60">
        <v>12</v>
      </c>
      <c r="T60" s="48"/>
    </row>
    <row r="61" spans="2:20">
      <c r="B61">
        <v>2</v>
      </c>
      <c r="C61">
        <v>2007</v>
      </c>
      <c r="E61" t="s">
        <v>32</v>
      </c>
      <c r="F61" t="s">
        <v>1139</v>
      </c>
      <c r="H61">
        <v>12.38095</v>
      </c>
      <c r="I61">
        <v>12</v>
      </c>
      <c r="T61" s="48"/>
    </row>
    <row r="62" spans="2:20">
      <c r="B62">
        <v>2</v>
      </c>
      <c r="C62">
        <v>2007</v>
      </c>
      <c r="E62" t="s">
        <v>32</v>
      </c>
      <c r="F62" t="s">
        <v>1139</v>
      </c>
      <c r="H62">
        <v>17.41497</v>
      </c>
      <c r="I62">
        <v>12</v>
      </c>
      <c r="T62" s="48"/>
    </row>
    <row r="63" spans="2:20">
      <c r="B63">
        <v>2</v>
      </c>
      <c r="C63">
        <v>2007</v>
      </c>
      <c r="E63" t="s">
        <v>32</v>
      </c>
      <c r="F63" t="s">
        <v>1147</v>
      </c>
      <c r="H63">
        <v>0</v>
      </c>
      <c r="I63">
        <v>0</v>
      </c>
      <c r="T63" s="48"/>
    </row>
    <row r="64" spans="2:20">
      <c r="B64">
        <v>2</v>
      </c>
      <c r="C64">
        <v>2007</v>
      </c>
      <c r="E64" t="s">
        <v>32</v>
      </c>
      <c r="F64" t="s">
        <v>1147</v>
      </c>
      <c r="H64">
        <v>0</v>
      </c>
      <c r="I64">
        <v>0</v>
      </c>
      <c r="T64" s="48"/>
    </row>
    <row r="65" spans="2:20">
      <c r="B65">
        <v>2</v>
      </c>
      <c r="C65">
        <v>2007</v>
      </c>
      <c r="E65" t="s">
        <v>32</v>
      </c>
      <c r="F65" t="s">
        <v>1147</v>
      </c>
      <c r="H65">
        <v>0</v>
      </c>
      <c r="I65">
        <v>0</v>
      </c>
      <c r="T65" s="48"/>
    </row>
    <row r="66" spans="2:20">
      <c r="B66">
        <v>2</v>
      </c>
      <c r="C66">
        <v>2007</v>
      </c>
      <c r="E66" t="s">
        <v>32</v>
      </c>
      <c r="F66" t="s">
        <v>1147</v>
      </c>
      <c r="H66">
        <v>0</v>
      </c>
      <c r="I66">
        <v>0</v>
      </c>
      <c r="T66" s="48"/>
    </row>
    <row r="67" spans="2:20">
      <c r="B67">
        <v>2</v>
      </c>
      <c r="C67">
        <v>2007</v>
      </c>
      <c r="E67" t="s">
        <v>32</v>
      </c>
      <c r="F67" t="s">
        <v>1147</v>
      </c>
      <c r="H67">
        <v>0</v>
      </c>
      <c r="I67">
        <v>0</v>
      </c>
      <c r="T67" s="48"/>
    </row>
    <row r="68" spans="2:20">
      <c r="B68">
        <v>2</v>
      </c>
      <c r="C68">
        <v>2007</v>
      </c>
      <c r="E68" t="s">
        <v>32</v>
      </c>
      <c r="F68" t="s">
        <v>1147</v>
      </c>
      <c r="H68">
        <v>0</v>
      </c>
      <c r="I68">
        <v>0</v>
      </c>
      <c r="T68" s="48"/>
    </row>
    <row r="69" spans="2:20">
      <c r="B69">
        <v>2</v>
      </c>
      <c r="C69">
        <v>2007</v>
      </c>
      <c r="E69" t="s">
        <v>32</v>
      </c>
      <c r="F69" t="s">
        <v>1147</v>
      </c>
      <c r="H69">
        <v>0</v>
      </c>
      <c r="I69">
        <v>0</v>
      </c>
      <c r="T69" s="48"/>
    </row>
    <row r="70" spans="2:20">
      <c r="B70">
        <v>2</v>
      </c>
      <c r="C70">
        <v>2007</v>
      </c>
      <c r="E70" t="s">
        <v>32</v>
      </c>
      <c r="F70" t="s">
        <v>1147</v>
      </c>
      <c r="H70">
        <v>0</v>
      </c>
      <c r="I70">
        <v>0</v>
      </c>
      <c r="T70" s="48"/>
    </row>
    <row r="71" spans="2:20">
      <c r="B71">
        <v>2</v>
      </c>
      <c r="C71">
        <v>2007</v>
      </c>
      <c r="E71" t="s">
        <v>32</v>
      </c>
      <c r="F71" t="s">
        <v>1147</v>
      </c>
      <c r="H71">
        <v>0</v>
      </c>
      <c r="I71">
        <v>0</v>
      </c>
      <c r="T71" s="48"/>
    </row>
    <row r="72" spans="2:20">
      <c r="B72">
        <v>2</v>
      </c>
      <c r="C72">
        <v>2007</v>
      </c>
      <c r="E72" t="s">
        <v>32</v>
      </c>
      <c r="F72" t="s">
        <v>1147</v>
      </c>
      <c r="H72">
        <v>0</v>
      </c>
      <c r="I72">
        <v>0</v>
      </c>
      <c r="T72" s="48"/>
    </row>
    <row r="73" spans="2:20">
      <c r="B73">
        <v>2</v>
      </c>
      <c r="C73">
        <v>2007</v>
      </c>
      <c r="E73" t="s">
        <v>32</v>
      </c>
      <c r="F73" t="s">
        <v>1147</v>
      </c>
      <c r="H73">
        <v>0</v>
      </c>
      <c r="I73">
        <v>0</v>
      </c>
      <c r="T73" s="48"/>
    </row>
    <row r="74" spans="2:20">
      <c r="B74">
        <v>2</v>
      </c>
      <c r="C74">
        <v>2007</v>
      </c>
      <c r="E74" t="s">
        <v>32</v>
      </c>
      <c r="F74" t="s">
        <v>1147</v>
      </c>
      <c r="H74">
        <v>0</v>
      </c>
      <c r="I74">
        <v>0</v>
      </c>
      <c r="T74" s="48"/>
    </row>
    <row r="75" spans="2:20">
      <c r="B75">
        <v>2</v>
      </c>
      <c r="C75">
        <v>2007</v>
      </c>
      <c r="E75" t="s">
        <v>34</v>
      </c>
      <c r="F75" t="s">
        <v>1148</v>
      </c>
      <c r="H75">
        <v>92.108840000000001</v>
      </c>
      <c r="I75">
        <v>12</v>
      </c>
      <c r="T75" s="48"/>
    </row>
    <row r="76" spans="2:20">
      <c r="B76">
        <v>2</v>
      </c>
      <c r="C76">
        <v>2007</v>
      </c>
      <c r="E76" t="s">
        <v>34</v>
      </c>
      <c r="F76" t="s">
        <v>1148</v>
      </c>
      <c r="H76">
        <v>39.31973</v>
      </c>
      <c r="I76">
        <v>12</v>
      </c>
      <c r="T76" s="48"/>
    </row>
    <row r="77" spans="2:20">
      <c r="B77">
        <v>2</v>
      </c>
      <c r="C77">
        <v>2007</v>
      </c>
      <c r="E77" t="s">
        <v>34</v>
      </c>
      <c r="F77" t="s">
        <v>1148</v>
      </c>
      <c r="H77">
        <v>20.136050000000001</v>
      </c>
      <c r="I77">
        <v>12</v>
      </c>
      <c r="T77" s="48"/>
    </row>
    <row r="78" spans="2:20">
      <c r="B78">
        <v>2</v>
      </c>
      <c r="C78">
        <v>2007</v>
      </c>
      <c r="E78" t="s">
        <v>34</v>
      </c>
      <c r="F78" t="s">
        <v>1148</v>
      </c>
      <c r="H78">
        <v>17.823129999999999</v>
      </c>
      <c r="I78">
        <v>12</v>
      </c>
      <c r="T78" s="48"/>
    </row>
    <row r="79" spans="2:20">
      <c r="B79">
        <v>2</v>
      </c>
      <c r="C79">
        <v>2007</v>
      </c>
      <c r="E79" t="s">
        <v>34</v>
      </c>
      <c r="F79" t="s">
        <v>1148</v>
      </c>
      <c r="H79">
        <v>18.503399999999999</v>
      </c>
      <c r="I79">
        <v>12</v>
      </c>
      <c r="T79" s="48"/>
    </row>
    <row r="80" spans="2:20">
      <c r="B80">
        <v>2</v>
      </c>
      <c r="C80">
        <v>2007</v>
      </c>
      <c r="E80" t="s">
        <v>34</v>
      </c>
      <c r="F80" t="s">
        <v>1148</v>
      </c>
      <c r="H80">
        <v>6.9387800000000004</v>
      </c>
      <c r="I80">
        <v>12</v>
      </c>
      <c r="T80" s="48"/>
    </row>
    <row r="81" spans="2:20">
      <c r="B81">
        <v>2</v>
      </c>
      <c r="C81">
        <v>2007</v>
      </c>
      <c r="E81" t="s">
        <v>34</v>
      </c>
      <c r="F81" t="s">
        <v>1148</v>
      </c>
      <c r="H81">
        <v>5.8503400000000001</v>
      </c>
      <c r="I81">
        <v>12</v>
      </c>
      <c r="T81" s="48"/>
    </row>
    <row r="82" spans="2:20">
      <c r="B82">
        <v>2</v>
      </c>
      <c r="C82">
        <v>2007</v>
      </c>
      <c r="E82" t="s">
        <v>34</v>
      </c>
      <c r="F82" t="s">
        <v>1148</v>
      </c>
      <c r="H82">
        <v>5.0340100000000003</v>
      </c>
      <c r="I82">
        <v>12</v>
      </c>
      <c r="T82" s="48"/>
    </row>
    <row r="83" spans="2:20">
      <c r="B83">
        <v>2</v>
      </c>
      <c r="C83">
        <v>2007</v>
      </c>
      <c r="E83" t="s">
        <v>34</v>
      </c>
      <c r="F83" t="s">
        <v>1148</v>
      </c>
      <c r="H83">
        <v>1.90476</v>
      </c>
      <c r="I83">
        <v>12</v>
      </c>
      <c r="T83" s="48"/>
    </row>
    <row r="84" spans="2:20">
      <c r="B84">
        <v>2</v>
      </c>
      <c r="C84">
        <v>2007</v>
      </c>
      <c r="E84" t="s">
        <v>34</v>
      </c>
      <c r="F84" t="s">
        <v>1148</v>
      </c>
      <c r="H84">
        <v>2.3129300000000002</v>
      </c>
      <c r="I84">
        <v>12</v>
      </c>
      <c r="T84" s="48"/>
    </row>
    <row r="85" spans="2:20">
      <c r="B85">
        <v>2</v>
      </c>
      <c r="C85">
        <v>2007</v>
      </c>
      <c r="E85" t="s">
        <v>34</v>
      </c>
      <c r="F85" t="s">
        <v>1148</v>
      </c>
      <c r="H85">
        <v>2.1768700000000001</v>
      </c>
      <c r="I85">
        <v>12</v>
      </c>
      <c r="T85" s="48"/>
    </row>
    <row r="86" spans="2:20">
      <c r="B86">
        <v>2</v>
      </c>
      <c r="C86">
        <v>2007</v>
      </c>
      <c r="E86" t="s">
        <v>34</v>
      </c>
      <c r="F86" t="s">
        <v>1148</v>
      </c>
      <c r="H86">
        <v>2.1768700000000001</v>
      </c>
      <c r="I86">
        <v>12</v>
      </c>
      <c r="T86" s="48"/>
    </row>
    <row r="87" spans="2:20">
      <c r="B87">
        <v>2</v>
      </c>
      <c r="C87">
        <v>2007</v>
      </c>
      <c r="E87" t="s">
        <v>34</v>
      </c>
      <c r="F87" t="s">
        <v>1150</v>
      </c>
      <c r="H87">
        <v>86.938779999999994</v>
      </c>
      <c r="I87">
        <v>12</v>
      </c>
      <c r="T87" s="48"/>
    </row>
    <row r="88" spans="2:20">
      <c r="B88">
        <v>2</v>
      </c>
      <c r="C88">
        <v>2007</v>
      </c>
      <c r="E88" t="s">
        <v>34</v>
      </c>
      <c r="F88" t="s">
        <v>1150</v>
      </c>
      <c r="H88">
        <v>20.816330000000001</v>
      </c>
      <c r="I88">
        <v>12</v>
      </c>
      <c r="T88" s="48"/>
    </row>
    <row r="89" spans="2:20">
      <c r="B89">
        <v>2</v>
      </c>
      <c r="C89">
        <v>2007</v>
      </c>
      <c r="E89" t="s">
        <v>34</v>
      </c>
      <c r="F89" t="s">
        <v>1150</v>
      </c>
      <c r="H89">
        <v>7.48299</v>
      </c>
      <c r="I89">
        <v>12</v>
      </c>
      <c r="T89" s="48"/>
    </row>
    <row r="90" spans="2:20">
      <c r="B90">
        <v>2</v>
      </c>
      <c r="C90">
        <v>2007</v>
      </c>
      <c r="E90" t="s">
        <v>34</v>
      </c>
      <c r="F90" t="s">
        <v>1150</v>
      </c>
      <c r="H90">
        <v>1.6326499999999999</v>
      </c>
      <c r="I90">
        <v>12</v>
      </c>
      <c r="T90" s="48"/>
    </row>
    <row r="91" spans="2:20">
      <c r="B91">
        <v>2</v>
      </c>
      <c r="C91">
        <v>2007</v>
      </c>
      <c r="E91" t="s">
        <v>34</v>
      </c>
      <c r="F91" t="s">
        <v>1150</v>
      </c>
      <c r="H91">
        <v>1.3605400000000001</v>
      </c>
      <c r="I91">
        <v>12</v>
      </c>
      <c r="T91" s="48"/>
    </row>
    <row r="92" spans="2:20">
      <c r="B92">
        <v>2</v>
      </c>
      <c r="C92">
        <v>2007</v>
      </c>
      <c r="E92" t="s">
        <v>34</v>
      </c>
      <c r="F92" t="s">
        <v>1150</v>
      </c>
      <c r="H92">
        <v>0.68027000000000004</v>
      </c>
      <c r="I92">
        <v>12</v>
      </c>
      <c r="T92" s="48"/>
    </row>
    <row r="93" spans="2:20">
      <c r="B93">
        <v>2</v>
      </c>
      <c r="C93">
        <v>2007</v>
      </c>
      <c r="E93" t="s">
        <v>34</v>
      </c>
      <c r="F93" t="s">
        <v>1150</v>
      </c>
      <c r="H93">
        <v>0.68027000000000004</v>
      </c>
      <c r="I93">
        <v>12</v>
      </c>
      <c r="T93" s="48"/>
    </row>
    <row r="94" spans="2:20">
      <c r="B94">
        <v>2</v>
      </c>
      <c r="C94">
        <v>2007</v>
      </c>
      <c r="E94" t="s">
        <v>34</v>
      </c>
      <c r="F94" t="s">
        <v>1150</v>
      </c>
      <c r="H94">
        <v>1.6326499999999999</v>
      </c>
      <c r="I94">
        <v>12</v>
      </c>
      <c r="T94" s="48"/>
    </row>
    <row r="95" spans="2:20">
      <c r="B95">
        <v>2</v>
      </c>
      <c r="C95">
        <v>2007</v>
      </c>
      <c r="E95" t="s">
        <v>34</v>
      </c>
      <c r="F95" t="s">
        <v>1150</v>
      </c>
      <c r="H95">
        <v>0.54422000000000004</v>
      </c>
      <c r="I95">
        <v>12</v>
      </c>
      <c r="T95" s="48"/>
    </row>
    <row r="96" spans="2:20">
      <c r="B96">
        <v>2</v>
      </c>
      <c r="C96">
        <v>2007</v>
      </c>
      <c r="E96" t="s">
        <v>34</v>
      </c>
      <c r="F96" t="s">
        <v>1150</v>
      </c>
      <c r="H96">
        <v>1.76871</v>
      </c>
      <c r="I96">
        <v>12</v>
      </c>
      <c r="T96" s="48"/>
    </row>
    <row r="97" spans="2:20">
      <c r="B97">
        <v>2</v>
      </c>
      <c r="C97">
        <v>2007</v>
      </c>
      <c r="E97" t="s">
        <v>34</v>
      </c>
      <c r="F97" t="s">
        <v>1150</v>
      </c>
      <c r="H97">
        <v>1.4965999999999999</v>
      </c>
      <c r="I97">
        <v>12</v>
      </c>
      <c r="T97" s="48"/>
    </row>
    <row r="98" spans="2:20">
      <c r="B98">
        <v>2</v>
      </c>
      <c r="C98">
        <v>2007</v>
      </c>
      <c r="E98" t="s">
        <v>34</v>
      </c>
      <c r="F98" t="s">
        <v>1150</v>
      </c>
      <c r="H98">
        <v>1.3605400000000001</v>
      </c>
      <c r="I98">
        <v>12</v>
      </c>
      <c r="T98" s="48"/>
    </row>
    <row r="99" spans="2:20">
      <c r="T99" s="48"/>
    </row>
    <row r="100" spans="2:20">
      <c r="B100">
        <v>3</v>
      </c>
      <c r="C100">
        <v>2008</v>
      </c>
      <c r="E100" t="s">
        <v>32</v>
      </c>
      <c r="F100" t="s">
        <v>1139</v>
      </c>
      <c r="H100">
        <v>86.211510000000004</v>
      </c>
      <c r="I100">
        <v>15</v>
      </c>
      <c r="T100" s="48"/>
    </row>
    <row r="101" spans="2:20">
      <c r="B101">
        <v>3</v>
      </c>
      <c r="C101">
        <v>2008</v>
      </c>
      <c r="E101" t="s">
        <v>32</v>
      </c>
      <c r="F101" t="s">
        <v>1139</v>
      </c>
      <c r="H101">
        <v>54.21687</v>
      </c>
      <c r="I101">
        <v>15</v>
      </c>
      <c r="T101" s="48"/>
    </row>
    <row r="102" spans="2:20">
      <c r="B102">
        <v>3</v>
      </c>
      <c r="C102">
        <v>2008</v>
      </c>
      <c r="E102" t="s">
        <v>32</v>
      </c>
      <c r="F102" t="s">
        <v>1139</v>
      </c>
      <c r="H102">
        <v>41.49933</v>
      </c>
      <c r="I102">
        <v>15</v>
      </c>
      <c r="T102" s="48"/>
    </row>
    <row r="103" spans="2:20">
      <c r="B103">
        <v>3</v>
      </c>
      <c r="C103">
        <v>2008</v>
      </c>
      <c r="E103" t="s">
        <v>32</v>
      </c>
      <c r="F103" t="s">
        <v>1139</v>
      </c>
      <c r="H103">
        <v>25.970549999999999</v>
      </c>
      <c r="I103">
        <v>15</v>
      </c>
      <c r="T103" s="48"/>
    </row>
    <row r="104" spans="2:20">
      <c r="B104">
        <v>3</v>
      </c>
      <c r="C104">
        <v>2008</v>
      </c>
      <c r="E104" t="s">
        <v>32</v>
      </c>
      <c r="F104" t="s">
        <v>1139</v>
      </c>
      <c r="H104">
        <v>23.29317</v>
      </c>
      <c r="I104">
        <v>15</v>
      </c>
      <c r="T104" s="48"/>
    </row>
    <row r="105" spans="2:20">
      <c r="B105">
        <v>3</v>
      </c>
      <c r="C105">
        <v>2008</v>
      </c>
      <c r="E105" t="s">
        <v>32</v>
      </c>
      <c r="F105" t="s">
        <v>1139</v>
      </c>
      <c r="H105">
        <v>16.733599999999999</v>
      </c>
      <c r="I105">
        <v>15</v>
      </c>
      <c r="T105" s="48"/>
    </row>
    <row r="106" spans="2:20">
      <c r="B106">
        <v>3</v>
      </c>
      <c r="C106">
        <v>2008</v>
      </c>
      <c r="E106" t="s">
        <v>32</v>
      </c>
      <c r="F106" t="s">
        <v>1139</v>
      </c>
      <c r="H106">
        <v>17.804549999999999</v>
      </c>
      <c r="I106">
        <v>15</v>
      </c>
      <c r="T106" s="48"/>
    </row>
    <row r="107" spans="2:20">
      <c r="B107">
        <v>3</v>
      </c>
      <c r="C107">
        <v>2008</v>
      </c>
      <c r="E107" t="s">
        <v>32</v>
      </c>
      <c r="F107" t="s">
        <v>1139</v>
      </c>
      <c r="H107">
        <v>17.135210000000001</v>
      </c>
      <c r="I107">
        <v>15</v>
      </c>
      <c r="T107" s="48"/>
    </row>
    <row r="108" spans="2:20">
      <c r="B108">
        <v>3</v>
      </c>
      <c r="C108">
        <v>2008</v>
      </c>
      <c r="E108" t="s">
        <v>32</v>
      </c>
      <c r="F108" t="s">
        <v>1139</v>
      </c>
      <c r="H108">
        <v>12.85141</v>
      </c>
      <c r="I108">
        <v>15</v>
      </c>
      <c r="T108" s="48"/>
    </row>
    <row r="109" spans="2:20">
      <c r="B109">
        <v>3</v>
      </c>
      <c r="C109">
        <v>2008</v>
      </c>
      <c r="E109" t="s">
        <v>32</v>
      </c>
      <c r="F109" t="s">
        <v>1139</v>
      </c>
      <c r="H109">
        <v>13.788489999999999</v>
      </c>
      <c r="I109">
        <v>15</v>
      </c>
      <c r="T109" s="48"/>
    </row>
    <row r="110" spans="2:20">
      <c r="B110">
        <v>3</v>
      </c>
      <c r="C110">
        <v>2008</v>
      </c>
      <c r="E110" t="s">
        <v>32</v>
      </c>
      <c r="F110" t="s">
        <v>1139</v>
      </c>
      <c r="H110">
        <v>10.84337</v>
      </c>
      <c r="I110">
        <v>15</v>
      </c>
      <c r="T110" s="48"/>
    </row>
    <row r="111" spans="2:20">
      <c r="B111">
        <v>3</v>
      </c>
      <c r="C111">
        <v>2008</v>
      </c>
      <c r="E111" t="s">
        <v>32</v>
      </c>
      <c r="F111" t="s">
        <v>1139</v>
      </c>
      <c r="H111">
        <v>8.9692100000000003</v>
      </c>
      <c r="I111">
        <v>15</v>
      </c>
      <c r="T111" s="48"/>
    </row>
    <row r="112" spans="2:20">
      <c r="B112">
        <v>3</v>
      </c>
      <c r="C112">
        <v>2008</v>
      </c>
      <c r="E112" t="s">
        <v>32</v>
      </c>
      <c r="F112" t="s">
        <v>1147</v>
      </c>
      <c r="H112">
        <v>0</v>
      </c>
      <c r="I112">
        <v>0</v>
      </c>
      <c r="T112" s="48"/>
    </row>
    <row r="113" spans="2:20">
      <c r="B113">
        <v>3</v>
      </c>
      <c r="C113">
        <v>2008</v>
      </c>
      <c r="E113" t="s">
        <v>32</v>
      </c>
      <c r="F113" t="s">
        <v>1147</v>
      </c>
      <c r="H113">
        <v>0</v>
      </c>
      <c r="I113">
        <v>0</v>
      </c>
      <c r="T113" s="48"/>
    </row>
    <row r="114" spans="2:20">
      <c r="B114">
        <v>3</v>
      </c>
      <c r="C114">
        <v>2008</v>
      </c>
      <c r="E114" t="s">
        <v>32</v>
      </c>
      <c r="F114" t="s">
        <v>1147</v>
      </c>
      <c r="H114">
        <v>0</v>
      </c>
      <c r="I114">
        <v>0</v>
      </c>
      <c r="T114" s="48"/>
    </row>
    <row r="115" spans="2:20">
      <c r="B115">
        <v>3</v>
      </c>
      <c r="C115">
        <v>2008</v>
      </c>
      <c r="E115" t="s">
        <v>32</v>
      </c>
      <c r="F115" t="s">
        <v>1147</v>
      </c>
      <c r="H115">
        <v>0</v>
      </c>
      <c r="I115">
        <v>0</v>
      </c>
      <c r="T115" s="48"/>
    </row>
    <row r="116" spans="2:20">
      <c r="B116">
        <v>3</v>
      </c>
      <c r="C116">
        <v>2008</v>
      </c>
      <c r="E116" t="s">
        <v>32</v>
      </c>
      <c r="F116" t="s">
        <v>1147</v>
      </c>
      <c r="H116">
        <v>0</v>
      </c>
      <c r="I116">
        <v>0</v>
      </c>
      <c r="T116" s="48"/>
    </row>
    <row r="117" spans="2:20">
      <c r="B117">
        <v>3</v>
      </c>
      <c r="C117">
        <v>2008</v>
      </c>
      <c r="E117" t="s">
        <v>32</v>
      </c>
      <c r="F117" t="s">
        <v>1147</v>
      </c>
      <c r="H117">
        <v>0</v>
      </c>
      <c r="I117">
        <v>0</v>
      </c>
      <c r="T117" s="48"/>
    </row>
    <row r="118" spans="2:20">
      <c r="B118">
        <v>3</v>
      </c>
      <c r="C118">
        <v>2008</v>
      </c>
      <c r="E118" t="s">
        <v>32</v>
      </c>
      <c r="F118" t="s">
        <v>1147</v>
      </c>
      <c r="H118">
        <v>0</v>
      </c>
      <c r="I118">
        <v>0</v>
      </c>
      <c r="T118" s="48"/>
    </row>
    <row r="119" spans="2:20">
      <c r="B119">
        <v>3</v>
      </c>
      <c r="C119">
        <v>2008</v>
      </c>
      <c r="E119" t="s">
        <v>32</v>
      </c>
      <c r="F119" t="s">
        <v>1147</v>
      </c>
      <c r="H119">
        <v>0</v>
      </c>
      <c r="I119">
        <v>0</v>
      </c>
      <c r="T119" s="48"/>
    </row>
    <row r="120" spans="2:20">
      <c r="B120">
        <v>3</v>
      </c>
      <c r="C120">
        <v>2008</v>
      </c>
      <c r="E120" t="s">
        <v>32</v>
      </c>
      <c r="F120" t="s">
        <v>1147</v>
      </c>
      <c r="H120">
        <v>0</v>
      </c>
      <c r="I120">
        <v>0</v>
      </c>
      <c r="T120" s="48"/>
    </row>
    <row r="121" spans="2:20">
      <c r="B121">
        <v>3</v>
      </c>
      <c r="C121">
        <v>2008</v>
      </c>
      <c r="E121" t="s">
        <v>32</v>
      </c>
      <c r="F121" t="s">
        <v>1147</v>
      </c>
      <c r="H121">
        <v>0</v>
      </c>
      <c r="I121">
        <v>0</v>
      </c>
      <c r="T121" s="48"/>
    </row>
    <row r="122" spans="2:20">
      <c r="B122">
        <v>3</v>
      </c>
      <c r="C122">
        <v>2008</v>
      </c>
      <c r="E122" t="s">
        <v>32</v>
      </c>
      <c r="F122" t="s">
        <v>1147</v>
      </c>
      <c r="H122">
        <v>0</v>
      </c>
      <c r="I122">
        <v>0</v>
      </c>
      <c r="T122" s="48"/>
    </row>
    <row r="123" spans="2:20">
      <c r="B123">
        <v>3</v>
      </c>
      <c r="C123">
        <v>2008</v>
      </c>
      <c r="E123" t="s">
        <v>32</v>
      </c>
      <c r="F123" t="s">
        <v>1147</v>
      </c>
      <c r="H123">
        <v>0</v>
      </c>
      <c r="I123">
        <v>0</v>
      </c>
      <c r="T123" s="48"/>
    </row>
    <row r="124" spans="2:20">
      <c r="B124">
        <v>3</v>
      </c>
      <c r="C124">
        <v>2008</v>
      </c>
      <c r="E124" t="s">
        <v>34</v>
      </c>
      <c r="F124" t="s">
        <v>1152</v>
      </c>
      <c r="H124">
        <v>81.5261</v>
      </c>
      <c r="I124">
        <v>15</v>
      </c>
      <c r="T124" s="48"/>
    </row>
    <row r="125" spans="2:20">
      <c r="B125">
        <v>3</v>
      </c>
      <c r="C125">
        <v>2008</v>
      </c>
      <c r="E125" t="s">
        <v>34</v>
      </c>
      <c r="F125" t="s">
        <v>1152</v>
      </c>
      <c r="H125">
        <v>19.946449999999999</v>
      </c>
      <c r="I125">
        <v>15</v>
      </c>
      <c r="T125" s="48"/>
    </row>
    <row r="126" spans="2:20">
      <c r="B126">
        <v>3</v>
      </c>
      <c r="C126">
        <v>2008</v>
      </c>
      <c r="E126" t="s">
        <v>34</v>
      </c>
      <c r="F126" t="s">
        <v>1152</v>
      </c>
      <c r="H126">
        <v>10.97724</v>
      </c>
      <c r="I126">
        <v>15</v>
      </c>
      <c r="T126" s="48"/>
    </row>
    <row r="127" spans="2:20">
      <c r="B127">
        <v>3</v>
      </c>
      <c r="C127">
        <v>2008</v>
      </c>
      <c r="E127" t="s">
        <v>34</v>
      </c>
      <c r="F127" t="s">
        <v>1152</v>
      </c>
      <c r="H127">
        <v>6.1579699999999997</v>
      </c>
      <c r="I127">
        <v>15</v>
      </c>
      <c r="T127" s="48"/>
    </row>
    <row r="128" spans="2:20">
      <c r="B128">
        <v>3</v>
      </c>
      <c r="C128">
        <v>2008</v>
      </c>
      <c r="E128" t="s">
        <v>34</v>
      </c>
      <c r="F128" t="s">
        <v>1152</v>
      </c>
      <c r="H128">
        <v>7.4966499999999998</v>
      </c>
      <c r="I128">
        <v>15</v>
      </c>
      <c r="T128" s="48"/>
    </row>
    <row r="129" spans="2:20">
      <c r="B129">
        <v>3</v>
      </c>
      <c r="C129">
        <v>2008</v>
      </c>
      <c r="E129" t="s">
        <v>34</v>
      </c>
      <c r="F129" t="s">
        <v>1152</v>
      </c>
      <c r="H129">
        <v>5.4886200000000001</v>
      </c>
      <c r="I129">
        <v>15</v>
      </c>
      <c r="T129" s="48"/>
    </row>
    <row r="130" spans="2:20">
      <c r="B130">
        <v>3</v>
      </c>
      <c r="C130">
        <v>2008</v>
      </c>
      <c r="E130" t="s">
        <v>34</v>
      </c>
      <c r="F130" t="s">
        <v>1152</v>
      </c>
      <c r="H130">
        <v>4.9531499999999999</v>
      </c>
      <c r="I130">
        <v>15</v>
      </c>
      <c r="T130" s="48"/>
    </row>
    <row r="131" spans="2:20">
      <c r="B131">
        <v>3</v>
      </c>
      <c r="C131">
        <v>2008</v>
      </c>
      <c r="E131" t="s">
        <v>34</v>
      </c>
      <c r="F131" t="s">
        <v>1152</v>
      </c>
      <c r="H131">
        <v>4.1499300000000003</v>
      </c>
      <c r="I131">
        <v>15</v>
      </c>
      <c r="T131" s="48"/>
    </row>
    <row r="132" spans="2:20">
      <c r="B132">
        <v>3</v>
      </c>
      <c r="C132">
        <v>2008</v>
      </c>
      <c r="E132" t="s">
        <v>34</v>
      </c>
      <c r="F132" t="s">
        <v>1152</v>
      </c>
      <c r="H132">
        <v>1.60643</v>
      </c>
      <c r="I132">
        <v>15</v>
      </c>
      <c r="T132" s="48"/>
    </row>
    <row r="133" spans="2:20">
      <c r="B133">
        <v>3</v>
      </c>
      <c r="C133">
        <v>2008</v>
      </c>
      <c r="E133" t="s">
        <v>34</v>
      </c>
      <c r="F133" t="s">
        <v>1152</v>
      </c>
      <c r="H133">
        <v>2.6773799999999999</v>
      </c>
      <c r="I133">
        <v>15</v>
      </c>
      <c r="T133" s="48"/>
    </row>
    <row r="134" spans="2:20">
      <c r="B134">
        <v>3</v>
      </c>
      <c r="C134">
        <v>2008</v>
      </c>
      <c r="E134" t="s">
        <v>34</v>
      </c>
      <c r="F134" t="s">
        <v>1152</v>
      </c>
      <c r="H134">
        <v>0.93708000000000002</v>
      </c>
      <c r="I134">
        <v>15</v>
      </c>
      <c r="T134" s="48"/>
    </row>
    <row r="135" spans="2:20">
      <c r="B135">
        <v>3</v>
      </c>
      <c r="C135">
        <v>2008</v>
      </c>
      <c r="E135" t="s">
        <v>34</v>
      </c>
      <c r="F135" t="s">
        <v>1152</v>
      </c>
      <c r="H135">
        <v>1.20482</v>
      </c>
      <c r="I135">
        <v>15</v>
      </c>
      <c r="T135" s="48"/>
    </row>
    <row r="136" spans="2:20">
      <c r="T136" s="48"/>
    </row>
    <row r="137" spans="2:20">
      <c r="T137" s="48"/>
    </row>
    <row r="138" spans="2:20">
      <c r="T138" s="48"/>
    </row>
    <row r="139" spans="2:20">
      <c r="T139" s="48"/>
    </row>
    <row r="140" spans="2:20">
      <c r="T140" s="48"/>
    </row>
    <row r="141" spans="2:20">
      <c r="T141" s="48"/>
    </row>
    <row r="142" spans="2:20">
      <c r="T142" s="48"/>
    </row>
    <row r="143" spans="2:20">
      <c r="T143" s="48"/>
    </row>
    <row r="144" spans="2:20">
      <c r="T144" s="48"/>
    </row>
    <row r="145" spans="20:20">
      <c r="T145" s="48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F112"/>
  <sheetViews>
    <sheetView workbookViewId="0">
      <selection activeCell="K12" sqref="K12"/>
    </sheetView>
  </sheetViews>
  <sheetFormatPr defaultColWidth="11" defaultRowHeight="15.6"/>
  <cols>
    <col min="11" max="11" width="10.8984375" style="48"/>
  </cols>
  <sheetData>
    <row r="1" spans="1:32">
      <c r="A1" t="s">
        <v>60</v>
      </c>
      <c r="B1" t="s">
        <v>15</v>
      </c>
      <c r="C1" t="s">
        <v>221</v>
      </c>
      <c r="D1" t="s">
        <v>597</v>
      </c>
      <c r="E1" t="s">
        <v>49</v>
      </c>
      <c r="F1" t="s">
        <v>1189</v>
      </c>
      <c r="G1" t="s">
        <v>1190</v>
      </c>
      <c r="H1" t="s">
        <v>1191</v>
      </c>
      <c r="I1" t="s">
        <v>13</v>
      </c>
      <c r="L1" t="s">
        <v>15</v>
      </c>
      <c r="M1" t="s">
        <v>16</v>
      </c>
      <c r="N1" t="s">
        <v>221</v>
      </c>
      <c r="O1" t="s">
        <v>515</v>
      </c>
      <c r="P1" t="s">
        <v>707</v>
      </c>
      <c r="Q1" t="s">
        <v>597</v>
      </c>
      <c r="R1" t="s">
        <v>708</v>
      </c>
      <c r="S1" t="s">
        <v>620</v>
      </c>
      <c r="T1" t="s">
        <v>709</v>
      </c>
      <c r="U1" t="s">
        <v>710</v>
      </c>
      <c r="V1" t="s">
        <v>1189</v>
      </c>
      <c r="W1" t="s">
        <v>1190</v>
      </c>
      <c r="X1" t="s">
        <v>1192</v>
      </c>
      <c r="Y1" t="s">
        <v>658</v>
      </c>
      <c r="Z1" t="s">
        <v>711</v>
      </c>
      <c r="AA1" t="s">
        <v>712</v>
      </c>
      <c r="AB1" s="51" t="s">
        <v>713</v>
      </c>
      <c r="AC1" s="51" t="s">
        <v>714</v>
      </c>
      <c r="AD1" t="s">
        <v>715</v>
      </c>
      <c r="AE1" t="s">
        <v>716</v>
      </c>
      <c r="AF1" t="s">
        <v>28</v>
      </c>
    </row>
    <row r="2" spans="1:32">
      <c r="A2" t="s">
        <v>74</v>
      </c>
      <c r="B2">
        <v>1</v>
      </c>
      <c r="C2">
        <v>1</v>
      </c>
      <c r="D2">
        <v>1994</v>
      </c>
      <c r="E2" t="s">
        <v>32</v>
      </c>
      <c r="F2" t="s">
        <v>79</v>
      </c>
      <c r="G2" t="s">
        <v>79</v>
      </c>
      <c r="H2">
        <v>0</v>
      </c>
      <c r="I2">
        <v>3</v>
      </c>
      <c r="L2">
        <v>1</v>
      </c>
      <c r="M2">
        <v>1</v>
      </c>
      <c r="N2">
        <v>1</v>
      </c>
      <c r="O2" t="s">
        <v>819</v>
      </c>
      <c r="P2" t="s">
        <v>1039</v>
      </c>
      <c r="Q2">
        <v>1994</v>
      </c>
      <c r="R2" t="s">
        <v>1191</v>
      </c>
      <c r="T2" t="s">
        <v>813</v>
      </c>
      <c r="U2" t="s">
        <v>557</v>
      </c>
      <c r="V2" t="s">
        <v>79</v>
      </c>
      <c r="W2" t="s">
        <v>79</v>
      </c>
      <c r="Z2">
        <f>H2</f>
        <v>0</v>
      </c>
      <c r="AA2">
        <f>H6</f>
        <v>0</v>
      </c>
      <c r="AB2" s="51">
        <v>6</v>
      </c>
      <c r="AC2" s="51">
        <v>3</v>
      </c>
      <c r="AD2" t="e">
        <f>AA2/Z2</f>
        <v>#DIV/0!</v>
      </c>
      <c r="AE2" t="e">
        <f t="shared" ref="AE2:AE45" si="0">LN(AD2)</f>
        <v>#DIV/0!</v>
      </c>
      <c r="AF2">
        <f>(AB2*AC2)/(AC2+AB2)</f>
        <v>2</v>
      </c>
    </row>
    <row r="3" spans="1:32">
      <c r="A3" t="s">
        <v>515</v>
      </c>
      <c r="B3">
        <v>1</v>
      </c>
      <c r="C3">
        <v>2</v>
      </c>
      <c r="D3">
        <v>1994</v>
      </c>
      <c r="E3" t="s">
        <v>32</v>
      </c>
      <c r="F3" t="s">
        <v>79</v>
      </c>
      <c r="G3" t="s">
        <v>79</v>
      </c>
      <c r="H3">
        <v>0.5988</v>
      </c>
      <c r="I3">
        <v>3</v>
      </c>
      <c r="L3">
        <v>1</v>
      </c>
      <c r="M3">
        <v>2</v>
      </c>
      <c r="N3">
        <v>2</v>
      </c>
      <c r="O3" t="s">
        <v>819</v>
      </c>
      <c r="P3" t="s">
        <v>1039</v>
      </c>
      <c r="Q3">
        <v>1994</v>
      </c>
      <c r="R3" t="s">
        <v>1191</v>
      </c>
      <c r="T3" t="s">
        <v>813</v>
      </c>
      <c r="U3" t="s">
        <v>557</v>
      </c>
      <c r="V3" t="s">
        <v>79</v>
      </c>
      <c r="W3" t="s">
        <v>79</v>
      </c>
      <c r="Z3">
        <f>H3</f>
        <v>0.5988</v>
      </c>
      <c r="AA3">
        <f>H7</f>
        <v>0.2994</v>
      </c>
      <c r="AB3" s="51">
        <v>6</v>
      </c>
      <c r="AC3" s="51">
        <v>3</v>
      </c>
      <c r="AD3">
        <f t="shared" ref="AD3:AD45" si="1">AA3/Z3</f>
        <v>0.5</v>
      </c>
      <c r="AE3">
        <f t="shared" si="0"/>
        <v>-0.69314718055994529</v>
      </c>
      <c r="AF3">
        <f t="shared" ref="AF3:AF45" si="2">(AB3*AC3)/(AC3+AB3)</f>
        <v>2</v>
      </c>
    </row>
    <row r="4" spans="1:32">
      <c r="A4" t="s">
        <v>819</v>
      </c>
      <c r="B4">
        <v>1</v>
      </c>
      <c r="C4">
        <v>3</v>
      </c>
      <c r="D4">
        <v>1994</v>
      </c>
      <c r="E4" t="s">
        <v>32</v>
      </c>
      <c r="F4" t="s">
        <v>79</v>
      </c>
      <c r="G4" t="s">
        <v>79</v>
      </c>
      <c r="H4">
        <v>2.03593</v>
      </c>
      <c r="I4">
        <v>3</v>
      </c>
      <c r="L4">
        <v>1</v>
      </c>
      <c r="M4">
        <v>3</v>
      </c>
      <c r="N4">
        <v>3</v>
      </c>
      <c r="O4" t="s">
        <v>819</v>
      </c>
      <c r="P4" t="s">
        <v>1039</v>
      </c>
      <c r="Q4">
        <v>1994</v>
      </c>
      <c r="R4" t="s">
        <v>1191</v>
      </c>
      <c r="T4" t="s">
        <v>813</v>
      </c>
      <c r="U4" t="s">
        <v>557</v>
      </c>
      <c r="V4" t="s">
        <v>79</v>
      </c>
      <c r="W4" t="s">
        <v>79</v>
      </c>
      <c r="Z4">
        <f>H4</f>
        <v>2.03593</v>
      </c>
      <c r="AA4">
        <f>H8</f>
        <v>1.3173699999999999</v>
      </c>
      <c r="AB4" s="51">
        <v>6</v>
      </c>
      <c r="AC4" s="51">
        <v>3</v>
      </c>
      <c r="AD4">
        <f t="shared" si="1"/>
        <v>0.64706055709184496</v>
      </c>
      <c r="AE4">
        <f t="shared" si="0"/>
        <v>-0.43531539211949222</v>
      </c>
      <c r="AF4">
        <f t="shared" si="2"/>
        <v>2</v>
      </c>
    </row>
    <row r="5" spans="1:32">
      <c r="A5" t="s">
        <v>707</v>
      </c>
      <c r="B5">
        <v>1</v>
      </c>
      <c r="C5">
        <v>4</v>
      </c>
      <c r="D5">
        <v>1994</v>
      </c>
      <c r="E5" t="s">
        <v>32</v>
      </c>
      <c r="F5" t="s">
        <v>79</v>
      </c>
      <c r="G5" t="s">
        <v>79</v>
      </c>
      <c r="H5">
        <v>4.5509000000000004</v>
      </c>
      <c r="I5">
        <v>3</v>
      </c>
      <c r="L5">
        <v>1</v>
      </c>
      <c r="M5">
        <v>4</v>
      </c>
      <c r="N5">
        <v>4</v>
      </c>
      <c r="O5" t="s">
        <v>819</v>
      </c>
      <c r="P5" t="s">
        <v>1039</v>
      </c>
      <c r="Q5">
        <v>1994</v>
      </c>
      <c r="R5" t="s">
        <v>1191</v>
      </c>
      <c r="T5" t="s">
        <v>813</v>
      </c>
      <c r="U5" t="s">
        <v>557</v>
      </c>
      <c r="V5" t="s">
        <v>79</v>
      </c>
      <c r="W5" t="s">
        <v>79</v>
      </c>
      <c r="Z5">
        <f>H5</f>
        <v>4.5509000000000004</v>
      </c>
      <c r="AA5">
        <f>H9</f>
        <v>2.87425</v>
      </c>
      <c r="AB5" s="51">
        <v>6</v>
      </c>
      <c r="AC5" s="51">
        <v>3</v>
      </c>
      <c r="AD5">
        <f t="shared" si="1"/>
        <v>0.63157836911380161</v>
      </c>
      <c r="AE5">
        <f t="shared" si="0"/>
        <v>-0.45953324494867342</v>
      </c>
      <c r="AF5">
        <f t="shared" si="2"/>
        <v>2</v>
      </c>
    </row>
    <row r="6" spans="1:32">
      <c r="A6" t="s">
        <v>1039</v>
      </c>
      <c r="B6">
        <v>1</v>
      </c>
      <c r="C6">
        <v>1</v>
      </c>
      <c r="D6">
        <v>1994</v>
      </c>
      <c r="E6" t="s">
        <v>34</v>
      </c>
      <c r="F6" t="s">
        <v>79</v>
      </c>
      <c r="G6" t="s">
        <v>79</v>
      </c>
      <c r="H6">
        <v>0</v>
      </c>
      <c r="I6">
        <v>3</v>
      </c>
      <c r="L6">
        <v>2</v>
      </c>
      <c r="M6">
        <v>1</v>
      </c>
      <c r="N6">
        <v>1</v>
      </c>
      <c r="O6" t="s">
        <v>819</v>
      </c>
      <c r="P6" t="s">
        <v>1039</v>
      </c>
      <c r="Q6">
        <v>1994</v>
      </c>
      <c r="R6" t="s">
        <v>1191</v>
      </c>
      <c r="T6" t="s">
        <v>813</v>
      </c>
      <c r="U6" t="s">
        <v>557</v>
      </c>
      <c r="V6" t="s">
        <v>79</v>
      </c>
      <c r="W6" t="s">
        <v>80</v>
      </c>
      <c r="Z6">
        <f>H10</f>
        <v>0</v>
      </c>
      <c r="AA6">
        <f>H14</f>
        <v>0</v>
      </c>
      <c r="AB6" s="51">
        <v>6</v>
      </c>
      <c r="AC6" s="51">
        <v>3</v>
      </c>
      <c r="AD6" t="e">
        <f t="shared" si="1"/>
        <v>#DIV/0!</v>
      </c>
      <c r="AE6" t="e">
        <f t="shared" si="0"/>
        <v>#DIV/0!</v>
      </c>
      <c r="AF6">
        <f t="shared" si="2"/>
        <v>2</v>
      </c>
    </row>
    <row r="7" spans="1:32">
      <c r="B7">
        <v>1</v>
      </c>
      <c r="C7">
        <v>2</v>
      </c>
      <c r="D7">
        <v>1994</v>
      </c>
      <c r="E7" t="s">
        <v>34</v>
      </c>
      <c r="F7" t="s">
        <v>79</v>
      </c>
      <c r="G7" t="s">
        <v>79</v>
      </c>
      <c r="H7">
        <v>0.2994</v>
      </c>
      <c r="I7">
        <v>3</v>
      </c>
      <c r="L7">
        <v>2</v>
      </c>
      <c r="M7">
        <v>2</v>
      </c>
      <c r="N7">
        <v>2</v>
      </c>
      <c r="O7" t="s">
        <v>819</v>
      </c>
      <c r="P7" t="s">
        <v>1039</v>
      </c>
      <c r="Q7">
        <v>1994</v>
      </c>
      <c r="R7" t="s">
        <v>1191</v>
      </c>
      <c r="T7" t="s">
        <v>813</v>
      </c>
      <c r="U7" t="s">
        <v>557</v>
      </c>
      <c r="V7" t="s">
        <v>79</v>
      </c>
      <c r="W7" t="s">
        <v>80</v>
      </c>
      <c r="Z7">
        <f>H11</f>
        <v>1.9161699999999999</v>
      </c>
      <c r="AA7">
        <f>H15</f>
        <v>3.1137700000000001</v>
      </c>
      <c r="AB7" s="51">
        <v>6</v>
      </c>
      <c r="AC7" s="51">
        <v>3</v>
      </c>
      <c r="AD7">
        <f t="shared" si="1"/>
        <v>1.6249967382852253</v>
      </c>
      <c r="AE7">
        <f t="shared" si="0"/>
        <v>0.48550580857059422</v>
      </c>
      <c r="AF7">
        <f t="shared" si="2"/>
        <v>2</v>
      </c>
    </row>
    <row r="8" spans="1:32">
      <c r="B8">
        <v>1</v>
      </c>
      <c r="C8">
        <v>3</v>
      </c>
      <c r="D8">
        <v>1994</v>
      </c>
      <c r="E8" t="s">
        <v>34</v>
      </c>
      <c r="F8" t="s">
        <v>79</v>
      </c>
      <c r="G8" t="s">
        <v>79</v>
      </c>
      <c r="H8">
        <v>1.3173699999999999</v>
      </c>
      <c r="I8">
        <v>3</v>
      </c>
      <c r="L8">
        <v>2</v>
      </c>
      <c r="M8">
        <v>3</v>
      </c>
      <c r="N8">
        <v>3</v>
      </c>
      <c r="O8" t="s">
        <v>819</v>
      </c>
      <c r="P8" t="s">
        <v>1039</v>
      </c>
      <c r="Q8">
        <v>1994</v>
      </c>
      <c r="R8" t="s">
        <v>1191</v>
      </c>
      <c r="T8" t="s">
        <v>813</v>
      </c>
      <c r="U8" t="s">
        <v>557</v>
      </c>
      <c r="V8" t="s">
        <v>79</v>
      </c>
      <c r="W8" t="s">
        <v>80</v>
      </c>
      <c r="Z8">
        <f>H12</f>
        <v>5.3892199999999999</v>
      </c>
      <c r="AA8">
        <f>H16</f>
        <v>6.0479000000000003</v>
      </c>
      <c r="AB8" s="51">
        <v>6</v>
      </c>
      <c r="AC8" s="51">
        <v>3</v>
      </c>
      <c r="AD8">
        <f t="shared" si="1"/>
        <v>1.1222217686418443</v>
      </c>
      <c r="AE8">
        <f t="shared" si="0"/>
        <v>0.11531044233037793</v>
      </c>
      <c r="AF8">
        <f t="shared" si="2"/>
        <v>2</v>
      </c>
    </row>
    <row r="9" spans="1:32">
      <c r="B9">
        <v>1</v>
      </c>
      <c r="C9">
        <v>4</v>
      </c>
      <c r="D9">
        <v>1994</v>
      </c>
      <c r="E9" t="s">
        <v>34</v>
      </c>
      <c r="F9" t="s">
        <v>79</v>
      </c>
      <c r="G9" t="s">
        <v>79</v>
      </c>
      <c r="H9">
        <v>2.87425</v>
      </c>
      <c r="I9">
        <v>3</v>
      </c>
      <c r="L9">
        <v>2</v>
      </c>
      <c r="M9">
        <v>4</v>
      </c>
      <c r="N9">
        <v>4</v>
      </c>
      <c r="O9" t="s">
        <v>819</v>
      </c>
      <c r="P9" t="s">
        <v>1039</v>
      </c>
      <c r="Q9">
        <v>1994</v>
      </c>
      <c r="R9" t="s">
        <v>1191</v>
      </c>
      <c r="T9" t="s">
        <v>813</v>
      </c>
      <c r="U9" t="s">
        <v>557</v>
      </c>
      <c r="V9" t="s">
        <v>79</v>
      </c>
      <c r="W9" t="s">
        <v>80</v>
      </c>
      <c r="Z9">
        <f>H13</f>
        <v>15.4491</v>
      </c>
      <c r="AA9">
        <f>H17</f>
        <v>15.868259999999999</v>
      </c>
      <c r="AB9" s="51">
        <v>6</v>
      </c>
      <c r="AC9" s="51">
        <v>3</v>
      </c>
      <c r="AD9">
        <f t="shared" si="1"/>
        <v>1.0271316775734509</v>
      </c>
      <c r="AE9">
        <f t="shared" si="0"/>
        <v>2.6770138475732869E-2</v>
      </c>
      <c r="AF9">
        <f t="shared" si="2"/>
        <v>2</v>
      </c>
    </row>
    <row r="10" spans="1:32">
      <c r="B10">
        <v>2</v>
      </c>
      <c r="C10">
        <v>1</v>
      </c>
      <c r="D10">
        <v>1994</v>
      </c>
      <c r="E10" t="s">
        <v>32</v>
      </c>
      <c r="F10" t="s">
        <v>79</v>
      </c>
      <c r="G10" t="s">
        <v>80</v>
      </c>
      <c r="H10">
        <v>0</v>
      </c>
      <c r="I10">
        <v>3</v>
      </c>
      <c r="L10">
        <v>3</v>
      </c>
      <c r="M10">
        <v>1</v>
      </c>
      <c r="N10">
        <v>1</v>
      </c>
      <c r="O10" t="s">
        <v>819</v>
      </c>
      <c r="P10" t="s">
        <v>1039</v>
      </c>
      <c r="Q10">
        <v>1994</v>
      </c>
      <c r="R10" t="s">
        <v>1191</v>
      </c>
      <c r="T10" t="s">
        <v>813</v>
      </c>
      <c r="U10" t="s">
        <v>557</v>
      </c>
      <c r="V10" t="s">
        <v>80</v>
      </c>
      <c r="W10" t="s">
        <v>79</v>
      </c>
      <c r="Z10">
        <f>H18</f>
        <v>0</v>
      </c>
      <c r="AA10">
        <f>H22</f>
        <v>0</v>
      </c>
      <c r="AB10" s="51">
        <v>6</v>
      </c>
      <c r="AC10" s="51">
        <v>3</v>
      </c>
      <c r="AD10" t="e">
        <f t="shared" si="1"/>
        <v>#DIV/0!</v>
      </c>
      <c r="AE10" t="e">
        <f t="shared" si="0"/>
        <v>#DIV/0!</v>
      </c>
      <c r="AF10">
        <f t="shared" si="2"/>
        <v>2</v>
      </c>
    </row>
    <row r="11" spans="1:32">
      <c r="B11">
        <v>2</v>
      </c>
      <c r="C11">
        <v>2</v>
      </c>
      <c r="D11">
        <v>1994</v>
      </c>
      <c r="E11" t="s">
        <v>32</v>
      </c>
      <c r="F11" t="s">
        <v>79</v>
      </c>
      <c r="G11" t="s">
        <v>80</v>
      </c>
      <c r="H11">
        <v>1.9161699999999999</v>
      </c>
      <c r="I11">
        <v>3</v>
      </c>
      <c r="L11">
        <v>3</v>
      </c>
      <c r="M11">
        <v>2</v>
      </c>
      <c r="N11">
        <v>2</v>
      </c>
      <c r="O11" t="s">
        <v>819</v>
      </c>
      <c r="P11" t="s">
        <v>1039</v>
      </c>
      <c r="Q11">
        <v>1994</v>
      </c>
      <c r="R11" t="s">
        <v>1191</v>
      </c>
      <c r="T11" t="s">
        <v>813</v>
      </c>
      <c r="U11" t="s">
        <v>557</v>
      </c>
      <c r="V11" t="s">
        <v>80</v>
      </c>
      <c r="W11" t="s">
        <v>79</v>
      </c>
      <c r="Z11">
        <f>H19</f>
        <v>5.0898199999999996</v>
      </c>
      <c r="AA11">
        <f>H23</f>
        <v>1.1377200000000001</v>
      </c>
      <c r="AB11" s="51">
        <v>6</v>
      </c>
      <c r="AC11" s="51">
        <v>3</v>
      </c>
      <c r="AD11">
        <f t="shared" si="1"/>
        <v>0.22352853342554357</v>
      </c>
      <c r="AE11">
        <f t="shared" si="0"/>
        <v>-1.498216206743638</v>
      </c>
      <c r="AF11">
        <f t="shared" si="2"/>
        <v>2</v>
      </c>
    </row>
    <row r="12" spans="1:32">
      <c r="B12">
        <v>2</v>
      </c>
      <c r="C12">
        <v>3</v>
      </c>
      <c r="D12">
        <v>1994</v>
      </c>
      <c r="E12" t="s">
        <v>32</v>
      </c>
      <c r="F12" t="s">
        <v>79</v>
      </c>
      <c r="G12" t="s">
        <v>80</v>
      </c>
      <c r="H12">
        <v>5.3892199999999999</v>
      </c>
      <c r="I12">
        <v>3</v>
      </c>
      <c r="L12">
        <v>3</v>
      </c>
      <c r="M12">
        <v>3</v>
      </c>
      <c r="N12">
        <v>3</v>
      </c>
      <c r="O12" t="s">
        <v>819</v>
      </c>
      <c r="P12" t="s">
        <v>1039</v>
      </c>
      <c r="Q12">
        <v>1994</v>
      </c>
      <c r="R12" t="s">
        <v>1191</v>
      </c>
      <c r="T12" t="s">
        <v>813</v>
      </c>
      <c r="U12" t="s">
        <v>557</v>
      </c>
      <c r="V12" t="s">
        <v>80</v>
      </c>
      <c r="W12" t="s">
        <v>79</v>
      </c>
      <c r="Z12">
        <f>H20</f>
        <v>10.2994</v>
      </c>
      <c r="AA12">
        <f>H24</f>
        <v>4.4910199999999998</v>
      </c>
      <c r="AB12" s="51">
        <v>6</v>
      </c>
      <c r="AC12" s="51">
        <v>3</v>
      </c>
      <c r="AD12">
        <f t="shared" si="1"/>
        <v>0.43604676000543718</v>
      </c>
      <c r="AE12">
        <f t="shared" si="0"/>
        <v>-0.83000579366483551</v>
      </c>
      <c r="AF12">
        <f t="shared" si="2"/>
        <v>2</v>
      </c>
    </row>
    <row r="13" spans="1:32">
      <c r="B13">
        <v>2</v>
      </c>
      <c r="C13">
        <v>4</v>
      </c>
      <c r="D13">
        <v>1994</v>
      </c>
      <c r="E13" t="s">
        <v>32</v>
      </c>
      <c r="F13" t="s">
        <v>79</v>
      </c>
      <c r="G13" t="s">
        <v>80</v>
      </c>
      <c r="H13">
        <v>15.4491</v>
      </c>
      <c r="I13">
        <v>3</v>
      </c>
      <c r="L13">
        <v>3</v>
      </c>
      <c r="M13">
        <v>4</v>
      </c>
      <c r="N13">
        <v>4</v>
      </c>
      <c r="O13" t="s">
        <v>819</v>
      </c>
      <c r="P13" t="s">
        <v>1039</v>
      </c>
      <c r="Q13">
        <v>1994</v>
      </c>
      <c r="R13" t="s">
        <v>1191</v>
      </c>
      <c r="T13" t="s">
        <v>813</v>
      </c>
      <c r="U13" t="s">
        <v>557</v>
      </c>
      <c r="V13" t="s">
        <v>80</v>
      </c>
      <c r="W13" t="s">
        <v>79</v>
      </c>
      <c r="Z13">
        <f>H21</f>
        <v>17.724550000000001</v>
      </c>
      <c r="AA13">
        <f>H25</f>
        <v>11.916169999999999</v>
      </c>
      <c r="AB13" s="51">
        <v>6</v>
      </c>
      <c r="AC13" s="51">
        <v>3</v>
      </c>
      <c r="AD13">
        <f t="shared" si="1"/>
        <v>0.67229746312318217</v>
      </c>
      <c r="AE13">
        <f t="shared" si="0"/>
        <v>-0.39705438294401085</v>
      </c>
      <c r="AF13">
        <f t="shared" si="2"/>
        <v>2</v>
      </c>
    </row>
    <row r="14" spans="1:32">
      <c r="B14">
        <v>2</v>
      </c>
      <c r="C14">
        <v>1</v>
      </c>
      <c r="D14">
        <v>1994</v>
      </c>
      <c r="E14" t="s">
        <v>34</v>
      </c>
      <c r="F14" t="s">
        <v>79</v>
      </c>
      <c r="G14" t="s">
        <v>80</v>
      </c>
      <c r="H14">
        <v>0</v>
      </c>
      <c r="I14">
        <v>3</v>
      </c>
      <c r="L14">
        <v>4</v>
      </c>
      <c r="M14">
        <v>1</v>
      </c>
      <c r="N14">
        <v>1</v>
      </c>
      <c r="O14" t="s">
        <v>819</v>
      </c>
      <c r="P14" t="s">
        <v>1039</v>
      </c>
      <c r="Q14">
        <v>1994</v>
      </c>
      <c r="R14" t="s">
        <v>1191</v>
      </c>
      <c r="T14" t="s">
        <v>813</v>
      </c>
      <c r="U14" t="s">
        <v>557</v>
      </c>
      <c r="V14" t="s">
        <v>80</v>
      </c>
      <c r="W14" t="s">
        <v>80</v>
      </c>
      <c r="Z14">
        <f>H26</f>
        <v>0</v>
      </c>
      <c r="AA14">
        <f>H30</f>
        <v>0</v>
      </c>
      <c r="AB14" s="51">
        <v>6</v>
      </c>
      <c r="AC14" s="51">
        <v>3</v>
      </c>
      <c r="AD14" t="e">
        <f t="shared" si="1"/>
        <v>#DIV/0!</v>
      </c>
      <c r="AE14" t="e">
        <f t="shared" si="0"/>
        <v>#DIV/0!</v>
      </c>
      <c r="AF14">
        <f t="shared" si="2"/>
        <v>2</v>
      </c>
    </row>
    <row r="15" spans="1:32">
      <c r="B15">
        <v>2</v>
      </c>
      <c r="C15">
        <v>2</v>
      </c>
      <c r="D15">
        <v>1994</v>
      </c>
      <c r="E15" t="s">
        <v>34</v>
      </c>
      <c r="F15" t="s">
        <v>79</v>
      </c>
      <c r="G15" t="s">
        <v>80</v>
      </c>
      <c r="H15">
        <v>3.1137700000000001</v>
      </c>
      <c r="I15">
        <v>3</v>
      </c>
      <c r="L15">
        <v>4</v>
      </c>
      <c r="M15">
        <v>2</v>
      </c>
      <c r="N15">
        <v>2</v>
      </c>
      <c r="O15" t="s">
        <v>819</v>
      </c>
      <c r="P15" t="s">
        <v>1039</v>
      </c>
      <c r="Q15">
        <v>1994</v>
      </c>
      <c r="R15" t="s">
        <v>1191</v>
      </c>
      <c r="T15" t="s">
        <v>813</v>
      </c>
      <c r="U15" t="s">
        <v>557</v>
      </c>
      <c r="V15" t="s">
        <v>80</v>
      </c>
      <c r="W15" t="s">
        <v>80</v>
      </c>
      <c r="Z15">
        <f>H27</f>
        <v>1.67665</v>
      </c>
      <c r="AA15">
        <f>H31</f>
        <v>1.43713</v>
      </c>
      <c r="AB15" s="51">
        <v>6</v>
      </c>
      <c r="AC15" s="51">
        <v>3</v>
      </c>
      <c r="AD15">
        <f t="shared" si="1"/>
        <v>0.85714370918199989</v>
      </c>
      <c r="AE15">
        <f t="shared" si="0"/>
        <v>-0.15414968578208582</v>
      </c>
      <c r="AF15">
        <f t="shared" si="2"/>
        <v>2</v>
      </c>
    </row>
    <row r="16" spans="1:32">
      <c r="B16">
        <v>2</v>
      </c>
      <c r="C16">
        <v>3</v>
      </c>
      <c r="D16">
        <v>1994</v>
      </c>
      <c r="E16" t="s">
        <v>34</v>
      </c>
      <c r="F16" t="s">
        <v>79</v>
      </c>
      <c r="G16" t="s">
        <v>80</v>
      </c>
      <c r="H16">
        <v>6.0479000000000003</v>
      </c>
      <c r="I16">
        <v>3</v>
      </c>
      <c r="L16">
        <v>4</v>
      </c>
      <c r="M16">
        <v>3</v>
      </c>
      <c r="N16">
        <v>3</v>
      </c>
      <c r="O16" t="s">
        <v>819</v>
      </c>
      <c r="P16" t="s">
        <v>1039</v>
      </c>
      <c r="Q16">
        <v>1994</v>
      </c>
      <c r="R16" t="s">
        <v>1191</v>
      </c>
      <c r="T16" t="s">
        <v>813</v>
      </c>
      <c r="U16" t="s">
        <v>557</v>
      </c>
      <c r="V16" t="s">
        <v>80</v>
      </c>
      <c r="W16" t="s">
        <v>80</v>
      </c>
      <c r="Z16">
        <f>H28</f>
        <v>5.1497000000000002</v>
      </c>
      <c r="AA16">
        <f>H32</f>
        <v>4.9101800000000004</v>
      </c>
      <c r="AB16" s="51">
        <v>6</v>
      </c>
      <c r="AC16" s="51">
        <v>3</v>
      </c>
      <c r="AD16">
        <f t="shared" si="1"/>
        <v>0.95348855273122712</v>
      </c>
      <c r="AE16">
        <f t="shared" si="0"/>
        <v>-4.7627859539448994E-2</v>
      </c>
      <c r="AF16">
        <f t="shared" si="2"/>
        <v>2</v>
      </c>
    </row>
    <row r="17" spans="2:32">
      <c r="B17">
        <v>2</v>
      </c>
      <c r="C17">
        <v>4</v>
      </c>
      <c r="D17">
        <v>1994</v>
      </c>
      <c r="E17" t="s">
        <v>34</v>
      </c>
      <c r="F17" t="s">
        <v>79</v>
      </c>
      <c r="G17" t="s">
        <v>80</v>
      </c>
      <c r="H17">
        <v>15.868259999999999</v>
      </c>
      <c r="I17">
        <v>3</v>
      </c>
      <c r="L17">
        <v>4</v>
      </c>
      <c r="M17">
        <v>4</v>
      </c>
      <c r="N17">
        <v>4</v>
      </c>
      <c r="O17" t="s">
        <v>819</v>
      </c>
      <c r="P17" t="s">
        <v>1039</v>
      </c>
      <c r="Q17">
        <v>1994</v>
      </c>
      <c r="R17" t="s">
        <v>1191</v>
      </c>
      <c r="T17" t="s">
        <v>813</v>
      </c>
      <c r="U17" t="s">
        <v>557</v>
      </c>
      <c r="V17" t="s">
        <v>80</v>
      </c>
      <c r="W17" t="s">
        <v>80</v>
      </c>
      <c r="Z17">
        <f>H29</f>
        <v>14.67066</v>
      </c>
      <c r="AA17">
        <f>H33</f>
        <v>13.473050000000001</v>
      </c>
      <c r="AB17" s="51">
        <v>6</v>
      </c>
      <c r="AC17" s="51">
        <v>3</v>
      </c>
      <c r="AD17">
        <f t="shared" si="1"/>
        <v>0.91836699916704501</v>
      </c>
      <c r="AE17">
        <f t="shared" si="0"/>
        <v>-8.5158187025151766E-2</v>
      </c>
      <c r="AF17">
        <f t="shared" si="2"/>
        <v>2</v>
      </c>
    </row>
    <row r="18" spans="2:32">
      <c r="B18">
        <v>3</v>
      </c>
      <c r="C18">
        <v>1</v>
      </c>
      <c r="D18">
        <v>1994</v>
      </c>
      <c r="E18" t="s">
        <v>32</v>
      </c>
      <c r="F18" t="s">
        <v>80</v>
      </c>
      <c r="G18" t="s">
        <v>79</v>
      </c>
      <c r="H18">
        <v>0</v>
      </c>
      <c r="I18">
        <v>3</v>
      </c>
      <c r="L18">
        <v>5</v>
      </c>
      <c r="M18">
        <v>1</v>
      </c>
      <c r="N18">
        <v>1</v>
      </c>
      <c r="O18" t="s">
        <v>819</v>
      </c>
      <c r="P18" t="s">
        <v>1039</v>
      </c>
      <c r="Q18">
        <v>1995</v>
      </c>
      <c r="R18" t="s">
        <v>1191</v>
      </c>
      <c r="T18" t="s">
        <v>813</v>
      </c>
      <c r="U18" t="s">
        <v>557</v>
      </c>
      <c r="V18" t="s">
        <v>79</v>
      </c>
      <c r="W18" t="s">
        <v>79</v>
      </c>
      <c r="Z18">
        <f>H34</f>
        <v>5.8918900000000001</v>
      </c>
      <c r="AA18">
        <f>H38</f>
        <v>5.6216200000000001</v>
      </c>
      <c r="AB18" s="51">
        <v>6</v>
      </c>
      <c r="AC18" s="51">
        <v>3</v>
      </c>
      <c r="AD18">
        <f t="shared" si="1"/>
        <v>0.95412847150914226</v>
      </c>
      <c r="AE18">
        <f t="shared" si="0"/>
        <v>-4.6956950448382086E-2</v>
      </c>
      <c r="AF18">
        <f t="shared" si="2"/>
        <v>2</v>
      </c>
    </row>
    <row r="19" spans="2:32">
      <c r="B19">
        <v>3</v>
      </c>
      <c r="C19">
        <v>2</v>
      </c>
      <c r="D19">
        <v>1994</v>
      </c>
      <c r="E19" t="s">
        <v>32</v>
      </c>
      <c r="F19" t="s">
        <v>80</v>
      </c>
      <c r="G19" t="s">
        <v>79</v>
      </c>
      <c r="H19">
        <v>5.0898199999999996</v>
      </c>
      <c r="I19">
        <v>3</v>
      </c>
      <c r="L19">
        <v>5</v>
      </c>
      <c r="M19">
        <v>2</v>
      </c>
      <c r="N19">
        <v>2</v>
      </c>
      <c r="O19" t="s">
        <v>819</v>
      </c>
      <c r="P19" t="s">
        <v>1039</v>
      </c>
      <c r="Q19">
        <v>1995</v>
      </c>
      <c r="R19" t="s">
        <v>1191</v>
      </c>
      <c r="T19" t="s">
        <v>813</v>
      </c>
      <c r="U19" t="s">
        <v>557</v>
      </c>
      <c r="V19" t="s">
        <v>79</v>
      </c>
      <c r="W19" t="s">
        <v>79</v>
      </c>
      <c r="Z19">
        <f>H35</f>
        <v>2.2162199999999999</v>
      </c>
      <c r="AA19">
        <f>H39</f>
        <v>1.08108</v>
      </c>
      <c r="AB19" s="51">
        <v>6</v>
      </c>
      <c r="AC19" s="51">
        <v>3</v>
      </c>
      <c r="AD19">
        <f t="shared" si="1"/>
        <v>0.48780355740856057</v>
      </c>
      <c r="AE19">
        <f t="shared" si="0"/>
        <v>-0.71784250046643239</v>
      </c>
      <c r="AF19">
        <f t="shared" si="2"/>
        <v>2</v>
      </c>
    </row>
    <row r="20" spans="2:32">
      <c r="B20">
        <v>3</v>
      </c>
      <c r="C20">
        <v>3</v>
      </c>
      <c r="D20">
        <v>1994</v>
      </c>
      <c r="E20" t="s">
        <v>32</v>
      </c>
      <c r="F20" t="s">
        <v>80</v>
      </c>
      <c r="G20" t="s">
        <v>79</v>
      </c>
      <c r="H20">
        <v>10.2994</v>
      </c>
      <c r="I20">
        <v>3</v>
      </c>
      <c r="L20">
        <v>5</v>
      </c>
      <c r="M20">
        <v>3</v>
      </c>
      <c r="N20">
        <v>3</v>
      </c>
      <c r="O20" t="s">
        <v>819</v>
      </c>
      <c r="P20" t="s">
        <v>1039</v>
      </c>
      <c r="Q20">
        <v>1995</v>
      </c>
      <c r="R20" t="s">
        <v>1191</v>
      </c>
      <c r="T20" t="s">
        <v>813</v>
      </c>
      <c r="U20" t="s">
        <v>557</v>
      </c>
      <c r="V20" t="s">
        <v>79</v>
      </c>
      <c r="W20" t="s">
        <v>79</v>
      </c>
      <c r="Z20">
        <f>H36</f>
        <v>2.54054</v>
      </c>
      <c r="AA20">
        <f>H40</f>
        <v>2.5945900000000002</v>
      </c>
      <c r="AB20" s="51">
        <v>6</v>
      </c>
      <c r="AC20" s="51">
        <v>3</v>
      </c>
      <c r="AD20">
        <f t="shared" si="1"/>
        <v>1.0212750045265968</v>
      </c>
      <c r="AE20">
        <f t="shared" si="0"/>
        <v>2.105185112891126E-2</v>
      </c>
      <c r="AF20">
        <f t="shared" si="2"/>
        <v>2</v>
      </c>
    </row>
    <row r="21" spans="2:32">
      <c r="B21">
        <v>3</v>
      </c>
      <c r="C21">
        <v>4</v>
      </c>
      <c r="D21">
        <v>1994</v>
      </c>
      <c r="E21" t="s">
        <v>32</v>
      </c>
      <c r="F21" t="s">
        <v>80</v>
      </c>
      <c r="G21" t="s">
        <v>79</v>
      </c>
      <c r="H21">
        <v>17.724550000000001</v>
      </c>
      <c r="I21">
        <v>3</v>
      </c>
      <c r="L21">
        <v>5</v>
      </c>
      <c r="M21">
        <v>4</v>
      </c>
      <c r="N21">
        <v>4</v>
      </c>
      <c r="O21" t="s">
        <v>819</v>
      </c>
      <c r="P21" t="s">
        <v>1039</v>
      </c>
      <c r="Q21">
        <v>1995</v>
      </c>
      <c r="R21" t="s">
        <v>1191</v>
      </c>
      <c r="T21" t="s">
        <v>813</v>
      </c>
      <c r="U21" t="s">
        <v>557</v>
      </c>
      <c r="V21" t="s">
        <v>79</v>
      </c>
      <c r="W21" t="s">
        <v>79</v>
      </c>
      <c r="Z21">
        <f>H37</f>
        <v>18</v>
      </c>
      <c r="AA21">
        <f>H41</f>
        <v>15.56757</v>
      </c>
      <c r="AB21" s="51">
        <v>6</v>
      </c>
      <c r="AC21" s="51">
        <v>3</v>
      </c>
      <c r="AD21">
        <f t="shared" si="1"/>
        <v>0.86486499999999999</v>
      </c>
      <c r="AE21">
        <f t="shared" si="0"/>
        <v>-0.14518185359451011</v>
      </c>
      <c r="AF21">
        <f t="shared" si="2"/>
        <v>2</v>
      </c>
    </row>
    <row r="22" spans="2:32">
      <c r="B22">
        <v>3</v>
      </c>
      <c r="C22">
        <v>1</v>
      </c>
      <c r="D22">
        <v>1994</v>
      </c>
      <c r="E22" t="s">
        <v>34</v>
      </c>
      <c r="F22" t="s">
        <v>80</v>
      </c>
      <c r="G22" t="s">
        <v>79</v>
      </c>
      <c r="H22">
        <v>0</v>
      </c>
      <c r="I22">
        <v>3</v>
      </c>
      <c r="L22">
        <v>6</v>
      </c>
      <c r="M22">
        <v>1</v>
      </c>
      <c r="N22">
        <v>1</v>
      </c>
      <c r="O22" t="s">
        <v>819</v>
      </c>
      <c r="P22" t="s">
        <v>1039</v>
      </c>
      <c r="Q22">
        <v>1995</v>
      </c>
      <c r="R22" t="s">
        <v>1191</v>
      </c>
      <c r="T22" t="s">
        <v>813</v>
      </c>
      <c r="U22" t="s">
        <v>557</v>
      </c>
      <c r="V22" t="s">
        <v>79</v>
      </c>
      <c r="W22" t="s">
        <v>80</v>
      </c>
      <c r="Z22">
        <f>H42</f>
        <v>7.1351399999999998</v>
      </c>
      <c r="AA22">
        <f>H46</f>
        <v>5.0270299999999999</v>
      </c>
      <c r="AB22" s="51">
        <v>6</v>
      </c>
      <c r="AC22" s="51">
        <v>3</v>
      </c>
      <c r="AD22">
        <f t="shared" si="1"/>
        <v>0.7045453908402638</v>
      </c>
      <c r="AE22">
        <f t="shared" si="0"/>
        <v>-0.35020251985338974</v>
      </c>
      <c r="AF22">
        <f t="shared" si="2"/>
        <v>2</v>
      </c>
    </row>
    <row r="23" spans="2:32">
      <c r="B23">
        <v>3</v>
      </c>
      <c r="C23">
        <v>2</v>
      </c>
      <c r="D23">
        <v>1994</v>
      </c>
      <c r="E23" t="s">
        <v>34</v>
      </c>
      <c r="F23" t="s">
        <v>80</v>
      </c>
      <c r="G23" t="s">
        <v>79</v>
      </c>
      <c r="H23">
        <v>1.1377200000000001</v>
      </c>
      <c r="I23">
        <v>3</v>
      </c>
      <c r="L23">
        <v>6</v>
      </c>
      <c r="M23">
        <v>2</v>
      </c>
      <c r="N23">
        <v>2</v>
      </c>
      <c r="O23" t="s">
        <v>819</v>
      </c>
      <c r="P23" t="s">
        <v>1039</v>
      </c>
      <c r="Q23">
        <v>1995</v>
      </c>
      <c r="R23" t="s">
        <v>1191</v>
      </c>
      <c r="T23" t="s">
        <v>813</v>
      </c>
      <c r="U23" t="s">
        <v>557</v>
      </c>
      <c r="V23" t="s">
        <v>79</v>
      </c>
      <c r="W23" t="s">
        <v>80</v>
      </c>
      <c r="Z23">
        <f>H43</f>
        <v>1.6756800000000001</v>
      </c>
      <c r="AA23">
        <f>H47</f>
        <v>1.5675699999999999</v>
      </c>
      <c r="AB23" s="51">
        <v>6</v>
      </c>
      <c r="AC23" s="51">
        <v>3</v>
      </c>
      <c r="AD23">
        <f t="shared" si="1"/>
        <v>0.93548290843120396</v>
      </c>
      <c r="AE23">
        <f t="shared" si="0"/>
        <v>-6.6692403417569726E-2</v>
      </c>
      <c r="AF23">
        <f t="shared" si="2"/>
        <v>2</v>
      </c>
    </row>
    <row r="24" spans="2:32">
      <c r="B24">
        <v>3</v>
      </c>
      <c r="C24">
        <v>3</v>
      </c>
      <c r="D24">
        <v>1994</v>
      </c>
      <c r="E24" t="s">
        <v>34</v>
      </c>
      <c r="F24" t="s">
        <v>80</v>
      </c>
      <c r="G24" t="s">
        <v>79</v>
      </c>
      <c r="H24">
        <v>4.4910199999999998</v>
      </c>
      <c r="I24">
        <v>3</v>
      </c>
      <c r="L24">
        <v>6</v>
      </c>
      <c r="M24">
        <v>3</v>
      </c>
      <c r="N24">
        <v>3</v>
      </c>
      <c r="O24" t="s">
        <v>819</v>
      </c>
      <c r="P24" t="s">
        <v>1039</v>
      </c>
      <c r="Q24">
        <v>1995</v>
      </c>
      <c r="R24" t="s">
        <v>1191</v>
      </c>
      <c r="T24" t="s">
        <v>813</v>
      </c>
      <c r="U24" t="s">
        <v>557</v>
      </c>
      <c r="V24" t="s">
        <v>79</v>
      </c>
      <c r="W24" t="s">
        <v>80</v>
      </c>
      <c r="Z24">
        <f>H44</f>
        <v>7.4054099999999998</v>
      </c>
      <c r="AA24">
        <f>H48</f>
        <v>6.7567599999999999</v>
      </c>
      <c r="AB24" s="51">
        <v>6</v>
      </c>
      <c r="AC24" s="51">
        <v>3</v>
      </c>
      <c r="AD24">
        <f t="shared" si="1"/>
        <v>0.9124086309873457</v>
      </c>
      <c r="AE24">
        <f t="shared" si="0"/>
        <v>-9.1667328963702763E-2</v>
      </c>
      <c r="AF24">
        <f t="shared" si="2"/>
        <v>2</v>
      </c>
    </row>
    <row r="25" spans="2:32">
      <c r="B25">
        <v>3</v>
      </c>
      <c r="C25">
        <v>4</v>
      </c>
      <c r="D25">
        <v>1994</v>
      </c>
      <c r="E25" t="s">
        <v>34</v>
      </c>
      <c r="F25" t="s">
        <v>80</v>
      </c>
      <c r="G25" t="s">
        <v>79</v>
      </c>
      <c r="H25">
        <v>11.916169999999999</v>
      </c>
      <c r="I25">
        <v>3</v>
      </c>
      <c r="L25">
        <v>6</v>
      </c>
      <c r="M25">
        <v>4</v>
      </c>
      <c r="N25">
        <v>4</v>
      </c>
      <c r="O25" t="s">
        <v>819</v>
      </c>
      <c r="P25" t="s">
        <v>1039</v>
      </c>
      <c r="Q25">
        <v>1995</v>
      </c>
      <c r="R25" t="s">
        <v>1191</v>
      </c>
      <c r="T25" t="s">
        <v>813</v>
      </c>
      <c r="U25" t="s">
        <v>557</v>
      </c>
      <c r="V25" t="s">
        <v>79</v>
      </c>
      <c r="W25" t="s">
        <v>80</v>
      </c>
      <c r="Z25">
        <f>H45</f>
        <v>25.94595</v>
      </c>
      <c r="AA25">
        <f>H49</f>
        <v>21.72973</v>
      </c>
      <c r="AB25" s="51">
        <v>6</v>
      </c>
      <c r="AC25" s="51">
        <v>3</v>
      </c>
      <c r="AD25">
        <f t="shared" si="1"/>
        <v>0.83749987955731053</v>
      </c>
      <c r="AE25">
        <f t="shared" si="0"/>
        <v>-0.17733415909509243</v>
      </c>
      <c r="AF25">
        <f t="shared" si="2"/>
        <v>2</v>
      </c>
    </row>
    <row r="26" spans="2:32">
      <c r="B26">
        <v>4</v>
      </c>
      <c r="C26">
        <v>1</v>
      </c>
      <c r="D26">
        <v>1994</v>
      </c>
      <c r="E26" t="s">
        <v>32</v>
      </c>
      <c r="F26" t="s">
        <v>80</v>
      </c>
      <c r="G26" t="s">
        <v>80</v>
      </c>
      <c r="H26">
        <v>0</v>
      </c>
      <c r="I26">
        <v>3</v>
      </c>
      <c r="L26">
        <v>7</v>
      </c>
      <c r="M26">
        <v>1</v>
      </c>
      <c r="N26">
        <v>1</v>
      </c>
      <c r="O26" t="s">
        <v>819</v>
      </c>
      <c r="P26" t="s">
        <v>1039</v>
      </c>
      <c r="Q26">
        <v>1995</v>
      </c>
      <c r="R26" t="s">
        <v>1191</v>
      </c>
      <c r="T26" t="s">
        <v>813</v>
      </c>
      <c r="U26" t="s">
        <v>557</v>
      </c>
      <c r="V26" t="s">
        <v>80</v>
      </c>
      <c r="W26" t="s">
        <v>79</v>
      </c>
      <c r="Z26">
        <f>H50</f>
        <v>4.6486499999999999</v>
      </c>
      <c r="AA26">
        <f>H54</f>
        <v>5.6756799999999998</v>
      </c>
      <c r="AB26" s="51">
        <v>6</v>
      </c>
      <c r="AC26" s="51">
        <v>3</v>
      </c>
      <c r="AD26">
        <f t="shared" si="1"/>
        <v>1.2209308078689511</v>
      </c>
      <c r="AE26">
        <f t="shared" si="0"/>
        <v>0.19961352511085509</v>
      </c>
      <c r="AF26">
        <f t="shared" si="2"/>
        <v>2</v>
      </c>
    </row>
    <row r="27" spans="2:32">
      <c r="B27">
        <v>4</v>
      </c>
      <c r="C27">
        <v>2</v>
      </c>
      <c r="D27">
        <v>1994</v>
      </c>
      <c r="E27" t="s">
        <v>32</v>
      </c>
      <c r="F27" t="s">
        <v>80</v>
      </c>
      <c r="G27" t="s">
        <v>80</v>
      </c>
      <c r="H27">
        <v>1.67665</v>
      </c>
      <c r="I27">
        <v>3</v>
      </c>
      <c r="L27">
        <v>7</v>
      </c>
      <c r="M27">
        <v>2</v>
      </c>
      <c r="N27">
        <v>2</v>
      </c>
      <c r="O27" t="s">
        <v>819</v>
      </c>
      <c r="P27" t="s">
        <v>1039</v>
      </c>
      <c r="Q27">
        <v>1995</v>
      </c>
      <c r="R27" t="s">
        <v>1191</v>
      </c>
      <c r="T27" t="s">
        <v>813</v>
      </c>
      <c r="U27" t="s">
        <v>557</v>
      </c>
      <c r="V27" t="s">
        <v>80</v>
      </c>
      <c r="W27" t="s">
        <v>79</v>
      </c>
      <c r="Z27">
        <f>H51</f>
        <v>5.0270299999999999</v>
      </c>
      <c r="AA27">
        <f>H55</f>
        <v>4.4864899999999999</v>
      </c>
      <c r="AB27" s="51">
        <v>6</v>
      </c>
      <c r="AC27" s="51">
        <v>3</v>
      </c>
      <c r="AD27">
        <f t="shared" si="1"/>
        <v>0.89247328939751702</v>
      </c>
      <c r="AE27">
        <f t="shared" si="0"/>
        <v>-0.11375869362210912</v>
      </c>
      <c r="AF27">
        <f t="shared" si="2"/>
        <v>2</v>
      </c>
    </row>
    <row r="28" spans="2:32">
      <c r="B28">
        <v>4</v>
      </c>
      <c r="C28">
        <v>3</v>
      </c>
      <c r="D28">
        <v>1994</v>
      </c>
      <c r="E28" t="s">
        <v>32</v>
      </c>
      <c r="F28" t="s">
        <v>80</v>
      </c>
      <c r="G28" t="s">
        <v>80</v>
      </c>
      <c r="H28">
        <v>5.1497000000000002</v>
      </c>
      <c r="I28">
        <v>3</v>
      </c>
      <c r="L28">
        <v>7</v>
      </c>
      <c r="M28">
        <v>3</v>
      </c>
      <c r="N28">
        <v>3</v>
      </c>
      <c r="O28" t="s">
        <v>819</v>
      </c>
      <c r="P28" t="s">
        <v>1039</v>
      </c>
      <c r="Q28">
        <v>1995</v>
      </c>
      <c r="R28" t="s">
        <v>1191</v>
      </c>
      <c r="T28" t="s">
        <v>813</v>
      </c>
      <c r="U28" t="s">
        <v>557</v>
      </c>
      <c r="V28" t="s">
        <v>80</v>
      </c>
      <c r="W28" t="s">
        <v>79</v>
      </c>
      <c r="Z28">
        <f>H52</f>
        <v>20.59459</v>
      </c>
      <c r="AA28">
        <f>H56</f>
        <v>8.8648600000000002</v>
      </c>
      <c r="AB28" s="51">
        <v>6</v>
      </c>
      <c r="AC28" s="51">
        <v>3</v>
      </c>
      <c r="AD28">
        <f t="shared" si="1"/>
        <v>0.43044605403652125</v>
      </c>
      <c r="AE28">
        <f t="shared" si="0"/>
        <v>-0.84293327298600318</v>
      </c>
      <c r="AF28">
        <f t="shared" si="2"/>
        <v>2</v>
      </c>
    </row>
    <row r="29" spans="2:32">
      <c r="B29">
        <v>4</v>
      </c>
      <c r="C29">
        <v>4</v>
      </c>
      <c r="D29">
        <v>1994</v>
      </c>
      <c r="E29" t="s">
        <v>32</v>
      </c>
      <c r="F29" t="s">
        <v>80</v>
      </c>
      <c r="G29" t="s">
        <v>80</v>
      </c>
      <c r="H29">
        <v>14.67066</v>
      </c>
      <c r="I29">
        <v>3</v>
      </c>
      <c r="L29">
        <v>7</v>
      </c>
      <c r="M29">
        <v>4</v>
      </c>
      <c r="N29">
        <v>4</v>
      </c>
      <c r="O29" t="s">
        <v>819</v>
      </c>
      <c r="P29" t="s">
        <v>1039</v>
      </c>
      <c r="Q29">
        <v>1995</v>
      </c>
      <c r="R29" t="s">
        <v>1191</v>
      </c>
      <c r="T29" t="s">
        <v>813</v>
      </c>
      <c r="U29" t="s">
        <v>557</v>
      </c>
      <c r="V29" t="s">
        <v>80</v>
      </c>
      <c r="W29" t="s">
        <v>79</v>
      </c>
      <c r="Z29">
        <f>H53</f>
        <v>39.405410000000003</v>
      </c>
      <c r="AA29">
        <f>H57</f>
        <v>28.16216</v>
      </c>
      <c r="AB29" s="51">
        <v>6</v>
      </c>
      <c r="AC29" s="51">
        <v>3</v>
      </c>
      <c r="AD29">
        <f t="shared" si="1"/>
        <v>0.71467750240385763</v>
      </c>
      <c r="AE29">
        <f t="shared" si="0"/>
        <v>-0.33592388362879894</v>
      </c>
      <c r="AF29">
        <f t="shared" si="2"/>
        <v>2</v>
      </c>
    </row>
    <row r="30" spans="2:32">
      <c r="B30">
        <v>4</v>
      </c>
      <c r="C30">
        <v>1</v>
      </c>
      <c r="D30">
        <v>1994</v>
      </c>
      <c r="E30" t="s">
        <v>34</v>
      </c>
      <c r="F30" t="s">
        <v>80</v>
      </c>
      <c r="G30" t="s">
        <v>80</v>
      </c>
      <c r="H30">
        <v>0</v>
      </c>
      <c r="I30">
        <v>3</v>
      </c>
      <c r="L30">
        <v>8</v>
      </c>
      <c r="M30">
        <v>1</v>
      </c>
      <c r="N30">
        <v>1</v>
      </c>
      <c r="O30" t="s">
        <v>819</v>
      </c>
      <c r="P30" t="s">
        <v>1039</v>
      </c>
      <c r="Q30">
        <v>1995</v>
      </c>
      <c r="R30" t="s">
        <v>1191</v>
      </c>
      <c r="T30" t="s">
        <v>813</v>
      </c>
      <c r="U30" t="s">
        <v>557</v>
      </c>
      <c r="V30" t="s">
        <v>80</v>
      </c>
      <c r="W30" t="s">
        <v>80</v>
      </c>
      <c r="Z30">
        <f>H58</f>
        <v>5.4054099999999998</v>
      </c>
      <c r="AA30">
        <f>H62</f>
        <v>4.1081099999999999</v>
      </c>
      <c r="AB30" s="51">
        <v>6</v>
      </c>
      <c r="AC30" s="51">
        <v>3</v>
      </c>
      <c r="AD30">
        <f t="shared" si="1"/>
        <v>0.75999970400025163</v>
      </c>
      <c r="AE30">
        <f t="shared" si="0"/>
        <v>-0.27443723517518925</v>
      </c>
      <c r="AF30">
        <f t="shared" si="2"/>
        <v>2</v>
      </c>
    </row>
    <row r="31" spans="2:32">
      <c r="B31">
        <v>4</v>
      </c>
      <c r="C31">
        <v>2</v>
      </c>
      <c r="D31">
        <v>1994</v>
      </c>
      <c r="E31" t="s">
        <v>34</v>
      </c>
      <c r="F31" t="s">
        <v>80</v>
      </c>
      <c r="G31" t="s">
        <v>80</v>
      </c>
      <c r="H31">
        <v>1.43713</v>
      </c>
      <c r="I31">
        <v>3</v>
      </c>
      <c r="L31">
        <v>8</v>
      </c>
      <c r="M31">
        <v>2</v>
      </c>
      <c r="N31">
        <v>2</v>
      </c>
      <c r="O31" t="s">
        <v>819</v>
      </c>
      <c r="P31" t="s">
        <v>1039</v>
      </c>
      <c r="Q31">
        <v>1995</v>
      </c>
      <c r="R31" t="s">
        <v>1191</v>
      </c>
      <c r="T31" t="s">
        <v>813</v>
      </c>
      <c r="U31" t="s">
        <v>557</v>
      </c>
      <c r="V31" t="s">
        <v>80</v>
      </c>
      <c r="W31" t="s">
        <v>80</v>
      </c>
      <c r="Z31">
        <f>H59</f>
        <v>3.6756799999999998</v>
      </c>
      <c r="AA31">
        <f>H63</f>
        <v>2.3783799999999999</v>
      </c>
      <c r="AB31" s="51">
        <v>6</v>
      </c>
      <c r="AC31" s="51">
        <v>3</v>
      </c>
      <c r="AD31">
        <f t="shared" si="1"/>
        <v>0.64705850346058413</v>
      </c>
      <c r="AE31">
        <f t="shared" si="0"/>
        <v>-0.4353185659097924</v>
      </c>
      <c r="AF31">
        <f t="shared" si="2"/>
        <v>2</v>
      </c>
    </row>
    <row r="32" spans="2:32">
      <c r="B32">
        <v>4</v>
      </c>
      <c r="C32">
        <v>3</v>
      </c>
      <c r="D32">
        <v>1994</v>
      </c>
      <c r="E32" t="s">
        <v>34</v>
      </c>
      <c r="F32" t="s">
        <v>80</v>
      </c>
      <c r="G32" t="s">
        <v>80</v>
      </c>
      <c r="H32">
        <v>4.9101800000000004</v>
      </c>
      <c r="I32">
        <v>3</v>
      </c>
      <c r="L32">
        <v>8</v>
      </c>
      <c r="M32">
        <v>3</v>
      </c>
      <c r="N32">
        <v>3</v>
      </c>
      <c r="O32" t="s">
        <v>819</v>
      </c>
      <c r="P32" t="s">
        <v>1039</v>
      </c>
      <c r="Q32">
        <v>1995</v>
      </c>
      <c r="R32" t="s">
        <v>1191</v>
      </c>
      <c r="T32" t="s">
        <v>813</v>
      </c>
      <c r="U32" t="s">
        <v>557</v>
      </c>
      <c r="V32" t="s">
        <v>80</v>
      </c>
      <c r="W32" t="s">
        <v>80</v>
      </c>
      <c r="Z32">
        <f>H60</f>
        <v>8.6486499999999999</v>
      </c>
      <c r="AA32">
        <f>H64</f>
        <v>8.5945900000000002</v>
      </c>
      <c r="AB32" s="51">
        <v>6</v>
      </c>
      <c r="AC32" s="51">
        <v>3</v>
      </c>
      <c r="AD32">
        <f t="shared" si="1"/>
        <v>0.99374931347666984</v>
      </c>
      <c r="AE32">
        <f t="shared" si="0"/>
        <v>-6.2703038549209826E-3</v>
      </c>
      <c r="AF32">
        <f t="shared" si="2"/>
        <v>2</v>
      </c>
    </row>
    <row r="33" spans="2:32">
      <c r="B33">
        <v>4</v>
      </c>
      <c r="C33">
        <v>4</v>
      </c>
      <c r="D33">
        <v>1994</v>
      </c>
      <c r="E33" t="s">
        <v>34</v>
      </c>
      <c r="F33" t="s">
        <v>80</v>
      </c>
      <c r="G33" t="s">
        <v>80</v>
      </c>
      <c r="H33">
        <v>13.473050000000001</v>
      </c>
      <c r="I33">
        <v>3</v>
      </c>
      <c r="L33">
        <v>8</v>
      </c>
      <c r="M33">
        <v>4</v>
      </c>
      <c r="N33">
        <v>4</v>
      </c>
      <c r="O33" t="s">
        <v>819</v>
      </c>
      <c r="P33" t="s">
        <v>1039</v>
      </c>
      <c r="Q33">
        <v>1995</v>
      </c>
      <c r="R33" t="s">
        <v>1191</v>
      </c>
      <c r="T33" t="s">
        <v>813</v>
      </c>
      <c r="U33" t="s">
        <v>557</v>
      </c>
      <c r="V33" t="s">
        <v>80</v>
      </c>
      <c r="W33" t="s">
        <v>80</v>
      </c>
      <c r="Z33">
        <f>H61</f>
        <v>38.91892</v>
      </c>
      <c r="AA33">
        <f>H65</f>
        <v>33.62162</v>
      </c>
      <c r="AB33" s="51">
        <v>6</v>
      </c>
      <c r="AC33" s="51">
        <v>3</v>
      </c>
      <c r="AD33">
        <f t="shared" si="1"/>
        <v>0.86388882322531046</v>
      </c>
      <c r="AE33">
        <f t="shared" si="0"/>
        <v>-0.14631119528021136</v>
      </c>
      <c r="AF33">
        <f t="shared" si="2"/>
        <v>2</v>
      </c>
    </row>
    <row r="34" spans="2:32">
      <c r="B34">
        <v>5</v>
      </c>
      <c r="C34">
        <v>1</v>
      </c>
      <c r="D34">
        <v>1995</v>
      </c>
      <c r="E34" t="s">
        <v>32</v>
      </c>
      <c r="F34" t="s">
        <v>79</v>
      </c>
      <c r="G34" t="s">
        <v>79</v>
      </c>
      <c r="H34">
        <v>5.8918900000000001</v>
      </c>
      <c r="I34">
        <v>3</v>
      </c>
      <c r="L34">
        <v>9</v>
      </c>
      <c r="M34">
        <v>1</v>
      </c>
      <c r="N34">
        <v>1</v>
      </c>
      <c r="O34" t="s">
        <v>819</v>
      </c>
      <c r="P34" t="s">
        <v>1039</v>
      </c>
      <c r="Q34">
        <v>1996</v>
      </c>
      <c r="R34" t="s">
        <v>1191</v>
      </c>
      <c r="S34" t="s">
        <v>1193</v>
      </c>
      <c r="T34" t="s">
        <v>813</v>
      </c>
      <c r="U34" t="s">
        <v>557</v>
      </c>
      <c r="X34" t="s">
        <v>1194</v>
      </c>
      <c r="Y34" t="s">
        <v>1120</v>
      </c>
      <c r="Z34">
        <v>114</v>
      </c>
      <c r="AA34">
        <v>70</v>
      </c>
      <c r="AB34" s="51">
        <v>3</v>
      </c>
      <c r="AC34" s="51">
        <v>3</v>
      </c>
      <c r="AD34">
        <f t="shared" si="1"/>
        <v>0.61403508771929827</v>
      </c>
      <c r="AE34">
        <f t="shared" si="0"/>
        <v>-0.48770320634513642</v>
      </c>
      <c r="AF34">
        <f t="shared" si="2"/>
        <v>1.5</v>
      </c>
    </row>
    <row r="35" spans="2:32">
      <c r="B35">
        <v>5</v>
      </c>
      <c r="C35">
        <v>2</v>
      </c>
      <c r="D35">
        <v>1995</v>
      </c>
      <c r="E35" t="s">
        <v>32</v>
      </c>
      <c r="F35" t="s">
        <v>79</v>
      </c>
      <c r="G35" t="s">
        <v>79</v>
      </c>
      <c r="H35">
        <v>2.2162199999999999</v>
      </c>
      <c r="I35">
        <v>3</v>
      </c>
      <c r="L35">
        <v>10</v>
      </c>
      <c r="M35">
        <v>1</v>
      </c>
      <c r="N35">
        <v>1</v>
      </c>
      <c r="O35" t="s">
        <v>819</v>
      </c>
      <c r="P35" t="s">
        <v>1039</v>
      </c>
      <c r="Q35">
        <v>1996</v>
      </c>
      <c r="R35" t="s">
        <v>1191</v>
      </c>
      <c r="S35" t="s">
        <v>1193</v>
      </c>
      <c r="T35" t="s">
        <v>813</v>
      </c>
      <c r="U35" t="s">
        <v>557</v>
      </c>
      <c r="X35" t="s">
        <v>1194</v>
      </c>
      <c r="Y35" t="s">
        <v>658</v>
      </c>
      <c r="Z35">
        <v>42</v>
      </c>
      <c r="AA35">
        <v>41</v>
      </c>
      <c r="AB35" s="51">
        <v>3</v>
      </c>
      <c r="AC35" s="51">
        <v>3</v>
      </c>
      <c r="AD35">
        <f t="shared" si="1"/>
        <v>0.97619047619047616</v>
      </c>
      <c r="AE35">
        <f t="shared" si="0"/>
        <v>-2.409755157906053E-2</v>
      </c>
      <c r="AF35">
        <f t="shared" si="2"/>
        <v>1.5</v>
      </c>
    </row>
    <row r="36" spans="2:32">
      <c r="B36">
        <v>5</v>
      </c>
      <c r="C36">
        <v>3</v>
      </c>
      <c r="D36">
        <v>1995</v>
      </c>
      <c r="E36" t="s">
        <v>32</v>
      </c>
      <c r="F36" t="s">
        <v>79</v>
      </c>
      <c r="G36" t="s">
        <v>79</v>
      </c>
      <c r="H36">
        <v>2.54054</v>
      </c>
      <c r="I36">
        <v>3</v>
      </c>
      <c r="L36">
        <v>11</v>
      </c>
      <c r="M36">
        <v>1</v>
      </c>
      <c r="N36">
        <v>1</v>
      </c>
      <c r="O36" t="s">
        <v>819</v>
      </c>
      <c r="P36" t="s">
        <v>1039</v>
      </c>
      <c r="Q36">
        <v>1996</v>
      </c>
      <c r="R36" t="s">
        <v>1191</v>
      </c>
      <c r="S36" t="s">
        <v>1193</v>
      </c>
      <c r="T36" t="s">
        <v>813</v>
      </c>
      <c r="U36" t="s">
        <v>557</v>
      </c>
      <c r="X36" t="s">
        <v>1193</v>
      </c>
      <c r="Y36" t="s">
        <v>1120</v>
      </c>
      <c r="Z36">
        <v>151</v>
      </c>
      <c r="AA36">
        <v>106</v>
      </c>
      <c r="AB36" s="51">
        <v>3</v>
      </c>
      <c r="AC36" s="51">
        <v>3</v>
      </c>
      <c r="AD36">
        <f t="shared" si="1"/>
        <v>0.70198675496688745</v>
      </c>
      <c r="AE36">
        <f t="shared" si="0"/>
        <v>-0.35384074270285715</v>
      </c>
      <c r="AF36">
        <f t="shared" si="2"/>
        <v>1.5</v>
      </c>
    </row>
    <row r="37" spans="2:32">
      <c r="B37">
        <v>5</v>
      </c>
      <c r="C37">
        <v>4</v>
      </c>
      <c r="D37">
        <v>1995</v>
      </c>
      <c r="E37" t="s">
        <v>32</v>
      </c>
      <c r="F37" t="s">
        <v>79</v>
      </c>
      <c r="G37" t="s">
        <v>79</v>
      </c>
      <c r="H37">
        <v>18</v>
      </c>
      <c r="I37">
        <v>3</v>
      </c>
      <c r="L37">
        <v>12</v>
      </c>
      <c r="M37">
        <v>1</v>
      </c>
      <c r="N37">
        <v>1</v>
      </c>
      <c r="O37" t="s">
        <v>819</v>
      </c>
      <c r="P37" t="s">
        <v>1039</v>
      </c>
      <c r="Q37">
        <v>1996</v>
      </c>
      <c r="R37" t="s">
        <v>1191</v>
      </c>
      <c r="S37" t="s">
        <v>1193</v>
      </c>
      <c r="T37" t="s">
        <v>813</v>
      </c>
      <c r="U37" t="s">
        <v>557</v>
      </c>
      <c r="X37" t="s">
        <v>1193</v>
      </c>
      <c r="Y37" t="s">
        <v>658</v>
      </c>
      <c r="Z37">
        <v>99</v>
      </c>
      <c r="AA37">
        <v>54</v>
      </c>
      <c r="AB37" s="51">
        <v>3</v>
      </c>
      <c r="AC37" s="51">
        <v>3</v>
      </c>
      <c r="AD37">
        <f t="shared" si="1"/>
        <v>0.54545454545454541</v>
      </c>
      <c r="AE37">
        <f t="shared" si="0"/>
        <v>-0.6061358035703156</v>
      </c>
      <c r="AF37">
        <f t="shared" si="2"/>
        <v>1.5</v>
      </c>
    </row>
    <row r="38" spans="2:32">
      <c r="B38">
        <v>5</v>
      </c>
      <c r="C38">
        <v>1</v>
      </c>
      <c r="D38">
        <v>1995</v>
      </c>
      <c r="E38" t="s">
        <v>34</v>
      </c>
      <c r="F38" t="s">
        <v>79</v>
      </c>
      <c r="G38" t="s">
        <v>79</v>
      </c>
      <c r="H38">
        <v>5.6216200000000001</v>
      </c>
      <c r="I38">
        <v>3</v>
      </c>
      <c r="L38">
        <v>13</v>
      </c>
      <c r="M38">
        <v>1</v>
      </c>
      <c r="N38">
        <v>1</v>
      </c>
      <c r="O38" t="s">
        <v>819</v>
      </c>
      <c r="P38" t="s">
        <v>1039</v>
      </c>
      <c r="Q38">
        <v>1996</v>
      </c>
      <c r="R38" t="s">
        <v>1191</v>
      </c>
      <c r="S38" t="s">
        <v>1195</v>
      </c>
      <c r="T38" t="s">
        <v>813</v>
      </c>
      <c r="U38" t="s">
        <v>557</v>
      </c>
      <c r="X38" t="s">
        <v>1194</v>
      </c>
      <c r="Y38" t="s">
        <v>1120</v>
      </c>
      <c r="Z38">
        <v>0.72</v>
      </c>
      <c r="AA38">
        <v>0.26</v>
      </c>
      <c r="AB38" s="51">
        <v>3</v>
      </c>
      <c r="AC38" s="51">
        <v>3</v>
      </c>
      <c r="AD38">
        <f t="shared" si="1"/>
        <v>0.36111111111111116</v>
      </c>
      <c r="AE38">
        <f t="shared" si="0"/>
        <v>-1.0185695809945732</v>
      </c>
      <c r="AF38">
        <f t="shared" si="2"/>
        <v>1.5</v>
      </c>
    </row>
    <row r="39" spans="2:32">
      <c r="B39">
        <v>5</v>
      </c>
      <c r="C39">
        <v>2</v>
      </c>
      <c r="D39">
        <v>1995</v>
      </c>
      <c r="E39" t="s">
        <v>34</v>
      </c>
      <c r="F39" t="s">
        <v>79</v>
      </c>
      <c r="G39" t="s">
        <v>79</v>
      </c>
      <c r="H39">
        <v>1.08108</v>
      </c>
      <c r="I39">
        <v>3</v>
      </c>
      <c r="L39">
        <v>14</v>
      </c>
      <c r="M39">
        <v>1</v>
      </c>
      <c r="N39">
        <v>1</v>
      </c>
      <c r="O39" t="s">
        <v>819</v>
      </c>
      <c r="P39" t="s">
        <v>1039</v>
      </c>
      <c r="Q39">
        <v>1996</v>
      </c>
      <c r="R39" t="s">
        <v>1191</v>
      </c>
      <c r="S39" t="s">
        <v>1195</v>
      </c>
      <c r="T39" t="s">
        <v>813</v>
      </c>
      <c r="U39" t="s">
        <v>557</v>
      </c>
      <c r="X39" t="s">
        <v>1193</v>
      </c>
      <c r="Y39" t="s">
        <v>1120</v>
      </c>
      <c r="Z39">
        <v>2.09</v>
      </c>
      <c r="AA39">
        <v>0.31</v>
      </c>
      <c r="AB39" s="51">
        <v>3</v>
      </c>
      <c r="AC39" s="51">
        <v>3</v>
      </c>
      <c r="AD39">
        <f t="shared" si="1"/>
        <v>0.14832535885167464</v>
      </c>
      <c r="AE39">
        <f t="shared" si="0"/>
        <v>-1.9083470474796649</v>
      </c>
      <c r="AF39">
        <f t="shared" si="2"/>
        <v>1.5</v>
      </c>
    </row>
    <row r="40" spans="2:32">
      <c r="B40">
        <v>5</v>
      </c>
      <c r="C40">
        <v>3</v>
      </c>
      <c r="D40">
        <v>1995</v>
      </c>
      <c r="E40" t="s">
        <v>34</v>
      </c>
      <c r="F40" t="s">
        <v>79</v>
      </c>
      <c r="G40" t="s">
        <v>79</v>
      </c>
      <c r="H40">
        <v>2.5945900000000002</v>
      </c>
      <c r="I40">
        <v>3</v>
      </c>
      <c r="L40">
        <v>15</v>
      </c>
      <c r="M40">
        <v>1</v>
      </c>
      <c r="N40">
        <v>1</v>
      </c>
      <c r="O40" t="s">
        <v>819</v>
      </c>
      <c r="P40" t="s">
        <v>1039</v>
      </c>
      <c r="Q40">
        <v>1997</v>
      </c>
      <c r="R40" t="s">
        <v>1191</v>
      </c>
      <c r="S40" t="s">
        <v>1193</v>
      </c>
      <c r="T40" t="s">
        <v>813</v>
      </c>
      <c r="U40" t="s">
        <v>557</v>
      </c>
      <c r="X40" t="s">
        <v>1194</v>
      </c>
      <c r="Y40" t="s">
        <v>1120</v>
      </c>
      <c r="Z40">
        <v>156</v>
      </c>
      <c r="AA40">
        <v>130</v>
      </c>
      <c r="AB40" s="51">
        <v>3</v>
      </c>
      <c r="AC40" s="51">
        <v>3</v>
      </c>
      <c r="AD40">
        <f t="shared" si="1"/>
        <v>0.83333333333333337</v>
      </c>
      <c r="AE40">
        <f t="shared" si="0"/>
        <v>-0.18232155679395459</v>
      </c>
      <c r="AF40">
        <f t="shared" si="2"/>
        <v>1.5</v>
      </c>
    </row>
    <row r="41" spans="2:32">
      <c r="B41">
        <v>5</v>
      </c>
      <c r="C41">
        <v>4</v>
      </c>
      <c r="D41">
        <v>1995</v>
      </c>
      <c r="E41" t="s">
        <v>34</v>
      </c>
      <c r="F41" t="s">
        <v>79</v>
      </c>
      <c r="G41" t="s">
        <v>79</v>
      </c>
      <c r="H41">
        <v>15.56757</v>
      </c>
      <c r="I41">
        <v>3</v>
      </c>
      <c r="L41">
        <v>16</v>
      </c>
      <c r="M41">
        <v>1</v>
      </c>
      <c r="N41">
        <v>1</v>
      </c>
      <c r="O41" t="s">
        <v>819</v>
      </c>
      <c r="P41" t="s">
        <v>1039</v>
      </c>
      <c r="Q41">
        <v>1997</v>
      </c>
      <c r="R41" t="s">
        <v>1191</v>
      </c>
      <c r="S41" t="s">
        <v>1193</v>
      </c>
      <c r="T41" t="s">
        <v>813</v>
      </c>
      <c r="U41" t="s">
        <v>557</v>
      </c>
      <c r="X41" t="s">
        <v>1194</v>
      </c>
      <c r="Y41" t="s">
        <v>658</v>
      </c>
      <c r="Z41">
        <v>17</v>
      </c>
      <c r="AA41">
        <v>11</v>
      </c>
      <c r="AB41" s="51">
        <v>3</v>
      </c>
      <c r="AC41" s="51">
        <v>3</v>
      </c>
      <c r="AD41">
        <f t="shared" si="1"/>
        <v>0.6470588235294118</v>
      </c>
      <c r="AE41">
        <f t="shared" si="0"/>
        <v>-0.4353180712578455</v>
      </c>
      <c r="AF41">
        <f t="shared" si="2"/>
        <v>1.5</v>
      </c>
    </row>
    <row r="42" spans="2:32">
      <c r="B42">
        <v>6</v>
      </c>
      <c r="C42">
        <v>1</v>
      </c>
      <c r="D42">
        <v>1995</v>
      </c>
      <c r="E42" t="s">
        <v>32</v>
      </c>
      <c r="F42" t="s">
        <v>79</v>
      </c>
      <c r="G42" t="s">
        <v>80</v>
      </c>
      <c r="H42">
        <v>7.1351399999999998</v>
      </c>
      <c r="I42">
        <v>3</v>
      </c>
      <c r="L42">
        <v>17</v>
      </c>
      <c r="M42">
        <v>1</v>
      </c>
      <c r="N42">
        <v>1</v>
      </c>
      <c r="O42" t="s">
        <v>819</v>
      </c>
      <c r="P42" t="s">
        <v>1039</v>
      </c>
      <c r="Q42">
        <v>1997</v>
      </c>
      <c r="R42" t="s">
        <v>1191</v>
      </c>
      <c r="S42" t="s">
        <v>1193</v>
      </c>
      <c r="T42" t="s">
        <v>813</v>
      </c>
      <c r="U42" t="s">
        <v>557</v>
      </c>
      <c r="X42" t="s">
        <v>1193</v>
      </c>
      <c r="Y42" t="s">
        <v>1120</v>
      </c>
      <c r="Z42">
        <v>291</v>
      </c>
      <c r="AA42">
        <v>231</v>
      </c>
      <c r="AB42" s="51">
        <v>3</v>
      </c>
      <c r="AC42" s="51">
        <v>3</v>
      </c>
      <c r="AD42">
        <f t="shared" si="1"/>
        <v>0.79381443298969068</v>
      </c>
      <c r="AE42">
        <f t="shared" si="0"/>
        <v>-0.23090555664969903</v>
      </c>
      <c r="AF42">
        <f t="shared" si="2"/>
        <v>1.5</v>
      </c>
    </row>
    <row r="43" spans="2:32">
      <c r="B43">
        <v>6</v>
      </c>
      <c r="C43">
        <v>2</v>
      </c>
      <c r="D43">
        <v>1995</v>
      </c>
      <c r="E43" t="s">
        <v>32</v>
      </c>
      <c r="F43" t="s">
        <v>79</v>
      </c>
      <c r="G43" t="s">
        <v>80</v>
      </c>
      <c r="H43">
        <v>1.6756800000000001</v>
      </c>
      <c r="I43">
        <v>3</v>
      </c>
      <c r="L43">
        <v>18</v>
      </c>
      <c r="M43">
        <v>1</v>
      </c>
      <c r="N43">
        <v>1</v>
      </c>
      <c r="O43" t="s">
        <v>819</v>
      </c>
      <c r="P43" t="s">
        <v>1039</v>
      </c>
      <c r="Q43">
        <v>1997</v>
      </c>
      <c r="R43" t="s">
        <v>1191</v>
      </c>
      <c r="S43" t="s">
        <v>1193</v>
      </c>
      <c r="T43" t="s">
        <v>813</v>
      </c>
      <c r="U43" t="s">
        <v>557</v>
      </c>
      <c r="X43" t="s">
        <v>1193</v>
      </c>
      <c r="Y43" t="s">
        <v>658</v>
      </c>
      <c r="Z43">
        <v>36</v>
      </c>
      <c r="AA43">
        <v>24</v>
      </c>
      <c r="AB43" s="51">
        <v>3</v>
      </c>
      <c r="AC43" s="51">
        <v>3</v>
      </c>
      <c r="AD43">
        <f t="shared" si="1"/>
        <v>0.66666666666666663</v>
      </c>
      <c r="AE43">
        <f t="shared" si="0"/>
        <v>-0.40546510810816444</v>
      </c>
      <c r="AF43">
        <f t="shared" si="2"/>
        <v>1.5</v>
      </c>
    </row>
    <row r="44" spans="2:32">
      <c r="B44">
        <v>6</v>
      </c>
      <c r="C44">
        <v>3</v>
      </c>
      <c r="D44">
        <v>1995</v>
      </c>
      <c r="E44" t="s">
        <v>32</v>
      </c>
      <c r="F44" t="s">
        <v>79</v>
      </c>
      <c r="G44" t="s">
        <v>80</v>
      </c>
      <c r="H44">
        <v>7.4054099999999998</v>
      </c>
      <c r="I44">
        <v>3</v>
      </c>
      <c r="L44">
        <v>19</v>
      </c>
      <c r="M44">
        <v>1</v>
      </c>
      <c r="N44">
        <v>1</v>
      </c>
      <c r="O44" t="s">
        <v>819</v>
      </c>
      <c r="P44" t="s">
        <v>1039</v>
      </c>
      <c r="Q44">
        <v>1997</v>
      </c>
      <c r="R44" t="s">
        <v>1191</v>
      </c>
      <c r="S44" t="s">
        <v>1195</v>
      </c>
      <c r="T44" t="s">
        <v>813</v>
      </c>
      <c r="U44" t="s">
        <v>557</v>
      </c>
      <c r="X44" t="s">
        <v>1194</v>
      </c>
      <c r="Y44" t="s">
        <v>1120</v>
      </c>
      <c r="Z44">
        <v>34</v>
      </c>
      <c r="AA44">
        <v>16</v>
      </c>
      <c r="AB44" s="51">
        <v>3</v>
      </c>
      <c r="AC44" s="51">
        <v>3</v>
      </c>
      <c r="AD44">
        <f t="shared" si="1"/>
        <v>0.47058823529411764</v>
      </c>
      <c r="AE44">
        <f t="shared" si="0"/>
        <v>-0.7537718023763802</v>
      </c>
      <c r="AF44">
        <f t="shared" si="2"/>
        <v>1.5</v>
      </c>
    </row>
    <row r="45" spans="2:32">
      <c r="B45">
        <v>6</v>
      </c>
      <c r="C45">
        <v>4</v>
      </c>
      <c r="D45">
        <v>1995</v>
      </c>
      <c r="E45" t="s">
        <v>32</v>
      </c>
      <c r="F45" t="s">
        <v>79</v>
      </c>
      <c r="G45" t="s">
        <v>80</v>
      </c>
      <c r="H45">
        <v>25.94595</v>
      </c>
      <c r="I45">
        <v>3</v>
      </c>
      <c r="L45">
        <v>20</v>
      </c>
      <c r="M45">
        <v>1</v>
      </c>
      <c r="N45">
        <v>1</v>
      </c>
      <c r="O45" t="s">
        <v>819</v>
      </c>
      <c r="P45" t="s">
        <v>1039</v>
      </c>
      <c r="Q45">
        <v>1997</v>
      </c>
      <c r="R45" t="s">
        <v>1191</v>
      </c>
      <c r="S45" t="s">
        <v>1195</v>
      </c>
      <c r="T45" t="s">
        <v>813</v>
      </c>
      <c r="U45" t="s">
        <v>557</v>
      </c>
      <c r="X45" t="s">
        <v>1193</v>
      </c>
      <c r="Y45" t="s">
        <v>1120</v>
      </c>
      <c r="Z45">
        <v>176</v>
      </c>
      <c r="AA45">
        <v>71</v>
      </c>
      <c r="AB45" s="51">
        <v>3</v>
      </c>
      <c r="AC45" s="51">
        <v>3</v>
      </c>
      <c r="AD45">
        <f t="shared" si="1"/>
        <v>0.40340909090909088</v>
      </c>
      <c r="AE45">
        <f t="shared" si="0"/>
        <v>-0.90780411799683647</v>
      </c>
      <c r="AF45">
        <f t="shared" si="2"/>
        <v>1.5</v>
      </c>
    </row>
    <row r="46" spans="2:32">
      <c r="B46">
        <v>6</v>
      </c>
      <c r="C46">
        <v>1</v>
      </c>
      <c r="D46">
        <v>1995</v>
      </c>
      <c r="E46" t="s">
        <v>34</v>
      </c>
      <c r="F46" t="s">
        <v>79</v>
      </c>
      <c r="G46" t="s">
        <v>80</v>
      </c>
      <c r="H46">
        <v>5.0270299999999999</v>
      </c>
      <c r="I46">
        <v>3</v>
      </c>
      <c r="AB46" s="51"/>
      <c r="AC46" s="51"/>
    </row>
    <row r="47" spans="2:32">
      <c r="B47">
        <v>6</v>
      </c>
      <c r="C47">
        <v>2</v>
      </c>
      <c r="D47">
        <v>1995</v>
      </c>
      <c r="E47" t="s">
        <v>34</v>
      </c>
      <c r="F47" t="s">
        <v>79</v>
      </c>
      <c r="G47" t="s">
        <v>80</v>
      </c>
      <c r="H47">
        <v>1.5675699999999999</v>
      </c>
      <c r="I47">
        <v>3</v>
      </c>
      <c r="AB47" s="51"/>
      <c r="AC47" s="51"/>
    </row>
    <row r="48" spans="2:32">
      <c r="B48">
        <v>6</v>
      </c>
      <c r="C48">
        <v>3</v>
      </c>
      <c r="D48">
        <v>1995</v>
      </c>
      <c r="E48" t="s">
        <v>34</v>
      </c>
      <c r="F48" t="s">
        <v>79</v>
      </c>
      <c r="G48" t="s">
        <v>80</v>
      </c>
      <c r="H48">
        <v>6.7567599999999999</v>
      </c>
      <c r="I48">
        <v>3</v>
      </c>
      <c r="AB48" s="51"/>
      <c r="AC48" s="51"/>
    </row>
    <row r="49" spans="2:29">
      <c r="B49">
        <v>6</v>
      </c>
      <c r="C49">
        <v>4</v>
      </c>
      <c r="D49">
        <v>1995</v>
      </c>
      <c r="E49" t="s">
        <v>34</v>
      </c>
      <c r="F49" t="s">
        <v>79</v>
      </c>
      <c r="G49" t="s">
        <v>80</v>
      </c>
      <c r="H49">
        <v>21.72973</v>
      </c>
      <c r="I49">
        <v>3</v>
      </c>
      <c r="AB49" s="51"/>
      <c r="AC49" s="51"/>
    </row>
    <row r="50" spans="2:29">
      <c r="B50">
        <v>7</v>
      </c>
      <c r="C50">
        <v>1</v>
      </c>
      <c r="D50">
        <v>1995</v>
      </c>
      <c r="E50" t="s">
        <v>32</v>
      </c>
      <c r="F50" t="s">
        <v>80</v>
      </c>
      <c r="G50" t="s">
        <v>79</v>
      </c>
      <c r="H50">
        <v>4.6486499999999999</v>
      </c>
      <c r="I50">
        <v>3</v>
      </c>
      <c r="AB50" s="51"/>
      <c r="AC50" s="51"/>
    </row>
    <row r="51" spans="2:29">
      <c r="B51">
        <v>7</v>
      </c>
      <c r="C51">
        <v>2</v>
      </c>
      <c r="D51">
        <v>1995</v>
      </c>
      <c r="E51" t="s">
        <v>32</v>
      </c>
      <c r="F51" t="s">
        <v>80</v>
      </c>
      <c r="G51" t="s">
        <v>79</v>
      </c>
      <c r="H51">
        <v>5.0270299999999999</v>
      </c>
      <c r="I51">
        <v>3</v>
      </c>
      <c r="AB51" s="51"/>
      <c r="AC51" s="51"/>
    </row>
    <row r="52" spans="2:29">
      <c r="B52">
        <v>7</v>
      </c>
      <c r="C52">
        <v>3</v>
      </c>
      <c r="D52">
        <v>1995</v>
      </c>
      <c r="E52" t="s">
        <v>32</v>
      </c>
      <c r="F52" t="s">
        <v>80</v>
      </c>
      <c r="G52" t="s">
        <v>79</v>
      </c>
      <c r="H52">
        <v>20.59459</v>
      </c>
      <c r="I52">
        <v>3</v>
      </c>
      <c r="AB52" s="51"/>
      <c r="AC52" s="51"/>
    </row>
    <row r="53" spans="2:29">
      <c r="B53">
        <v>7</v>
      </c>
      <c r="C53">
        <v>4</v>
      </c>
      <c r="D53">
        <v>1995</v>
      </c>
      <c r="E53" t="s">
        <v>32</v>
      </c>
      <c r="F53" t="s">
        <v>80</v>
      </c>
      <c r="G53" t="s">
        <v>79</v>
      </c>
      <c r="H53">
        <v>39.405410000000003</v>
      </c>
      <c r="I53">
        <v>3</v>
      </c>
      <c r="AB53" s="51"/>
      <c r="AC53" s="51"/>
    </row>
    <row r="54" spans="2:29">
      <c r="B54">
        <v>7</v>
      </c>
      <c r="C54">
        <v>1</v>
      </c>
      <c r="D54">
        <v>1995</v>
      </c>
      <c r="E54" t="s">
        <v>34</v>
      </c>
      <c r="F54" t="s">
        <v>80</v>
      </c>
      <c r="G54" t="s">
        <v>79</v>
      </c>
      <c r="H54">
        <v>5.6756799999999998</v>
      </c>
      <c r="I54">
        <v>3</v>
      </c>
      <c r="AB54" s="51"/>
      <c r="AC54" s="51"/>
    </row>
    <row r="55" spans="2:29">
      <c r="B55">
        <v>7</v>
      </c>
      <c r="C55">
        <v>2</v>
      </c>
      <c r="D55">
        <v>1995</v>
      </c>
      <c r="E55" t="s">
        <v>34</v>
      </c>
      <c r="F55" t="s">
        <v>80</v>
      </c>
      <c r="G55" t="s">
        <v>79</v>
      </c>
      <c r="H55">
        <v>4.4864899999999999</v>
      </c>
      <c r="I55">
        <v>3</v>
      </c>
      <c r="AB55" s="51"/>
      <c r="AC55" s="51"/>
    </row>
    <row r="56" spans="2:29">
      <c r="B56">
        <v>7</v>
      </c>
      <c r="C56">
        <v>3</v>
      </c>
      <c r="D56">
        <v>1995</v>
      </c>
      <c r="E56" t="s">
        <v>34</v>
      </c>
      <c r="F56" t="s">
        <v>80</v>
      </c>
      <c r="G56" t="s">
        <v>79</v>
      </c>
      <c r="H56">
        <v>8.8648600000000002</v>
      </c>
      <c r="I56">
        <v>3</v>
      </c>
      <c r="AB56" s="51"/>
      <c r="AC56" s="51"/>
    </row>
    <row r="57" spans="2:29">
      <c r="B57">
        <v>7</v>
      </c>
      <c r="C57">
        <v>4</v>
      </c>
      <c r="D57">
        <v>1995</v>
      </c>
      <c r="E57" t="s">
        <v>34</v>
      </c>
      <c r="F57" t="s">
        <v>80</v>
      </c>
      <c r="G57" t="s">
        <v>79</v>
      </c>
      <c r="H57">
        <v>28.16216</v>
      </c>
      <c r="I57">
        <v>3</v>
      </c>
      <c r="AB57" s="51"/>
      <c r="AC57" s="51"/>
    </row>
    <row r="58" spans="2:29">
      <c r="B58">
        <v>8</v>
      </c>
      <c r="C58">
        <v>1</v>
      </c>
      <c r="D58">
        <v>1995</v>
      </c>
      <c r="E58" t="s">
        <v>32</v>
      </c>
      <c r="F58" t="s">
        <v>80</v>
      </c>
      <c r="G58" t="s">
        <v>80</v>
      </c>
      <c r="H58">
        <v>5.4054099999999998</v>
      </c>
      <c r="I58">
        <v>3</v>
      </c>
      <c r="AB58" s="51"/>
      <c r="AC58" s="51"/>
    </row>
    <row r="59" spans="2:29">
      <c r="B59">
        <v>8</v>
      </c>
      <c r="C59">
        <v>2</v>
      </c>
      <c r="D59">
        <v>1995</v>
      </c>
      <c r="E59" t="s">
        <v>32</v>
      </c>
      <c r="F59" t="s">
        <v>80</v>
      </c>
      <c r="G59" t="s">
        <v>80</v>
      </c>
      <c r="H59">
        <v>3.6756799999999998</v>
      </c>
      <c r="I59">
        <v>3</v>
      </c>
      <c r="AB59" s="51"/>
      <c r="AC59" s="51"/>
    </row>
    <row r="60" spans="2:29">
      <c r="B60">
        <v>8</v>
      </c>
      <c r="C60">
        <v>3</v>
      </c>
      <c r="D60">
        <v>1995</v>
      </c>
      <c r="E60" t="s">
        <v>32</v>
      </c>
      <c r="F60" t="s">
        <v>80</v>
      </c>
      <c r="G60" t="s">
        <v>80</v>
      </c>
      <c r="H60">
        <v>8.6486499999999999</v>
      </c>
      <c r="I60">
        <v>3</v>
      </c>
      <c r="AB60" s="51"/>
      <c r="AC60" s="51"/>
    </row>
    <row r="61" spans="2:29">
      <c r="B61">
        <v>8</v>
      </c>
      <c r="C61">
        <v>4</v>
      </c>
      <c r="D61">
        <v>1995</v>
      </c>
      <c r="E61" t="s">
        <v>32</v>
      </c>
      <c r="F61" t="s">
        <v>80</v>
      </c>
      <c r="G61" t="s">
        <v>80</v>
      </c>
      <c r="H61">
        <v>38.91892</v>
      </c>
      <c r="I61">
        <v>3</v>
      </c>
      <c r="AB61" s="51"/>
      <c r="AC61" s="51"/>
    </row>
    <row r="62" spans="2:29">
      <c r="B62">
        <v>8</v>
      </c>
      <c r="C62">
        <v>1</v>
      </c>
      <c r="D62">
        <v>1995</v>
      </c>
      <c r="E62" t="s">
        <v>34</v>
      </c>
      <c r="F62" t="s">
        <v>80</v>
      </c>
      <c r="G62" t="s">
        <v>80</v>
      </c>
      <c r="H62">
        <v>4.1081099999999999</v>
      </c>
      <c r="I62">
        <v>3</v>
      </c>
      <c r="AB62" s="51"/>
      <c r="AC62" s="51"/>
    </row>
    <row r="63" spans="2:29">
      <c r="B63">
        <v>8</v>
      </c>
      <c r="C63">
        <v>2</v>
      </c>
      <c r="D63">
        <v>1995</v>
      </c>
      <c r="E63" t="s">
        <v>34</v>
      </c>
      <c r="F63" t="s">
        <v>80</v>
      </c>
      <c r="G63" t="s">
        <v>80</v>
      </c>
      <c r="H63">
        <v>2.3783799999999999</v>
      </c>
      <c r="I63">
        <v>3</v>
      </c>
      <c r="AB63" s="51"/>
      <c r="AC63" s="51"/>
    </row>
    <row r="64" spans="2:29">
      <c r="B64">
        <v>8</v>
      </c>
      <c r="C64">
        <v>3</v>
      </c>
      <c r="D64">
        <v>1995</v>
      </c>
      <c r="E64" t="s">
        <v>34</v>
      </c>
      <c r="F64" t="s">
        <v>80</v>
      </c>
      <c r="G64" t="s">
        <v>80</v>
      </c>
      <c r="H64">
        <v>8.5945900000000002</v>
      </c>
      <c r="I64">
        <v>3</v>
      </c>
      <c r="AB64" s="51"/>
      <c r="AC64" s="51"/>
    </row>
    <row r="65" spans="1:29">
      <c r="B65">
        <v>8</v>
      </c>
      <c r="C65">
        <v>4</v>
      </c>
      <c r="D65">
        <v>1995</v>
      </c>
      <c r="E65" t="s">
        <v>34</v>
      </c>
      <c r="F65" t="s">
        <v>80</v>
      </c>
      <c r="G65" t="s">
        <v>80</v>
      </c>
      <c r="H65">
        <v>33.62162</v>
      </c>
      <c r="I65">
        <v>3</v>
      </c>
      <c r="AB65" s="51"/>
      <c r="AC65" s="51"/>
    </row>
    <row r="66" spans="1:29">
      <c r="AB66" s="51"/>
      <c r="AC66" s="51"/>
    </row>
    <row r="67" spans="1:29">
      <c r="A67" t="s">
        <v>60</v>
      </c>
      <c r="B67" t="s">
        <v>15</v>
      </c>
      <c r="C67" t="s">
        <v>597</v>
      </c>
      <c r="D67" t="s">
        <v>49</v>
      </c>
      <c r="E67" t="s">
        <v>1192</v>
      </c>
      <c r="F67" t="s">
        <v>658</v>
      </c>
      <c r="G67" t="s">
        <v>1191</v>
      </c>
      <c r="H67" t="s">
        <v>13</v>
      </c>
      <c r="AB67" s="51"/>
      <c r="AC67" s="51"/>
    </row>
    <row r="68" spans="1:29">
      <c r="A68" t="s">
        <v>856</v>
      </c>
      <c r="B68">
        <v>9</v>
      </c>
      <c r="C68">
        <v>1996</v>
      </c>
      <c r="D68" t="s">
        <v>32</v>
      </c>
      <c r="E68" t="s">
        <v>1194</v>
      </c>
      <c r="F68" t="s">
        <v>1120</v>
      </c>
      <c r="G68">
        <v>114</v>
      </c>
      <c r="H68">
        <v>3</v>
      </c>
      <c r="AB68" s="51"/>
      <c r="AC68" s="51"/>
    </row>
    <row r="69" spans="1:29">
      <c r="A69" t="s">
        <v>515</v>
      </c>
      <c r="B69">
        <v>9</v>
      </c>
      <c r="C69">
        <v>1996</v>
      </c>
      <c r="D69" t="s">
        <v>34</v>
      </c>
      <c r="E69" t="s">
        <v>1194</v>
      </c>
      <c r="F69" t="s">
        <v>1120</v>
      </c>
      <c r="G69">
        <v>70</v>
      </c>
      <c r="H69">
        <v>3</v>
      </c>
      <c r="AB69" s="51"/>
      <c r="AC69" s="51"/>
    </row>
    <row r="70" spans="1:29">
      <c r="A70" t="s">
        <v>819</v>
      </c>
      <c r="B70">
        <v>10</v>
      </c>
      <c r="C70">
        <v>1996</v>
      </c>
      <c r="D70" t="s">
        <v>32</v>
      </c>
      <c r="E70" t="s">
        <v>1194</v>
      </c>
      <c r="F70" t="s">
        <v>658</v>
      </c>
      <c r="G70">
        <v>42</v>
      </c>
      <c r="H70">
        <v>3</v>
      </c>
      <c r="AB70" s="51"/>
      <c r="AC70" s="51"/>
    </row>
    <row r="71" spans="1:29">
      <c r="A71" t="s">
        <v>707</v>
      </c>
      <c r="B71">
        <v>10</v>
      </c>
      <c r="C71">
        <v>1996</v>
      </c>
      <c r="D71" t="s">
        <v>34</v>
      </c>
      <c r="E71" t="s">
        <v>1194</v>
      </c>
      <c r="F71" t="s">
        <v>658</v>
      </c>
      <c r="G71">
        <v>41</v>
      </c>
      <c r="H71">
        <v>3</v>
      </c>
      <c r="AB71" s="51"/>
      <c r="AC71" s="51"/>
    </row>
    <row r="72" spans="1:29">
      <c r="A72" t="s">
        <v>1039</v>
      </c>
      <c r="B72">
        <v>11</v>
      </c>
      <c r="C72">
        <v>1996</v>
      </c>
      <c r="D72" t="s">
        <v>32</v>
      </c>
      <c r="E72" t="s">
        <v>1193</v>
      </c>
      <c r="F72" t="s">
        <v>1120</v>
      </c>
      <c r="G72">
        <v>151</v>
      </c>
      <c r="H72">
        <v>3</v>
      </c>
      <c r="AB72" s="51"/>
      <c r="AC72" s="51"/>
    </row>
    <row r="73" spans="1:29">
      <c r="A73" t="s">
        <v>620</v>
      </c>
      <c r="B73">
        <v>11</v>
      </c>
      <c r="C73">
        <v>1996</v>
      </c>
      <c r="D73" t="s">
        <v>34</v>
      </c>
      <c r="E73" t="s">
        <v>1193</v>
      </c>
      <c r="F73" t="s">
        <v>1120</v>
      </c>
      <c r="G73">
        <v>106</v>
      </c>
      <c r="H73">
        <v>3</v>
      </c>
      <c r="AB73" s="51"/>
      <c r="AC73" s="51"/>
    </row>
    <row r="74" spans="1:29">
      <c r="A74" t="s">
        <v>1193</v>
      </c>
      <c r="B74">
        <v>12</v>
      </c>
      <c r="C74">
        <v>1996</v>
      </c>
      <c r="D74" t="s">
        <v>32</v>
      </c>
      <c r="E74" t="s">
        <v>1193</v>
      </c>
      <c r="F74" t="s">
        <v>658</v>
      </c>
      <c r="G74">
        <v>99</v>
      </c>
      <c r="H74">
        <v>3</v>
      </c>
      <c r="AB74" s="51"/>
      <c r="AC74" s="51"/>
    </row>
    <row r="75" spans="1:29">
      <c r="B75">
        <v>12</v>
      </c>
      <c r="C75">
        <v>1996</v>
      </c>
      <c r="D75" t="s">
        <v>34</v>
      </c>
      <c r="E75" t="s">
        <v>1193</v>
      </c>
      <c r="F75" t="s">
        <v>658</v>
      </c>
      <c r="G75">
        <v>54</v>
      </c>
      <c r="H75">
        <v>3</v>
      </c>
      <c r="AB75" s="51"/>
      <c r="AC75" s="51"/>
    </row>
    <row r="76" spans="1:29">
      <c r="AB76" s="51"/>
      <c r="AC76" s="51"/>
    </row>
    <row r="77" spans="1:29">
      <c r="AB77" s="51"/>
      <c r="AC77" s="51"/>
    </row>
    <row r="78" spans="1:29">
      <c r="AB78" s="51"/>
      <c r="AC78" s="51"/>
    </row>
    <row r="79" spans="1:29">
      <c r="A79" t="s">
        <v>60</v>
      </c>
      <c r="B79" t="s">
        <v>15</v>
      </c>
      <c r="C79" t="s">
        <v>597</v>
      </c>
      <c r="D79" t="s">
        <v>49</v>
      </c>
      <c r="E79" t="s">
        <v>1192</v>
      </c>
      <c r="F79" t="s">
        <v>658</v>
      </c>
      <c r="G79" t="s">
        <v>1191</v>
      </c>
      <c r="H79" t="s">
        <v>13</v>
      </c>
      <c r="AB79" s="51"/>
      <c r="AC79" s="51"/>
    </row>
    <row r="80" spans="1:29">
      <c r="A80" t="s">
        <v>856</v>
      </c>
      <c r="B80">
        <v>13</v>
      </c>
      <c r="C80">
        <v>1996</v>
      </c>
      <c r="D80" t="s">
        <v>32</v>
      </c>
      <c r="E80" t="s">
        <v>1194</v>
      </c>
      <c r="F80" t="s">
        <v>1120</v>
      </c>
      <c r="G80">
        <v>0.72</v>
      </c>
      <c r="H80">
        <v>3</v>
      </c>
      <c r="AB80" s="51"/>
      <c r="AC80" s="51"/>
    </row>
    <row r="81" spans="1:29">
      <c r="A81" t="s">
        <v>515</v>
      </c>
      <c r="B81">
        <v>13</v>
      </c>
      <c r="C81">
        <v>1996</v>
      </c>
      <c r="D81" t="s">
        <v>34</v>
      </c>
      <c r="E81" t="s">
        <v>1194</v>
      </c>
      <c r="F81" t="s">
        <v>1120</v>
      </c>
      <c r="G81">
        <v>0.26</v>
      </c>
      <c r="H81">
        <v>3</v>
      </c>
      <c r="AB81" s="51"/>
      <c r="AC81" s="51"/>
    </row>
    <row r="82" spans="1:29">
      <c r="A82" t="s">
        <v>819</v>
      </c>
      <c r="B82">
        <v>14</v>
      </c>
      <c r="C82">
        <v>1996</v>
      </c>
      <c r="D82" t="s">
        <v>32</v>
      </c>
      <c r="E82" t="s">
        <v>1193</v>
      </c>
      <c r="F82" t="s">
        <v>1120</v>
      </c>
      <c r="G82">
        <v>2.09</v>
      </c>
      <c r="H82">
        <v>3</v>
      </c>
      <c r="AB82" s="51"/>
      <c r="AC82" s="51"/>
    </row>
    <row r="83" spans="1:29">
      <c r="A83" t="s">
        <v>707</v>
      </c>
      <c r="B83">
        <v>14</v>
      </c>
      <c r="C83">
        <v>1996</v>
      </c>
      <c r="D83" t="s">
        <v>34</v>
      </c>
      <c r="E83" t="s">
        <v>1193</v>
      </c>
      <c r="F83" t="s">
        <v>1120</v>
      </c>
      <c r="G83">
        <v>0.31</v>
      </c>
      <c r="H83">
        <v>3</v>
      </c>
      <c r="AB83" s="51"/>
      <c r="AC83" s="51"/>
    </row>
    <row r="84" spans="1:29">
      <c r="A84" t="s">
        <v>1039</v>
      </c>
      <c r="AB84" s="51"/>
      <c r="AC84" s="51"/>
    </row>
    <row r="85" spans="1:29">
      <c r="A85" t="s">
        <v>620</v>
      </c>
      <c r="AB85" s="51"/>
      <c r="AC85" s="51"/>
    </row>
    <row r="86" spans="1:29">
      <c r="A86" t="s">
        <v>1195</v>
      </c>
      <c r="AB86" s="51"/>
      <c r="AC86" s="51"/>
    </row>
    <row r="87" spans="1:29">
      <c r="K87" s="47"/>
      <c r="AB87" s="51"/>
      <c r="AC87" s="51"/>
    </row>
    <row r="88" spans="1:29">
      <c r="A88" t="s">
        <v>60</v>
      </c>
      <c r="B88" t="s">
        <v>15</v>
      </c>
      <c r="C88" t="s">
        <v>597</v>
      </c>
      <c r="D88" t="s">
        <v>49</v>
      </c>
      <c r="E88" t="s">
        <v>1192</v>
      </c>
      <c r="F88" t="s">
        <v>658</v>
      </c>
      <c r="G88" t="s">
        <v>1191</v>
      </c>
      <c r="H88" t="s">
        <v>13</v>
      </c>
      <c r="AB88" s="51"/>
      <c r="AC88" s="51"/>
    </row>
    <row r="89" spans="1:29">
      <c r="A89" t="s">
        <v>170</v>
      </c>
      <c r="B89">
        <v>15</v>
      </c>
      <c r="C89">
        <v>1997</v>
      </c>
      <c r="D89" t="s">
        <v>32</v>
      </c>
      <c r="E89" t="s">
        <v>1194</v>
      </c>
      <c r="F89" t="s">
        <v>1120</v>
      </c>
      <c r="G89">
        <v>156</v>
      </c>
      <c r="H89">
        <v>3</v>
      </c>
      <c r="AB89" s="51"/>
      <c r="AC89" s="51"/>
    </row>
    <row r="90" spans="1:29">
      <c r="A90" t="s">
        <v>515</v>
      </c>
      <c r="B90">
        <v>15</v>
      </c>
      <c r="C90">
        <v>1997</v>
      </c>
      <c r="D90" t="s">
        <v>34</v>
      </c>
      <c r="E90" t="s">
        <v>1194</v>
      </c>
      <c r="F90" t="s">
        <v>1120</v>
      </c>
      <c r="G90">
        <v>130</v>
      </c>
      <c r="H90">
        <v>3</v>
      </c>
      <c r="AB90" s="51"/>
      <c r="AC90" s="51"/>
    </row>
    <row r="91" spans="1:29">
      <c r="A91" t="s">
        <v>819</v>
      </c>
      <c r="B91">
        <v>16</v>
      </c>
      <c r="C91">
        <v>1997</v>
      </c>
      <c r="D91" t="s">
        <v>32</v>
      </c>
      <c r="E91" t="s">
        <v>1194</v>
      </c>
      <c r="F91" t="s">
        <v>658</v>
      </c>
      <c r="G91">
        <v>17</v>
      </c>
      <c r="H91">
        <v>3</v>
      </c>
      <c r="AB91" s="51"/>
      <c r="AC91" s="51"/>
    </row>
    <row r="92" spans="1:29">
      <c r="A92" t="s">
        <v>707</v>
      </c>
      <c r="B92">
        <v>16</v>
      </c>
      <c r="C92">
        <v>1997</v>
      </c>
      <c r="D92" t="s">
        <v>34</v>
      </c>
      <c r="E92" t="s">
        <v>1194</v>
      </c>
      <c r="F92" t="s">
        <v>658</v>
      </c>
      <c r="G92">
        <v>11</v>
      </c>
      <c r="H92">
        <v>3</v>
      </c>
      <c r="AB92" s="51"/>
      <c r="AC92" s="51"/>
    </row>
    <row r="93" spans="1:29">
      <c r="A93" t="s">
        <v>1039</v>
      </c>
      <c r="B93">
        <v>17</v>
      </c>
      <c r="C93">
        <v>1997</v>
      </c>
      <c r="D93" t="s">
        <v>32</v>
      </c>
      <c r="E93" t="s">
        <v>1193</v>
      </c>
      <c r="F93" t="s">
        <v>1120</v>
      </c>
      <c r="G93">
        <v>291</v>
      </c>
      <c r="H93">
        <v>3</v>
      </c>
      <c r="AB93" s="51"/>
      <c r="AC93" s="51"/>
    </row>
    <row r="94" spans="1:29">
      <c r="A94" t="s">
        <v>620</v>
      </c>
      <c r="B94">
        <v>17</v>
      </c>
      <c r="C94">
        <v>1997</v>
      </c>
      <c r="D94" t="s">
        <v>34</v>
      </c>
      <c r="E94" t="s">
        <v>1193</v>
      </c>
      <c r="F94" t="s">
        <v>1120</v>
      </c>
      <c r="G94">
        <v>231</v>
      </c>
      <c r="H94">
        <v>3</v>
      </c>
      <c r="AB94" s="51"/>
      <c r="AC94" s="51"/>
    </row>
    <row r="95" spans="1:29">
      <c r="A95" t="s">
        <v>1193</v>
      </c>
      <c r="B95">
        <v>18</v>
      </c>
      <c r="C95">
        <v>1997</v>
      </c>
      <c r="D95" t="s">
        <v>32</v>
      </c>
      <c r="E95" t="s">
        <v>1193</v>
      </c>
      <c r="F95" t="s">
        <v>658</v>
      </c>
      <c r="G95">
        <v>36</v>
      </c>
      <c r="H95">
        <v>3</v>
      </c>
      <c r="AB95" s="51"/>
      <c r="AC95" s="51"/>
    </row>
    <row r="96" spans="1:29">
      <c r="B96">
        <v>18</v>
      </c>
      <c r="C96">
        <v>1997</v>
      </c>
      <c r="D96" t="s">
        <v>34</v>
      </c>
      <c r="E96" t="s">
        <v>1193</v>
      </c>
      <c r="F96" t="s">
        <v>658</v>
      </c>
      <c r="G96">
        <v>24</v>
      </c>
      <c r="H96">
        <v>3</v>
      </c>
      <c r="AB96" s="51"/>
      <c r="AC96" s="51"/>
    </row>
    <row r="97" spans="1:29">
      <c r="AB97" s="51"/>
      <c r="AC97" s="51"/>
    </row>
    <row r="98" spans="1:29">
      <c r="A98" t="s">
        <v>60</v>
      </c>
      <c r="B98" t="s">
        <v>15</v>
      </c>
      <c r="C98" t="s">
        <v>597</v>
      </c>
      <c r="D98" t="s">
        <v>49</v>
      </c>
      <c r="E98" t="s">
        <v>1192</v>
      </c>
      <c r="F98" t="s">
        <v>658</v>
      </c>
      <c r="G98" t="s">
        <v>1191</v>
      </c>
      <c r="H98" t="s">
        <v>13</v>
      </c>
      <c r="AB98" s="51"/>
      <c r="AC98" s="51"/>
    </row>
    <row r="99" spans="1:29">
      <c r="A99" t="s">
        <v>170</v>
      </c>
      <c r="B99">
        <v>19</v>
      </c>
      <c r="C99">
        <v>1997</v>
      </c>
      <c r="D99" t="s">
        <v>32</v>
      </c>
      <c r="E99" t="s">
        <v>1194</v>
      </c>
      <c r="F99" t="s">
        <v>1120</v>
      </c>
      <c r="G99">
        <v>34</v>
      </c>
      <c r="H99">
        <v>3</v>
      </c>
      <c r="AB99" s="51"/>
      <c r="AC99" s="51"/>
    </row>
    <row r="100" spans="1:29">
      <c r="A100" t="s">
        <v>515</v>
      </c>
      <c r="B100">
        <v>19</v>
      </c>
      <c r="C100">
        <v>1997</v>
      </c>
      <c r="D100" t="s">
        <v>34</v>
      </c>
      <c r="E100" t="s">
        <v>1194</v>
      </c>
      <c r="F100" t="s">
        <v>1120</v>
      </c>
      <c r="G100">
        <v>16</v>
      </c>
      <c r="H100">
        <v>3</v>
      </c>
      <c r="AB100" s="51"/>
      <c r="AC100" s="51"/>
    </row>
    <row r="101" spans="1:29">
      <c r="A101" t="s">
        <v>819</v>
      </c>
      <c r="B101">
        <v>20</v>
      </c>
      <c r="C101">
        <v>1997</v>
      </c>
      <c r="D101" t="s">
        <v>32</v>
      </c>
      <c r="E101" t="s">
        <v>1193</v>
      </c>
      <c r="F101" t="s">
        <v>1120</v>
      </c>
      <c r="G101">
        <v>176</v>
      </c>
      <c r="H101">
        <v>3</v>
      </c>
      <c r="AB101" s="51"/>
      <c r="AC101" s="51"/>
    </row>
    <row r="102" spans="1:29">
      <c r="A102" t="s">
        <v>707</v>
      </c>
      <c r="B102">
        <v>20</v>
      </c>
      <c r="C102">
        <v>1997</v>
      </c>
      <c r="D102" t="s">
        <v>34</v>
      </c>
      <c r="E102" t="s">
        <v>1193</v>
      </c>
      <c r="F102" t="s">
        <v>1120</v>
      </c>
      <c r="G102">
        <v>71</v>
      </c>
      <c r="H102">
        <v>3</v>
      </c>
      <c r="AB102" s="51"/>
      <c r="AC102" s="51"/>
    </row>
    <row r="103" spans="1:29">
      <c r="A103" t="s">
        <v>1039</v>
      </c>
      <c r="AB103" s="51"/>
      <c r="AC103" s="51"/>
    </row>
    <row r="104" spans="1:29">
      <c r="A104" t="s">
        <v>620</v>
      </c>
      <c r="AB104" s="51"/>
      <c r="AC104" s="51"/>
    </row>
    <row r="105" spans="1:29">
      <c r="A105" t="s">
        <v>1195</v>
      </c>
      <c r="AB105" s="51"/>
      <c r="AC105" s="51"/>
    </row>
    <row r="106" spans="1:29">
      <c r="AB106" s="51"/>
      <c r="AC106" s="51"/>
    </row>
    <row r="107" spans="1:29">
      <c r="AB107" s="51"/>
      <c r="AC107" s="51"/>
    </row>
    <row r="108" spans="1:29">
      <c r="AB108" s="51"/>
      <c r="AC108" s="51"/>
    </row>
    <row r="109" spans="1:29">
      <c r="AB109" s="51"/>
      <c r="AC109" s="51"/>
    </row>
    <row r="110" spans="1:29">
      <c r="AB110" s="51"/>
      <c r="AC110" s="51"/>
    </row>
    <row r="111" spans="1:29">
      <c r="AB111" s="51"/>
      <c r="AC111" s="51"/>
    </row>
    <row r="112" spans="1:29">
      <c r="AB112" s="51"/>
      <c r="AC112" s="51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Y40"/>
  <sheetViews>
    <sheetView workbookViewId="0">
      <selection activeCell="I9" sqref="I9"/>
    </sheetView>
  </sheetViews>
  <sheetFormatPr defaultColWidth="11" defaultRowHeight="15.6"/>
  <cols>
    <col min="9" max="9" width="10.8984375" style="48"/>
  </cols>
  <sheetData>
    <row r="1" spans="1:25">
      <c r="A1" t="s">
        <v>60</v>
      </c>
      <c r="B1" t="s">
        <v>15</v>
      </c>
      <c r="C1" t="s">
        <v>597</v>
      </c>
      <c r="D1" t="s">
        <v>49</v>
      </c>
      <c r="E1" t="s">
        <v>706</v>
      </c>
      <c r="F1" t="s">
        <v>1196</v>
      </c>
      <c r="G1" t="s">
        <v>13</v>
      </c>
      <c r="J1" t="s">
        <v>15</v>
      </c>
      <c r="K1" t="s">
        <v>16</v>
      </c>
      <c r="L1" t="s">
        <v>515</v>
      </c>
      <c r="M1" t="s">
        <v>707</v>
      </c>
      <c r="N1" t="s">
        <v>597</v>
      </c>
      <c r="O1" t="s">
        <v>708</v>
      </c>
      <c r="P1" t="s">
        <v>709</v>
      </c>
      <c r="Q1" t="s">
        <v>710</v>
      </c>
      <c r="R1" t="s">
        <v>757</v>
      </c>
      <c r="S1" t="s">
        <v>711</v>
      </c>
      <c r="T1" t="s">
        <v>712</v>
      </c>
      <c r="U1" t="s">
        <v>713</v>
      </c>
      <c r="V1" t="s">
        <v>714</v>
      </c>
      <c r="W1" t="s">
        <v>715</v>
      </c>
      <c r="X1" t="s">
        <v>716</v>
      </c>
      <c r="Y1" t="s">
        <v>28</v>
      </c>
    </row>
    <row r="2" spans="1:25">
      <c r="A2" t="s">
        <v>545</v>
      </c>
      <c r="B2">
        <v>1</v>
      </c>
      <c r="C2">
        <v>2005</v>
      </c>
      <c r="D2" t="s">
        <v>32</v>
      </c>
      <c r="E2" t="s">
        <v>1197</v>
      </c>
      <c r="F2">
        <v>7.13</v>
      </c>
      <c r="G2">
        <v>4</v>
      </c>
      <c r="J2">
        <v>1</v>
      </c>
      <c r="K2">
        <v>1</v>
      </c>
      <c r="L2" t="s">
        <v>819</v>
      </c>
      <c r="M2" t="s">
        <v>1198</v>
      </c>
      <c r="N2">
        <v>2005</v>
      </c>
      <c r="O2" t="s">
        <v>1196</v>
      </c>
      <c r="P2" t="s">
        <v>1199</v>
      </c>
      <c r="Q2" t="s">
        <v>557</v>
      </c>
      <c r="R2" t="s">
        <v>1200</v>
      </c>
      <c r="S2">
        <f>AVERAGE(F2:F4)</f>
        <v>6.1066666666666665</v>
      </c>
      <c r="T2">
        <v>6.73</v>
      </c>
      <c r="U2">
        <v>12</v>
      </c>
      <c r="V2">
        <f>G5</f>
        <v>4</v>
      </c>
      <c r="W2">
        <f>T2/S2</f>
        <v>1.1020742358078603</v>
      </c>
      <c r="X2">
        <f>LN(W2)</f>
        <v>9.7194073078762003E-2</v>
      </c>
      <c r="Y2">
        <f>(U2*V2)/(V2+U2)</f>
        <v>3</v>
      </c>
    </row>
    <row r="3" spans="1:25">
      <c r="A3" t="s">
        <v>515</v>
      </c>
      <c r="B3">
        <v>1</v>
      </c>
      <c r="C3">
        <v>2005</v>
      </c>
      <c r="D3" t="s">
        <v>32</v>
      </c>
      <c r="E3" t="s">
        <v>1201</v>
      </c>
      <c r="F3">
        <v>0.57999999999999996</v>
      </c>
      <c r="G3">
        <v>4</v>
      </c>
      <c r="J3">
        <v>1</v>
      </c>
      <c r="K3">
        <v>2</v>
      </c>
      <c r="L3" t="s">
        <v>819</v>
      </c>
      <c r="M3" t="s">
        <v>1198</v>
      </c>
      <c r="N3">
        <v>2005</v>
      </c>
      <c r="O3" t="s">
        <v>1196</v>
      </c>
      <c r="P3" t="s">
        <v>1199</v>
      </c>
      <c r="Q3" t="s">
        <v>557</v>
      </c>
      <c r="R3" t="s">
        <v>1202</v>
      </c>
      <c r="S3">
        <f>AVERAGE(F2:F4)</f>
        <v>6.1066666666666665</v>
      </c>
      <c r="T3">
        <v>4.05</v>
      </c>
      <c r="U3">
        <v>12</v>
      </c>
      <c r="V3">
        <v>4</v>
      </c>
      <c r="W3">
        <f t="shared" ref="W3:W21" si="0">T3/S3</f>
        <v>0.66320960698689957</v>
      </c>
      <c r="X3">
        <f t="shared" ref="X3:X21" si="1">LN(W3)</f>
        <v>-0.41066418945942673</v>
      </c>
      <c r="Y3">
        <f t="shared" ref="Y3:Y21" si="2">(U3*V3)/(V3+U3)</f>
        <v>3</v>
      </c>
    </row>
    <row r="4" spans="1:25">
      <c r="A4" t="s">
        <v>819</v>
      </c>
      <c r="B4">
        <v>1</v>
      </c>
      <c r="C4">
        <v>2005</v>
      </c>
      <c r="D4" t="s">
        <v>32</v>
      </c>
      <c r="E4" t="s">
        <v>1203</v>
      </c>
      <c r="F4">
        <v>10.61</v>
      </c>
      <c r="G4">
        <v>4</v>
      </c>
      <c r="J4">
        <v>1</v>
      </c>
      <c r="K4">
        <v>3</v>
      </c>
      <c r="L4" t="s">
        <v>819</v>
      </c>
      <c r="M4" t="s">
        <v>1198</v>
      </c>
      <c r="N4">
        <v>2005</v>
      </c>
      <c r="O4" t="s">
        <v>1196</v>
      </c>
      <c r="P4" t="s">
        <v>1199</v>
      </c>
      <c r="Q4" t="s">
        <v>557</v>
      </c>
      <c r="R4" t="s">
        <v>1204</v>
      </c>
      <c r="S4">
        <f>AVERAGE(F2:F4)</f>
        <v>6.1066666666666665</v>
      </c>
      <c r="T4">
        <v>12.38</v>
      </c>
      <c r="U4">
        <v>12</v>
      </c>
      <c r="V4">
        <v>4</v>
      </c>
      <c r="W4">
        <f>T4/S4</f>
        <v>2.0272925764192142</v>
      </c>
      <c r="X4">
        <f t="shared" si="1"/>
        <v>0.70670119667857567</v>
      </c>
      <c r="Y4">
        <f t="shared" si="2"/>
        <v>3</v>
      </c>
    </row>
    <row r="5" spans="1:25">
      <c r="A5" t="s">
        <v>707</v>
      </c>
      <c r="B5">
        <v>1</v>
      </c>
      <c r="C5">
        <v>2005</v>
      </c>
      <c r="D5" t="s">
        <v>34</v>
      </c>
      <c r="E5" t="s">
        <v>1199</v>
      </c>
      <c r="F5">
        <v>6.73</v>
      </c>
      <c r="G5">
        <v>4</v>
      </c>
      <c r="J5">
        <v>1</v>
      </c>
      <c r="K5">
        <v>4</v>
      </c>
      <c r="L5" t="s">
        <v>819</v>
      </c>
      <c r="M5" t="s">
        <v>1198</v>
      </c>
      <c r="N5">
        <v>2005</v>
      </c>
      <c r="O5" t="s">
        <v>1196</v>
      </c>
      <c r="P5" t="s">
        <v>1199</v>
      </c>
      <c r="Q5" t="s">
        <v>557</v>
      </c>
      <c r="R5" t="s">
        <v>1205</v>
      </c>
      <c r="S5">
        <f>AVERAGE(F2:F4)</f>
        <v>6.1066666666666665</v>
      </c>
      <c r="T5">
        <v>4.12</v>
      </c>
      <c r="U5">
        <v>12</v>
      </c>
      <c r="V5">
        <v>4</v>
      </c>
      <c r="W5">
        <f t="shared" si="0"/>
        <v>0.67467248908296951</v>
      </c>
      <c r="X5">
        <f t="shared" si="1"/>
        <v>-0.39352790721643938</v>
      </c>
      <c r="Y5">
        <f>(U5*V5)/(V5+U5)</f>
        <v>3</v>
      </c>
    </row>
    <row r="6" spans="1:25">
      <c r="A6" t="s">
        <v>1198</v>
      </c>
      <c r="B6">
        <v>1</v>
      </c>
      <c r="C6">
        <v>2005</v>
      </c>
      <c r="D6" t="s">
        <v>34</v>
      </c>
      <c r="E6" t="s">
        <v>1199</v>
      </c>
      <c r="F6">
        <v>4.05</v>
      </c>
      <c r="G6">
        <v>4</v>
      </c>
      <c r="J6">
        <v>2</v>
      </c>
      <c r="K6">
        <v>1</v>
      </c>
      <c r="L6" t="s">
        <v>819</v>
      </c>
      <c r="M6" t="s">
        <v>1039</v>
      </c>
      <c r="N6">
        <v>2006</v>
      </c>
      <c r="O6" t="s">
        <v>1196</v>
      </c>
      <c r="P6" t="s">
        <v>1199</v>
      </c>
      <c r="Q6" t="s">
        <v>557</v>
      </c>
      <c r="R6" t="s">
        <v>1200</v>
      </c>
      <c r="S6">
        <f>AVERAGE(F10:F12)</f>
        <v>4.1466666666666665</v>
      </c>
      <c r="T6">
        <v>4.1900000000000004</v>
      </c>
      <c r="U6">
        <v>12</v>
      </c>
      <c r="V6">
        <v>4</v>
      </c>
      <c r="W6">
        <f>T6/S6</f>
        <v>1.0104501607717042</v>
      </c>
      <c r="X6">
        <f t="shared" si="1"/>
        <v>1.039593529112273E-2</v>
      </c>
      <c r="Y6">
        <f t="shared" si="2"/>
        <v>3</v>
      </c>
    </row>
    <row r="7" spans="1:25">
      <c r="B7">
        <v>1</v>
      </c>
      <c r="C7">
        <v>2005</v>
      </c>
      <c r="D7" t="s">
        <v>34</v>
      </c>
      <c r="E7" t="s">
        <v>1199</v>
      </c>
      <c r="F7">
        <v>12.38</v>
      </c>
      <c r="G7">
        <v>4</v>
      </c>
      <c r="J7">
        <v>2</v>
      </c>
      <c r="K7">
        <v>2</v>
      </c>
      <c r="L7" t="s">
        <v>819</v>
      </c>
      <c r="M7" t="s">
        <v>1039</v>
      </c>
      <c r="N7">
        <v>2006</v>
      </c>
      <c r="O7" t="s">
        <v>1196</v>
      </c>
      <c r="P7" t="s">
        <v>1199</v>
      </c>
      <c r="Q7" t="s">
        <v>557</v>
      </c>
      <c r="R7" t="s">
        <v>1202</v>
      </c>
      <c r="S7">
        <f>AVERAGE(F10:F12)</f>
        <v>4.1466666666666665</v>
      </c>
      <c r="T7">
        <v>3.05</v>
      </c>
      <c r="U7">
        <v>12</v>
      </c>
      <c r="V7">
        <v>4</v>
      </c>
      <c r="W7">
        <f t="shared" si="0"/>
        <v>0.73553054662379425</v>
      </c>
      <c r="X7">
        <f t="shared" si="1"/>
        <v>-0.30716320802360342</v>
      </c>
      <c r="Y7">
        <f t="shared" si="2"/>
        <v>3</v>
      </c>
    </row>
    <row r="8" spans="1:25">
      <c r="B8">
        <v>1</v>
      </c>
      <c r="C8">
        <v>2005</v>
      </c>
      <c r="D8" t="s">
        <v>34</v>
      </c>
      <c r="E8" t="s">
        <v>1199</v>
      </c>
      <c r="F8">
        <v>4.12</v>
      </c>
      <c r="G8">
        <v>4</v>
      </c>
      <c r="J8">
        <v>2</v>
      </c>
      <c r="K8">
        <v>3</v>
      </c>
      <c r="L8" t="s">
        <v>819</v>
      </c>
      <c r="M8" t="s">
        <v>1039</v>
      </c>
      <c r="N8">
        <v>2006</v>
      </c>
      <c r="O8" t="s">
        <v>1196</v>
      </c>
      <c r="P8" t="s">
        <v>1199</v>
      </c>
      <c r="Q8" t="s">
        <v>557</v>
      </c>
      <c r="R8" t="s">
        <v>1204</v>
      </c>
      <c r="S8">
        <f>AVERAGE(F10:F12)</f>
        <v>4.1466666666666665</v>
      </c>
      <c r="T8">
        <v>3.36</v>
      </c>
      <c r="U8">
        <v>12</v>
      </c>
      <c r="V8">
        <v>4</v>
      </c>
      <c r="W8">
        <f t="shared" si="0"/>
        <v>0.81028938906752412</v>
      </c>
      <c r="X8">
        <f t="shared" si="1"/>
        <v>-0.21036382466781081</v>
      </c>
      <c r="Y8">
        <f t="shared" si="2"/>
        <v>3</v>
      </c>
    </row>
    <row r="9" spans="1:25">
      <c r="J9">
        <v>2</v>
      </c>
      <c r="K9">
        <v>4</v>
      </c>
      <c r="L9" t="s">
        <v>819</v>
      </c>
      <c r="M9" t="s">
        <v>1039</v>
      </c>
      <c r="N9">
        <v>2006</v>
      </c>
      <c r="O9" t="s">
        <v>1196</v>
      </c>
      <c r="P9" t="s">
        <v>1199</v>
      </c>
      <c r="Q9" t="s">
        <v>557</v>
      </c>
      <c r="R9" t="s">
        <v>1205</v>
      </c>
      <c r="S9">
        <f>AVERAGE(F10:F12)</f>
        <v>4.1466666666666665</v>
      </c>
      <c r="T9">
        <v>3.04</v>
      </c>
      <c r="U9">
        <v>12</v>
      </c>
      <c r="V9">
        <v>4</v>
      </c>
      <c r="W9">
        <f t="shared" si="0"/>
        <v>0.73311897106109325</v>
      </c>
      <c r="X9">
        <f t="shared" si="1"/>
        <v>-0.31044728322479337</v>
      </c>
      <c r="Y9">
        <f t="shared" si="2"/>
        <v>3</v>
      </c>
    </row>
    <row r="10" spans="1:25">
      <c r="A10" t="s">
        <v>707</v>
      </c>
      <c r="B10">
        <v>2</v>
      </c>
      <c r="C10">
        <v>2006</v>
      </c>
      <c r="D10" t="s">
        <v>32</v>
      </c>
      <c r="E10" t="s">
        <v>1197</v>
      </c>
      <c r="F10">
        <v>6.16</v>
      </c>
      <c r="G10">
        <v>4</v>
      </c>
      <c r="J10">
        <v>3</v>
      </c>
      <c r="K10">
        <v>1</v>
      </c>
      <c r="L10" t="s">
        <v>819</v>
      </c>
      <c r="M10" t="s">
        <v>1039</v>
      </c>
      <c r="N10">
        <v>2007</v>
      </c>
      <c r="O10" t="s">
        <v>1196</v>
      </c>
      <c r="P10" t="s">
        <v>1199</v>
      </c>
      <c r="Q10" t="s">
        <v>557</v>
      </c>
      <c r="R10" t="s">
        <v>1200</v>
      </c>
      <c r="S10">
        <f>AVERAGE(F18:F20)</f>
        <v>0.59333333333333338</v>
      </c>
      <c r="T10">
        <v>0.55000000000000004</v>
      </c>
      <c r="U10">
        <v>12</v>
      </c>
      <c r="V10">
        <v>4</v>
      </c>
      <c r="W10">
        <f>T10/S10</f>
        <v>0.9269662921348315</v>
      </c>
      <c r="X10">
        <f t="shared" si="1"/>
        <v>-7.5838076391504486E-2</v>
      </c>
      <c r="Y10">
        <f t="shared" si="2"/>
        <v>3</v>
      </c>
    </row>
    <row r="11" spans="1:25">
      <c r="A11" t="s">
        <v>1039</v>
      </c>
      <c r="B11">
        <v>2</v>
      </c>
      <c r="C11">
        <v>2006</v>
      </c>
      <c r="D11" t="s">
        <v>32</v>
      </c>
      <c r="E11" t="s">
        <v>1201</v>
      </c>
      <c r="F11">
        <v>6.2</v>
      </c>
      <c r="G11">
        <v>4</v>
      </c>
      <c r="J11">
        <v>3</v>
      </c>
      <c r="K11">
        <v>2</v>
      </c>
      <c r="L11" t="s">
        <v>819</v>
      </c>
      <c r="M11" t="s">
        <v>1039</v>
      </c>
      <c r="N11">
        <v>2007</v>
      </c>
      <c r="O11" t="s">
        <v>1196</v>
      </c>
      <c r="P11" t="s">
        <v>1199</v>
      </c>
      <c r="Q11" t="s">
        <v>557</v>
      </c>
      <c r="R11" t="s">
        <v>1202</v>
      </c>
      <c r="S11">
        <f>AVERAGE(F18:F20)</f>
        <v>0.59333333333333338</v>
      </c>
      <c r="T11">
        <v>0.13</v>
      </c>
      <c r="U11">
        <v>12</v>
      </c>
      <c r="V11">
        <v>4</v>
      </c>
      <c r="W11">
        <f t="shared" si="0"/>
        <v>0.2191011235955056</v>
      </c>
      <c r="X11">
        <f t="shared" si="1"/>
        <v>-1.5182219041624387</v>
      </c>
      <c r="Y11">
        <f t="shared" si="2"/>
        <v>3</v>
      </c>
    </row>
    <row r="12" spans="1:25">
      <c r="B12">
        <v>2</v>
      </c>
      <c r="C12">
        <v>2006</v>
      </c>
      <c r="D12" t="s">
        <v>32</v>
      </c>
      <c r="E12" t="s">
        <v>1203</v>
      </c>
      <c r="F12">
        <v>0.08</v>
      </c>
      <c r="G12">
        <v>4</v>
      </c>
      <c r="J12">
        <v>3</v>
      </c>
      <c r="K12">
        <v>3</v>
      </c>
      <c r="L12" t="s">
        <v>819</v>
      </c>
      <c r="M12" t="s">
        <v>1039</v>
      </c>
      <c r="N12">
        <v>2007</v>
      </c>
      <c r="O12" t="s">
        <v>1196</v>
      </c>
      <c r="P12" t="s">
        <v>1199</v>
      </c>
      <c r="Q12" t="s">
        <v>557</v>
      </c>
      <c r="R12" t="s">
        <v>1204</v>
      </c>
      <c r="S12">
        <f>AVERAGE(F18:F20)</f>
        <v>0.59333333333333338</v>
      </c>
      <c r="T12">
        <v>0.35</v>
      </c>
      <c r="U12">
        <v>12</v>
      </c>
      <c r="V12">
        <v>4</v>
      </c>
      <c r="W12">
        <f t="shared" si="0"/>
        <v>0.58988764044943809</v>
      </c>
      <c r="X12">
        <f t="shared" si="1"/>
        <v>-0.52782320013456197</v>
      </c>
      <c r="Y12">
        <f t="shared" si="2"/>
        <v>3</v>
      </c>
    </row>
    <row r="13" spans="1:25">
      <c r="B13">
        <v>2</v>
      </c>
      <c r="C13">
        <v>2006</v>
      </c>
      <c r="D13" t="s">
        <v>34</v>
      </c>
      <c r="E13" t="s">
        <v>1199</v>
      </c>
      <c r="F13">
        <v>4.1900000000000004</v>
      </c>
      <c r="G13">
        <v>4</v>
      </c>
      <c r="J13">
        <v>3</v>
      </c>
      <c r="K13">
        <v>4</v>
      </c>
      <c r="L13" t="s">
        <v>819</v>
      </c>
      <c r="M13" t="s">
        <v>1039</v>
      </c>
      <c r="N13">
        <v>2007</v>
      </c>
      <c r="O13" t="s">
        <v>1196</v>
      </c>
      <c r="P13" t="s">
        <v>1199</v>
      </c>
      <c r="Q13" t="s">
        <v>557</v>
      </c>
      <c r="R13" t="s">
        <v>1205</v>
      </c>
      <c r="S13">
        <f>AVERAGE(F18:F20)</f>
        <v>0.59333333333333338</v>
      </c>
      <c r="T13">
        <v>0.41</v>
      </c>
      <c r="U13">
        <v>12</v>
      </c>
      <c r="V13">
        <v>4</v>
      </c>
      <c r="W13">
        <f t="shared" si="0"/>
        <v>0.69101123595505609</v>
      </c>
      <c r="X13">
        <f t="shared" si="1"/>
        <v>-0.36959919491966781</v>
      </c>
      <c r="Y13">
        <f t="shared" si="2"/>
        <v>3</v>
      </c>
    </row>
    <row r="14" spans="1:25">
      <c r="B14">
        <v>2</v>
      </c>
      <c r="C14">
        <v>2006</v>
      </c>
      <c r="D14" t="s">
        <v>34</v>
      </c>
      <c r="E14" t="s">
        <v>1199</v>
      </c>
      <c r="F14">
        <v>3.05</v>
      </c>
      <c r="G14">
        <v>4</v>
      </c>
      <c r="I14" s="57"/>
      <c r="J14">
        <v>3</v>
      </c>
      <c r="K14">
        <v>5</v>
      </c>
      <c r="L14" t="s">
        <v>819</v>
      </c>
      <c r="M14" t="s">
        <v>1206</v>
      </c>
      <c r="N14">
        <v>2007</v>
      </c>
      <c r="O14" t="s">
        <v>1196</v>
      </c>
      <c r="P14" t="s">
        <v>1199</v>
      </c>
      <c r="Q14" t="s">
        <v>557</v>
      </c>
      <c r="R14" t="s">
        <v>1200</v>
      </c>
      <c r="S14">
        <f>AVERAGE(F26:F28)</f>
        <v>0.39999999999999997</v>
      </c>
      <c r="T14">
        <v>0.09</v>
      </c>
      <c r="U14">
        <v>12</v>
      </c>
      <c r="V14">
        <v>4</v>
      </c>
      <c r="W14">
        <f t="shared" si="0"/>
        <v>0.22500000000000001</v>
      </c>
      <c r="X14">
        <f t="shared" si="1"/>
        <v>-1.4916548767777169</v>
      </c>
      <c r="Y14">
        <f t="shared" si="2"/>
        <v>3</v>
      </c>
    </row>
    <row r="15" spans="1:25">
      <c r="B15">
        <v>2</v>
      </c>
      <c r="C15">
        <v>2006</v>
      </c>
      <c r="D15" t="s">
        <v>34</v>
      </c>
      <c r="E15" t="s">
        <v>1199</v>
      </c>
      <c r="F15">
        <v>3.36</v>
      </c>
      <c r="G15">
        <v>4</v>
      </c>
      <c r="J15">
        <v>3</v>
      </c>
      <c r="K15">
        <v>6</v>
      </c>
      <c r="L15" t="s">
        <v>819</v>
      </c>
      <c r="M15" t="s">
        <v>1206</v>
      </c>
      <c r="N15">
        <v>2007</v>
      </c>
      <c r="O15" t="s">
        <v>1196</v>
      </c>
      <c r="P15" t="s">
        <v>1199</v>
      </c>
      <c r="Q15" t="s">
        <v>557</v>
      </c>
      <c r="R15" t="s">
        <v>1202</v>
      </c>
      <c r="S15">
        <f>AVERAGE(F26:F28)</f>
        <v>0.39999999999999997</v>
      </c>
      <c r="T15">
        <v>0.13</v>
      </c>
      <c r="U15">
        <v>12</v>
      </c>
      <c r="V15">
        <v>4</v>
      </c>
      <c r="W15">
        <f t="shared" si="0"/>
        <v>0.32500000000000001</v>
      </c>
      <c r="X15">
        <f t="shared" si="1"/>
        <v>-1.1239300966523995</v>
      </c>
      <c r="Y15">
        <f t="shared" si="2"/>
        <v>3</v>
      </c>
    </row>
    <row r="16" spans="1:25">
      <c r="B16">
        <v>2</v>
      </c>
      <c r="C16">
        <v>2006</v>
      </c>
      <c r="D16" t="s">
        <v>34</v>
      </c>
      <c r="E16" t="s">
        <v>1199</v>
      </c>
      <c r="F16">
        <v>3.04</v>
      </c>
      <c r="G16">
        <v>4</v>
      </c>
      <c r="J16">
        <v>3</v>
      </c>
      <c r="K16">
        <v>7</v>
      </c>
      <c r="L16" t="s">
        <v>819</v>
      </c>
      <c r="M16" t="s">
        <v>1206</v>
      </c>
      <c r="N16">
        <v>2007</v>
      </c>
      <c r="O16" t="s">
        <v>1196</v>
      </c>
      <c r="P16" t="s">
        <v>1199</v>
      </c>
      <c r="Q16" t="s">
        <v>557</v>
      </c>
      <c r="R16" t="s">
        <v>1204</v>
      </c>
      <c r="S16">
        <f>AVERAGE(F26:F28)</f>
        <v>0.39999999999999997</v>
      </c>
      <c r="T16">
        <v>0.11</v>
      </c>
      <c r="U16">
        <v>12</v>
      </c>
      <c r="V16">
        <v>4</v>
      </c>
      <c r="W16">
        <f>T16/S16</f>
        <v>0.27500000000000002</v>
      </c>
      <c r="X16">
        <f t="shared" si="1"/>
        <v>-1.2909841813155656</v>
      </c>
      <c r="Y16">
        <f t="shared" si="2"/>
        <v>3</v>
      </c>
    </row>
    <row r="17" spans="1:25">
      <c r="J17">
        <v>3</v>
      </c>
      <c r="K17">
        <v>8</v>
      </c>
      <c r="L17" t="s">
        <v>819</v>
      </c>
      <c r="M17" t="s">
        <v>1206</v>
      </c>
      <c r="N17">
        <v>2007</v>
      </c>
      <c r="O17" t="s">
        <v>1196</v>
      </c>
      <c r="P17" t="s">
        <v>1199</v>
      </c>
      <c r="Q17" t="s">
        <v>557</v>
      </c>
      <c r="R17" t="s">
        <v>1205</v>
      </c>
      <c r="S17">
        <f>AVERAGE(F26:F28)</f>
        <v>0.39999999999999997</v>
      </c>
      <c r="T17">
        <v>0.19</v>
      </c>
      <c r="U17">
        <v>12</v>
      </c>
      <c r="V17">
        <v>4</v>
      </c>
      <c r="W17">
        <f t="shared" si="0"/>
        <v>0.47500000000000003</v>
      </c>
      <c r="X17">
        <f t="shared" si="1"/>
        <v>-0.74444047494749577</v>
      </c>
      <c r="Y17">
        <f t="shared" si="2"/>
        <v>3</v>
      </c>
    </row>
    <row r="18" spans="1:25">
      <c r="A18" t="s">
        <v>707</v>
      </c>
      <c r="B18">
        <v>3</v>
      </c>
      <c r="C18">
        <v>2007</v>
      </c>
      <c r="D18" t="s">
        <v>32</v>
      </c>
      <c r="E18" t="s">
        <v>1197</v>
      </c>
      <c r="F18">
        <v>0.1</v>
      </c>
      <c r="G18">
        <v>4</v>
      </c>
      <c r="J18">
        <v>3</v>
      </c>
      <c r="K18">
        <v>9</v>
      </c>
      <c r="L18" t="s">
        <v>819</v>
      </c>
      <c r="M18" t="s">
        <v>1198</v>
      </c>
      <c r="N18">
        <v>2007</v>
      </c>
      <c r="O18" t="s">
        <v>1196</v>
      </c>
      <c r="P18" t="s">
        <v>1199</v>
      </c>
      <c r="Q18" t="s">
        <v>557</v>
      </c>
      <c r="R18" t="s">
        <v>1200</v>
      </c>
      <c r="S18">
        <f>AVERAGE(F34:F36)</f>
        <v>0.44000000000000011</v>
      </c>
      <c r="T18">
        <v>0.28999999999999998</v>
      </c>
      <c r="U18">
        <v>12</v>
      </c>
      <c r="V18">
        <v>4</v>
      </c>
      <c r="W18">
        <f t="shared" si="0"/>
        <v>0.65909090909090884</v>
      </c>
      <c r="X18">
        <f t="shared" si="1"/>
        <v>-0.41689380393178754</v>
      </c>
      <c r="Y18">
        <f t="shared" si="2"/>
        <v>3</v>
      </c>
    </row>
    <row r="19" spans="1:25">
      <c r="A19" t="s">
        <v>1039</v>
      </c>
      <c r="B19">
        <v>3</v>
      </c>
      <c r="C19">
        <v>2007</v>
      </c>
      <c r="D19" t="s">
        <v>32</v>
      </c>
      <c r="E19" t="s">
        <v>1201</v>
      </c>
      <c r="F19">
        <v>1.4</v>
      </c>
      <c r="G19">
        <v>4</v>
      </c>
      <c r="J19">
        <v>3</v>
      </c>
      <c r="K19">
        <v>10</v>
      </c>
      <c r="L19" t="s">
        <v>819</v>
      </c>
      <c r="M19" t="s">
        <v>1198</v>
      </c>
      <c r="N19">
        <v>2007</v>
      </c>
      <c r="O19" t="s">
        <v>1196</v>
      </c>
      <c r="P19" t="s">
        <v>1199</v>
      </c>
      <c r="Q19" t="s">
        <v>557</v>
      </c>
      <c r="R19" t="s">
        <v>1202</v>
      </c>
      <c r="S19">
        <f>AVERAGE(F34:F36)</f>
        <v>0.44000000000000011</v>
      </c>
      <c r="T19">
        <v>0.18</v>
      </c>
      <c r="U19">
        <v>12</v>
      </c>
      <c r="V19">
        <v>4</v>
      </c>
      <c r="W19">
        <f t="shared" si="0"/>
        <v>0.40909090909090895</v>
      </c>
      <c r="X19">
        <f t="shared" si="1"/>
        <v>-0.89381787602209684</v>
      </c>
      <c r="Y19">
        <f t="shared" si="2"/>
        <v>3</v>
      </c>
    </row>
    <row r="20" spans="1:25">
      <c r="B20">
        <v>3</v>
      </c>
      <c r="C20">
        <v>2007</v>
      </c>
      <c r="D20" t="s">
        <v>32</v>
      </c>
      <c r="E20" t="s">
        <v>1203</v>
      </c>
      <c r="F20">
        <v>0.28000000000000003</v>
      </c>
      <c r="G20">
        <v>4</v>
      </c>
      <c r="J20">
        <v>3</v>
      </c>
      <c r="K20">
        <v>11</v>
      </c>
      <c r="L20" t="s">
        <v>819</v>
      </c>
      <c r="M20" t="s">
        <v>1198</v>
      </c>
      <c r="N20">
        <v>2007</v>
      </c>
      <c r="O20" t="s">
        <v>1196</v>
      </c>
      <c r="P20" t="s">
        <v>1199</v>
      </c>
      <c r="Q20" t="s">
        <v>557</v>
      </c>
      <c r="R20" t="s">
        <v>1204</v>
      </c>
      <c r="S20">
        <f>AVERAGE(F34:F36)</f>
        <v>0.44000000000000011</v>
      </c>
      <c r="T20">
        <v>0.54</v>
      </c>
      <c r="U20">
        <v>12</v>
      </c>
      <c r="V20">
        <v>4</v>
      </c>
      <c r="W20">
        <f t="shared" si="0"/>
        <v>1.2272727272727271</v>
      </c>
      <c r="X20">
        <f t="shared" si="1"/>
        <v>0.20479441264601306</v>
      </c>
      <c r="Y20">
        <f t="shared" si="2"/>
        <v>3</v>
      </c>
    </row>
    <row r="21" spans="1:25">
      <c r="B21">
        <v>3</v>
      </c>
      <c r="C21">
        <v>2007</v>
      </c>
      <c r="D21" t="s">
        <v>34</v>
      </c>
      <c r="E21" t="s">
        <v>1199</v>
      </c>
      <c r="F21">
        <v>0.55000000000000004</v>
      </c>
      <c r="G21">
        <v>4</v>
      </c>
      <c r="J21">
        <v>3</v>
      </c>
      <c r="K21">
        <v>12</v>
      </c>
      <c r="L21" t="s">
        <v>819</v>
      </c>
      <c r="M21" t="s">
        <v>1198</v>
      </c>
      <c r="N21">
        <v>2007</v>
      </c>
      <c r="O21" t="s">
        <v>1196</v>
      </c>
      <c r="P21" t="s">
        <v>1199</v>
      </c>
      <c r="Q21" t="s">
        <v>557</v>
      </c>
      <c r="R21" t="s">
        <v>1205</v>
      </c>
      <c r="S21">
        <f>AVERAGE(F34:F36)</f>
        <v>0.44000000000000011</v>
      </c>
      <c r="T21">
        <v>0.25</v>
      </c>
      <c r="U21">
        <v>12</v>
      </c>
      <c r="V21">
        <v>4</v>
      </c>
      <c r="W21">
        <f t="shared" si="0"/>
        <v>0.56818181818181801</v>
      </c>
      <c r="X21">
        <f t="shared" si="1"/>
        <v>-0.56531380905006068</v>
      </c>
      <c r="Y21">
        <f t="shared" si="2"/>
        <v>3</v>
      </c>
    </row>
    <row r="22" spans="1:25">
      <c r="B22">
        <v>3</v>
      </c>
      <c r="C22">
        <v>2007</v>
      </c>
      <c r="D22" t="s">
        <v>34</v>
      </c>
      <c r="E22" t="s">
        <v>1199</v>
      </c>
      <c r="F22">
        <v>0.13</v>
      </c>
      <c r="G22">
        <v>4</v>
      </c>
    </row>
    <row r="23" spans="1:25">
      <c r="B23">
        <v>3</v>
      </c>
      <c r="C23">
        <v>2007</v>
      </c>
      <c r="D23" t="s">
        <v>34</v>
      </c>
      <c r="E23" t="s">
        <v>1199</v>
      </c>
      <c r="F23">
        <v>0.35</v>
      </c>
      <c r="G23">
        <v>4</v>
      </c>
    </row>
    <row r="24" spans="1:25">
      <c r="B24">
        <v>3</v>
      </c>
      <c r="C24">
        <v>2007</v>
      </c>
      <c r="D24" t="s">
        <v>34</v>
      </c>
      <c r="E24" t="s">
        <v>1199</v>
      </c>
      <c r="F24">
        <v>0.41</v>
      </c>
      <c r="G24">
        <v>4</v>
      </c>
    </row>
    <row r="26" spans="1:25">
      <c r="A26" t="s">
        <v>707</v>
      </c>
      <c r="B26">
        <v>3</v>
      </c>
      <c r="C26">
        <v>2007</v>
      </c>
      <c r="D26" t="s">
        <v>32</v>
      </c>
      <c r="E26" t="s">
        <v>1197</v>
      </c>
      <c r="F26">
        <v>1.17</v>
      </c>
      <c r="G26">
        <v>4</v>
      </c>
    </row>
    <row r="27" spans="1:25">
      <c r="A27" t="s">
        <v>1206</v>
      </c>
      <c r="B27">
        <v>3</v>
      </c>
      <c r="C27">
        <v>2007</v>
      </c>
      <c r="D27" t="s">
        <v>32</v>
      </c>
      <c r="E27" t="s">
        <v>1201</v>
      </c>
      <c r="F27">
        <v>0.01</v>
      </c>
      <c r="G27">
        <v>4</v>
      </c>
    </row>
    <row r="28" spans="1:25">
      <c r="B28">
        <v>3</v>
      </c>
      <c r="C28">
        <v>2007</v>
      </c>
      <c r="D28" t="s">
        <v>32</v>
      </c>
      <c r="E28" t="s">
        <v>1203</v>
      </c>
      <c r="F28">
        <v>0.02</v>
      </c>
      <c r="G28">
        <v>4</v>
      </c>
    </row>
    <row r="29" spans="1:25">
      <c r="B29">
        <v>3</v>
      </c>
      <c r="C29">
        <v>2007</v>
      </c>
      <c r="D29" t="s">
        <v>34</v>
      </c>
      <c r="E29" t="s">
        <v>1199</v>
      </c>
      <c r="F29">
        <v>0.09</v>
      </c>
      <c r="G29">
        <v>4</v>
      </c>
    </row>
    <row r="30" spans="1:25">
      <c r="B30">
        <v>3</v>
      </c>
      <c r="C30">
        <v>2007</v>
      </c>
      <c r="D30" t="s">
        <v>34</v>
      </c>
      <c r="E30" t="s">
        <v>1199</v>
      </c>
      <c r="F30">
        <v>0.13</v>
      </c>
      <c r="G30">
        <v>4</v>
      </c>
    </row>
    <row r="31" spans="1:25">
      <c r="B31">
        <v>3</v>
      </c>
      <c r="C31">
        <v>2007</v>
      </c>
      <c r="D31" t="s">
        <v>34</v>
      </c>
      <c r="E31" t="s">
        <v>1199</v>
      </c>
      <c r="F31">
        <v>0.11</v>
      </c>
      <c r="G31">
        <v>4</v>
      </c>
    </row>
    <row r="32" spans="1:25">
      <c r="B32">
        <v>3</v>
      </c>
      <c r="C32">
        <v>2007</v>
      </c>
      <c r="D32" t="s">
        <v>34</v>
      </c>
      <c r="E32" t="s">
        <v>1199</v>
      </c>
      <c r="F32">
        <v>0.19</v>
      </c>
      <c r="G32">
        <v>4</v>
      </c>
    </row>
    <row r="34" spans="1:7">
      <c r="A34" t="s">
        <v>707</v>
      </c>
      <c r="B34">
        <v>3</v>
      </c>
      <c r="C34">
        <v>2007</v>
      </c>
      <c r="D34" t="s">
        <v>32</v>
      </c>
      <c r="E34" t="s">
        <v>1197</v>
      </c>
      <c r="F34">
        <v>1.0900000000000001</v>
      </c>
      <c r="G34">
        <v>4</v>
      </c>
    </row>
    <row r="35" spans="1:7">
      <c r="A35" t="s">
        <v>1198</v>
      </c>
      <c r="B35">
        <v>3</v>
      </c>
      <c r="C35">
        <v>2007</v>
      </c>
      <c r="D35" t="s">
        <v>32</v>
      </c>
      <c r="E35" t="s">
        <v>1201</v>
      </c>
      <c r="F35">
        <v>0.1</v>
      </c>
      <c r="G35">
        <v>4</v>
      </c>
    </row>
    <row r="36" spans="1:7">
      <c r="B36">
        <v>3</v>
      </c>
      <c r="C36">
        <v>2007</v>
      </c>
      <c r="D36" t="s">
        <v>32</v>
      </c>
      <c r="E36" t="s">
        <v>1203</v>
      </c>
      <c r="F36">
        <v>0.13</v>
      </c>
      <c r="G36">
        <v>4</v>
      </c>
    </row>
    <row r="37" spans="1:7">
      <c r="B37">
        <v>3</v>
      </c>
      <c r="C37">
        <v>2007</v>
      </c>
      <c r="D37" t="s">
        <v>34</v>
      </c>
      <c r="E37" t="s">
        <v>1199</v>
      </c>
      <c r="F37">
        <v>0.28999999999999998</v>
      </c>
      <c r="G37">
        <v>4</v>
      </c>
    </row>
    <row r="38" spans="1:7">
      <c r="B38">
        <v>3</v>
      </c>
      <c r="C38">
        <v>2007</v>
      </c>
      <c r="D38" t="s">
        <v>34</v>
      </c>
      <c r="E38" t="s">
        <v>1199</v>
      </c>
      <c r="F38">
        <v>0.18</v>
      </c>
      <c r="G38">
        <v>4</v>
      </c>
    </row>
    <row r="39" spans="1:7">
      <c r="B39">
        <v>3</v>
      </c>
      <c r="C39">
        <v>2007</v>
      </c>
      <c r="D39" t="s">
        <v>34</v>
      </c>
      <c r="E39" t="s">
        <v>1199</v>
      </c>
      <c r="F39">
        <v>0.54</v>
      </c>
      <c r="G39">
        <v>4</v>
      </c>
    </row>
    <row r="40" spans="1:7">
      <c r="B40">
        <v>3</v>
      </c>
      <c r="C40">
        <v>2007</v>
      </c>
      <c r="D40" t="s">
        <v>34</v>
      </c>
      <c r="E40" t="s">
        <v>1199</v>
      </c>
      <c r="F40">
        <v>0.25</v>
      </c>
      <c r="G4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63"/>
  <sheetViews>
    <sheetView workbookViewId="0">
      <selection activeCell="N27" sqref="N27"/>
    </sheetView>
  </sheetViews>
  <sheetFormatPr defaultColWidth="11" defaultRowHeight="15.6"/>
  <sheetData>
    <row r="1" spans="1:21">
      <c r="A1" t="s">
        <v>113</v>
      </c>
    </row>
    <row r="3" spans="1:21">
      <c r="A3" s="5" t="s">
        <v>6</v>
      </c>
      <c r="B3" s="5" t="s">
        <v>114</v>
      </c>
      <c r="C3" t="s">
        <v>15</v>
      </c>
      <c r="D3" t="s">
        <v>16</v>
      </c>
      <c r="E3" t="s">
        <v>49</v>
      </c>
      <c r="F3" t="s">
        <v>51</v>
      </c>
      <c r="G3" t="s">
        <v>76</v>
      </c>
      <c r="H3" t="s">
        <v>12</v>
      </c>
      <c r="I3" t="s">
        <v>115</v>
      </c>
      <c r="J3" t="s">
        <v>14</v>
      </c>
      <c r="K3" t="s">
        <v>13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  <c r="Q3" s="6" t="s">
        <v>25</v>
      </c>
      <c r="S3" s="6" t="s">
        <v>26</v>
      </c>
      <c r="T3" s="6" t="s">
        <v>27</v>
      </c>
      <c r="U3" s="6" t="s">
        <v>28</v>
      </c>
    </row>
    <row r="4" spans="1:21">
      <c r="C4">
        <v>18</v>
      </c>
      <c r="D4">
        <v>1</v>
      </c>
      <c r="E4" t="s">
        <v>79</v>
      </c>
      <c r="F4">
        <v>1</v>
      </c>
      <c r="G4">
        <v>151.92660549999999</v>
      </c>
      <c r="H4">
        <f>G4-I4</f>
        <v>60.917431189999988</v>
      </c>
      <c r="I4">
        <v>91.009174310000006</v>
      </c>
      <c r="J4">
        <f>H4*SQRT(K4)</f>
        <v>202.0402624495232</v>
      </c>
      <c r="K4">
        <v>11</v>
      </c>
      <c r="L4">
        <f>SQRT((((K5-1)*J5^2)+((K4-1)*J4^2))/(K5+K4-2))</f>
        <v>199.06467041863391</v>
      </c>
      <c r="M4">
        <f>(I5-I4)/L4</f>
        <v>1.16323822053923</v>
      </c>
      <c r="N4">
        <f>1-(3/(4*(K4+K5-2)-1))</f>
        <v>0.97709923664122134</v>
      </c>
      <c r="O4">
        <f>((K4+K5)/(K4*K5))+(M4^2/(2*(K4+K5)))</f>
        <v>0.15190608840037578</v>
      </c>
      <c r="P4">
        <f>N4*M4</f>
        <v>1.1365991773207742</v>
      </c>
      <c r="Q4">
        <f>O4*(N4^2)</f>
        <v>0.14502822401676804</v>
      </c>
      <c r="S4" s="7">
        <f>LN(I5/I4)</f>
        <v>1.2653561514190661</v>
      </c>
      <c r="T4" s="7">
        <f>(((J5^2)/(K5*I5^2))+((J4^2)/(K4*I4^2)))</f>
        <v>0.46369647209173165</v>
      </c>
      <c r="U4">
        <f>(K4*K5)/(K4+K5)</f>
        <v>7.5428571428571427</v>
      </c>
    </row>
    <row r="5" spans="1:21">
      <c r="E5" t="s">
        <v>80</v>
      </c>
      <c r="F5">
        <v>1</v>
      </c>
      <c r="G5">
        <v>362.93577979999998</v>
      </c>
      <c r="H5">
        <f>G5-I5</f>
        <v>40.366972499999974</v>
      </c>
      <c r="I5">
        <v>322.5688073</v>
      </c>
      <c r="J5">
        <f>H5*SQRT(K5)</f>
        <v>197.7569701719211</v>
      </c>
      <c r="K5">
        <v>24</v>
      </c>
    </row>
    <row r="6" spans="1:21">
      <c r="D6">
        <v>2</v>
      </c>
      <c r="E6" t="s">
        <v>79</v>
      </c>
      <c r="F6">
        <v>2</v>
      </c>
      <c r="G6">
        <v>106.122449</v>
      </c>
      <c r="H6">
        <f>G6-I6</f>
        <v>58.309037920000002</v>
      </c>
      <c r="I6">
        <v>47.813411080000002</v>
      </c>
      <c r="J6">
        <f>H6*SQRT(K6)</f>
        <v>193.38920066724506</v>
      </c>
      <c r="K6">
        <v>11</v>
      </c>
      <c r="L6">
        <f>SQRT((((K7-1)*J7^2)+((K6-1)*J6^2))/(K7+K6-2))</f>
        <v>186.08554787166398</v>
      </c>
      <c r="M6">
        <f>(I7-I6)/L6</f>
        <v>0.28827770578398926</v>
      </c>
      <c r="N6">
        <f>1-(3/(4*(K6+K7-2)-1))</f>
        <v>0.97709923664122134</v>
      </c>
      <c r="O6">
        <f>((K6+K7)/(K6*K7))+(M6^2/(2*(K6+K7)))</f>
        <v>0.13376295808507299</v>
      </c>
      <c r="P6">
        <f>N6*M6</f>
        <v>0.28167592626221849</v>
      </c>
      <c r="Q6">
        <f>O6*(N6^2)</f>
        <v>0.12770656169604544</v>
      </c>
      <c r="S6" s="7">
        <f>LN(I7/I6)</f>
        <v>0.75233605145505578</v>
      </c>
      <c r="T6" s="7">
        <f>(((J7^2)/(K7*I7^2))+((J6^2)/(K6*I6^2)))</f>
        <v>1.6224986728890036</v>
      </c>
      <c r="U6">
        <f>(K6*K7)/(K6+K7)</f>
        <v>7.5428571428571427</v>
      </c>
    </row>
    <row r="7" spans="1:21">
      <c r="E7" t="s">
        <v>80</v>
      </c>
      <c r="F7">
        <v>2</v>
      </c>
      <c r="G7">
        <v>138.77551020000001</v>
      </c>
      <c r="H7">
        <f>G7-I7</f>
        <v>37.317784300000014</v>
      </c>
      <c r="I7">
        <v>101.4577259</v>
      </c>
      <c r="J7">
        <f>H7*SQRT(K7)</f>
        <v>182.8190597324903</v>
      </c>
      <c r="K7">
        <v>24</v>
      </c>
    </row>
    <row r="10" spans="1:21">
      <c r="A10" s="5" t="s">
        <v>6</v>
      </c>
      <c r="B10" s="5" t="s">
        <v>7</v>
      </c>
      <c r="C10" t="s">
        <v>15</v>
      </c>
      <c r="D10" t="s">
        <v>16</v>
      </c>
      <c r="E10" t="s">
        <v>49</v>
      </c>
      <c r="F10" t="s">
        <v>76</v>
      </c>
      <c r="G10" t="s">
        <v>12</v>
      </c>
      <c r="H10" t="s">
        <v>116</v>
      </c>
      <c r="I10" t="s">
        <v>14</v>
      </c>
      <c r="J10" t="s">
        <v>13</v>
      </c>
      <c r="K10" s="6" t="s">
        <v>20</v>
      </c>
      <c r="L10" s="6" t="s">
        <v>21</v>
      </c>
      <c r="M10" s="6" t="s">
        <v>22</v>
      </c>
      <c r="N10" s="6" t="s">
        <v>23</v>
      </c>
      <c r="O10" s="6" t="s">
        <v>24</v>
      </c>
      <c r="P10" s="6" t="s">
        <v>25</v>
      </c>
      <c r="R10" s="6" t="s">
        <v>26</v>
      </c>
      <c r="S10" s="6" t="s">
        <v>27</v>
      </c>
      <c r="T10" s="6" t="s">
        <v>28</v>
      </c>
    </row>
    <row r="11" spans="1:21">
      <c r="C11">
        <v>18</v>
      </c>
      <c r="D11">
        <v>3</v>
      </c>
      <c r="E11" t="s">
        <v>79</v>
      </c>
      <c r="F11">
        <v>1.874213836</v>
      </c>
      <c r="G11">
        <f>F11-H11</f>
        <v>0.25786163500000003</v>
      </c>
      <c r="H11">
        <v>1.616352201</v>
      </c>
      <c r="I11">
        <f>G11*SQRT(J11)</f>
        <v>0.85523029112257576</v>
      </c>
      <c r="J11">
        <v>11</v>
      </c>
      <c r="K11">
        <f>SQRT((((J12-1)*I12^2)+((J11-1)*I11^2))/(J12+J11-2))</f>
        <v>1.8860115294779629</v>
      </c>
      <c r="L11">
        <f>(H12-H11)/K11</f>
        <v>0.83367838394668292</v>
      </c>
      <c r="M11">
        <f>1-(3/(4*(J11+J12-2)-1))</f>
        <v>0.97709923664122134</v>
      </c>
      <c r="N11">
        <f>((J11+J12)/(J11*J12))+(L11^2/(2*(J11+J12)))</f>
        <v>0.1425046096880426</v>
      </c>
      <c r="O11">
        <f>M11*L11</f>
        <v>0.81458651255859094</v>
      </c>
      <c r="P11">
        <f>N11*(M11^2)</f>
        <v>0.13605241682471242</v>
      </c>
      <c r="R11" s="7">
        <f>LN(H12/H11)</f>
        <v>0.679434918766739</v>
      </c>
      <c r="S11" s="7">
        <f>(((I12^2)/(J12*H12^2))+((I11^2)/(J11*H11^2)))</f>
        <v>4.5061848610348149E-2</v>
      </c>
      <c r="T11">
        <f>(J11*J12)/(J11+J12)</f>
        <v>7.5428571428571427</v>
      </c>
    </row>
    <row r="12" spans="1:21">
      <c r="E12" t="s">
        <v>80</v>
      </c>
      <c r="F12">
        <v>3.6352201260000001</v>
      </c>
      <c r="G12">
        <f>F12-H12</f>
        <v>0.44654088100000022</v>
      </c>
      <c r="H12">
        <v>3.1886792449999999</v>
      </c>
      <c r="I12">
        <f>G12*SQRT(J12)</f>
        <v>2.1875946154857284</v>
      </c>
      <c r="J12">
        <v>24</v>
      </c>
    </row>
    <row r="15" spans="1:21">
      <c r="A15" s="5" t="s">
        <v>6</v>
      </c>
      <c r="B15" s="5" t="s">
        <v>40</v>
      </c>
      <c r="C15" t="s">
        <v>15</v>
      </c>
      <c r="D15" t="s">
        <v>16</v>
      </c>
      <c r="E15" t="s">
        <v>49</v>
      </c>
      <c r="F15" t="s">
        <v>76</v>
      </c>
      <c r="G15" t="s">
        <v>12</v>
      </c>
      <c r="H15" t="s">
        <v>117</v>
      </c>
      <c r="I15" t="s">
        <v>118</v>
      </c>
      <c r="J15" t="s">
        <v>14</v>
      </c>
      <c r="K15" t="s">
        <v>13</v>
      </c>
      <c r="L15" s="6" t="s">
        <v>20</v>
      </c>
      <c r="M15" s="6" t="s">
        <v>21</v>
      </c>
      <c r="N15" s="6" t="s">
        <v>22</v>
      </c>
      <c r="O15" s="6" t="s">
        <v>23</v>
      </c>
      <c r="P15" s="6" t="s">
        <v>24</v>
      </c>
      <c r="Q15" s="6" t="s">
        <v>25</v>
      </c>
      <c r="S15" s="6" t="s">
        <v>26</v>
      </c>
      <c r="T15" s="6" t="s">
        <v>27</v>
      </c>
      <c r="U15" s="6" t="s">
        <v>28</v>
      </c>
    </row>
    <row r="16" spans="1:21">
      <c r="C16">
        <v>18</v>
      </c>
      <c r="D16">
        <v>4</v>
      </c>
      <c r="E16" t="s">
        <v>79</v>
      </c>
      <c r="F16">
        <v>1.8224852071005899E-3</v>
      </c>
      <c r="G16">
        <f>F16-H16</f>
        <v>4.0236686390533001E-4</v>
      </c>
      <c r="H16">
        <v>1.4201183431952599E-3</v>
      </c>
      <c r="I16">
        <f>1-H16</f>
        <v>0.99857988165680478</v>
      </c>
      <c r="J16">
        <f>G16*SQRT(K16)</f>
        <v>1.3344999156459749E-3</v>
      </c>
      <c r="K16">
        <v>11</v>
      </c>
      <c r="L16">
        <f>SQRT((((K17-1)*J17^2)+((K16-1)*J16^2))/(K17+K16-2))</f>
        <v>1.3337682696572483E-3</v>
      </c>
      <c r="M16">
        <f>(I17-I16)/L16</f>
        <v>-1.2776897236221261</v>
      </c>
      <c r="N16">
        <f>1-(3/(4*(K16+K17-2)-1))</f>
        <v>0.97709923664122134</v>
      </c>
      <c r="O16">
        <f>((K16+K17)/(K16*K17))+(M16^2/(2*(K16+K17)))</f>
        <v>0.15589705800218021</v>
      </c>
      <c r="P16">
        <f>N16*M16</f>
        <v>-1.2484296536155124</v>
      </c>
      <c r="Q16">
        <f>O16*(N16^2)</f>
        <v>0.14883849416162928</v>
      </c>
      <c r="S16" s="7">
        <f>LN(I17/I16)</f>
        <v>-1.7080233786607129E-3</v>
      </c>
      <c r="T16" s="7">
        <f>(((J17^2)/(K17*I17^2))+((J16^2)/(K16*I16^2)))</f>
        <v>2.3691206104357098E-7</v>
      </c>
      <c r="U16">
        <f>(K16*K17)/(K16+K17)</f>
        <v>7.5428571428571427</v>
      </c>
    </row>
    <row r="17" spans="1:21">
      <c r="E17" t="s">
        <v>80</v>
      </c>
      <c r="F17">
        <v>3.3964497041420101E-3</v>
      </c>
      <c r="G17">
        <f>F17-H17</f>
        <v>2.7218934911242988E-4</v>
      </c>
      <c r="H17">
        <v>3.1242603550295802E-3</v>
      </c>
      <c r="I17">
        <f>1-H17</f>
        <v>0.99687573964497045</v>
      </c>
      <c r="J17">
        <f>G17*SQRT(K17)</f>
        <v>1.333450037491453E-3</v>
      </c>
      <c r="K17">
        <v>24</v>
      </c>
    </row>
    <row r="19" spans="1:21">
      <c r="E19" t="s">
        <v>119</v>
      </c>
    </row>
    <row r="21" spans="1:21">
      <c r="A21" s="5" t="s">
        <v>6</v>
      </c>
      <c r="B21" s="5" t="s">
        <v>120</v>
      </c>
      <c r="C21" t="s">
        <v>15</v>
      </c>
      <c r="D21" t="s">
        <v>16</v>
      </c>
      <c r="E21" t="s">
        <v>49</v>
      </c>
      <c r="F21" t="s">
        <v>117</v>
      </c>
      <c r="G21" t="s">
        <v>76</v>
      </c>
      <c r="H21" t="s">
        <v>12</v>
      </c>
      <c r="I21" t="s">
        <v>118</v>
      </c>
      <c r="J21" t="s">
        <v>14</v>
      </c>
      <c r="K21" t="s">
        <v>13</v>
      </c>
      <c r="L21" s="6" t="s">
        <v>20</v>
      </c>
      <c r="M21" s="6" t="s">
        <v>21</v>
      </c>
      <c r="N21" s="6" t="s">
        <v>22</v>
      </c>
      <c r="O21" s="6" t="s">
        <v>23</v>
      </c>
      <c r="P21" s="6" t="s">
        <v>24</v>
      </c>
      <c r="Q21" s="6" t="s">
        <v>25</v>
      </c>
      <c r="S21" s="6" t="s">
        <v>26</v>
      </c>
      <c r="T21" s="6" t="s">
        <v>27</v>
      </c>
      <c r="U21" s="6" t="s">
        <v>28</v>
      </c>
    </row>
    <row r="22" spans="1:21">
      <c r="C22">
        <v>18</v>
      </c>
      <c r="D22">
        <v>5</v>
      </c>
      <c r="E22" t="s">
        <v>79</v>
      </c>
      <c r="F22">
        <v>2.8443113772454998E-2</v>
      </c>
      <c r="G22">
        <v>4.2514970059880197E-2</v>
      </c>
      <c r="H22">
        <f>G22-F22</f>
        <v>1.4071856287425199E-2</v>
      </c>
      <c r="I22">
        <f>1-F22</f>
        <v>0.97155688622754499</v>
      </c>
      <c r="J22">
        <f>H22*SQRT(K22)</f>
        <v>4.6671067409192912E-2</v>
      </c>
      <c r="K22">
        <v>11</v>
      </c>
      <c r="L22">
        <f>SQRT((((K23-1)*J23^2)+((K22-1)*J22^2))/(K23+K22-2))</f>
        <v>7.8411872311757572E-2</v>
      </c>
      <c r="M22">
        <f>(I23-I22)/L22</f>
        <v>-0.42956039356668213</v>
      </c>
      <c r="N22">
        <f>1-(3/(4*(K22+K23-2)-1))</f>
        <v>0.97709923664122134</v>
      </c>
      <c r="O22">
        <f>((K22+K23)/(K22*K23))+(M22^2/(2*(K22+K23)))</f>
        <v>0.13521178802891703</v>
      </c>
      <c r="P22">
        <f>N22*M22</f>
        <v>-0.41972313264530769</v>
      </c>
      <c r="Q22">
        <f>O22*(N22^2)</f>
        <v>0.12908979284807276</v>
      </c>
      <c r="S22" s="7">
        <f>LN(I23/I22)</f>
        <v>-3.5283942367967044E-2</v>
      </c>
      <c r="T22" s="7">
        <f>(((J23^2)/(K23*I23^2))+((J22^2)/(K22*I22^2)))</f>
        <v>5.827980483589162E-4</v>
      </c>
      <c r="U22">
        <f>(K22*K23)/(K22+K23)</f>
        <v>7.5428571428571427</v>
      </c>
    </row>
    <row r="23" spans="1:21">
      <c r="E23" t="s">
        <v>80</v>
      </c>
      <c r="F23">
        <v>6.2125748502994002E-2</v>
      </c>
      <c r="G23">
        <v>8.0239520958083801E-2</v>
      </c>
      <c r="H23">
        <f>G23-F23</f>
        <v>1.8113772455089799E-2</v>
      </c>
      <c r="I23">
        <f>1-F23</f>
        <v>0.93787425149700598</v>
      </c>
      <c r="J23">
        <f>H23*SQRT(K23)</f>
        <v>8.8738999663701856E-2</v>
      </c>
      <c r="K23">
        <v>24</v>
      </c>
    </row>
    <row r="25" spans="1:21">
      <c r="A25" s="5" t="s">
        <v>6</v>
      </c>
      <c r="B25" s="5" t="s">
        <v>121</v>
      </c>
      <c r="C25" t="s">
        <v>15</v>
      </c>
      <c r="D25" t="s">
        <v>16</v>
      </c>
      <c r="E25" t="s">
        <v>49</v>
      </c>
      <c r="F25" t="s">
        <v>76</v>
      </c>
      <c r="G25" t="s">
        <v>12</v>
      </c>
      <c r="H25" t="s">
        <v>122</v>
      </c>
      <c r="I25" t="s">
        <v>14</v>
      </c>
      <c r="J25" t="s">
        <v>13</v>
      </c>
      <c r="K25" s="6" t="s">
        <v>20</v>
      </c>
      <c r="L25" s="6" t="s">
        <v>21</v>
      </c>
      <c r="M25" s="6" t="s">
        <v>22</v>
      </c>
      <c r="N25" s="6" t="s">
        <v>23</v>
      </c>
      <c r="O25" s="6" t="s">
        <v>24</v>
      </c>
      <c r="P25" s="6" t="s">
        <v>25</v>
      </c>
      <c r="R25" s="6" t="s">
        <v>26</v>
      </c>
      <c r="S25" s="6" t="s">
        <v>27</v>
      </c>
      <c r="T25" s="6" t="s">
        <v>28</v>
      </c>
    </row>
    <row r="26" spans="1:21">
      <c r="C26">
        <v>18</v>
      </c>
      <c r="D26">
        <v>6</v>
      </c>
      <c r="E26" t="s">
        <v>79</v>
      </c>
      <c r="F26">
        <v>5.5681818181818103E-2</v>
      </c>
      <c r="G26">
        <f>F26-H26</f>
        <v>9.8484848484848009E-3</v>
      </c>
      <c r="H26">
        <v>4.5833333333333302E-2</v>
      </c>
      <c r="I26">
        <f>G26*SQRT(J26)</f>
        <v>3.2663728995924235E-2</v>
      </c>
      <c r="J26">
        <v>11</v>
      </c>
      <c r="K26">
        <f>SQRT((((J27-1)*I27^2)+((J26-1)*I26^2))/(J27+J26-2))</f>
        <v>2.9382245645697806E-2</v>
      </c>
      <c r="L26">
        <f>(H27-H26)/K26</f>
        <v>0.33518489251099265</v>
      </c>
      <c r="M26">
        <f>1-(3/(4*(J26+J27-2)-1))</f>
        <v>0.97709923664122134</v>
      </c>
      <c r="N26">
        <f>((J26+J27)/(J26*J27))+(L26^2/(2*(J26+J27)))</f>
        <v>0.13418074203529479</v>
      </c>
      <c r="O26">
        <f>M26*L26</f>
        <v>0.32750890260616072</v>
      </c>
      <c r="P26">
        <f>N26*(M26^2)</f>
        <v>0.12810542960819704</v>
      </c>
      <c r="R26" s="7">
        <f>LN(H27/H26)</f>
        <v>0.19464204118199444</v>
      </c>
      <c r="S26" s="7">
        <f>(((I27^2)/(J27*H27^2))+((I26^2)/(J26*H26^2)))</f>
        <v>5.6584037779263241E-2</v>
      </c>
      <c r="T26">
        <f>(J26*J27)/(J26+J27)</f>
        <v>7.5428571428571427</v>
      </c>
    </row>
    <row r="27" spans="1:21">
      <c r="E27" t="s">
        <v>80</v>
      </c>
      <c r="F27">
        <v>6.1363636363636301E-2</v>
      </c>
      <c r="G27">
        <f>F27-H27</f>
        <v>5.6818181818181976E-3</v>
      </c>
      <c r="H27">
        <v>5.5681818181818103E-2</v>
      </c>
      <c r="I27">
        <f>G27*SQRT(J27)</f>
        <v>2.7835110713445282E-2</v>
      </c>
      <c r="J27">
        <v>24</v>
      </c>
    </row>
    <row r="29" spans="1:21">
      <c r="A29" s="5" t="s">
        <v>6</v>
      </c>
      <c r="B29" s="5" t="s">
        <v>123</v>
      </c>
      <c r="C29" t="s">
        <v>15</v>
      </c>
      <c r="D29" t="s">
        <v>16</v>
      </c>
      <c r="E29" t="s">
        <v>124</v>
      </c>
      <c r="F29" t="s">
        <v>51</v>
      </c>
      <c r="G29" t="s">
        <v>49</v>
      </c>
      <c r="H29" t="s">
        <v>125</v>
      </c>
      <c r="I29" t="s">
        <v>126</v>
      </c>
      <c r="J29" t="s">
        <v>13</v>
      </c>
      <c r="K29" s="6" t="s">
        <v>20</v>
      </c>
      <c r="L29" s="6" t="s">
        <v>21</v>
      </c>
      <c r="M29" s="6" t="s">
        <v>22</v>
      </c>
      <c r="N29" s="6" t="s">
        <v>23</v>
      </c>
      <c r="O29" s="6" t="s">
        <v>24</v>
      </c>
      <c r="P29" s="6" t="s">
        <v>25</v>
      </c>
      <c r="R29" s="6" t="s">
        <v>26</v>
      </c>
      <c r="S29" s="6" t="s">
        <v>27</v>
      </c>
      <c r="T29" s="6" t="s">
        <v>28</v>
      </c>
    </row>
    <row r="30" spans="1:21">
      <c r="C30">
        <v>18</v>
      </c>
      <c r="D30">
        <v>7</v>
      </c>
      <c r="E30" t="s">
        <v>127</v>
      </c>
      <c r="F30">
        <v>1</v>
      </c>
      <c r="G30" t="s">
        <v>79</v>
      </c>
      <c r="H30">
        <v>0.908415841584158</v>
      </c>
      <c r="I30">
        <f>SQRT(H30*(1-H30))</f>
        <v>0.28843803553467762</v>
      </c>
      <c r="J30">
        <v>11</v>
      </c>
      <c r="K30">
        <f>SQRT((((J31-1)*I31^2)+((J30-1)*I30^2))/(J31+J30-2))</f>
        <v>0.15877991280395484</v>
      </c>
      <c r="L30">
        <f>(H31-H30)/K30</f>
        <v>0.57679939986439421</v>
      </c>
      <c r="M30">
        <f>1-(3/(4*(J30+J31-2)-1))</f>
        <v>0.97709923664122134</v>
      </c>
      <c r="N30">
        <f>((J30+J31)/(J30*J31))+(L30^2/(2*(J30+J31)))</f>
        <v>0.13732857968552792</v>
      </c>
      <c r="O30">
        <f>M30*L30</f>
        <v>0.56359025330261414</v>
      </c>
      <c r="P30">
        <f>N30*(M30^2)</f>
        <v>0.13111074235578865</v>
      </c>
      <c r="R30" s="7">
        <f>LN(H31/H30)</f>
        <v>9.605302990658024E-2</v>
      </c>
      <c r="S30" s="7">
        <f>(((I31^2)/(J31*H31^2))+((I30^2)/(J30*H30^2)))</f>
        <v>9.165221699281691E-3</v>
      </c>
      <c r="T30">
        <f>(J30*J31)/(J30+J31)</f>
        <v>7.5428571428571427</v>
      </c>
    </row>
    <row r="31" spans="1:21">
      <c r="E31" t="s">
        <v>127</v>
      </c>
      <c r="F31">
        <v>1</v>
      </c>
      <c r="G31" t="s">
        <v>80</v>
      </c>
      <c r="H31">
        <v>1</v>
      </c>
      <c r="I31">
        <f>SQRT(H31*(1-H31))</f>
        <v>0</v>
      </c>
      <c r="J31">
        <v>24</v>
      </c>
    </row>
    <row r="32" spans="1:21">
      <c r="D32">
        <v>8</v>
      </c>
      <c r="E32" t="s">
        <v>128</v>
      </c>
      <c r="F32">
        <v>1</v>
      </c>
      <c r="G32" t="s">
        <v>79</v>
      </c>
      <c r="H32">
        <v>0.91246684350132601</v>
      </c>
      <c r="I32">
        <f t="shared" ref="I32:I43" si="0">SQRT(H32*(1-H32))</f>
        <v>0.28261476078232828</v>
      </c>
      <c r="J32">
        <v>11</v>
      </c>
      <c r="K32">
        <f>SQRT((((J33-1)*I33^2)+((J32-1)*I32^2))/(J33+J32-2))</f>
        <v>0.22545709857069957</v>
      </c>
      <c r="L32">
        <f>(H33-H32)/K32</f>
        <v>0.21177136755892759</v>
      </c>
      <c r="M32">
        <f>1-(3/(4*(J32+J33-2)-1))</f>
        <v>0.97709923664122134</v>
      </c>
      <c r="N32">
        <f>((J32+J33)/(J32*J33))+(L32^2/(2*(J32+J33)))</f>
        <v>0.13321643060601154</v>
      </c>
      <c r="O32">
        <f>M32*L32</f>
        <v>0.20692164158429566</v>
      </c>
      <c r="P32">
        <f>N32*(M32^2)</f>
        <v>0.12718477938633488</v>
      </c>
      <c r="R32" s="7">
        <f>LN(H33/H32)</f>
        <v>5.1002554452371951E-2</v>
      </c>
      <c r="S32" s="7">
        <f>(((I33^2)/(J33*H33^2))+((I32^2)/(J32*H32^2)))</f>
        <v>1.0447449569574784E-2</v>
      </c>
      <c r="T32">
        <f>(J32*J33)/(J32+J33)</f>
        <v>7.5428571428571427</v>
      </c>
    </row>
    <row r="33" spans="1:22">
      <c r="E33" t="s">
        <v>128</v>
      </c>
      <c r="F33">
        <v>1</v>
      </c>
      <c r="G33" t="s">
        <v>80</v>
      </c>
      <c r="H33">
        <v>0.96021220159151099</v>
      </c>
      <c r="I33">
        <f t="shared" si="0"/>
        <v>0.19546030161210343</v>
      </c>
      <c r="J33">
        <v>24</v>
      </c>
    </row>
    <row r="34" spans="1:22">
      <c r="D34">
        <v>9</v>
      </c>
      <c r="E34" t="s">
        <v>129</v>
      </c>
      <c r="F34">
        <v>1</v>
      </c>
      <c r="G34" t="s">
        <v>79</v>
      </c>
      <c r="H34">
        <v>0.64469914040114595</v>
      </c>
      <c r="I34">
        <f t="shared" si="0"/>
        <v>0.47860438648968678</v>
      </c>
      <c r="J34">
        <v>11</v>
      </c>
      <c r="K34">
        <f>SQRT((((J35-1)*I35^2)+((J34-1)*I34^2))/(J35+J34-2))</f>
        <v>0.47336286320478277</v>
      </c>
      <c r="L34">
        <f>(H35-H34)/K34</f>
        <v>-0.65979176057655786</v>
      </c>
      <c r="M34">
        <f>1-(3/(4*(J34+J35-2)-1))</f>
        <v>0.97709923664122134</v>
      </c>
      <c r="N34">
        <f>((J34+J35)/(J34*J35))+(L34^2/(2*(J34+J35)))</f>
        <v>0.13879468853753921</v>
      </c>
      <c r="O34">
        <f>M34*L34</f>
        <v>-0.64468202560152221</v>
      </c>
      <c r="P34">
        <f>N34*(M34^2)</f>
        <v>0.13251047007744549</v>
      </c>
      <c r="R34" s="7">
        <f>LN(H35/H34)</f>
        <v>-0.6625102110980553</v>
      </c>
      <c r="S34" s="7">
        <f>(((I35^2)/(J35*H35^2))+((I34^2)/(J34*H34^2)))</f>
        <v>0.13379353883664233</v>
      </c>
      <c r="T34">
        <f>(J34*J35)/(J34+J35)</f>
        <v>7.5428571428571427</v>
      </c>
    </row>
    <row r="35" spans="1:22">
      <c r="E35" t="s">
        <v>129</v>
      </c>
      <c r="F35">
        <v>1</v>
      </c>
      <c r="G35" t="s">
        <v>80</v>
      </c>
      <c r="H35">
        <v>0.33237822349570201</v>
      </c>
      <c r="I35">
        <f t="shared" si="0"/>
        <v>0.47106574917047744</v>
      </c>
      <c r="J35">
        <v>24</v>
      </c>
    </row>
    <row r="36" spans="1:22">
      <c r="D36">
        <v>10</v>
      </c>
      <c r="E36" t="s">
        <v>130</v>
      </c>
      <c r="F36">
        <v>1</v>
      </c>
      <c r="G36" t="s">
        <v>79</v>
      </c>
      <c r="H36">
        <v>0</v>
      </c>
      <c r="I36">
        <f t="shared" si="0"/>
        <v>0</v>
      </c>
      <c r="J36">
        <v>11</v>
      </c>
      <c r="K36">
        <f>SQRT((((J37-1)*I37^2)+((J36-1)*I36^2))/(J37+J36-2))</f>
        <v>0.2817491165946342</v>
      </c>
      <c r="L36">
        <f>(H37-H36)/K36</f>
        <v>0.46523029312658842</v>
      </c>
      <c r="M36">
        <f>1-(3/(4*(J36+J37-2)-1))</f>
        <v>0.97709923664122134</v>
      </c>
      <c r="N36">
        <f>((J36+J37)/(J36*J37))+(L36^2/(2*(J36+J37)))</f>
        <v>0.13566774651350974</v>
      </c>
      <c r="O36">
        <f>M36*L36</f>
        <v>0.45457616427636122</v>
      </c>
      <c r="P36">
        <f>N36*(M36^2)</f>
        <v>0.12952510686308161</v>
      </c>
      <c r="R36" s="7" t="e">
        <f>LN(H37/H36)</f>
        <v>#DIV/0!</v>
      </c>
      <c r="S36" s="7" t="e">
        <f>(((I37^2)/(J37*H37^2))+((I36^2)/(J36*H36^2)))</f>
        <v>#DIV/0!</v>
      </c>
      <c r="T36">
        <f>(J36*J37)/(J36+J37)</f>
        <v>7.5428571428571427</v>
      </c>
    </row>
    <row r="37" spans="1:22">
      <c r="E37" t="s">
        <v>130</v>
      </c>
      <c r="F37">
        <v>1</v>
      </c>
      <c r="G37" t="s">
        <v>80</v>
      </c>
      <c r="H37">
        <v>0.13107822410147901</v>
      </c>
      <c r="I37">
        <f t="shared" si="0"/>
        <v>0.33748588602766999</v>
      </c>
      <c r="J37">
        <v>24</v>
      </c>
    </row>
    <row r="38" spans="1:22">
      <c r="D38">
        <v>11</v>
      </c>
      <c r="E38" t="s">
        <v>131</v>
      </c>
      <c r="F38">
        <v>1</v>
      </c>
      <c r="G38" t="s">
        <v>79</v>
      </c>
      <c r="H38">
        <v>0.179039301310043</v>
      </c>
      <c r="I38">
        <f t="shared" si="0"/>
        <v>0.38338522388904694</v>
      </c>
      <c r="J38">
        <v>11</v>
      </c>
      <c r="K38">
        <f>SQRT((((J39-1)*I39^2)+((J38-1)*I38^2))/(J39+J38-2))</f>
        <v>0.21104661979334893</v>
      </c>
      <c r="L38">
        <f>(H39-H38)/K38</f>
        <v>-0.84834005626507247</v>
      </c>
      <c r="M38">
        <f>1-(3/(4*(J38+J39-2)-1))</f>
        <v>0.97709923664122134</v>
      </c>
      <c r="N38">
        <f>((J38+J39)/(J38*J39))+(L38^2/(2*(J38+J39)))</f>
        <v>0.14285691259095509</v>
      </c>
      <c r="O38">
        <f>M38*L38</f>
        <v>-0.82891242138877308</v>
      </c>
      <c r="P38">
        <f>N38*(M38^2)</f>
        <v>0.13638876848028716</v>
      </c>
      <c r="R38" s="7" t="e">
        <f>LN(H39/H38)</f>
        <v>#NUM!</v>
      </c>
      <c r="S38" s="7" t="e">
        <f>(((I39^2)/(J39*H39^2))+((I38^2)/(J38*H38^2)))</f>
        <v>#DIV/0!</v>
      </c>
      <c r="T38">
        <f>(J38*J39)/(J38+J39)</f>
        <v>7.5428571428571427</v>
      </c>
    </row>
    <row r="39" spans="1:22">
      <c r="E39" t="s">
        <v>131</v>
      </c>
      <c r="F39">
        <v>1</v>
      </c>
      <c r="G39" t="s">
        <v>80</v>
      </c>
      <c r="H39">
        <v>0</v>
      </c>
      <c r="I39">
        <f t="shared" si="0"/>
        <v>0</v>
      </c>
      <c r="J39">
        <v>24</v>
      </c>
    </row>
    <row r="40" spans="1:22">
      <c r="D40">
        <v>12</v>
      </c>
      <c r="E40" t="s">
        <v>132</v>
      </c>
      <c r="F40">
        <v>1</v>
      </c>
      <c r="G40" t="s">
        <v>79</v>
      </c>
      <c r="H40">
        <v>0.45142857142857101</v>
      </c>
      <c r="I40">
        <f t="shared" si="0"/>
        <v>0.49763522416176542</v>
      </c>
      <c r="J40">
        <v>11</v>
      </c>
      <c r="K40">
        <f>SQRT((((J41-1)*I41^2)+((J40-1)*I40^2))/(J41+J40-2))</f>
        <v>0.45279656825130732</v>
      </c>
      <c r="L40">
        <f>(H41-H40)/K40</f>
        <v>-0.449271451447189</v>
      </c>
      <c r="M40">
        <f>1-(3/(4*(J40+J41-2)-1))</f>
        <v>0.97709923664122134</v>
      </c>
      <c r="N40">
        <f>((J40+J41)/(J40*J41))+(L40^2/(2*(J40+J41)))</f>
        <v>0.13545925524840705</v>
      </c>
      <c r="O40">
        <f>M40*L40</f>
        <v>-0.43898279225374193</v>
      </c>
      <c r="P40">
        <f>N40*(M40^2)</f>
        <v>0.1293260554740342</v>
      </c>
      <c r="R40" s="7">
        <f>LN(H41/H40)</f>
        <v>-0.59898841136066139</v>
      </c>
      <c r="S40" s="7">
        <f>(((I41^2)/(J41*H41^2))+((I40^2)/(J40*H40^2)))</f>
        <v>0.23681589269584385</v>
      </c>
      <c r="T40">
        <f>(J40*J41)/(J40+J41)</f>
        <v>7.5428571428571427</v>
      </c>
    </row>
    <row r="41" spans="1:22">
      <c r="E41" t="s">
        <v>132</v>
      </c>
      <c r="F41">
        <v>1</v>
      </c>
      <c r="G41" t="s">
        <v>80</v>
      </c>
      <c r="H41">
        <v>0.248</v>
      </c>
      <c r="I41">
        <f t="shared" si="0"/>
        <v>0.43185182644050496</v>
      </c>
      <c r="J41">
        <v>24</v>
      </c>
    </row>
    <row r="42" spans="1:22">
      <c r="D42">
        <v>13</v>
      </c>
      <c r="E42" t="s">
        <v>133</v>
      </c>
      <c r="F42">
        <v>1</v>
      </c>
      <c r="G42" t="s">
        <v>79</v>
      </c>
      <c r="H42">
        <v>0.184343434343434</v>
      </c>
      <c r="I42">
        <f t="shared" si="0"/>
        <v>0.38776401658470327</v>
      </c>
      <c r="J42">
        <v>11</v>
      </c>
      <c r="K42">
        <f>SQRT((((J43-1)*I43^2)+((J42-1)*I42^2))/(J43+J42-2))</f>
        <v>0.42033871120087446</v>
      </c>
      <c r="L42">
        <f>(H43-H42)/K42</f>
        <v>0.1592030192223057</v>
      </c>
      <c r="M42">
        <f>1-(3/(4*(J42+J43-2)-1))</f>
        <v>0.97709923664122134</v>
      </c>
      <c r="N42">
        <f>((J42+J43)/(J42*J43))+(L42^2/(2*(J42+J43)))</f>
        <v>0.13293783759475039</v>
      </c>
      <c r="O42">
        <f>M42*L42</f>
        <v>0.15555714855309258</v>
      </c>
      <c r="P42">
        <f>N42*(M42^2)</f>
        <v>0.12691880025362101</v>
      </c>
      <c r="R42" s="7">
        <f>LN(H43/H42)</f>
        <v>0.30969820301615686</v>
      </c>
      <c r="S42" s="7">
        <f>(((I43^2)/(J43*H43^2))+((I42^2)/(J42*H42^2)))</f>
        <v>0.52640407308439352</v>
      </c>
      <c r="T42">
        <f>(J42*J43)/(J42+J43)</f>
        <v>7.5428571428571427</v>
      </c>
    </row>
    <row r="43" spans="1:22">
      <c r="E43" t="s">
        <v>133</v>
      </c>
      <c r="F43">
        <v>1</v>
      </c>
      <c r="G43" t="s">
        <v>80</v>
      </c>
      <c r="H43">
        <v>0.25126262626262602</v>
      </c>
      <c r="I43">
        <f t="shared" si="0"/>
        <v>0.43373922915299457</v>
      </c>
      <c r="J43">
        <v>24</v>
      </c>
    </row>
    <row r="45" spans="1:22">
      <c r="A45" s="5" t="s">
        <v>6</v>
      </c>
      <c r="B45" s="5" t="s">
        <v>134</v>
      </c>
      <c r="C45" t="s">
        <v>15</v>
      </c>
      <c r="D45" t="s">
        <v>16</v>
      </c>
      <c r="E45" t="s">
        <v>124</v>
      </c>
      <c r="F45" t="s">
        <v>51</v>
      </c>
      <c r="G45" t="s">
        <v>49</v>
      </c>
      <c r="H45" t="s">
        <v>11</v>
      </c>
      <c r="I45" t="s">
        <v>12</v>
      </c>
      <c r="J45" t="s">
        <v>135</v>
      </c>
      <c r="K45" t="s">
        <v>14</v>
      </c>
      <c r="L45" t="s">
        <v>13</v>
      </c>
      <c r="M45" s="6" t="s">
        <v>20</v>
      </c>
      <c r="N45" s="6" t="s">
        <v>21</v>
      </c>
      <c r="O45" s="6" t="s">
        <v>22</v>
      </c>
      <c r="P45" s="6" t="s">
        <v>23</v>
      </c>
      <c r="Q45" s="6" t="s">
        <v>24</v>
      </c>
      <c r="R45" s="6" t="s">
        <v>25</v>
      </c>
      <c r="T45" s="6" t="s">
        <v>26</v>
      </c>
      <c r="U45" s="6" t="s">
        <v>27</v>
      </c>
      <c r="V45" s="6" t="s">
        <v>28</v>
      </c>
    </row>
    <row r="46" spans="1:22">
      <c r="C46">
        <v>18</v>
      </c>
      <c r="D46">
        <v>14</v>
      </c>
      <c r="E46" t="s">
        <v>127</v>
      </c>
      <c r="F46">
        <v>1</v>
      </c>
      <c r="G46" t="s">
        <v>79</v>
      </c>
      <c r="H46">
        <v>1.2305699480000001</v>
      </c>
      <c r="I46">
        <v>0.23316062200000001</v>
      </c>
      <c r="J46">
        <v>0.99740932599999998</v>
      </c>
      <c r="K46">
        <v>0.77330629799999995</v>
      </c>
      <c r="L46">
        <v>11</v>
      </c>
      <c r="M46">
        <f>SQRT((((L47-1)*K47^2)+((L46-1)*K46^2))/(L47+L46-2))</f>
        <v>0.76509649040775818</v>
      </c>
      <c r="N46">
        <f>(J47-J46)/M46</f>
        <v>-0.71107560526130897</v>
      </c>
      <c r="O46">
        <f>1-(3/(4*(L46+L47-2)-1))</f>
        <v>0.97709923664122134</v>
      </c>
      <c r="P46">
        <f>((L46+L47)/(L46*L47))+(N46^2/(2*(L46+L47)))</f>
        <v>0.13979902209572523</v>
      </c>
      <c r="Q46">
        <f>O46*N46</f>
        <v>-0.6947914310950194</v>
      </c>
      <c r="R46">
        <f>P46*(O46^2)</f>
        <v>0.13346933034300809</v>
      </c>
      <c r="T46" s="7">
        <f>LN(J47/J46)</f>
        <v>-0.78845735916115334</v>
      </c>
      <c r="U46" s="7">
        <f>(((K47^2)/(L47*J47^2))+((K46^2)/(L46*J46^2)))</f>
        <v>0.1721976723135954</v>
      </c>
      <c r="V46">
        <f>(L46*L47)/(L46+L47)</f>
        <v>7.5428571428571427</v>
      </c>
    </row>
    <row r="47" spans="1:22">
      <c r="E47" t="s">
        <v>127</v>
      </c>
      <c r="F47">
        <v>1</v>
      </c>
      <c r="G47" t="s">
        <v>80</v>
      </c>
      <c r="H47">
        <v>0.60880829000000003</v>
      </c>
      <c r="I47">
        <v>0.155440415</v>
      </c>
      <c r="J47">
        <v>0.453367876</v>
      </c>
      <c r="K47">
        <v>0.76149940199999999</v>
      </c>
      <c r="L47">
        <v>24</v>
      </c>
    </row>
    <row r="48" spans="1:22">
      <c r="D48">
        <v>15</v>
      </c>
      <c r="E48" t="s">
        <v>128</v>
      </c>
      <c r="F48">
        <v>1</v>
      </c>
      <c r="G48" t="s">
        <v>79</v>
      </c>
      <c r="H48">
        <v>0.70143884899999998</v>
      </c>
      <c r="I48">
        <v>0.161870504</v>
      </c>
      <c r="J48">
        <v>0.53956834499999995</v>
      </c>
      <c r="K48">
        <v>0.53686372500000001</v>
      </c>
      <c r="L48">
        <v>11</v>
      </c>
      <c r="M48">
        <f>SQRT((((L49-1)*K49^2)+((L48-1)*K48^2))/(L49+L48-2))</f>
        <v>0.47182049890134897</v>
      </c>
      <c r="N48">
        <f>(J49-J48)/M48</f>
        <v>-0.34307645254269631</v>
      </c>
      <c r="O48">
        <f>1-(3/(4*(L48+L49-2)-1))</f>
        <v>0.97709923664122134</v>
      </c>
      <c r="P48">
        <f>((L48+L49)/(L48*L49))+(N48^2/(2*(L48+L49)))</f>
        <v>0.13425720689417586</v>
      </c>
      <c r="Q48">
        <f>O48*N48</f>
        <v>-0.33521973988904674</v>
      </c>
      <c r="R48">
        <f>P48*(O48^2)</f>
        <v>0.12817843236141116</v>
      </c>
      <c r="T48" s="7">
        <f>LN(J49/J48)</f>
        <v>-0.35667494261492283</v>
      </c>
      <c r="U48" s="7">
        <f>(((K49^2)/(L49*J49^2))+((K48^2)/(L48*J48^2)))</f>
        <v>0.14668934237587605</v>
      </c>
      <c r="V48">
        <f>(L48*L49)/(L48+L49)</f>
        <v>7.5428571428571427</v>
      </c>
    </row>
    <row r="49" spans="1:22">
      <c r="E49" t="s">
        <v>128</v>
      </c>
      <c r="F49">
        <v>1</v>
      </c>
      <c r="G49" t="s">
        <v>80</v>
      </c>
      <c r="H49">
        <v>0.46762589900000001</v>
      </c>
      <c r="I49">
        <v>8.9928058000000005E-2</v>
      </c>
      <c r="J49">
        <v>0.37769784200000001</v>
      </c>
      <c r="K49">
        <v>0.44055570900000002</v>
      </c>
      <c r="L49">
        <v>24</v>
      </c>
    </row>
    <row r="50" spans="1:22">
      <c r="D50">
        <v>16</v>
      </c>
      <c r="E50" t="s">
        <v>129</v>
      </c>
      <c r="F50">
        <v>1</v>
      </c>
      <c r="G50" t="s">
        <v>79</v>
      </c>
      <c r="H50">
        <v>0.27777777799999998</v>
      </c>
      <c r="I50">
        <v>0.106837607</v>
      </c>
      <c r="J50">
        <v>0.170940171</v>
      </c>
      <c r="K50">
        <v>0.35434025499999999</v>
      </c>
      <c r="L50">
        <v>11</v>
      </c>
      <c r="M50">
        <f>SQRT((((L51-1)*K51^2)+((L50-1)*K50^2))/(L51+L50-2))</f>
        <v>0.32677555758433924</v>
      </c>
      <c r="N50">
        <f>(J51-J50)/M50</f>
        <v>-0.45772288204694134</v>
      </c>
      <c r="O50">
        <f>1-(3/(4*(L50+L51-2)-1))</f>
        <v>0.97709923664122134</v>
      </c>
      <c r="P50">
        <f>((L50+L51)/(L50*L51))+(N50^2/(2*(L50+L51)))</f>
        <v>0.13556876095789125</v>
      </c>
      <c r="Q50">
        <f>O50*N50</f>
        <v>-0.44724067864128619</v>
      </c>
      <c r="R50">
        <f>P50*(O50^2)</f>
        <v>0.12943060308455742</v>
      </c>
      <c r="T50" s="7">
        <f>LN(J51/J50)</f>
        <v>-2.0794415592298363</v>
      </c>
      <c r="U50" s="7">
        <f>(((K51^2)/(L51*J51^2))+((K50^2)/(L50*J50^2)))</f>
        <v>9.3906253365368766</v>
      </c>
      <c r="V50">
        <f>(L50*L51)/(L50+L51)</f>
        <v>7.5428571428571427</v>
      </c>
    </row>
    <row r="51" spans="1:22">
      <c r="E51" t="s">
        <v>129</v>
      </c>
      <c r="F51">
        <v>1</v>
      </c>
      <c r="G51" t="s">
        <v>80</v>
      </c>
      <c r="H51">
        <v>8.5470085000000001E-2</v>
      </c>
      <c r="I51">
        <v>6.4102564000000001E-2</v>
      </c>
      <c r="J51">
        <v>2.1367521E-2</v>
      </c>
      <c r="K51">
        <v>0.31403714700000002</v>
      </c>
      <c r="L51">
        <v>24</v>
      </c>
    </row>
    <row r="52" spans="1:22">
      <c r="D52">
        <v>17</v>
      </c>
      <c r="E52" t="s">
        <v>127</v>
      </c>
      <c r="F52">
        <v>2</v>
      </c>
      <c r="G52" t="s">
        <v>79</v>
      </c>
      <c r="H52">
        <v>1.2076271190000001</v>
      </c>
      <c r="I52">
        <v>0.23305084700000001</v>
      </c>
      <c r="J52">
        <v>0.97457627099999999</v>
      </c>
      <c r="K52">
        <v>0.77294221799999996</v>
      </c>
      <c r="L52">
        <v>11</v>
      </c>
      <c r="M52">
        <f>SQRT((((L53-1)*K53^2)+((L52-1)*K52^2))/(L53+L52-2))</f>
        <v>0.81337137761977407</v>
      </c>
      <c r="N52">
        <f>(J53-J52)/M52</f>
        <v>-0.1562861043524745</v>
      </c>
      <c r="O52">
        <f>1-(3/(4*(L52+L53-2)-1))</f>
        <v>0.97709923664122134</v>
      </c>
      <c r="P52">
        <f>((L52+L53)/(L52*L53))+(N52^2/(2*(L52+L53)))</f>
        <v>0.1329246910959529</v>
      </c>
      <c r="Q52">
        <f>O52*N52</f>
        <v>-0.15270703326043308</v>
      </c>
      <c r="R52">
        <f>P52*(O52^2)</f>
        <v>0.12690624898992436</v>
      </c>
      <c r="T52" s="7">
        <f>LN(J53/J52)</f>
        <v>-0.1397619423238543</v>
      </c>
      <c r="U52" s="7">
        <f>(((K53^2)/(L53*J53^2))+((K52^2)/(L52*J52^2)))</f>
        <v>9.7183364856172585E-2</v>
      </c>
      <c r="V52">
        <f>(L52*L53)/(L52+L53)</f>
        <v>7.5428571428571427</v>
      </c>
    </row>
    <row r="53" spans="1:22">
      <c r="E53" t="s">
        <v>127</v>
      </c>
      <c r="F53">
        <v>2</v>
      </c>
      <c r="G53" t="s">
        <v>80</v>
      </c>
      <c r="H53">
        <v>1.0169491530000001</v>
      </c>
      <c r="I53">
        <v>0.169491525</v>
      </c>
      <c r="J53">
        <v>0.84745762700000005</v>
      </c>
      <c r="K53">
        <v>0.83033550599999995</v>
      </c>
      <c r="L53">
        <v>24</v>
      </c>
    </row>
    <row r="54" spans="1:22">
      <c r="D54">
        <v>18</v>
      </c>
      <c r="E54" t="s">
        <v>128</v>
      </c>
      <c r="F54">
        <v>2</v>
      </c>
      <c r="G54" t="s">
        <v>79</v>
      </c>
      <c r="H54">
        <v>0.67796610199999996</v>
      </c>
      <c r="I54">
        <v>0.169491525</v>
      </c>
      <c r="J54">
        <v>0.50847457600000001</v>
      </c>
      <c r="K54">
        <v>0.562139795</v>
      </c>
      <c r="L54">
        <v>11</v>
      </c>
      <c r="M54">
        <f>SQRT((((L55-1)*K55^2)+((L54-1)*K54^2))/(L55+L54-2))</f>
        <v>0.60502597296070382</v>
      </c>
      <c r="N54">
        <f>(J55-J54)/M54</f>
        <v>0.70034813865341439</v>
      </c>
      <c r="O54">
        <f>1-(3/(4*(L54+L55-2)-1))</f>
        <v>0.97709923664122134</v>
      </c>
      <c r="P54">
        <f>((L54+L55)/(L54*L55))+(N54^2/(2*(L54+L55)))</f>
        <v>0.13958272208026187</v>
      </c>
      <c r="Q54">
        <f>O54*N54</f>
        <v>0.68430963166135139</v>
      </c>
      <c r="R54">
        <f>P54*(O54^2)</f>
        <v>0.13326282376102852</v>
      </c>
      <c r="T54" s="7">
        <f>LN(J55/J54)</f>
        <v>0.60613580428546698</v>
      </c>
      <c r="U54" s="7">
        <f>(((K55^2)/(L55*J55^2))+((K54^2)/(L54*J54^2)))</f>
        <v>0.12970615258346702</v>
      </c>
      <c r="V54">
        <f>(L54*L55)/(L54+L55)</f>
        <v>7.5428571428571427</v>
      </c>
    </row>
    <row r="55" spans="1:22">
      <c r="E55" t="s">
        <v>128</v>
      </c>
      <c r="F55">
        <v>2</v>
      </c>
      <c r="G55" t="s">
        <v>80</v>
      </c>
      <c r="H55">
        <v>1.059322034</v>
      </c>
      <c r="I55">
        <v>0.127118644</v>
      </c>
      <c r="J55">
        <v>0.93220338999999997</v>
      </c>
      <c r="K55">
        <v>0.62275163</v>
      </c>
      <c r="L55">
        <v>24</v>
      </c>
    </row>
    <row r="56" spans="1:22">
      <c r="D56">
        <v>19</v>
      </c>
      <c r="E56" t="s">
        <v>129</v>
      </c>
      <c r="F56">
        <v>2</v>
      </c>
      <c r="G56" t="s">
        <v>79</v>
      </c>
      <c r="H56">
        <v>0.23109243700000001</v>
      </c>
      <c r="I56">
        <v>8.4033612999999993E-2</v>
      </c>
      <c r="J56">
        <v>0.147058824</v>
      </c>
      <c r="K56">
        <v>0.27870796599999997</v>
      </c>
      <c r="L56">
        <v>11</v>
      </c>
      <c r="M56">
        <f>SQRT((((L57-1)*K57^2)+((L56-1)*K56^2))/(L57+L56-2))</f>
        <v>0.23036787124867325</v>
      </c>
      <c r="N56">
        <f>(J57-J56)/M56</f>
        <v>-0.1823900475889039</v>
      </c>
      <c r="O56">
        <f>1-(3/(4*(L56+L57-2)-1))</f>
        <v>0.97709923664122134</v>
      </c>
      <c r="P56">
        <f>((L56+L57)/(L56*L57))+(N56^2/(2*(L56+L57)))</f>
        <v>0.13305098799660733</v>
      </c>
      <c r="Q56">
        <f>O56*N56</f>
        <v>-0.17821317627007402</v>
      </c>
      <c r="R56">
        <f>P56*(O56^2)</f>
        <v>0.12702682753548244</v>
      </c>
      <c r="T56" s="7">
        <f>LN(J57/J56)</f>
        <v>-0.33647223798121295</v>
      </c>
      <c r="U56" s="7">
        <f>(((K57^2)/(L57*J57^2))+((K56^2)/(L56*J56^2)))</f>
        <v>0.48653061027440159</v>
      </c>
      <c r="V56">
        <f>(L56*L57)/(L56+L57)</f>
        <v>7.5428571428571427</v>
      </c>
    </row>
    <row r="57" spans="1:22">
      <c r="E57" t="s">
        <v>129</v>
      </c>
      <c r="F57">
        <v>2</v>
      </c>
      <c r="G57" t="s">
        <v>80</v>
      </c>
      <c r="H57">
        <v>0.147058824</v>
      </c>
      <c r="I57">
        <v>4.2016807000000003E-2</v>
      </c>
      <c r="J57">
        <v>0.105042017</v>
      </c>
      <c r="K57">
        <v>0.20583947399999999</v>
      </c>
      <c r="L57">
        <v>24</v>
      </c>
    </row>
    <row r="59" spans="1:22">
      <c r="A59" s="5" t="s">
        <v>6</v>
      </c>
      <c r="B59" s="5" t="s">
        <v>136</v>
      </c>
      <c r="C59" t="s">
        <v>15</v>
      </c>
      <c r="D59" t="s">
        <v>16</v>
      </c>
      <c r="E59" t="s">
        <v>63</v>
      </c>
      <c r="F59" t="s">
        <v>9</v>
      </c>
      <c r="G59" t="s">
        <v>49</v>
      </c>
      <c r="H59" t="s">
        <v>137</v>
      </c>
      <c r="I59" t="s">
        <v>126</v>
      </c>
      <c r="J59" t="s">
        <v>138</v>
      </c>
      <c r="K59" s="6" t="s">
        <v>20</v>
      </c>
      <c r="L59" s="6" t="s">
        <v>21</v>
      </c>
      <c r="M59" s="6" t="s">
        <v>22</v>
      </c>
      <c r="N59" s="6" t="s">
        <v>23</v>
      </c>
      <c r="O59" s="6" t="s">
        <v>24</v>
      </c>
      <c r="P59" s="6" t="s">
        <v>25</v>
      </c>
      <c r="R59" s="6" t="s">
        <v>26</v>
      </c>
      <c r="S59" s="6" t="s">
        <v>27</v>
      </c>
      <c r="T59" s="6" t="s">
        <v>28</v>
      </c>
    </row>
    <row r="60" spans="1:22">
      <c r="C60">
        <v>18</v>
      </c>
      <c r="D60">
        <v>20</v>
      </c>
      <c r="E60" t="s">
        <v>139</v>
      </c>
      <c r="F60" t="s">
        <v>140</v>
      </c>
      <c r="G60" t="s">
        <v>141</v>
      </c>
      <c r="H60">
        <v>0.82820000000000005</v>
      </c>
      <c r="I60">
        <f>SQRT(H60*(1-H60))</f>
        <v>0.37720652168275137</v>
      </c>
      <c r="J60">
        <v>8</v>
      </c>
      <c r="K60">
        <f>SQRT((((J61-1)*I61^2)+((J60-1)*I60^2))/(J61+J60-2))</f>
        <v>0.44223183211222294</v>
      </c>
      <c r="L60">
        <f>(H61-H60)/K60</f>
        <v>-0.36519306904849186</v>
      </c>
      <c r="M60">
        <f>1-(3/(4*(J60+J61-2)-1))</f>
        <v>0.96385542168674698</v>
      </c>
      <c r="N60">
        <f>((J60+J61)/(J60*J61))+(L60^2/(2*(J60+J61)))</f>
        <v>0.19456592705103748</v>
      </c>
      <c r="O60">
        <f>M60*L60</f>
        <v>-0.35199331956481145</v>
      </c>
      <c r="P60">
        <f>N60*(M60^2)</f>
        <v>0.18075510714568729</v>
      </c>
      <c r="R60" s="7">
        <f>LN(H61/H60)</f>
        <v>-0.21691450148745262</v>
      </c>
      <c r="S60" s="7">
        <f>(((I61^2)/(J61*H61^2))+((I60^2)/(J60*H60^2)))</f>
        <v>5.9258060702374202E-2</v>
      </c>
      <c r="T60">
        <f>(J60*J61)/(J60+J61)</f>
        <v>5.2173913043478262</v>
      </c>
    </row>
    <row r="61" spans="1:22">
      <c r="E61" t="s">
        <v>139</v>
      </c>
      <c r="F61" t="s">
        <v>140</v>
      </c>
      <c r="G61" t="s">
        <v>142</v>
      </c>
      <c r="H61">
        <f>0.6667</f>
        <v>0.66669999999999996</v>
      </c>
      <c r="I61">
        <f>SQRT(H61*(1-H61))</f>
        <v>0.47139273435215356</v>
      </c>
      <c r="J61">
        <v>15</v>
      </c>
    </row>
    <row r="62" spans="1:22">
      <c r="D62">
        <v>21</v>
      </c>
      <c r="E62" t="s">
        <v>143</v>
      </c>
      <c r="F62" t="s">
        <v>140</v>
      </c>
      <c r="G62" t="s">
        <v>141</v>
      </c>
      <c r="H62">
        <v>1</v>
      </c>
      <c r="I62">
        <f>SQRT(H62*(1-H62))</f>
        <v>0</v>
      </c>
      <c r="J62">
        <v>8</v>
      </c>
      <c r="K62">
        <f>SQRT((((J63-1)*I63^2)+((J62-1)*I62^2))/(J63+J62-2))</f>
        <v>0.40824829046386302</v>
      </c>
      <c r="L62">
        <f>(H63-H62)/K62</f>
        <v>-1.2247448713915889</v>
      </c>
      <c r="M62">
        <f>1-(3/(4*(J62+J63-2)-1))</f>
        <v>0.96385542168674698</v>
      </c>
      <c r="N62">
        <f>((J62+J63)/(J62*J63))+(L62^2/(2*(J62+J63)))</f>
        <v>0.2242753623188406</v>
      </c>
      <c r="O62">
        <f>M62*L62</f>
        <v>-1.1804769844738208</v>
      </c>
      <c r="P62">
        <f>N62*(M62^2)</f>
        <v>0.20835568570773405</v>
      </c>
      <c r="R62" s="7">
        <f>LN(H63/H62)</f>
        <v>-0.69314718055994529</v>
      </c>
      <c r="S62" s="7">
        <f>(((I63^2)/(J63*H63^2))+((I62^2)/(J62*H62^2)))</f>
        <v>6.6666666666666666E-2</v>
      </c>
      <c r="T62">
        <f>(J62*J63)/(J62+J63)</f>
        <v>5.2173913043478262</v>
      </c>
    </row>
    <row r="63" spans="1:22">
      <c r="E63" t="s">
        <v>143</v>
      </c>
      <c r="F63" t="s">
        <v>140</v>
      </c>
      <c r="G63" t="s">
        <v>142</v>
      </c>
      <c r="H63">
        <v>0.5</v>
      </c>
      <c r="I63">
        <f>SQRT(H63*(1-H63))</f>
        <v>0.5</v>
      </c>
      <c r="J63">
        <v>15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C48"/>
  <sheetViews>
    <sheetView workbookViewId="0">
      <selection activeCell="N32" sqref="N32"/>
    </sheetView>
  </sheetViews>
  <sheetFormatPr defaultColWidth="11" defaultRowHeight="15.6"/>
  <cols>
    <col min="13" max="13" width="10.8984375" style="48"/>
  </cols>
  <sheetData>
    <row r="1" spans="1:29">
      <c r="A1" t="s">
        <v>60</v>
      </c>
      <c r="B1" t="s">
        <v>15</v>
      </c>
      <c r="C1" t="s">
        <v>597</v>
      </c>
      <c r="D1" t="s">
        <v>49</v>
      </c>
      <c r="E1" t="s">
        <v>706</v>
      </c>
      <c r="F1" t="s">
        <v>1207</v>
      </c>
      <c r="G1" t="s">
        <v>1208</v>
      </c>
      <c r="H1" t="s">
        <v>1209</v>
      </c>
      <c r="I1" t="s">
        <v>1210</v>
      </c>
      <c r="J1" t="s">
        <v>644</v>
      </c>
      <c r="K1" t="s">
        <v>13</v>
      </c>
      <c r="M1" s="47"/>
      <c r="N1" t="s">
        <v>15</v>
      </c>
      <c r="O1" t="s">
        <v>16</v>
      </c>
      <c r="P1" t="s">
        <v>515</v>
      </c>
      <c r="Q1" t="s">
        <v>707</v>
      </c>
      <c r="R1" t="s">
        <v>597</v>
      </c>
      <c r="S1" t="s">
        <v>708</v>
      </c>
      <c r="T1" t="s">
        <v>709</v>
      </c>
      <c r="U1" t="s">
        <v>710</v>
      </c>
      <c r="V1" t="s">
        <v>757</v>
      </c>
      <c r="W1" t="s">
        <v>711</v>
      </c>
      <c r="X1" t="s">
        <v>712</v>
      </c>
      <c r="Y1" t="s">
        <v>713</v>
      </c>
      <c r="Z1" t="s">
        <v>714</v>
      </c>
      <c r="AA1" t="s">
        <v>715</v>
      </c>
      <c r="AB1" t="s">
        <v>716</v>
      </c>
      <c r="AC1" t="s">
        <v>28</v>
      </c>
    </row>
    <row r="2" spans="1:29">
      <c r="A2" t="s">
        <v>61</v>
      </c>
      <c r="B2">
        <v>1</v>
      </c>
      <c r="C2">
        <v>1997</v>
      </c>
      <c r="D2" t="s">
        <v>32</v>
      </c>
      <c r="E2" t="s">
        <v>1211</v>
      </c>
      <c r="F2" t="s">
        <v>1212</v>
      </c>
      <c r="G2" t="s">
        <v>1120</v>
      </c>
      <c r="H2" t="s">
        <v>1194</v>
      </c>
      <c r="I2" t="s">
        <v>1213</v>
      </c>
      <c r="J2">
        <v>104.6</v>
      </c>
      <c r="K2">
        <v>3</v>
      </c>
      <c r="N2">
        <v>1</v>
      </c>
      <c r="O2">
        <v>1</v>
      </c>
      <c r="P2" t="s">
        <v>819</v>
      </c>
      <c r="Q2" t="s">
        <v>1039</v>
      </c>
      <c r="R2">
        <v>1997</v>
      </c>
      <c r="S2" t="s">
        <v>644</v>
      </c>
      <c r="T2" t="s">
        <v>1211</v>
      </c>
      <c r="U2" t="s">
        <v>557</v>
      </c>
      <c r="V2" t="s">
        <v>1214</v>
      </c>
      <c r="W2">
        <v>104.6</v>
      </c>
      <c r="X2">
        <v>81.7</v>
      </c>
      <c r="Y2">
        <v>3</v>
      </c>
      <c r="Z2">
        <v>3</v>
      </c>
      <c r="AA2">
        <f>X2/W2</f>
        <v>0.78107074569789681</v>
      </c>
      <c r="AB2">
        <f>LN(AA2)</f>
        <v>-0.24708954976486525</v>
      </c>
      <c r="AC2">
        <f>(Y2*Z2)/(Z2+Y2)</f>
        <v>1.5</v>
      </c>
    </row>
    <row r="3" spans="1:29">
      <c r="A3" t="s">
        <v>515</v>
      </c>
      <c r="B3">
        <v>1</v>
      </c>
      <c r="C3">
        <v>1997</v>
      </c>
      <c r="D3" t="s">
        <v>34</v>
      </c>
      <c r="E3" t="s">
        <v>1211</v>
      </c>
      <c r="F3" t="s">
        <v>1212</v>
      </c>
      <c r="G3" t="s">
        <v>1120</v>
      </c>
      <c r="H3" t="s">
        <v>1194</v>
      </c>
      <c r="I3" t="s">
        <v>1213</v>
      </c>
      <c r="J3">
        <v>81.7</v>
      </c>
      <c r="K3">
        <v>3</v>
      </c>
      <c r="N3">
        <v>2</v>
      </c>
      <c r="O3">
        <v>1</v>
      </c>
      <c r="P3" t="s">
        <v>819</v>
      </c>
      <c r="Q3" t="s">
        <v>1039</v>
      </c>
      <c r="R3">
        <v>1997</v>
      </c>
      <c r="S3" t="s">
        <v>644</v>
      </c>
      <c r="T3" t="s">
        <v>1211</v>
      </c>
      <c r="U3" t="s">
        <v>557</v>
      </c>
      <c r="V3" t="s">
        <v>1215</v>
      </c>
      <c r="W3">
        <v>207.4</v>
      </c>
      <c r="X3">
        <v>168.8</v>
      </c>
      <c r="Y3">
        <v>3</v>
      </c>
      <c r="Z3">
        <v>3</v>
      </c>
      <c r="AA3">
        <f>X3/W3</f>
        <v>0.81388621022179364</v>
      </c>
      <c r="AB3">
        <f t="shared" ref="AB3:AB18" si="0">LN(AA3)</f>
        <v>-0.20593471363357022</v>
      </c>
      <c r="AC3">
        <f t="shared" ref="AC3:AC18" si="1">(Y3*Z3)/(Z3+Y3)</f>
        <v>1.5</v>
      </c>
    </row>
    <row r="4" spans="1:29">
      <c r="A4" t="s">
        <v>819</v>
      </c>
      <c r="B4">
        <v>2</v>
      </c>
      <c r="C4">
        <v>1997</v>
      </c>
      <c r="D4" t="s">
        <v>32</v>
      </c>
      <c r="E4" t="s">
        <v>1211</v>
      </c>
      <c r="F4" t="s">
        <v>1212</v>
      </c>
      <c r="G4" t="s">
        <v>1120</v>
      </c>
      <c r="H4" t="s">
        <v>1194</v>
      </c>
      <c r="I4" t="s">
        <v>1216</v>
      </c>
      <c r="J4">
        <v>207.4</v>
      </c>
      <c r="K4">
        <v>3</v>
      </c>
      <c r="N4">
        <v>3</v>
      </c>
      <c r="O4">
        <v>1</v>
      </c>
      <c r="P4" t="s">
        <v>819</v>
      </c>
      <c r="Q4" t="s">
        <v>1039</v>
      </c>
      <c r="R4">
        <v>1997</v>
      </c>
      <c r="S4" t="s">
        <v>644</v>
      </c>
      <c r="T4" t="s">
        <v>1217</v>
      </c>
      <c r="U4" t="s">
        <v>557</v>
      </c>
      <c r="V4" t="s">
        <v>1218</v>
      </c>
      <c r="W4">
        <v>229.1</v>
      </c>
      <c r="X4">
        <v>122</v>
      </c>
      <c r="Y4">
        <v>3</v>
      </c>
      <c r="Z4">
        <v>3</v>
      </c>
      <c r="AA4">
        <f t="shared" ref="AA4:AA18" si="2">X4/W4</f>
        <v>0.53251855085115674</v>
      </c>
      <c r="AB4">
        <f t="shared" si="0"/>
        <v>-0.63013754472619321</v>
      </c>
      <c r="AC4">
        <f t="shared" si="1"/>
        <v>1.5</v>
      </c>
    </row>
    <row r="5" spans="1:29">
      <c r="A5" t="s">
        <v>707</v>
      </c>
      <c r="B5">
        <v>2</v>
      </c>
      <c r="C5">
        <v>1997</v>
      </c>
      <c r="D5" t="s">
        <v>34</v>
      </c>
      <c r="E5" t="s">
        <v>1211</v>
      </c>
      <c r="F5" t="s">
        <v>1212</v>
      </c>
      <c r="G5" t="s">
        <v>1120</v>
      </c>
      <c r="H5" t="s">
        <v>1194</v>
      </c>
      <c r="I5" t="s">
        <v>1216</v>
      </c>
      <c r="J5">
        <v>168.8</v>
      </c>
      <c r="K5">
        <v>3</v>
      </c>
      <c r="N5">
        <v>4</v>
      </c>
      <c r="O5">
        <v>1</v>
      </c>
      <c r="P5" t="s">
        <v>819</v>
      </c>
      <c r="Q5" t="s">
        <v>1039</v>
      </c>
      <c r="R5">
        <v>1997</v>
      </c>
      <c r="S5" t="s">
        <v>644</v>
      </c>
      <c r="T5" t="s">
        <v>1217</v>
      </c>
      <c r="U5" t="s">
        <v>557</v>
      </c>
      <c r="V5" t="s">
        <v>1219</v>
      </c>
      <c r="W5">
        <v>391.7</v>
      </c>
      <c r="X5">
        <v>259.39999999999998</v>
      </c>
      <c r="Y5">
        <v>3</v>
      </c>
      <c r="Z5">
        <v>3</v>
      </c>
      <c r="AA5">
        <f t="shared" si="2"/>
        <v>0.66224151136073517</v>
      </c>
      <c r="AB5">
        <f t="shared" si="0"/>
        <v>-0.41212496878944227</v>
      </c>
      <c r="AC5">
        <f t="shared" si="1"/>
        <v>1.5</v>
      </c>
    </row>
    <row r="6" spans="1:29">
      <c r="A6" t="s">
        <v>1039</v>
      </c>
      <c r="B6">
        <v>3</v>
      </c>
      <c r="C6">
        <v>1997</v>
      </c>
      <c r="D6" t="s">
        <v>32</v>
      </c>
      <c r="E6" t="s">
        <v>1217</v>
      </c>
      <c r="F6" t="s">
        <v>1212</v>
      </c>
      <c r="G6" t="s">
        <v>1120</v>
      </c>
      <c r="H6" t="s">
        <v>1193</v>
      </c>
      <c r="I6" t="s">
        <v>1213</v>
      </c>
      <c r="J6">
        <v>229.1</v>
      </c>
      <c r="K6">
        <v>3</v>
      </c>
      <c r="N6">
        <v>5</v>
      </c>
      <c r="O6">
        <v>1</v>
      </c>
      <c r="P6" t="s">
        <v>819</v>
      </c>
      <c r="Q6" t="s">
        <v>1039</v>
      </c>
      <c r="R6">
        <v>1997</v>
      </c>
      <c r="S6" t="s">
        <v>644</v>
      </c>
      <c r="T6" t="s">
        <v>1211</v>
      </c>
      <c r="U6" t="s">
        <v>557</v>
      </c>
      <c r="V6" t="s">
        <v>1220</v>
      </c>
      <c r="W6">
        <v>13.1</v>
      </c>
      <c r="X6">
        <v>8.1999999999999993</v>
      </c>
      <c r="Y6">
        <v>3</v>
      </c>
      <c r="Z6">
        <v>3</v>
      </c>
      <c r="AA6">
        <f t="shared" si="2"/>
        <v>0.62595419847328237</v>
      </c>
      <c r="AB6">
        <f t="shared" si="0"/>
        <v>-0.46847807593689855</v>
      </c>
      <c r="AC6">
        <f t="shared" si="1"/>
        <v>1.5</v>
      </c>
    </row>
    <row r="7" spans="1:29">
      <c r="B7">
        <v>3</v>
      </c>
      <c r="C7">
        <v>1997</v>
      </c>
      <c r="D7" t="s">
        <v>34</v>
      </c>
      <c r="E7" t="s">
        <v>1217</v>
      </c>
      <c r="F7" t="s">
        <v>1212</v>
      </c>
      <c r="G7" t="s">
        <v>1120</v>
      </c>
      <c r="H7" t="s">
        <v>1193</v>
      </c>
      <c r="I7" t="s">
        <v>1213</v>
      </c>
      <c r="J7">
        <v>122</v>
      </c>
      <c r="K7">
        <v>3</v>
      </c>
      <c r="N7">
        <v>6</v>
      </c>
      <c r="O7">
        <v>1</v>
      </c>
      <c r="P7" t="s">
        <v>819</v>
      </c>
      <c r="Q7" t="s">
        <v>1039</v>
      </c>
      <c r="R7">
        <v>1997</v>
      </c>
      <c r="S7" t="s">
        <v>644</v>
      </c>
      <c r="T7" t="s">
        <v>1211</v>
      </c>
      <c r="U7" t="s">
        <v>557</v>
      </c>
      <c r="V7" t="s">
        <v>1221</v>
      </c>
      <c r="W7">
        <v>21</v>
      </c>
      <c r="X7">
        <v>13.8</v>
      </c>
      <c r="Y7">
        <v>3</v>
      </c>
      <c r="Z7">
        <v>3</v>
      </c>
      <c r="AA7">
        <f t="shared" si="2"/>
        <v>0.65714285714285714</v>
      </c>
      <c r="AB7">
        <f t="shared" si="0"/>
        <v>-0.41985384556026401</v>
      </c>
      <c r="AC7">
        <f t="shared" si="1"/>
        <v>1.5</v>
      </c>
    </row>
    <row r="8" spans="1:29">
      <c r="B8">
        <v>4</v>
      </c>
      <c r="C8">
        <v>1997</v>
      </c>
      <c r="D8" t="s">
        <v>32</v>
      </c>
      <c r="E8" t="s">
        <v>1217</v>
      </c>
      <c r="F8" t="s">
        <v>1212</v>
      </c>
      <c r="G8" t="s">
        <v>1120</v>
      </c>
      <c r="H8" t="s">
        <v>1193</v>
      </c>
      <c r="I8" t="s">
        <v>1216</v>
      </c>
      <c r="J8">
        <v>391.7</v>
      </c>
      <c r="K8">
        <v>3</v>
      </c>
      <c r="N8">
        <v>7</v>
      </c>
      <c r="O8">
        <v>1</v>
      </c>
      <c r="P8" t="s">
        <v>819</v>
      </c>
      <c r="Q8" t="s">
        <v>1039</v>
      </c>
      <c r="R8">
        <v>1997</v>
      </c>
      <c r="S8" t="s">
        <v>644</v>
      </c>
      <c r="T8" t="s">
        <v>1217</v>
      </c>
      <c r="U8" t="s">
        <v>557</v>
      </c>
      <c r="V8" t="s">
        <v>1222</v>
      </c>
      <c r="W8">
        <v>26.7</v>
      </c>
      <c r="X8">
        <v>21.8</v>
      </c>
      <c r="Y8">
        <v>3</v>
      </c>
      <c r="Z8">
        <v>3</v>
      </c>
      <c r="AA8">
        <f t="shared" si="2"/>
        <v>0.81647940074906367</v>
      </c>
      <c r="AB8">
        <f t="shared" si="0"/>
        <v>-0.20275359561116052</v>
      </c>
      <c r="AC8">
        <f t="shared" si="1"/>
        <v>1.5</v>
      </c>
    </row>
    <row r="9" spans="1:29">
      <c r="B9">
        <v>4</v>
      </c>
      <c r="C9">
        <v>1997</v>
      </c>
      <c r="D9" t="s">
        <v>34</v>
      </c>
      <c r="E9" t="s">
        <v>1217</v>
      </c>
      <c r="F9" t="s">
        <v>1212</v>
      </c>
      <c r="G9" t="s">
        <v>1120</v>
      </c>
      <c r="H9" t="s">
        <v>1193</v>
      </c>
      <c r="I9" t="s">
        <v>1216</v>
      </c>
      <c r="J9">
        <v>259.39999999999998</v>
      </c>
      <c r="K9">
        <v>3</v>
      </c>
      <c r="N9">
        <v>8</v>
      </c>
      <c r="O9">
        <v>1</v>
      </c>
      <c r="P9" t="s">
        <v>819</v>
      </c>
      <c r="Q9" t="s">
        <v>1039</v>
      </c>
      <c r="R9">
        <v>1997</v>
      </c>
      <c r="S9" t="s">
        <v>644</v>
      </c>
      <c r="T9" t="s">
        <v>1217</v>
      </c>
      <c r="U9" t="s">
        <v>557</v>
      </c>
      <c r="V9" t="s">
        <v>1223</v>
      </c>
      <c r="W9">
        <v>45.7</v>
      </c>
      <c r="X9">
        <v>23.4</v>
      </c>
      <c r="Y9">
        <v>3</v>
      </c>
      <c r="Z9">
        <v>3</v>
      </c>
      <c r="AA9">
        <f t="shared" si="2"/>
        <v>0.51203501094091897</v>
      </c>
      <c r="AB9">
        <f t="shared" si="0"/>
        <v>-0.6693622755365034</v>
      </c>
      <c r="AC9">
        <f t="shared" si="1"/>
        <v>1.5</v>
      </c>
    </row>
    <row r="10" spans="1:29">
      <c r="B10">
        <v>5</v>
      </c>
      <c r="C10">
        <v>1997</v>
      </c>
      <c r="D10" t="s">
        <v>32</v>
      </c>
      <c r="E10" t="s">
        <v>1211</v>
      </c>
      <c r="F10" t="s">
        <v>1212</v>
      </c>
      <c r="G10" t="s">
        <v>658</v>
      </c>
      <c r="H10" t="s">
        <v>1194</v>
      </c>
      <c r="I10" t="s">
        <v>1213</v>
      </c>
      <c r="J10">
        <v>13.1</v>
      </c>
      <c r="K10">
        <v>3</v>
      </c>
      <c r="N10">
        <v>9</v>
      </c>
      <c r="O10">
        <v>1</v>
      </c>
      <c r="P10" t="s">
        <v>819</v>
      </c>
      <c r="Q10" t="s">
        <v>1039</v>
      </c>
      <c r="R10">
        <v>1997</v>
      </c>
      <c r="S10" t="s">
        <v>644</v>
      </c>
      <c r="T10" t="s">
        <v>1211</v>
      </c>
      <c r="U10" t="s">
        <v>557</v>
      </c>
      <c r="V10" t="s">
        <v>1224</v>
      </c>
      <c r="W10">
        <v>65</v>
      </c>
      <c r="X10">
        <v>37.5</v>
      </c>
      <c r="Y10">
        <v>4</v>
      </c>
      <c r="Z10">
        <v>4</v>
      </c>
      <c r="AA10">
        <f t="shared" si="2"/>
        <v>0.57692307692307687</v>
      </c>
      <c r="AB10">
        <f t="shared" si="0"/>
        <v>-0.55004633691927207</v>
      </c>
      <c r="AC10">
        <f t="shared" si="1"/>
        <v>2</v>
      </c>
    </row>
    <row r="11" spans="1:29">
      <c r="B11">
        <v>5</v>
      </c>
      <c r="C11">
        <v>1997</v>
      </c>
      <c r="D11" t="s">
        <v>34</v>
      </c>
      <c r="E11" t="s">
        <v>1211</v>
      </c>
      <c r="F11" t="s">
        <v>1212</v>
      </c>
      <c r="G11" t="s">
        <v>658</v>
      </c>
      <c r="H11" t="s">
        <v>1194</v>
      </c>
      <c r="I11" t="s">
        <v>1213</v>
      </c>
      <c r="J11">
        <v>8.1999999999999993</v>
      </c>
      <c r="K11">
        <v>3</v>
      </c>
      <c r="N11">
        <v>10</v>
      </c>
      <c r="O11">
        <v>1</v>
      </c>
      <c r="P11" t="s">
        <v>819</v>
      </c>
      <c r="Q11" t="s">
        <v>1039</v>
      </c>
      <c r="R11">
        <v>1997</v>
      </c>
      <c r="S11" t="s">
        <v>644</v>
      </c>
      <c r="T11" t="s">
        <v>1211</v>
      </c>
      <c r="U11" t="s">
        <v>557</v>
      </c>
      <c r="V11" t="s">
        <v>1225</v>
      </c>
      <c r="W11">
        <v>80.599999999999994</v>
      </c>
      <c r="X11">
        <v>56.2</v>
      </c>
      <c r="Y11">
        <v>4</v>
      </c>
      <c r="Z11">
        <v>4</v>
      </c>
      <c r="AA11">
        <f t="shared" si="2"/>
        <v>0.69727047146401988</v>
      </c>
      <c r="AB11">
        <f t="shared" si="0"/>
        <v>-0.36058189261293716</v>
      </c>
      <c r="AC11">
        <f t="shared" si="1"/>
        <v>2</v>
      </c>
    </row>
    <row r="12" spans="1:29">
      <c r="B12">
        <v>6</v>
      </c>
      <c r="C12">
        <v>1997</v>
      </c>
      <c r="D12" t="s">
        <v>32</v>
      </c>
      <c r="E12" t="s">
        <v>1211</v>
      </c>
      <c r="F12" t="s">
        <v>1212</v>
      </c>
      <c r="G12" t="s">
        <v>658</v>
      </c>
      <c r="H12" t="s">
        <v>1194</v>
      </c>
      <c r="I12" t="s">
        <v>1216</v>
      </c>
      <c r="J12">
        <v>21</v>
      </c>
      <c r="K12">
        <v>3</v>
      </c>
      <c r="N12">
        <v>11</v>
      </c>
      <c r="O12">
        <v>1</v>
      </c>
      <c r="P12" t="s">
        <v>819</v>
      </c>
      <c r="Q12" t="s">
        <v>1039</v>
      </c>
      <c r="R12">
        <v>1997</v>
      </c>
      <c r="S12" t="s">
        <v>644</v>
      </c>
      <c r="T12" t="s">
        <v>1217</v>
      </c>
      <c r="U12" t="s">
        <v>557</v>
      </c>
      <c r="V12" t="s">
        <v>1226</v>
      </c>
      <c r="W12">
        <v>105.2</v>
      </c>
      <c r="X12">
        <v>48.5</v>
      </c>
      <c r="Y12">
        <v>4</v>
      </c>
      <c r="Z12">
        <v>4</v>
      </c>
      <c r="AA12">
        <f t="shared" si="2"/>
        <v>0.46102661596958172</v>
      </c>
      <c r="AB12">
        <f t="shared" si="0"/>
        <v>-0.77429950236017209</v>
      </c>
      <c r="AC12">
        <f t="shared" si="1"/>
        <v>2</v>
      </c>
    </row>
    <row r="13" spans="1:29">
      <c r="B13">
        <v>6</v>
      </c>
      <c r="C13">
        <v>1997</v>
      </c>
      <c r="D13" t="s">
        <v>34</v>
      </c>
      <c r="E13" t="s">
        <v>1211</v>
      </c>
      <c r="F13" t="s">
        <v>1212</v>
      </c>
      <c r="G13" t="s">
        <v>658</v>
      </c>
      <c r="H13" t="s">
        <v>1194</v>
      </c>
      <c r="I13" t="s">
        <v>1216</v>
      </c>
      <c r="J13">
        <v>13.8</v>
      </c>
      <c r="K13">
        <v>3</v>
      </c>
      <c r="N13">
        <v>12</v>
      </c>
      <c r="O13">
        <v>1</v>
      </c>
      <c r="P13" t="s">
        <v>819</v>
      </c>
      <c r="Q13" t="s">
        <v>1039</v>
      </c>
      <c r="R13">
        <v>1997</v>
      </c>
      <c r="S13" t="s">
        <v>644</v>
      </c>
      <c r="T13" t="s">
        <v>1217</v>
      </c>
      <c r="U13" t="s">
        <v>557</v>
      </c>
      <c r="V13" t="s">
        <v>1227</v>
      </c>
      <c r="W13">
        <v>173</v>
      </c>
      <c r="X13">
        <v>85.5</v>
      </c>
      <c r="Y13">
        <v>4</v>
      </c>
      <c r="Z13">
        <v>4</v>
      </c>
      <c r="AA13">
        <f t="shared" si="2"/>
        <v>0.49421965317919075</v>
      </c>
      <c r="AB13">
        <f t="shared" si="0"/>
        <v>-0.70477521855506442</v>
      </c>
      <c r="AC13">
        <f t="shared" si="1"/>
        <v>2</v>
      </c>
    </row>
    <row r="14" spans="1:29">
      <c r="B14">
        <v>7</v>
      </c>
      <c r="C14">
        <v>1997</v>
      </c>
      <c r="D14" t="s">
        <v>32</v>
      </c>
      <c r="E14" t="s">
        <v>1217</v>
      </c>
      <c r="F14" t="s">
        <v>1212</v>
      </c>
      <c r="G14" t="s">
        <v>658</v>
      </c>
      <c r="H14" t="s">
        <v>1193</v>
      </c>
      <c r="I14" t="s">
        <v>1213</v>
      </c>
      <c r="J14">
        <v>26.7</v>
      </c>
      <c r="K14">
        <v>3</v>
      </c>
      <c r="N14">
        <v>13</v>
      </c>
      <c r="O14">
        <v>1</v>
      </c>
      <c r="P14" t="s">
        <v>819</v>
      </c>
      <c r="Q14" t="s">
        <v>1039</v>
      </c>
      <c r="R14">
        <v>1997</v>
      </c>
      <c r="S14" t="s">
        <v>644</v>
      </c>
      <c r="T14" t="s">
        <v>1211</v>
      </c>
      <c r="U14" t="s">
        <v>557</v>
      </c>
      <c r="V14" t="s">
        <v>1228</v>
      </c>
      <c r="W14">
        <v>6.5</v>
      </c>
      <c r="X14">
        <v>2.4</v>
      </c>
      <c r="Y14">
        <v>4</v>
      </c>
      <c r="Z14">
        <v>4</v>
      </c>
      <c r="AA14">
        <f t="shared" si="2"/>
        <v>0.3692307692307692</v>
      </c>
      <c r="AB14">
        <f t="shared" si="0"/>
        <v>-0.9963334395476916</v>
      </c>
      <c r="AC14">
        <f t="shared" si="1"/>
        <v>2</v>
      </c>
    </row>
    <row r="15" spans="1:29">
      <c r="B15">
        <v>7</v>
      </c>
      <c r="C15">
        <v>1997</v>
      </c>
      <c r="D15" t="s">
        <v>34</v>
      </c>
      <c r="E15" t="s">
        <v>1217</v>
      </c>
      <c r="F15" t="s">
        <v>1212</v>
      </c>
      <c r="G15" t="s">
        <v>658</v>
      </c>
      <c r="H15" t="s">
        <v>1193</v>
      </c>
      <c r="I15" t="s">
        <v>1213</v>
      </c>
      <c r="J15">
        <v>21.8</v>
      </c>
      <c r="K15">
        <v>3</v>
      </c>
      <c r="N15">
        <v>14</v>
      </c>
      <c r="O15">
        <v>1</v>
      </c>
      <c r="P15" t="s">
        <v>819</v>
      </c>
      <c r="Q15" t="s">
        <v>1039</v>
      </c>
      <c r="R15">
        <v>1997</v>
      </c>
      <c r="S15" t="s">
        <v>644</v>
      </c>
      <c r="T15" t="s">
        <v>1211</v>
      </c>
      <c r="U15" t="s">
        <v>557</v>
      </c>
      <c r="V15" t="s">
        <v>1229</v>
      </c>
      <c r="W15">
        <v>8.5</v>
      </c>
      <c r="X15">
        <v>5.9</v>
      </c>
      <c r="Y15">
        <v>4</v>
      </c>
      <c r="Z15">
        <v>4</v>
      </c>
      <c r="AA15">
        <f t="shared" si="2"/>
        <v>0.69411764705882362</v>
      </c>
      <c r="AB15">
        <f t="shared" si="0"/>
        <v>-0.36511381258459685</v>
      </c>
      <c r="AC15">
        <f t="shared" si="1"/>
        <v>2</v>
      </c>
    </row>
    <row r="16" spans="1:29">
      <c r="B16">
        <v>8</v>
      </c>
      <c r="C16">
        <v>1997</v>
      </c>
      <c r="D16" t="s">
        <v>32</v>
      </c>
      <c r="E16" t="s">
        <v>1217</v>
      </c>
      <c r="F16" t="s">
        <v>1212</v>
      </c>
      <c r="G16" t="s">
        <v>658</v>
      </c>
      <c r="H16" t="s">
        <v>1193</v>
      </c>
      <c r="I16" t="s">
        <v>1216</v>
      </c>
      <c r="J16">
        <v>45.7</v>
      </c>
      <c r="K16">
        <v>3</v>
      </c>
      <c r="N16">
        <v>15</v>
      </c>
      <c r="O16">
        <v>1</v>
      </c>
      <c r="P16" t="s">
        <v>819</v>
      </c>
      <c r="Q16" t="s">
        <v>1039</v>
      </c>
      <c r="R16">
        <v>1997</v>
      </c>
      <c r="S16" t="s">
        <v>644</v>
      </c>
      <c r="T16" t="s">
        <v>1217</v>
      </c>
      <c r="U16" t="s">
        <v>557</v>
      </c>
      <c r="V16" t="s">
        <v>1230</v>
      </c>
      <c r="W16">
        <v>12.9</v>
      </c>
      <c r="X16">
        <v>3</v>
      </c>
      <c r="Y16">
        <v>4</v>
      </c>
      <c r="Z16">
        <v>4</v>
      </c>
      <c r="AA16">
        <f t="shared" si="2"/>
        <v>0.23255813953488372</v>
      </c>
      <c r="AB16">
        <f t="shared" si="0"/>
        <v>-1.4586150226995167</v>
      </c>
      <c r="AC16">
        <f t="shared" si="1"/>
        <v>2</v>
      </c>
    </row>
    <row r="17" spans="2:29">
      <c r="B17">
        <v>8</v>
      </c>
      <c r="C17">
        <v>1997</v>
      </c>
      <c r="D17" t="s">
        <v>34</v>
      </c>
      <c r="E17" t="s">
        <v>1217</v>
      </c>
      <c r="F17" t="s">
        <v>1212</v>
      </c>
      <c r="G17" t="s">
        <v>658</v>
      </c>
      <c r="H17" t="s">
        <v>1193</v>
      </c>
      <c r="I17" t="s">
        <v>1216</v>
      </c>
      <c r="J17">
        <v>23.4</v>
      </c>
      <c r="K17">
        <v>3</v>
      </c>
      <c r="N17">
        <v>16</v>
      </c>
      <c r="O17">
        <v>1</v>
      </c>
      <c r="P17" t="s">
        <v>819</v>
      </c>
      <c r="Q17" t="s">
        <v>1039</v>
      </c>
      <c r="R17">
        <v>1997</v>
      </c>
      <c r="S17" t="s">
        <v>644</v>
      </c>
      <c r="T17" t="s">
        <v>1217</v>
      </c>
      <c r="U17" t="s">
        <v>557</v>
      </c>
      <c r="V17" t="s">
        <v>1231</v>
      </c>
      <c r="W17">
        <v>11.1</v>
      </c>
      <c r="X17">
        <v>5</v>
      </c>
      <c r="Y17">
        <v>4</v>
      </c>
      <c r="Z17">
        <v>4</v>
      </c>
      <c r="AA17">
        <f t="shared" si="2"/>
        <v>0.45045045045045046</v>
      </c>
      <c r="AB17">
        <f t="shared" si="0"/>
        <v>-0.79750719588418806</v>
      </c>
      <c r="AC17">
        <f t="shared" si="1"/>
        <v>2</v>
      </c>
    </row>
    <row r="18" spans="2:29">
      <c r="B18">
        <v>9</v>
      </c>
      <c r="C18">
        <v>1997</v>
      </c>
      <c r="D18" t="s">
        <v>32</v>
      </c>
      <c r="E18" t="s">
        <v>1211</v>
      </c>
      <c r="F18" t="s">
        <v>1232</v>
      </c>
      <c r="G18" t="s">
        <v>1120</v>
      </c>
      <c r="H18" t="s">
        <v>1194</v>
      </c>
      <c r="I18" t="s">
        <v>1213</v>
      </c>
      <c r="J18">
        <v>65</v>
      </c>
      <c r="K18">
        <v>4</v>
      </c>
      <c r="N18" s="51">
        <v>17</v>
      </c>
      <c r="O18">
        <v>1</v>
      </c>
      <c r="P18" t="s">
        <v>819</v>
      </c>
      <c r="Q18" t="s">
        <v>1039</v>
      </c>
      <c r="R18">
        <v>2002</v>
      </c>
      <c r="S18" s="55" t="s">
        <v>1233</v>
      </c>
      <c r="U18" t="s">
        <v>557</v>
      </c>
      <c r="V18" t="s">
        <v>1234</v>
      </c>
      <c r="W18" s="55">
        <v>4.09</v>
      </c>
      <c r="X18" s="55">
        <v>4.6900000000000004</v>
      </c>
      <c r="Y18">
        <v>1</v>
      </c>
      <c r="Z18">
        <v>1</v>
      </c>
      <c r="AA18">
        <f t="shared" si="2"/>
        <v>1.1466992665036677</v>
      </c>
      <c r="AB18">
        <f t="shared" si="0"/>
        <v>0.13688761240347783</v>
      </c>
      <c r="AC18">
        <f t="shared" si="1"/>
        <v>0.5</v>
      </c>
    </row>
    <row r="19" spans="2:29">
      <c r="B19">
        <v>9</v>
      </c>
      <c r="C19">
        <v>1997</v>
      </c>
      <c r="D19" t="s">
        <v>34</v>
      </c>
      <c r="E19" t="s">
        <v>1211</v>
      </c>
      <c r="F19" t="s">
        <v>1232</v>
      </c>
      <c r="G19" t="s">
        <v>1120</v>
      </c>
      <c r="H19" t="s">
        <v>1194</v>
      </c>
      <c r="I19" t="s">
        <v>1213</v>
      </c>
      <c r="J19">
        <v>37.5</v>
      </c>
      <c r="K19">
        <v>4</v>
      </c>
      <c r="N19" s="51">
        <v>17</v>
      </c>
      <c r="O19" s="58">
        <v>2</v>
      </c>
      <c r="P19" t="s">
        <v>819</v>
      </c>
      <c r="Q19" t="s">
        <v>1198</v>
      </c>
      <c r="R19">
        <v>2002</v>
      </c>
      <c r="S19" s="55" t="s">
        <v>1233</v>
      </c>
      <c r="U19" t="s">
        <v>557</v>
      </c>
      <c r="V19" t="s">
        <v>1234</v>
      </c>
      <c r="W19" s="54">
        <v>7.38</v>
      </c>
      <c r="X19" s="54">
        <v>1.87</v>
      </c>
      <c r="Y19">
        <v>1</v>
      </c>
      <c r="Z19">
        <v>1</v>
      </c>
      <c r="AA19">
        <f>X19/W19</f>
        <v>0.25338753387533874</v>
      </c>
      <c r="AB19">
        <f>LN(AA19)</f>
        <v>-1.3728352077458859</v>
      </c>
      <c r="AC19">
        <f>(Y19*Z19)/(Z19+Y19)</f>
        <v>0.5</v>
      </c>
    </row>
    <row r="20" spans="2:29">
      <c r="B20">
        <v>10</v>
      </c>
      <c r="C20">
        <v>1997</v>
      </c>
      <c r="D20" t="s">
        <v>32</v>
      </c>
      <c r="E20" t="s">
        <v>1211</v>
      </c>
      <c r="F20" t="s">
        <v>1232</v>
      </c>
      <c r="G20" t="s">
        <v>1120</v>
      </c>
      <c r="H20" t="s">
        <v>1194</v>
      </c>
      <c r="I20" t="s">
        <v>1216</v>
      </c>
      <c r="J20">
        <v>80.599999999999994</v>
      </c>
      <c r="K20">
        <v>4</v>
      </c>
      <c r="N20" s="51">
        <v>18</v>
      </c>
      <c r="O20">
        <v>1</v>
      </c>
      <c r="P20" t="s">
        <v>819</v>
      </c>
      <c r="Q20" t="s">
        <v>1039</v>
      </c>
      <c r="R20">
        <v>2002</v>
      </c>
      <c r="S20" s="55" t="s">
        <v>1233</v>
      </c>
      <c r="U20" t="s">
        <v>557</v>
      </c>
      <c r="V20" t="s">
        <v>1235</v>
      </c>
      <c r="W20" s="54">
        <v>4.09</v>
      </c>
      <c r="X20" s="54">
        <v>2.61</v>
      </c>
      <c r="Y20">
        <v>1</v>
      </c>
      <c r="Z20">
        <v>1</v>
      </c>
      <c r="AA20">
        <f>X20/W20</f>
        <v>0.63814180929095354</v>
      </c>
      <c r="AB20">
        <f>LN(AA20)</f>
        <v>-0.44919474872010834</v>
      </c>
      <c r="AC20">
        <f>(Y20*Z20)/(Z20+Y20)</f>
        <v>0.5</v>
      </c>
    </row>
    <row r="21" spans="2:29">
      <c r="B21">
        <v>10</v>
      </c>
      <c r="C21">
        <v>1997</v>
      </c>
      <c r="D21" t="s">
        <v>34</v>
      </c>
      <c r="E21" t="s">
        <v>1211</v>
      </c>
      <c r="F21" t="s">
        <v>1232</v>
      </c>
      <c r="G21" t="s">
        <v>1120</v>
      </c>
      <c r="H21" t="s">
        <v>1194</v>
      </c>
      <c r="I21" t="s">
        <v>1216</v>
      </c>
      <c r="J21">
        <v>56.2</v>
      </c>
      <c r="K21">
        <v>4</v>
      </c>
      <c r="N21" s="51">
        <v>18</v>
      </c>
      <c r="O21" s="58">
        <v>2</v>
      </c>
      <c r="P21" t="s">
        <v>819</v>
      </c>
      <c r="Q21" t="s">
        <v>1198</v>
      </c>
      <c r="R21">
        <v>2002</v>
      </c>
      <c r="S21" s="55" t="s">
        <v>1233</v>
      </c>
      <c r="U21" t="s">
        <v>557</v>
      </c>
      <c r="V21" t="s">
        <v>1235</v>
      </c>
      <c r="W21" s="54">
        <v>7.38</v>
      </c>
      <c r="X21" s="54">
        <v>1.74</v>
      </c>
      <c r="Y21">
        <v>1</v>
      </c>
      <c r="Z21">
        <v>1</v>
      </c>
      <c r="AA21">
        <f>X21/W21</f>
        <v>0.23577235772357724</v>
      </c>
      <c r="AB21">
        <f>LN(AA21)</f>
        <v>-1.4448885253859434</v>
      </c>
      <c r="AC21">
        <f>(Y21*Z21)/(Z21+Y21)</f>
        <v>0.5</v>
      </c>
    </row>
    <row r="22" spans="2:29">
      <c r="B22">
        <v>11</v>
      </c>
      <c r="C22">
        <v>1997</v>
      </c>
      <c r="D22" t="s">
        <v>32</v>
      </c>
      <c r="E22" t="s">
        <v>1217</v>
      </c>
      <c r="F22" t="s">
        <v>1232</v>
      </c>
      <c r="G22" t="s">
        <v>1120</v>
      </c>
      <c r="H22" t="s">
        <v>1193</v>
      </c>
      <c r="I22" t="s">
        <v>1213</v>
      </c>
      <c r="J22">
        <v>105.2</v>
      </c>
      <c r="K22">
        <v>4</v>
      </c>
      <c r="M22" s="69"/>
      <c r="N22" s="51">
        <v>19</v>
      </c>
      <c r="O22">
        <v>1</v>
      </c>
      <c r="P22" t="s">
        <v>819</v>
      </c>
      <c r="Q22" t="s">
        <v>1039</v>
      </c>
      <c r="R22">
        <v>2010</v>
      </c>
      <c r="S22" s="55" t="s">
        <v>1233</v>
      </c>
      <c r="U22" t="s">
        <v>557</v>
      </c>
      <c r="V22" t="s">
        <v>1234</v>
      </c>
      <c r="W22" s="54">
        <v>1.75</v>
      </c>
      <c r="X22" s="54">
        <v>1.06</v>
      </c>
      <c r="Y22">
        <v>2</v>
      </c>
      <c r="Z22">
        <v>2</v>
      </c>
      <c r="AA22">
        <f>X22/W22</f>
        <v>0.60571428571428576</v>
      </c>
      <c r="AB22">
        <f>LN(AA22)</f>
        <v>-0.50134687981144688</v>
      </c>
      <c r="AC22">
        <f>(Y22*Z22)/(Z22+Y22)</f>
        <v>1</v>
      </c>
    </row>
    <row r="23" spans="2:29">
      <c r="B23">
        <v>11</v>
      </c>
      <c r="C23">
        <v>1997</v>
      </c>
      <c r="D23" t="s">
        <v>34</v>
      </c>
      <c r="E23" t="s">
        <v>1217</v>
      </c>
      <c r="F23" t="s">
        <v>1232</v>
      </c>
      <c r="G23" t="s">
        <v>1120</v>
      </c>
      <c r="H23" t="s">
        <v>1193</v>
      </c>
      <c r="I23" t="s">
        <v>1213</v>
      </c>
      <c r="J23">
        <v>48.5</v>
      </c>
      <c r="K23">
        <v>4</v>
      </c>
      <c r="M23" s="69"/>
      <c r="N23" s="51">
        <v>20</v>
      </c>
      <c r="O23">
        <v>1</v>
      </c>
      <c r="P23" t="s">
        <v>819</v>
      </c>
      <c r="Q23" t="s">
        <v>1039</v>
      </c>
      <c r="R23">
        <v>2010</v>
      </c>
      <c r="S23" s="55" t="s">
        <v>1233</v>
      </c>
      <c r="U23" t="s">
        <v>557</v>
      </c>
      <c r="V23" t="s">
        <v>1235</v>
      </c>
      <c r="W23" s="54">
        <v>1.75</v>
      </c>
      <c r="X23" s="54">
        <v>0.85</v>
      </c>
      <c r="Y23">
        <v>2</v>
      </c>
      <c r="Z23">
        <v>2</v>
      </c>
      <c r="AA23">
        <f>X23/W23</f>
        <v>0.48571428571428571</v>
      </c>
      <c r="AB23">
        <f>LN(AA23)</f>
        <v>-0.72213471743319757</v>
      </c>
      <c r="AC23">
        <f>(Y23*Z23)/(Z23+Y23)</f>
        <v>1</v>
      </c>
    </row>
    <row r="24" spans="2:29">
      <c r="B24">
        <v>12</v>
      </c>
      <c r="C24">
        <v>1997</v>
      </c>
      <c r="D24" t="s">
        <v>32</v>
      </c>
      <c r="E24" t="s">
        <v>1217</v>
      </c>
      <c r="F24" t="s">
        <v>1232</v>
      </c>
      <c r="G24" t="s">
        <v>1120</v>
      </c>
      <c r="H24" t="s">
        <v>1193</v>
      </c>
      <c r="I24" t="s">
        <v>1216</v>
      </c>
      <c r="J24">
        <v>173</v>
      </c>
      <c r="K24">
        <v>4</v>
      </c>
    </row>
    <row r="25" spans="2:29">
      <c r="B25">
        <v>12</v>
      </c>
      <c r="C25">
        <v>1997</v>
      </c>
      <c r="D25" t="s">
        <v>34</v>
      </c>
      <c r="E25" t="s">
        <v>1217</v>
      </c>
      <c r="F25" t="s">
        <v>1232</v>
      </c>
      <c r="G25" t="s">
        <v>1120</v>
      </c>
      <c r="H25" t="s">
        <v>1193</v>
      </c>
      <c r="I25" t="s">
        <v>1216</v>
      </c>
      <c r="J25">
        <v>85.5</v>
      </c>
      <c r="K25">
        <v>4</v>
      </c>
    </row>
    <row r="26" spans="2:29">
      <c r="B26">
        <v>13</v>
      </c>
      <c r="C26">
        <v>1997</v>
      </c>
      <c r="D26" t="s">
        <v>32</v>
      </c>
      <c r="E26" t="s">
        <v>1211</v>
      </c>
      <c r="F26" t="s">
        <v>1232</v>
      </c>
      <c r="G26" t="s">
        <v>658</v>
      </c>
      <c r="H26" t="s">
        <v>1194</v>
      </c>
      <c r="I26" t="s">
        <v>1213</v>
      </c>
      <c r="J26">
        <v>6.5</v>
      </c>
      <c r="K26">
        <v>4</v>
      </c>
    </row>
    <row r="27" spans="2:29">
      <c r="B27">
        <v>13</v>
      </c>
      <c r="C27">
        <v>1997</v>
      </c>
      <c r="D27" t="s">
        <v>34</v>
      </c>
      <c r="E27" t="s">
        <v>1211</v>
      </c>
      <c r="F27" t="s">
        <v>1232</v>
      </c>
      <c r="G27" t="s">
        <v>658</v>
      </c>
      <c r="H27" t="s">
        <v>1194</v>
      </c>
      <c r="I27" t="s">
        <v>1213</v>
      </c>
      <c r="J27">
        <v>2.4</v>
      </c>
      <c r="K27">
        <v>4</v>
      </c>
    </row>
    <row r="28" spans="2:29">
      <c r="B28">
        <v>14</v>
      </c>
      <c r="C28">
        <v>1997</v>
      </c>
      <c r="D28" t="s">
        <v>32</v>
      </c>
      <c r="E28" t="s">
        <v>1211</v>
      </c>
      <c r="F28" t="s">
        <v>1232</v>
      </c>
      <c r="G28" t="s">
        <v>658</v>
      </c>
      <c r="H28" t="s">
        <v>1194</v>
      </c>
      <c r="I28" t="s">
        <v>1216</v>
      </c>
      <c r="J28">
        <v>8.5</v>
      </c>
      <c r="K28">
        <v>4</v>
      </c>
    </row>
    <row r="29" spans="2:29">
      <c r="B29">
        <v>14</v>
      </c>
      <c r="C29">
        <v>1997</v>
      </c>
      <c r="D29" t="s">
        <v>34</v>
      </c>
      <c r="E29" t="s">
        <v>1211</v>
      </c>
      <c r="F29" t="s">
        <v>1232</v>
      </c>
      <c r="G29" t="s">
        <v>658</v>
      </c>
      <c r="H29" t="s">
        <v>1194</v>
      </c>
      <c r="I29" t="s">
        <v>1216</v>
      </c>
      <c r="J29">
        <v>5.9</v>
      </c>
      <c r="K29">
        <v>4</v>
      </c>
    </row>
    <row r="30" spans="2:29">
      <c r="B30">
        <v>15</v>
      </c>
      <c r="C30">
        <v>1997</v>
      </c>
      <c r="D30" t="s">
        <v>32</v>
      </c>
      <c r="E30" t="s">
        <v>1217</v>
      </c>
      <c r="F30" t="s">
        <v>1232</v>
      </c>
      <c r="G30" t="s">
        <v>658</v>
      </c>
      <c r="H30" t="s">
        <v>1193</v>
      </c>
      <c r="I30" t="s">
        <v>1213</v>
      </c>
      <c r="J30">
        <v>12.9</v>
      </c>
      <c r="K30">
        <v>4</v>
      </c>
    </row>
    <row r="31" spans="2:29">
      <c r="B31">
        <v>15</v>
      </c>
      <c r="C31">
        <v>1997</v>
      </c>
      <c r="D31" t="s">
        <v>34</v>
      </c>
      <c r="E31" t="s">
        <v>1217</v>
      </c>
      <c r="F31" t="s">
        <v>1232</v>
      </c>
      <c r="G31" t="s">
        <v>658</v>
      </c>
      <c r="H31" t="s">
        <v>1193</v>
      </c>
      <c r="I31" t="s">
        <v>1213</v>
      </c>
      <c r="J31">
        <v>3</v>
      </c>
      <c r="K31">
        <v>4</v>
      </c>
    </row>
    <row r="32" spans="2:29">
      <c r="B32">
        <v>16</v>
      </c>
      <c r="C32">
        <v>1997</v>
      </c>
      <c r="D32" t="s">
        <v>32</v>
      </c>
      <c r="E32" t="s">
        <v>1217</v>
      </c>
      <c r="F32" t="s">
        <v>1232</v>
      </c>
      <c r="G32" t="s">
        <v>658</v>
      </c>
      <c r="H32" t="s">
        <v>1193</v>
      </c>
      <c r="I32" t="s">
        <v>1216</v>
      </c>
      <c r="J32">
        <v>11.1</v>
      </c>
      <c r="K32">
        <v>4</v>
      </c>
    </row>
    <row r="33" spans="1:13">
      <c r="B33">
        <v>16</v>
      </c>
      <c r="C33">
        <v>1997</v>
      </c>
      <c r="D33" t="s">
        <v>34</v>
      </c>
      <c r="E33" t="s">
        <v>1217</v>
      </c>
      <c r="F33" t="s">
        <v>1232</v>
      </c>
      <c r="G33" t="s">
        <v>658</v>
      </c>
      <c r="H33" t="s">
        <v>1193</v>
      </c>
      <c r="I33" t="s">
        <v>1216</v>
      </c>
      <c r="J33">
        <v>5</v>
      </c>
      <c r="K33">
        <v>4</v>
      </c>
    </row>
    <row r="34" spans="1:13">
      <c r="M34" s="47"/>
    </row>
    <row r="35" spans="1:13">
      <c r="A35" t="s">
        <v>60</v>
      </c>
      <c r="B35" t="s">
        <v>15</v>
      </c>
      <c r="C35" t="s">
        <v>597</v>
      </c>
      <c r="D35" t="s">
        <v>49</v>
      </c>
      <c r="E35" t="s">
        <v>706</v>
      </c>
      <c r="F35" t="s">
        <v>757</v>
      </c>
      <c r="G35" s="55" t="s">
        <v>1233</v>
      </c>
      <c r="H35" t="s">
        <v>13</v>
      </c>
    </row>
    <row r="36" spans="1:13">
      <c r="A36" t="s">
        <v>447</v>
      </c>
      <c r="B36">
        <v>17</v>
      </c>
      <c r="C36">
        <v>2002</v>
      </c>
      <c r="D36" t="s">
        <v>32</v>
      </c>
      <c r="F36" t="s">
        <v>1234</v>
      </c>
      <c r="G36" s="55">
        <v>4.09</v>
      </c>
      <c r="H36">
        <v>1</v>
      </c>
    </row>
    <row r="37" spans="1:13">
      <c r="A37" t="s">
        <v>515</v>
      </c>
      <c r="B37">
        <v>17</v>
      </c>
      <c r="C37">
        <v>2002</v>
      </c>
      <c r="D37" t="s">
        <v>34</v>
      </c>
      <c r="F37" t="s">
        <v>1234</v>
      </c>
      <c r="G37" s="55">
        <v>4.6900000000000004</v>
      </c>
      <c r="H37">
        <v>1</v>
      </c>
    </row>
    <row r="38" spans="1:13">
      <c r="A38" t="s">
        <v>819</v>
      </c>
      <c r="B38">
        <v>18</v>
      </c>
      <c r="C38">
        <v>2002</v>
      </c>
      <c r="D38" t="s">
        <v>32</v>
      </c>
      <c r="F38" t="s">
        <v>1235</v>
      </c>
      <c r="G38" s="55">
        <v>4.09</v>
      </c>
      <c r="H38">
        <v>1</v>
      </c>
    </row>
    <row r="39" spans="1:13">
      <c r="A39" t="s">
        <v>707</v>
      </c>
      <c r="B39">
        <v>18</v>
      </c>
      <c r="C39">
        <v>2002</v>
      </c>
      <c r="D39" t="s">
        <v>34</v>
      </c>
      <c r="F39" t="s">
        <v>1235</v>
      </c>
      <c r="G39" s="55">
        <v>2.61</v>
      </c>
      <c r="H39">
        <v>1</v>
      </c>
    </row>
    <row r="40" spans="1:13">
      <c r="A40" t="s">
        <v>1039</v>
      </c>
      <c r="B40">
        <v>19</v>
      </c>
      <c r="C40">
        <v>2010</v>
      </c>
      <c r="D40" t="s">
        <v>32</v>
      </c>
      <c r="F40" t="s">
        <v>1234</v>
      </c>
      <c r="G40" s="55">
        <v>1.75</v>
      </c>
      <c r="H40">
        <v>2</v>
      </c>
    </row>
    <row r="41" spans="1:13">
      <c r="B41">
        <v>19</v>
      </c>
      <c r="C41">
        <v>2010</v>
      </c>
      <c r="D41" t="s">
        <v>34</v>
      </c>
      <c r="F41" t="s">
        <v>1234</v>
      </c>
      <c r="G41" s="55">
        <v>1.06</v>
      </c>
      <c r="H41">
        <v>2</v>
      </c>
    </row>
    <row r="42" spans="1:13">
      <c r="B42">
        <v>20</v>
      </c>
      <c r="C42">
        <v>2010</v>
      </c>
      <c r="D42" t="s">
        <v>32</v>
      </c>
      <c r="F42" t="s">
        <v>1235</v>
      </c>
      <c r="G42" s="55">
        <v>1.75</v>
      </c>
      <c r="H42">
        <v>2</v>
      </c>
    </row>
    <row r="43" spans="1:13">
      <c r="B43">
        <v>20</v>
      </c>
      <c r="C43">
        <v>2010</v>
      </c>
      <c r="D43" t="s">
        <v>34</v>
      </c>
      <c r="F43" t="s">
        <v>1235</v>
      </c>
      <c r="G43" s="55">
        <v>0.85</v>
      </c>
      <c r="H43">
        <v>2</v>
      </c>
    </row>
    <row r="45" spans="1:13">
      <c r="A45" t="s">
        <v>707</v>
      </c>
      <c r="B45">
        <v>17</v>
      </c>
      <c r="C45">
        <v>2002</v>
      </c>
      <c r="D45" t="s">
        <v>32</v>
      </c>
      <c r="F45" t="s">
        <v>1234</v>
      </c>
      <c r="G45" s="55">
        <v>7.38</v>
      </c>
      <c r="H45">
        <v>1</v>
      </c>
    </row>
    <row r="46" spans="1:13">
      <c r="A46" t="s">
        <v>1198</v>
      </c>
      <c r="B46">
        <v>17</v>
      </c>
      <c r="C46">
        <v>2002</v>
      </c>
      <c r="D46" t="s">
        <v>34</v>
      </c>
      <c r="F46" t="s">
        <v>1234</v>
      </c>
      <c r="G46" s="55">
        <v>1.87</v>
      </c>
      <c r="H46">
        <v>1</v>
      </c>
    </row>
    <row r="47" spans="1:13">
      <c r="B47">
        <v>18</v>
      </c>
      <c r="C47">
        <v>2002</v>
      </c>
      <c r="D47" t="s">
        <v>32</v>
      </c>
      <c r="F47" t="s">
        <v>1235</v>
      </c>
      <c r="G47" s="55">
        <v>7.38</v>
      </c>
      <c r="H47">
        <v>1</v>
      </c>
    </row>
    <row r="48" spans="1:13">
      <c r="B48">
        <v>18</v>
      </c>
      <c r="C48">
        <v>2002</v>
      </c>
      <c r="D48" t="s">
        <v>34</v>
      </c>
      <c r="F48" t="s">
        <v>1235</v>
      </c>
      <c r="G48" s="55">
        <v>1.74</v>
      </c>
      <c r="H48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Y8"/>
  <sheetViews>
    <sheetView workbookViewId="0">
      <selection activeCell="B6" sqref="B6"/>
    </sheetView>
  </sheetViews>
  <sheetFormatPr defaultColWidth="11" defaultRowHeight="15.6"/>
  <cols>
    <col min="10" max="10" width="10.8984375" style="48"/>
  </cols>
  <sheetData>
    <row r="1" spans="1:25">
      <c r="A1" t="s">
        <v>60</v>
      </c>
      <c r="B1" t="s">
        <v>15</v>
      </c>
      <c r="C1" t="s">
        <v>597</v>
      </c>
      <c r="D1" t="s">
        <v>49</v>
      </c>
      <c r="E1" t="s">
        <v>706</v>
      </c>
      <c r="F1" t="s">
        <v>558</v>
      </c>
      <c r="G1" t="s">
        <v>1037</v>
      </c>
      <c r="H1" t="s">
        <v>13</v>
      </c>
      <c r="J1" s="47"/>
      <c r="K1" t="s">
        <v>15</v>
      </c>
      <c r="L1" t="s">
        <v>16</v>
      </c>
      <c r="M1" t="s">
        <v>515</v>
      </c>
      <c r="N1" t="s">
        <v>707</v>
      </c>
      <c r="O1" t="s">
        <v>597</v>
      </c>
      <c r="P1" t="s">
        <v>708</v>
      </c>
      <c r="Q1" t="s">
        <v>709</v>
      </c>
      <c r="R1" t="s">
        <v>710</v>
      </c>
      <c r="S1" t="s">
        <v>711</v>
      </c>
      <c r="T1" t="s">
        <v>712</v>
      </c>
      <c r="U1" t="s">
        <v>713</v>
      </c>
      <c r="V1" t="s">
        <v>714</v>
      </c>
      <c r="W1" t="s">
        <v>715</v>
      </c>
      <c r="X1" t="s">
        <v>716</v>
      </c>
      <c r="Y1" t="s">
        <v>28</v>
      </c>
    </row>
    <row r="2" spans="1:25">
      <c r="A2" t="s">
        <v>191</v>
      </c>
      <c r="B2">
        <v>1</v>
      </c>
      <c r="C2">
        <v>2007</v>
      </c>
      <c r="D2" t="s">
        <v>32</v>
      </c>
      <c r="E2" t="s">
        <v>1038</v>
      </c>
      <c r="F2">
        <v>1</v>
      </c>
      <c r="G2">
        <v>625.99</v>
      </c>
      <c r="H2">
        <v>3</v>
      </c>
      <c r="K2" s="54">
        <v>1</v>
      </c>
      <c r="L2" s="54">
        <v>1</v>
      </c>
      <c r="M2" s="49" t="s">
        <v>719</v>
      </c>
      <c r="N2" t="s">
        <v>1039</v>
      </c>
      <c r="O2">
        <v>2007</v>
      </c>
      <c r="P2" t="s">
        <v>1037</v>
      </c>
      <c r="Q2" t="s">
        <v>1040</v>
      </c>
      <c r="R2" s="62" t="s">
        <v>886</v>
      </c>
      <c r="S2">
        <f>AVERAGE(G4,G2)</f>
        <v>313.39</v>
      </c>
      <c r="T2">
        <v>264.79000000000002</v>
      </c>
      <c r="U2">
        <v>6</v>
      </c>
      <c r="V2">
        <v>3</v>
      </c>
      <c r="W2">
        <f>T2/S2</f>
        <v>0.84492166310348138</v>
      </c>
      <c r="X2">
        <f t="shared" ref="X2:X5" si="0">LN(W2)</f>
        <v>-0.16851136230887842</v>
      </c>
      <c r="Y2">
        <f>(U2*V2)/(V2+U2)</f>
        <v>2</v>
      </c>
    </row>
    <row r="3" spans="1:25">
      <c r="A3" t="s">
        <v>515</v>
      </c>
      <c r="B3">
        <v>1</v>
      </c>
      <c r="C3">
        <v>2007</v>
      </c>
      <c r="D3" t="s">
        <v>32</v>
      </c>
      <c r="E3" t="s">
        <v>1041</v>
      </c>
      <c r="F3">
        <v>1</v>
      </c>
      <c r="G3">
        <v>131.57</v>
      </c>
      <c r="H3">
        <v>3</v>
      </c>
      <c r="K3" s="54">
        <v>1</v>
      </c>
      <c r="L3" s="54">
        <v>2</v>
      </c>
      <c r="M3" s="49" t="s">
        <v>719</v>
      </c>
      <c r="N3" t="s">
        <v>1039</v>
      </c>
      <c r="O3">
        <v>2007</v>
      </c>
      <c r="P3" t="s">
        <v>1037</v>
      </c>
      <c r="Q3" t="s">
        <v>1042</v>
      </c>
      <c r="R3" s="62" t="s">
        <v>886</v>
      </c>
      <c r="S3">
        <f>AVERAGE(G4,G3)</f>
        <v>66.179999999999993</v>
      </c>
      <c r="T3">
        <v>16.88</v>
      </c>
      <c r="U3">
        <v>6</v>
      </c>
      <c r="V3">
        <v>3</v>
      </c>
      <c r="W3">
        <f t="shared" ref="W3:W5" si="1">T3/S3</f>
        <v>0.25506195225143552</v>
      </c>
      <c r="X3">
        <f t="shared" si="0"/>
        <v>-1.366248813325655</v>
      </c>
      <c r="Y3">
        <f>(U3*V3)/(V3+U3)</f>
        <v>2</v>
      </c>
    </row>
    <row r="4" spans="1:25">
      <c r="A4" s="49" t="s">
        <v>719</v>
      </c>
      <c r="B4">
        <v>1</v>
      </c>
      <c r="C4">
        <v>2007</v>
      </c>
      <c r="D4" t="s">
        <v>32</v>
      </c>
      <c r="E4" t="s">
        <v>1043</v>
      </c>
      <c r="F4">
        <v>1</v>
      </c>
      <c r="G4">
        <v>0.79</v>
      </c>
      <c r="H4">
        <v>3</v>
      </c>
      <c r="K4" s="54">
        <v>1</v>
      </c>
      <c r="L4" s="54">
        <v>3</v>
      </c>
      <c r="M4" s="49" t="s">
        <v>719</v>
      </c>
      <c r="N4" t="s">
        <v>1039</v>
      </c>
      <c r="O4">
        <v>2007</v>
      </c>
      <c r="P4" t="s">
        <v>1037</v>
      </c>
      <c r="Q4" t="s">
        <v>1044</v>
      </c>
      <c r="R4" s="62" t="s">
        <v>886</v>
      </c>
      <c r="S4">
        <f>AVERAGE(G2:G3)</f>
        <v>378.78</v>
      </c>
      <c r="T4">
        <v>418.45</v>
      </c>
      <c r="U4">
        <v>6</v>
      </c>
      <c r="V4">
        <v>3</v>
      </c>
      <c r="W4">
        <f t="shared" si="1"/>
        <v>1.1047309784043509</v>
      </c>
      <c r="X4">
        <f t="shared" si="0"/>
        <v>9.960184687129385E-2</v>
      </c>
      <c r="Y4">
        <f>(U4*V4)/(V4+U4)</f>
        <v>2</v>
      </c>
    </row>
    <row r="5" spans="1:25">
      <c r="A5" t="s">
        <v>707</v>
      </c>
      <c r="B5">
        <v>1</v>
      </c>
      <c r="C5">
        <v>2007</v>
      </c>
      <c r="D5" t="s">
        <v>34</v>
      </c>
      <c r="E5" t="s">
        <v>1040</v>
      </c>
      <c r="F5" s="62" t="s">
        <v>886</v>
      </c>
      <c r="G5">
        <v>264.79000000000002</v>
      </c>
      <c r="H5">
        <v>3</v>
      </c>
      <c r="K5" s="54">
        <v>1</v>
      </c>
      <c r="L5" s="54">
        <v>4</v>
      </c>
      <c r="M5" s="49" t="s">
        <v>719</v>
      </c>
      <c r="N5" t="s">
        <v>1039</v>
      </c>
      <c r="O5">
        <v>2007</v>
      </c>
      <c r="P5" t="s">
        <v>1037</v>
      </c>
      <c r="Q5" t="s">
        <v>1045</v>
      </c>
      <c r="R5" s="62" t="s">
        <v>1046</v>
      </c>
      <c r="S5">
        <f>AVERAGE(G2:G4)</f>
        <v>252.7833333333333</v>
      </c>
      <c r="T5">
        <v>295.8</v>
      </c>
      <c r="U5">
        <v>9</v>
      </c>
      <c r="V5">
        <v>3</v>
      </c>
      <c r="W5">
        <f t="shared" si="1"/>
        <v>1.1701720841300194</v>
      </c>
      <c r="X5">
        <f t="shared" si="0"/>
        <v>0.15715081844740342</v>
      </c>
      <c r="Y5">
        <f>(U5*V5)/(V5+U5)</f>
        <v>2.25</v>
      </c>
    </row>
    <row r="6" spans="1:25">
      <c r="A6" t="s">
        <v>1039</v>
      </c>
      <c r="B6">
        <v>1</v>
      </c>
      <c r="C6">
        <v>2007</v>
      </c>
      <c r="D6" t="s">
        <v>34</v>
      </c>
      <c r="E6" t="s">
        <v>1042</v>
      </c>
      <c r="F6" s="62" t="s">
        <v>886</v>
      </c>
      <c r="G6">
        <v>16.88</v>
      </c>
      <c r="H6">
        <v>3</v>
      </c>
    </row>
    <row r="7" spans="1:25">
      <c r="B7">
        <v>1</v>
      </c>
      <c r="C7">
        <v>2007</v>
      </c>
      <c r="D7" t="s">
        <v>34</v>
      </c>
      <c r="E7" t="s">
        <v>1044</v>
      </c>
      <c r="F7" s="62" t="s">
        <v>886</v>
      </c>
      <c r="G7">
        <v>418.45</v>
      </c>
      <c r="H7">
        <v>3</v>
      </c>
    </row>
    <row r="8" spans="1:25">
      <c r="B8">
        <v>1</v>
      </c>
      <c r="C8">
        <v>2007</v>
      </c>
      <c r="D8" t="s">
        <v>34</v>
      </c>
      <c r="E8" t="s">
        <v>1045</v>
      </c>
      <c r="F8" s="62" t="s">
        <v>1046</v>
      </c>
      <c r="G8">
        <v>295.8</v>
      </c>
      <c r="H8">
        <v>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B122"/>
  <sheetViews>
    <sheetView workbookViewId="0">
      <selection activeCell="I1" sqref="I1"/>
    </sheetView>
  </sheetViews>
  <sheetFormatPr defaultColWidth="11" defaultRowHeight="15.6"/>
  <cols>
    <col min="10" max="10" width="10.8984375" style="48"/>
  </cols>
  <sheetData>
    <row r="1" spans="1:28">
      <c r="A1" t="s">
        <v>60</v>
      </c>
      <c r="B1" t="s">
        <v>15</v>
      </c>
      <c r="C1" t="s">
        <v>597</v>
      </c>
      <c r="D1" t="s">
        <v>221</v>
      </c>
      <c r="E1" t="s">
        <v>49</v>
      </c>
      <c r="F1" t="s">
        <v>706</v>
      </c>
      <c r="G1" t="s">
        <v>589</v>
      </c>
      <c r="H1" t="s">
        <v>13</v>
      </c>
      <c r="K1" t="s">
        <v>15</v>
      </c>
      <c r="L1" t="s">
        <v>16</v>
      </c>
      <c r="M1" t="s">
        <v>221</v>
      </c>
      <c r="N1" t="s">
        <v>515</v>
      </c>
      <c r="O1" t="s">
        <v>707</v>
      </c>
      <c r="P1" t="s">
        <v>597</v>
      </c>
      <c r="Q1" t="s">
        <v>708</v>
      </c>
      <c r="R1" t="s">
        <v>620</v>
      </c>
      <c r="S1" t="s">
        <v>709</v>
      </c>
      <c r="T1" t="s">
        <v>710</v>
      </c>
      <c r="U1" t="s">
        <v>1236</v>
      </c>
      <c r="V1" t="s">
        <v>711</v>
      </c>
      <c r="W1" t="s">
        <v>712</v>
      </c>
      <c r="X1" s="51" t="s">
        <v>713</v>
      </c>
      <c r="Y1" t="s">
        <v>714</v>
      </c>
      <c r="Z1" t="s">
        <v>715</v>
      </c>
      <c r="AA1" t="s">
        <v>716</v>
      </c>
      <c r="AB1" t="s">
        <v>28</v>
      </c>
    </row>
    <row r="2" spans="1:28">
      <c r="A2" t="s">
        <v>74</v>
      </c>
      <c r="B2">
        <v>1</v>
      </c>
      <c r="C2">
        <v>1992</v>
      </c>
      <c r="D2">
        <v>1</v>
      </c>
      <c r="E2" t="s">
        <v>32</v>
      </c>
      <c r="F2" t="s">
        <v>1237</v>
      </c>
      <c r="G2">
        <v>0</v>
      </c>
      <c r="H2">
        <v>3</v>
      </c>
      <c r="K2">
        <v>1</v>
      </c>
      <c r="L2">
        <v>1</v>
      </c>
      <c r="M2">
        <v>1</v>
      </c>
      <c r="N2" t="s">
        <v>1238</v>
      </c>
      <c r="O2" t="s">
        <v>1239</v>
      </c>
      <c r="P2">
        <v>1992</v>
      </c>
      <c r="Q2" t="s">
        <v>589</v>
      </c>
      <c r="S2" t="s">
        <v>1240</v>
      </c>
      <c r="T2" t="s">
        <v>1241</v>
      </c>
      <c r="V2">
        <f t="shared" ref="V2:V7" si="0">AVERAGE(G2,G8,G14)</f>
        <v>0</v>
      </c>
      <c r="W2">
        <f t="shared" ref="W2:W25" si="1">G20</f>
        <v>0</v>
      </c>
      <c r="X2" s="51">
        <v>9</v>
      </c>
      <c r="Y2">
        <v>3</v>
      </c>
      <c r="Z2" t="e">
        <f>W2/V2</f>
        <v>#DIV/0!</v>
      </c>
      <c r="AA2" t="e">
        <f t="shared" ref="AA2:AA65" si="2">LN(Z2)</f>
        <v>#DIV/0!</v>
      </c>
      <c r="AB2">
        <f>(X2*Y2)/(Y2+X2)</f>
        <v>2.25</v>
      </c>
    </row>
    <row r="3" spans="1:28">
      <c r="A3" t="s">
        <v>515</v>
      </c>
      <c r="B3">
        <v>1</v>
      </c>
      <c r="C3">
        <v>1992</v>
      </c>
      <c r="D3">
        <v>2</v>
      </c>
      <c r="E3" t="s">
        <v>32</v>
      </c>
      <c r="F3" t="s">
        <v>1237</v>
      </c>
      <c r="G3">
        <v>0</v>
      </c>
      <c r="H3">
        <v>3</v>
      </c>
      <c r="K3">
        <v>1</v>
      </c>
      <c r="L3">
        <v>2</v>
      </c>
      <c r="M3">
        <v>2</v>
      </c>
      <c r="N3" t="s">
        <v>1238</v>
      </c>
      <c r="O3" t="s">
        <v>1239</v>
      </c>
      <c r="P3">
        <v>1992</v>
      </c>
      <c r="Q3" t="s">
        <v>589</v>
      </c>
      <c r="S3" t="s">
        <v>1240</v>
      </c>
      <c r="T3" t="s">
        <v>1241</v>
      </c>
      <c r="V3">
        <f t="shared" si="0"/>
        <v>3.6339166666666665</v>
      </c>
      <c r="W3">
        <f t="shared" si="1"/>
        <v>1.88425</v>
      </c>
      <c r="X3" s="51">
        <v>9</v>
      </c>
      <c r="Y3">
        <v>3</v>
      </c>
      <c r="Z3">
        <f t="shared" ref="Z3:Z65" si="3">W3/V3</f>
        <v>0.5185176691815534</v>
      </c>
      <c r="AA3">
        <f t="shared" si="2"/>
        <v>-0.65678117439741612</v>
      </c>
      <c r="AB3">
        <f t="shared" ref="AB3:AB65" si="4">(X3*Y3)/(Y3+X3)</f>
        <v>2.25</v>
      </c>
    </row>
    <row r="4" spans="1:28">
      <c r="A4" t="s">
        <v>1238</v>
      </c>
      <c r="B4">
        <v>1</v>
      </c>
      <c r="C4">
        <v>1992</v>
      </c>
      <c r="D4">
        <v>3</v>
      </c>
      <c r="E4" t="s">
        <v>32</v>
      </c>
      <c r="F4" t="s">
        <v>1237</v>
      </c>
      <c r="G4">
        <v>0</v>
      </c>
      <c r="H4">
        <v>3</v>
      </c>
      <c r="K4">
        <v>1</v>
      </c>
      <c r="L4">
        <v>3</v>
      </c>
      <c r="M4">
        <v>3</v>
      </c>
      <c r="N4" t="s">
        <v>1238</v>
      </c>
      <c r="O4" t="s">
        <v>1239</v>
      </c>
      <c r="P4">
        <v>1992</v>
      </c>
      <c r="Q4" t="s">
        <v>589</v>
      </c>
      <c r="S4" t="s">
        <v>1240</v>
      </c>
      <c r="T4" t="s">
        <v>1241</v>
      </c>
      <c r="V4">
        <f t="shared" si="0"/>
        <v>6.2808433333333333</v>
      </c>
      <c r="W4">
        <f t="shared" si="1"/>
        <v>3.6339199999999998</v>
      </c>
      <c r="X4" s="51">
        <v>9</v>
      </c>
      <c r="Y4">
        <v>3</v>
      </c>
      <c r="Z4">
        <f t="shared" si="3"/>
        <v>0.57857198582143687</v>
      </c>
      <c r="AA4">
        <f t="shared" si="2"/>
        <v>-0.54719230478916692</v>
      </c>
      <c r="AB4">
        <f t="shared" si="4"/>
        <v>2.25</v>
      </c>
    </row>
    <row r="5" spans="1:28">
      <c r="A5" t="s">
        <v>707</v>
      </c>
      <c r="B5">
        <v>1</v>
      </c>
      <c r="C5">
        <v>1992</v>
      </c>
      <c r="D5">
        <v>4</v>
      </c>
      <c r="E5" t="s">
        <v>32</v>
      </c>
      <c r="F5" t="s">
        <v>1237</v>
      </c>
      <c r="G5">
        <v>0</v>
      </c>
      <c r="H5">
        <v>3</v>
      </c>
      <c r="K5">
        <v>1</v>
      </c>
      <c r="L5">
        <v>4</v>
      </c>
      <c r="M5">
        <v>4</v>
      </c>
      <c r="N5" t="s">
        <v>1238</v>
      </c>
      <c r="O5" t="s">
        <v>1239</v>
      </c>
      <c r="P5">
        <v>1992</v>
      </c>
      <c r="Q5" t="s">
        <v>589</v>
      </c>
      <c r="S5" t="s">
        <v>1240</v>
      </c>
      <c r="T5" t="s">
        <v>1241</v>
      </c>
      <c r="V5">
        <f t="shared" si="0"/>
        <v>10.45312</v>
      </c>
      <c r="W5">
        <f t="shared" si="1"/>
        <v>5.24899</v>
      </c>
      <c r="X5" s="51">
        <v>9</v>
      </c>
      <c r="Y5">
        <v>3</v>
      </c>
      <c r="Z5">
        <f t="shared" si="3"/>
        <v>0.5021457708320578</v>
      </c>
      <c r="AA5">
        <f t="shared" si="2"/>
        <v>-0.68886482129902038</v>
      </c>
      <c r="AB5">
        <f t="shared" si="4"/>
        <v>2.25</v>
      </c>
    </row>
    <row r="6" spans="1:28">
      <c r="A6" t="s">
        <v>1239</v>
      </c>
      <c r="B6">
        <v>1</v>
      </c>
      <c r="C6">
        <v>1992</v>
      </c>
      <c r="D6">
        <v>5</v>
      </c>
      <c r="E6" t="s">
        <v>32</v>
      </c>
      <c r="F6" t="s">
        <v>1237</v>
      </c>
      <c r="G6">
        <v>0</v>
      </c>
      <c r="H6">
        <v>3</v>
      </c>
      <c r="K6">
        <v>1</v>
      </c>
      <c r="L6">
        <v>5</v>
      </c>
      <c r="M6">
        <v>5</v>
      </c>
      <c r="N6" t="s">
        <v>1238</v>
      </c>
      <c r="O6" t="s">
        <v>1239</v>
      </c>
      <c r="P6">
        <v>1992</v>
      </c>
      <c r="Q6" t="s">
        <v>589</v>
      </c>
      <c r="S6" t="s">
        <v>1240</v>
      </c>
      <c r="T6" t="s">
        <v>1241</v>
      </c>
      <c r="V6">
        <f t="shared" si="0"/>
        <v>22.476446666666664</v>
      </c>
      <c r="W6">
        <f t="shared" si="1"/>
        <v>11.440110000000001</v>
      </c>
      <c r="X6" s="51">
        <v>9</v>
      </c>
      <c r="Y6">
        <v>3</v>
      </c>
      <c r="Z6">
        <f t="shared" si="3"/>
        <v>0.50898214338150138</v>
      </c>
      <c r="AA6">
        <f t="shared" si="2"/>
        <v>-0.675342344812217</v>
      </c>
      <c r="AB6">
        <f t="shared" si="4"/>
        <v>2.25</v>
      </c>
    </row>
    <row r="7" spans="1:28">
      <c r="B7">
        <v>1</v>
      </c>
      <c r="C7">
        <v>1992</v>
      </c>
      <c r="D7">
        <v>6</v>
      </c>
      <c r="E7" t="s">
        <v>32</v>
      </c>
      <c r="F7" t="s">
        <v>1237</v>
      </c>
      <c r="G7">
        <v>0</v>
      </c>
      <c r="H7">
        <v>3</v>
      </c>
      <c r="K7">
        <v>1</v>
      </c>
      <c r="L7">
        <v>6</v>
      </c>
      <c r="M7">
        <v>6</v>
      </c>
      <c r="N7" t="s">
        <v>1238</v>
      </c>
      <c r="O7" t="s">
        <v>1239</v>
      </c>
      <c r="P7">
        <v>1992</v>
      </c>
      <c r="Q7" t="s">
        <v>589</v>
      </c>
      <c r="S7" t="s">
        <v>1240</v>
      </c>
      <c r="T7" t="s">
        <v>1241</v>
      </c>
      <c r="V7">
        <f t="shared" si="0"/>
        <v>46.523103333333331</v>
      </c>
      <c r="W7">
        <f t="shared" si="1"/>
        <v>18.304169999999999</v>
      </c>
      <c r="X7" s="51">
        <v>9</v>
      </c>
      <c r="Y7">
        <v>3</v>
      </c>
      <c r="Z7">
        <f t="shared" si="3"/>
        <v>0.39344258418989103</v>
      </c>
      <c r="AA7">
        <f t="shared" si="2"/>
        <v>-0.93282013234273076</v>
      </c>
      <c r="AB7">
        <f t="shared" si="4"/>
        <v>2.25</v>
      </c>
    </row>
    <row r="8" spans="1:28">
      <c r="B8">
        <v>1</v>
      </c>
      <c r="C8">
        <v>1992</v>
      </c>
      <c r="D8">
        <v>1</v>
      </c>
      <c r="E8" t="s">
        <v>32</v>
      </c>
      <c r="F8" t="s">
        <v>1242</v>
      </c>
      <c r="G8">
        <v>0</v>
      </c>
      <c r="H8">
        <v>3</v>
      </c>
      <c r="K8">
        <v>1</v>
      </c>
      <c r="L8">
        <v>7</v>
      </c>
      <c r="M8">
        <v>1</v>
      </c>
      <c r="N8" t="s">
        <v>1238</v>
      </c>
      <c r="O8" t="s">
        <v>1239</v>
      </c>
      <c r="P8">
        <v>1992</v>
      </c>
      <c r="Q8" t="s">
        <v>589</v>
      </c>
      <c r="S8" t="s">
        <v>1240</v>
      </c>
      <c r="T8" t="s">
        <v>1243</v>
      </c>
      <c r="V8">
        <v>0</v>
      </c>
      <c r="W8">
        <f t="shared" si="1"/>
        <v>0</v>
      </c>
      <c r="X8" s="51">
        <v>9</v>
      </c>
      <c r="Y8">
        <v>3</v>
      </c>
      <c r="Z8" t="e">
        <f t="shared" si="3"/>
        <v>#DIV/0!</v>
      </c>
      <c r="AA8" t="e">
        <f t="shared" si="2"/>
        <v>#DIV/0!</v>
      </c>
      <c r="AB8">
        <f t="shared" si="4"/>
        <v>2.25</v>
      </c>
    </row>
    <row r="9" spans="1:28">
      <c r="B9">
        <v>1</v>
      </c>
      <c r="C9">
        <v>1992</v>
      </c>
      <c r="D9">
        <v>2</v>
      </c>
      <c r="E9" t="s">
        <v>32</v>
      </c>
      <c r="F9" t="s">
        <v>1242</v>
      </c>
      <c r="G9">
        <v>5.1143999999999998</v>
      </c>
      <c r="H9">
        <v>3</v>
      </c>
      <c r="K9">
        <v>1</v>
      </c>
      <c r="L9">
        <v>8</v>
      </c>
      <c r="M9">
        <v>2</v>
      </c>
      <c r="N9" t="s">
        <v>1238</v>
      </c>
      <c r="O9" t="s">
        <v>1239</v>
      </c>
      <c r="P9">
        <v>1992</v>
      </c>
      <c r="Q9" t="s">
        <v>589</v>
      </c>
      <c r="S9" t="s">
        <v>1240</v>
      </c>
      <c r="T9" t="s">
        <v>1243</v>
      </c>
      <c r="V9">
        <v>3.6339166666666665</v>
      </c>
      <c r="W9">
        <f t="shared" si="1"/>
        <v>2.9609700000000001</v>
      </c>
      <c r="X9" s="51">
        <v>9</v>
      </c>
      <c r="Y9">
        <v>3</v>
      </c>
      <c r="Z9">
        <f t="shared" si="3"/>
        <v>0.81481505262916509</v>
      </c>
      <c r="AA9">
        <f t="shared" si="2"/>
        <v>-0.20479412078298956</v>
      </c>
      <c r="AB9">
        <f t="shared" si="4"/>
        <v>2.25</v>
      </c>
    </row>
    <row r="10" spans="1:28">
      <c r="B10">
        <v>1</v>
      </c>
      <c r="C10">
        <v>1992</v>
      </c>
      <c r="D10">
        <v>3</v>
      </c>
      <c r="E10" t="s">
        <v>32</v>
      </c>
      <c r="F10" t="s">
        <v>1242</v>
      </c>
      <c r="G10">
        <v>9.0175000000000001</v>
      </c>
      <c r="H10">
        <v>3</v>
      </c>
      <c r="K10">
        <v>1</v>
      </c>
      <c r="L10">
        <v>9</v>
      </c>
      <c r="M10">
        <v>3</v>
      </c>
      <c r="N10" t="s">
        <v>1238</v>
      </c>
      <c r="O10" t="s">
        <v>1239</v>
      </c>
      <c r="P10">
        <v>1992</v>
      </c>
      <c r="Q10" t="s">
        <v>589</v>
      </c>
      <c r="S10" t="s">
        <v>1240</v>
      </c>
      <c r="T10" t="s">
        <v>1243</v>
      </c>
      <c r="V10">
        <v>6.2808433333333333</v>
      </c>
      <c r="W10">
        <f t="shared" si="1"/>
        <v>5.6527599999999998</v>
      </c>
      <c r="X10" s="51">
        <v>9</v>
      </c>
      <c r="Y10">
        <v>3</v>
      </c>
      <c r="Z10">
        <f t="shared" si="3"/>
        <v>0.90000015921428811</v>
      </c>
      <c r="AA10">
        <f t="shared" si="2"/>
        <v>-0.10536033875307739</v>
      </c>
      <c r="AB10">
        <f t="shared" si="4"/>
        <v>2.25</v>
      </c>
    </row>
    <row r="11" spans="1:28">
      <c r="B11">
        <v>1</v>
      </c>
      <c r="C11">
        <v>1992</v>
      </c>
      <c r="D11">
        <v>4</v>
      </c>
      <c r="E11" t="s">
        <v>32</v>
      </c>
      <c r="F11" t="s">
        <v>1242</v>
      </c>
      <c r="G11">
        <v>14.670260000000001</v>
      </c>
      <c r="H11">
        <v>3</v>
      </c>
      <c r="K11">
        <v>1</v>
      </c>
      <c r="L11">
        <v>10</v>
      </c>
      <c r="M11">
        <v>4</v>
      </c>
      <c r="N11" t="s">
        <v>1238</v>
      </c>
      <c r="O11" t="s">
        <v>1239</v>
      </c>
      <c r="P11">
        <v>1992</v>
      </c>
      <c r="Q11" t="s">
        <v>589</v>
      </c>
      <c r="S11" t="s">
        <v>1240</v>
      </c>
      <c r="T11" t="s">
        <v>1243</v>
      </c>
      <c r="V11">
        <v>10.45312</v>
      </c>
      <c r="W11">
        <f t="shared" si="1"/>
        <v>9.0175000000000001</v>
      </c>
      <c r="X11" s="51">
        <v>9</v>
      </c>
      <c r="Y11">
        <v>3</v>
      </c>
      <c r="Z11">
        <f t="shared" si="3"/>
        <v>0.86266110022653519</v>
      </c>
      <c r="AA11">
        <f t="shared" si="2"/>
        <v>-0.14773336464702574</v>
      </c>
      <c r="AB11">
        <f t="shared" si="4"/>
        <v>2.25</v>
      </c>
    </row>
    <row r="12" spans="1:28">
      <c r="B12">
        <v>1</v>
      </c>
      <c r="C12">
        <v>1992</v>
      </c>
      <c r="D12">
        <v>5</v>
      </c>
      <c r="E12" t="s">
        <v>32</v>
      </c>
      <c r="F12" t="s">
        <v>1242</v>
      </c>
      <c r="G12">
        <v>33.243609999999997</v>
      </c>
      <c r="H12">
        <v>3</v>
      </c>
      <c r="K12">
        <v>1</v>
      </c>
      <c r="L12">
        <v>11</v>
      </c>
      <c r="M12">
        <v>5</v>
      </c>
      <c r="N12" t="s">
        <v>1238</v>
      </c>
      <c r="O12" t="s">
        <v>1239</v>
      </c>
      <c r="P12">
        <v>1992</v>
      </c>
      <c r="Q12" t="s">
        <v>589</v>
      </c>
      <c r="S12" t="s">
        <v>1240</v>
      </c>
      <c r="T12" t="s">
        <v>1243</v>
      </c>
      <c r="V12">
        <v>22.476446666666664</v>
      </c>
      <c r="W12">
        <f t="shared" si="1"/>
        <v>15.61238</v>
      </c>
      <c r="X12" s="51">
        <v>9</v>
      </c>
      <c r="Y12">
        <v>3</v>
      </c>
      <c r="Z12">
        <f t="shared" si="3"/>
        <v>0.69461068431042039</v>
      </c>
      <c r="AA12">
        <f t="shared" si="2"/>
        <v>-0.36440375682901854</v>
      </c>
      <c r="AB12">
        <f t="shared" si="4"/>
        <v>2.25</v>
      </c>
    </row>
    <row r="13" spans="1:28">
      <c r="B13">
        <v>1</v>
      </c>
      <c r="C13">
        <v>1992</v>
      </c>
      <c r="D13">
        <v>6</v>
      </c>
      <c r="E13" t="s">
        <v>32</v>
      </c>
      <c r="F13" t="s">
        <v>1242</v>
      </c>
      <c r="G13">
        <v>58.546430000000001</v>
      </c>
      <c r="H13">
        <v>3</v>
      </c>
      <c r="K13">
        <v>1</v>
      </c>
      <c r="L13">
        <v>12</v>
      </c>
      <c r="M13">
        <v>6</v>
      </c>
      <c r="N13" t="s">
        <v>1238</v>
      </c>
      <c r="O13" t="s">
        <v>1239</v>
      </c>
      <c r="P13">
        <v>1992</v>
      </c>
      <c r="Q13" t="s">
        <v>589</v>
      </c>
      <c r="S13" t="s">
        <v>1240</v>
      </c>
      <c r="T13" t="s">
        <v>1243</v>
      </c>
      <c r="V13">
        <v>46.523103333333331</v>
      </c>
      <c r="W13">
        <f t="shared" si="1"/>
        <v>30.821000000000002</v>
      </c>
      <c r="X13" s="51">
        <v>9</v>
      </c>
      <c r="Y13">
        <v>3</v>
      </c>
      <c r="Z13">
        <f t="shared" si="3"/>
        <v>0.66248804984419574</v>
      </c>
      <c r="AA13">
        <f t="shared" si="2"/>
        <v>-0.41175275925547122</v>
      </c>
      <c r="AB13">
        <f t="shared" si="4"/>
        <v>2.25</v>
      </c>
    </row>
    <row r="14" spans="1:28">
      <c r="B14">
        <v>1</v>
      </c>
      <c r="C14">
        <v>1992</v>
      </c>
      <c r="D14">
        <v>1</v>
      </c>
      <c r="E14" t="s">
        <v>32</v>
      </c>
      <c r="F14" t="s">
        <v>1244</v>
      </c>
      <c r="G14">
        <v>0</v>
      </c>
      <c r="H14">
        <v>3</v>
      </c>
      <c r="K14">
        <v>1</v>
      </c>
      <c r="L14">
        <v>13</v>
      </c>
      <c r="M14">
        <v>1</v>
      </c>
      <c r="N14" t="s">
        <v>1238</v>
      </c>
      <c r="O14" t="s">
        <v>1239</v>
      </c>
      <c r="P14">
        <v>1992</v>
      </c>
      <c r="Q14" t="s">
        <v>589</v>
      </c>
      <c r="S14" t="s">
        <v>1240</v>
      </c>
      <c r="T14" t="s">
        <v>1245</v>
      </c>
      <c r="V14">
        <v>0</v>
      </c>
      <c r="W14">
        <f t="shared" si="1"/>
        <v>0</v>
      </c>
      <c r="X14" s="51">
        <v>9</v>
      </c>
      <c r="Y14">
        <v>3</v>
      </c>
      <c r="Z14" t="e">
        <f t="shared" si="3"/>
        <v>#DIV/0!</v>
      </c>
      <c r="AA14" t="e">
        <f t="shared" si="2"/>
        <v>#DIV/0!</v>
      </c>
      <c r="AB14">
        <f t="shared" si="4"/>
        <v>2.25</v>
      </c>
    </row>
    <row r="15" spans="1:28">
      <c r="B15">
        <v>1</v>
      </c>
      <c r="C15">
        <v>1992</v>
      </c>
      <c r="D15">
        <v>2</v>
      </c>
      <c r="E15" t="s">
        <v>32</v>
      </c>
      <c r="F15" t="s">
        <v>1244</v>
      </c>
      <c r="G15">
        <v>5.78735</v>
      </c>
      <c r="H15">
        <v>3</v>
      </c>
      <c r="K15">
        <v>1</v>
      </c>
      <c r="L15">
        <v>14</v>
      </c>
      <c r="M15">
        <v>2</v>
      </c>
      <c r="N15" t="s">
        <v>1238</v>
      </c>
      <c r="O15" t="s">
        <v>1239</v>
      </c>
      <c r="P15">
        <v>1992</v>
      </c>
      <c r="Q15" t="s">
        <v>589</v>
      </c>
      <c r="S15" t="s">
        <v>1240</v>
      </c>
      <c r="T15" t="s">
        <v>1245</v>
      </c>
      <c r="V15">
        <v>3.6339166666666665</v>
      </c>
      <c r="W15">
        <f t="shared" si="1"/>
        <v>4.8452200000000003</v>
      </c>
      <c r="X15" s="51">
        <v>9</v>
      </c>
      <c r="Y15">
        <v>3</v>
      </c>
      <c r="Z15">
        <f t="shared" si="3"/>
        <v>1.3333327218107187</v>
      </c>
      <c r="AA15">
        <f t="shared" si="2"/>
        <v>0.2876816138097148</v>
      </c>
      <c r="AB15">
        <f t="shared" si="4"/>
        <v>2.25</v>
      </c>
    </row>
    <row r="16" spans="1:28">
      <c r="B16">
        <v>1</v>
      </c>
      <c r="C16">
        <v>1992</v>
      </c>
      <c r="D16">
        <v>3</v>
      </c>
      <c r="E16" t="s">
        <v>32</v>
      </c>
      <c r="F16" t="s">
        <v>1244</v>
      </c>
      <c r="G16">
        <v>9.8250299999999999</v>
      </c>
      <c r="H16">
        <v>3</v>
      </c>
      <c r="K16">
        <v>1</v>
      </c>
      <c r="L16">
        <v>15</v>
      </c>
      <c r="M16">
        <v>3</v>
      </c>
      <c r="N16" t="s">
        <v>1238</v>
      </c>
      <c r="O16" t="s">
        <v>1239</v>
      </c>
      <c r="P16">
        <v>1992</v>
      </c>
      <c r="Q16" t="s">
        <v>589</v>
      </c>
      <c r="S16" t="s">
        <v>1240</v>
      </c>
      <c r="T16" t="s">
        <v>1245</v>
      </c>
      <c r="V16">
        <v>6.2808433333333333</v>
      </c>
      <c r="W16">
        <f t="shared" si="1"/>
        <v>6.7294799999999997</v>
      </c>
      <c r="X16" s="51">
        <v>9</v>
      </c>
      <c r="Y16">
        <v>3</v>
      </c>
      <c r="Z16">
        <f t="shared" si="3"/>
        <v>1.0714293675000119</v>
      </c>
      <c r="AA16">
        <f t="shared" si="2"/>
        <v>6.8993614486686575E-2</v>
      </c>
      <c r="AB16">
        <f t="shared" si="4"/>
        <v>2.25</v>
      </c>
    </row>
    <row r="17" spans="2:28">
      <c r="B17">
        <v>1</v>
      </c>
      <c r="C17">
        <v>1992</v>
      </c>
      <c r="D17">
        <v>4</v>
      </c>
      <c r="E17" t="s">
        <v>32</v>
      </c>
      <c r="F17" t="s">
        <v>1244</v>
      </c>
      <c r="G17">
        <v>16.6891</v>
      </c>
      <c r="H17">
        <v>3</v>
      </c>
      <c r="K17">
        <v>1</v>
      </c>
      <c r="L17">
        <v>16</v>
      </c>
      <c r="M17">
        <v>4</v>
      </c>
      <c r="N17" t="s">
        <v>1238</v>
      </c>
      <c r="O17" t="s">
        <v>1239</v>
      </c>
      <c r="P17">
        <v>1992</v>
      </c>
      <c r="Q17" t="s">
        <v>589</v>
      </c>
      <c r="S17" t="s">
        <v>1240</v>
      </c>
      <c r="T17" t="s">
        <v>1245</v>
      </c>
      <c r="V17">
        <v>10.45312</v>
      </c>
      <c r="W17">
        <f t="shared" si="1"/>
        <v>11.036339999999999</v>
      </c>
      <c r="X17" s="51">
        <v>9</v>
      </c>
      <c r="Y17">
        <v>3</v>
      </c>
      <c r="Z17">
        <f t="shared" si="3"/>
        <v>1.055793868242209</v>
      </c>
      <c r="AA17">
        <f t="shared" si="2"/>
        <v>5.4292965701755826E-2</v>
      </c>
      <c r="AB17">
        <f t="shared" si="4"/>
        <v>2.25</v>
      </c>
    </row>
    <row r="18" spans="2:28">
      <c r="B18">
        <v>1</v>
      </c>
      <c r="C18">
        <v>1992</v>
      </c>
      <c r="D18">
        <v>5</v>
      </c>
      <c r="E18" t="s">
        <v>32</v>
      </c>
      <c r="F18" t="s">
        <v>1244</v>
      </c>
      <c r="G18">
        <v>34.18573</v>
      </c>
      <c r="H18">
        <v>3</v>
      </c>
      <c r="K18">
        <v>1</v>
      </c>
      <c r="L18">
        <v>17</v>
      </c>
      <c r="M18">
        <v>5</v>
      </c>
      <c r="N18" t="s">
        <v>1238</v>
      </c>
      <c r="O18" t="s">
        <v>1239</v>
      </c>
      <c r="P18">
        <v>1992</v>
      </c>
      <c r="Q18" t="s">
        <v>589</v>
      </c>
      <c r="S18" t="s">
        <v>1240</v>
      </c>
      <c r="T18" t="s">
        <v>1245</v>
      </c>
      <c r="V18">
        <v>22.476446666666664</v>
      </c>
      <c r="W18">
        <f t="shared" si="1"/>
        <v>20.32301</v>
      </c>
      <c r="X18" s="51">
        <v>9</v>
      </c>
      <c r="Y18">
        <v>3</v>
      </c>
      <c r="Z18">
        <f t="shared" si="3"/>
        <v>0.90419140985215052</v>
      </c>
      <c r="AA18">
        <f t="shared" si="2"/>
        <v>-0.1007142044408693</v>
      </c>
      <c r="AB18">
        <f t="shared" si="4"/>
        <v>2.25</v>
      </c>
    </row>
    <row r="19" spans="2:28">
      <c r="B19">
        <v>1</v>
      </c>
      <c r="C19">
        <v>1992</v>
      </c>
      <c r="D19">
        <v>6</v>
      </c>
      <c r="E19" t="s">
        <v>32</v>
      </c>
      <c r="F19" t="s">
        <v>1244</v>
      </c>
      <c r="G19">
        <v>81.022880000000001</v>
      </c>
      <c r="H19">
        <v>3</v>
      </c>
      <c r="K19">
        <v>1</v>
      </c>
      <c r="L19">
        <v>18</v>
      </c>
      <c r="M19">
        <v>6</v>
      </c>
      <c r="N19" t="s">
        <v>1238</v>
      </c>
      <c r="O19" t="s">
        <v>1239</v>
      </c>
      <c r="P19">
        <v>1992</v>
      </c>
      <c r="Q19" t="s">
        <v>589</v>
      </c>
      <c r="S19" t="s">
        <v>1240</v>
      </c>
      <c r="T19" t="s">
        <v>1245</v>
      </c>
      <c r="V19">
        <v>46.523103333333331</v>
      </c>
      <c r="W19">
        <f t="shared" si="1"/>
        <v>35.666220000000003</v>
      </c>
      <c r="X19" s="51">
        <v>9</v>
      </c>
      <c r="Y19">
        <v>3</v>
      </c>
      <c r="Z19">
        <f t="shared" si="3"/>
        <v>0.76663458463755396</v>
      </c>
      <c r="AA19">
        <f t="shared" si="2"/>
        <v>-0.26574501273350881</v>
      </c>
      <c r="AB19">
        <f t="shared" si="4"/>
        <v>2.25</v>
      </c>
    </row>
    <row r="20" spans="2:28">
      <c r="B20">
        <v>1</v>
      </c>
      <c r="C20">
        <v>1992</v>
      </c>
      <c r="D20">
        <v>1</v>
      </c>
      <c r="E20" t="s">
        <v>34</v>
      </c>
      <c r="F20" t="s">
        <v>1241</v>
      </c>
      <c r="G20">
        <v>0</v>
      </c>
      <c r="H20">
        <v>3</v>
      </c>
      <c r="K20">
        <v>1</v>
      </c>
      <c r="L20">
        <v>19</v>
      </c>
      <c r="M20">
        <v>1</v>
      </c>
      <c r="N20" t="s">
        <v>1238</v>
      </c>
      <c r="O20" t="s">
        <v>1239</v>
      </c>
      <c r="P20">
        <v>1992</v>
      </c>
      <c r="Q20" t="s">
        <v>589</v>
      </c>
      <c r="S20" t="s">
        <v>1246</v>
      </c>
      <c r="T20" t="s">
        <v>1247</v>
      </c>
      <c r="V20">
        <f>AVERAGE(G8,G14)</f>
        <v>0</v>
      </c>
      <c r="W20">
        <f t="shared" si="1"/>
        <v>0</v>
      </c>
      <c r="X20" s="51">
        <v>6</v>
      </c>
      <c r="Y20">
        <v>3</v>
      </c>
      <c r="Z20" t="e">
        <f t="shared" si="3"/>
        <v>#DIV/0!</v>
      </c>
      <c r="AA20" t="e">
        <f t="shared" si="2"/>
        <v>#DIV/0!</v>
      </c>
      <c r="AB20">
        <f t="shared" si="4"/>
        <v>2</v>
      </c>
    </row>
    <row r="21" spans="2:28">
      <c r="B21">
        <v>1</v>
      </c>
      <c r="C21">
        <v>1992</v>
      </c>
      <c r="D21">
        <v>2</v>
      </c>
      <c r="E21" t="s">
        <v>34</v>
      </c>
      <c r="F21" t="s">
        <v>1241</v>
      </c>
      <c r="G21">
        <v>1.88425</v>
      </c>
      <c r="H21">
        <v>3</v>
      </c>
      <c r="K21">
        <v>1</v>
      </c>
      <c r="L21">
        <v>20</v>
      </c>
      <c r="M21">
        <v>2</v>
      </c>
      <c r="N21" t="s">
        <v>1238</v>
      </c>
      <c r="O21" t="s">
        <v>1239</v>
      </c>
      <c r="P21">
        <v>1992</v>
      </c>
      <c r="Q21" t="s">
        <v>589</v>
      </c>
      <c r="S21" t="s">
        <v>1246</v>
      </c>
      <c r="T21" t="s">
        <v>1247</v>
      </c>
      <c r="V21">
        <f t="shared" ref="V21:V25" si="5">AVERAGE(G9,G15)</f>
        <v>5.4508749999999999</v>
      </c>
      <c r="W21">
        <f t="shared" si="1"/>
        <v>5.24899</v>
      </c>
      <c r="X21" s="51">
        <v>6</v>
      </c>
      <c r="Y21">
        <v>3</v>
      </c>
      <c r="Z21">
        <f t="shared" si="3"/>
        <v>0.96296282706904857</v>
      </c>
      <c r="AA21">
        <f t="shared" si="2"/>
        <v>-3.7740469103460399E-2</v>
      </c>
      <c r="AB21">
        <f t="shared" si="4"/>
        <v>2</v>
      </c>
    </row>
    <row r="22" spans="2:28">
      <c r="B22">
        <v>1</v>
      </c>
      <c r="C22">
        <v>1992</v>
      </c>
      <c r="D22">
        <v>3</v>
      </c>
      <c r="E22" t="s">
        <v>34</v>
      </c>
      <c r="F22" t="s">
        <v>1241</v>
      </c>
      <c r="G22">
        <v>3.6339199999999998</v>
      </c>
      <c r="H22">
        <v>3</v>
      </c>
      <c r="K22">
        <v>1</v>
      </c>
      <c r="L22">
        <v>21</v>
      </c>
      <c r="M22">
        <v>3</v>
      </c>
      <c r="N22" t="s">
        <v>1238</v>
      </c>
      <c r="O22" t="s">
        <v>1239</v>
      </c>
      <c r="P22">
        <v>1992</v>
      </c>
      <c r="Q22" t="s">
        <v>589</v>
      </c>
      <c r="S22" t="s">
        <v>1246</v>
      </c>
      <c r="T22" t="s">
        <v>1247</v>
      </c>
      <c r="V22">
        <f t="shared" si="5"/>
        <v>9.421265</v>
      </c>
      <c r="W22">
        <f t="shared" si="1"/>
        <v>7.9407800000000002</v>
      </c>
      <c r="X22" s="51">
        <v>6</v>
      </c>
      <c r="Y22">
        <v>3</v>
      </c>
      <c r="Z22">
        <f t="shared" si="3"/>
        <v>0.8428570897857135</v>
      </c>
      <c r="AA22">
        <f t="shared" si="2"/>
        <v>-0.17095786110974415</v>
      </c>
      <c r="AB22">
        <f t="shared" si="4"/>
        <v>2</v>
      </c>
    </row>
    <row r="23" spans="2:28">
      <c r="B23">
        <v>1</v>
      </c>
      <c r="C23">
        <v>1992</v>
      </c>
      <c r="D23">
        <v>4</v>
      </c>
      <c r="E23" t="s">
        <v>34</v>
      </c>
      <c r="F23" t="s">
        <v>1241</v>
      </c>
      <c r="G23">
        <v>5.24899</v>
      </c>
      <c r="H23">
        <v>3</v>
      </c>
      <c r="K23">
        <v>1</v>
      </c>
      <c r="L23">
        <v>22</v>
      </c>
      <c r="M23">
        <v>4</v>
      </c>
      <c r="N23" t="s">
        <v>1238</v>
      </c>
      <c r="O23" t="s">
        <v>1239</v>
      </c>
      <c r="P23">
        <v>1992</v>
      </c>
      <c r="Q23" t="s">
        <v>589</v>
      </c>
      <c r="S23" t="s">
        <v>1246</v>
      </c>
      <c r="T23" t="s">
        <v>1247</v>
      </c>
      <c r="V23">
        <f t="shared" si="5"/>
        <v>15.679680000000001</v>
      </c>
      <c r="W23">
        <f t="shared" si="1"/>
        <v>14.670260000000001</v>
      </c>
      <c r="X23" s="51">
        <v>6</v>
      </c>
      <c r="Y23">
        <v>3</v>
      </c>
      <c r="Z23">
        <f t="shared" si="3"/>
        <v>0.93562241066144203</v>
      </c>
      <c r="AA23">
        <f t="shared" si="2"/>
        <v>-6.6543291308194516E-2</v>
      </c>
      <c r="AB23">
        <f t="shared" si="4"/>
        <v>2</v>
      </c>
    </row>
    <row r="24" spans="2:28">
      <c r="B24">
        <v>1</v>
      </c>
      <c r="C24">
        <v>1992</v>
      </c>
      <c r="D24">
        <v>5</v>
      </c>
      <c r="E24" t="s">
        <v>34</v>
      </c>
      <c r="F24" t="s">
        <v>1241</v>
      </c>
      <c r="G24">
        <v>11.440110000000001</v>
      </c>
      <c r="H24">
        <v>3</v>
      </c>
      <c r="K24">
        <v>1</v>
      </c>
      <c r="L24">
        <v>23</v>
      </c>
      <c r="M24">
        <v>5</v>
      </c>
      <c r="N24" t="s">
        <v>1238</v>
      </c>
      <c r="O24" t="s">
        <v>1239</v>
      </c>
      <c r="P24">
        <v>1992</v>
      </c>
      <c r="Q24" t="s">
        <v>589</v>
      </c>
      <c r="S24" t="s">
        <v>1246</v>
      </c>
      <c r="T24" t="s">
        <v>1247</v>
      </c>
      <c r="V24">
        <f t="shared" si="5"/>
        <v>33.714669999999998</v>
      </c>
      <c r="W24">
        <f t="shared" si="1"/>
        <v>22.880220000000001</v>
      </c>
      <c r="X24" s="51">
        <v>6</v>
      </c>
      <c r="Y24">
        <v>3</v>
      </c>
      <c r="Z24">
        <f t="shared" si="3"/>
        <v>0.67864285784200185</v>
      </c>
      <c r="AA24">
        <f t="shared" si="2"/>
        <v>-0.3876602723604361</v>
      </c>
      <c r="AB24">
        <f t="shared" si="4"/>
        <v>2</v>
      </c>
    </row>
    <row r="25" spans="2:28">
      <c r="B25">
        <v>1</v>
      </c>
      <c r="C25">
        <v>1992</v>
      </c>
      <c r="D25">
        <v>6</v>
      </c>
      <c r="E25" t="s">
        <v>34</v>
      </c>
      <c r="F25" t="s">
        <v>1241</v>
      </c>
      <c r="G25">
        <v>18.304169999999999</v>
      </c>
      <c r="H25">
        <v>3</v>
      </c>
      <c r="K25">
        <v>1</v>
      </c>
      <c r="L25">
        <v>24</v>
      </c>
      <c r="M25">
        <v>6</v>
      </c>
      <c r="N25" t="s">
        <v>1238</v>
      </c>
      <c r="O25" t="s">
        <v>1239</v>
      </c>
      <c r="P25">
        <v>1992</v>
      </c>
      <c r="Q25" t="s">
        <v>589</v>
      </c>
      <c r="S25" t="s">
        <v>1246</v>
      </c>
      <c r="T25" t="s">
        <v>1247</v>
      </c>
      <c r="V25">
        <f t="shared" si="5"/>
        <v>69.784655000000001</v>
      </c>
      <c r="W25">
        <f t="shared" si="1"/>
        <v>77.254369999999994</v>
      </c>
      <c r="X25" s="51">
        <v>6</v>
      </c>
      <c r="Y25">
        <v>3</v>
      </c>
      <c r="Z25">
        <f t="shared" si="3"/>
        <v>1.1070395060346718</v>
      </c>
      <c r="AA25">
        <f t="shared" si="2"/>
        <v>0.10168934056457868</v>
      </c>
      <c r="AB25">
        <f t="shared" si="4"/>
        <v>2</v>
      </c>
    </row>
    <row r="26" spans="2:28">
      <c r="B26">
        <v>1</v>
      </c>
      <c r="C26">
        <v>1992</v>
      </c>
      <c r="D26">
        <v>1</v>
      </c>
      <c r="E26" t="s">
        <v>34</v>
      </c>
      <c r="F26" t="s">
        <v>1243</v>
      </c>
      <c r="G26">
        <v>0</v>
      </c>
      <c r="H26">
        <v>3</v>
      </c>
      <c r="K26">
        <v>1</v>
      </c>
      <c r="L26">
        <v>25</v>
      </c>
      <c r="M26">
        <v>1</v>
      </c>
      <c r="N26" t="s">
        <v>1238</v>
      </c>
      <c r="O26" t="s">
        <v>1239</v>
      </c>
      <c r="P26">
        <v>1992</v>
      </c>
      <c r="Q26" t="s">
        <v>70</v>
      </c>
      <c r="S26" t="s">
        <v>1240</v>
      </c>
      <c r="T26" t="s">
        <v>1241</v>
      </c>
      <c r="V26">
        <f>AVERAGE(G46,G51,G56)</f>
        <v>0</v>
      </c>
      <c r="W26">
        <f t="shared" ref="W26:W45" si="6">G61</f>
        <v>0</v>
      </c>
      <c r="X26" s="51">
        <v>9</v>
      </c>
      <c r="Y26">
        <v>3</v>
      </c>
      <c r="Z26" t="e">
        <f>W26/V26</f>
        <v>#DIV/0!</v>
      </c>
      <c r="AA26" t="e">
        <f t="shared" si="2"/>
        <v>#DIV/0!</v>
      </c>
      <c r="AB26">
        <f t="shared" si="4"/>
        <v>2.25</v>
      </c>
    </row>
    <row r="27" spans="2:28">
      <c r="B27">
        <v>1</v>
      </c>
      <c r="C27">
        <v>1992</v>
      </c>
      <c r="D27">
        <v>2</v>
      </c>
      <c r="E27" t="s">
        <v>34</v>
      </c>
      <c r="F27" t="s">
        <v>1243</v>
      </c>
      <c r="G27">
        <v>2.9609700000000001</v>
      </c>
      <c r="H27">
        <v>3</v>
      </c>
      <c r="K27">
        <v>1</v>
      </c>
      <c r="L27">
        <v>26</v>
      </c>
      <c r="M27">
        <v>2</v>
      </c>
      <c r="N27" t="s">
        <v>1238</v>
      </c>
      <c r="O27" t="s">
        <v>1239</v>
      </c>
      <c r="P27">
        <v>1992</v>
      </c>
      <c r="Q27" t="s">
        <v>70</v>
      </c>
      <c r="S27" t="s">
        <v>1240</v>
      </c>
      <c r="T27" t="s">
        <v>1241</v>
      </c>
      <c r="V27">
        <f>AVERAGE(G47,G52,G57)</f>
        <v>0.18868000000000004</v>
      </c>
      <c r="W27">
        <f t="shared" si="6"/>
        <v>0.11006000000000001</v>
      </c>
      <c r="X27" s="51">
        <v>9</v>
      </c>
      <c r="Y27">
        <v>3</v>
      </c>
      <c r="Z27">
        <f t="shared" si="3"/>
        <v>0.58331566673733293</v>
      </c>
      <c r="AA27">
        <f t="shared" si="2"/>
        <v>-0.53902678678444838</v>
      </c>
      <c r="AB27">
        <f t="shared" si="4"/>
        <v>2.25</v>
      </c>
    </row>
    <row r="28" spans="2:28">
      <c r="B28">
        <v>1</v>
      </c>
      <c r="C28">
        <v>1992</v>
      </c>
      <c r="D28">
        <v>3</v>
      </c>
      <c r="E28" t="s">
        <v>34</v>
      </c>
      <c r="F28" t="s">
        <v>1243</v>
      </c>
      <c r="G28">
        <v>5.6527599999999998</v>
      </c>
      <c r="H28">
        <v>3</v>
      </c>
      <c r="K28">
        <v>1</v>
      </c>
      <c r="L28">
        <v>27</v>
      </c>
      <c r="M28">
        <v>3</v>
      </c>
      <c r="N28" t="s">
        <v>1238</v>
      </c>
      <c r="O28" t="s">
        <v>1239</v>
      </c>
      <c r="P28">
        <v>1992</v>
      </c>
      <c r="Q28" t="s">
        <v>70</v>
      </c>
      <c r="S28" t="s">
        <v>1240</v>
      </c>
      <c r="T28" t="s">
        <v>1241</v>
      </c>
      <c r="V28">
        <f>AVERAGE(G48,G53,G58)</f>
        <v>0.47693999999999998</v>
      </c>
      <c r="W28">
        <f t="shared" si="6"/>
        <v>0.2044</v>
      </c>
      <c r="X28" s="51">
        <v>9</v>
      </c>
      <c r="Y28">
        <v>3</v>
      </c>
      <c r="Z28">
        <f t="shared" si="3"/>
        <v>0.42856543800058711</v>
      </c>
      <c r="AA28">
        <f t="shared" si="2"/>
        <v>-0.84731183848352687</v>
      </c>
      <c r="AB28">
        <f t="shared" si="4"/>
        <v>2.25</v>
      </c>
    </row>
    <row r="29" spans="2:28">
      <c r="B29">
        <v>1</v>
      </c>
      <c r="C29">
        <v>1992</v>
      </c>
      <c r="D29">
        <v>4</v>
      </c>
      <c r="E29" t="s">
        <v>34</v>
      </c>
      <c r="F29" t="s">
        <v>1243</v>
      </c>
      <c r="G29">
        <v>9.0175000000000001</v>
      </c>
      <c r="H29">
        <v>3</v>
      </c>
      <c r="K29">
        <v>1</v>
      </c>
      <c r="L29">
        <v>28</v>
      </c>
      <c r="M29">
        <v>4</v>
      </c>
      <c r="N29" t="s">
        <v>1238</v>
      </c>
      <c r="O29" t="s">
        <v>1239</v>
      </c>
      <c r="P29">
        <v>1992</v>
      </c>
      <c r="Q29" t="s">
        <v>70</v>
      </c>
      <c r="S29" t="s">
        <v>1240</v>
      </c>
      <c r="T29" t="s">
        <v>1241</v>
      </c>
      <c r="V29">
        <f>AVERAGE(G49,G54,G59)</f>
        <v>1.5461233333333333</v>
      </c>
      <c r="W29">
        <f t="shared" si="6"/>
        <v>0.58176000000000005</v>
      </c>
      <c r="X29" s="51">
        <v>9</v>
      </c>
      <c r="Y29">
        <v>3</v>
      </c>
      <c r="Z29">
        <f t="shared" si="3"/>
        <v>0.37627011212990774</v>
      </c>
      <c r="AA29">
        <f t="shared" si="2"/>
        <v>-0.97744801018180683</v>
      </c>
      <c r="AB29">
        <f t="shared" si="4"/>
        <v>2.25</v>
      </c>
    </row>
    <row r="30" spans="2:28">
      <c r="B30">
        <v>1</v>
      </c>
      <c r="C30">
        <v>1992</v>
      </c>
      <c r="D30">
        <v>5</v>
      </c>
      <c r="E30" t="s">
        <v>34</v>
      </c>
      <c r="F30" t="s">
        <v>1243</v>
      </c>
      <c r="G30">
        <v>15.61238</v>
      </c>
      <c r="H30">
        <v>3</v>
      </c>
      <c r="K30">
        <v>1</v>
      </c>
      <c r="L30">
        <v>29</v>
      </c>
      <c r="M30">
        <v>5</v>
      </c>
      <c r="N30" t="s">
        <v>1238</v>
      </c>
      <c r="O30" t="s">
        <v>1239</v>
      </c>
      <c r="P30">
        <v>1992</v>
      </c>
      <c r="Q30" t="s">
        <v>70</v>
      </c>
      <c r="S30" t="s">
        <v>1240</v>
      </c>
      <c r="T30" t="s">
        <v>1241</v>
      </c>
      <c r="V30">
        <f>AVERAGE(G50,G55,G60)</f>
        <v>4.4182366666666661</v>
      </c>
      <c r="W30">
        <f t="shared" si="6"/>
        <v>1.5251600000000001</v>
      </c>
      <c r="X30" s="51">
        <v>9</v>
      </c>
      <c r="Y30">
        <v>3</v>
      </c>
      <c r="Z30">
        <f t="shared" si="3"/>
        <v>0.34519653768358571</v>
      </c>
      <c r="AA30">
        <f t="shared" si="2"/>
        <v>-1.0636413497084891</v>
      </c>
      <c r="AB30">
        <f t="shared" si="4"/>
        <v>2.25</v>
      </c>
    </row>
    <row r="31" spans="2:28">
      <c r="B31">
        <v>1</v>
      </c>
      <c r="C31">
        <v>1992</v>
      </c>
      <c r="D31">
        <v>6</v>
      </c>
      <c r="E31" t="s">
        <v>34</v>
      </c>
      <c r="F31" t="s">
        <v>1243</v>
      </c>
      <c r="G31">
        <v>30.821000000000002</v>
      </c>
      <c r="H31">
        <v>3</v>
      </c>
      <c r="K31">
        <v>1</v>
      </c>
      <c r="L31">
        <v>30</v>
      </c>
      <c r="M31">
        <v>1</v>
      </c>
      <c r="N31" t="s">
        <v>1238</v>
      </c>
      <c r="O31" t="s">
        <v>1239</v>
      </c>
      <c r="P31">
        <v>1992</v>
      </c>
      <c r="Q31" t="s">
        <v>70</v>
      </c>
      <c r="S31" t="s">
        <v>1240</v>
      </c>
      <c r="T31" t="s">
        <v>1243</v>
      </c>
      <c r="V31">
        <v>0</v>
      </c>
      <c r="W31">
        <f t="shared" si="6"/>
        <v>0</v>
      </c>
      <c r="X31" s="51">
        <v>9</v>
      </c>
      <c r="Y31">
        <v>3</v>
      </c>
      <c r="Z31" t="e">
        <f t="shared" si="3"/>
        <v>#DIV/0!</v>
      </c>
      <c r="AA31" t="e">
        <f t="shared" si="2"/>
        <v>#DIV/0!</v>
      </c>
      <c r="AB31">
        <f t="shared" si="4"/>
        <v>2.25</v>
      </c>
    </row>
    <row r="32" spans="2:28">
      <c r="B32">
        <v>1</v>
      </c>
      <c r="C32">
        <v>1992</v>
      </c>
      <c r="D32">
        <v>1</v>
      </c>
      <c r="E32" t="s">
        <v>34</v>
      </c>
      <c r="F32" t="s">
        <v>1245</v>
      </c>
      <c r="G32">
        <v>0</v>
      </c>
      <c r="H32">
        <v>3</v>
      </c>
      <c r="K32">
        <v>1</v>
      </c>
      <c r="L32">
        <v>31</v>
      </c>
      <c r="M32">
        <v>2</v>
      </c>
      <c r="N32" t="s">
        <v>1238</v>
      </c>
      <c r="O32" t="s">
        <v>1239</v>
      </c>
      <c r="P32">
        <v>1992</v>
      </c>
      <c r="Q32" t="s">
        <v>70</v>
      </c>
      <c r="S32" t="s">
        <v>1240</v>
      </c>
      <c r="T32" t="s">
        <v>1243</v>
      </c>
      <c r="V32">
        <v>0.18868000000000004</v>
      </c>
      <c r="W32">
        <f t="shared" si="6"/>
        <v>0.26729999999999998</v>
      </c>
      <c r="X32" s="51">
        <v>9</v>
      </c>
      <c r="Y32">
        <v>3</v>
      </c>
      <c r="Z32">
        <f t="shared" si="3"/>
        <v>1.4166843332626666</v>
      </c>
      <c r="AA32">
        <f t="shared" si="2"/>
        <v>0.34831916472881219</v>
      </c>
      <c r="AB32">
        <f t="shared" si="4"/>
        <v>2.25</v>
      </c>
    </row>
    <row r="33" spans="1:28">
      <c r="B33">
        <v>1</v>
      </c>
      <c r="C33">
        <v>1992</v>
      </c>
      <c r="D33">
        <v>2</v>
      </c>
      <c r="E33" t="s">
        <v>34</v>
      </c>
      <c r="F33" t="s">
        <v>1245</v>
      </c>
      <c r="G33">
        <v>4.8452200000000003</v>
      </c>
      <c r="H33">
        <v>3</v>
      </c>
      <c r="K33">
        <v>1</v>
      </c>
      <c r="L33">
        <v>32</v>
      </c>
      <c r="M33">
        <v>3</v>
      </c>
      <c r="N33" t="s">
        <v>1238</v>
      </c>
      <c r="O33" t="s">
        <v>1239</v>
      </c>
      <c r="P33">
        <v>1992</v>
      </c>
      <c r="Q33" t="s">
        <v>70</v>
      </c>
      <c r="S33" t="s">
        <v>1240</v>
      </c>
      <c r="T33" t="s">
        <v>1243</v>
      </c>
      <c r="V33">
        <v>0.47693999999999998</v>
      </c>
      <c r="W33">
        <f t="shared" si="6"/>
        <v>0.39307999999999998</v>
      </c>
      <c r="X33" s="51">
        <v>9</v>
      </c>
      <c r="Y33">
        <v>3</v>
      </c>
      <c r="Z33">
        <f t="shared" si="3"/>
        <v>0.82417075523126604</v>
      </c>
      <c r="AA33">
        <f t="shared" si="2"/>
        <v>-0.1933775433188501</v>
      </c>
      <c r="AB33">
        <f t="shared" si="4"/>
        <v>2.25</v>
      </c>
    </row>
    <row r="34" spans="1:28">
      <c r="B34">
        <v>1</v>
      </c>
      <c r="C34">
        <v>1992</v>
      </c>
      <c r="D34">
        <v>3</v>
      </c>
      <c r="E34" t="s">
        <v>34</v>
      </c>
      <c r="F34" t="s">
        <v>1245</v>
      </c>
      <c r="G34">
        <v>6.7294799999999997</v>
      </c>
      <c r="H34">
        <v>3</v>
      </c>
      <c r="K34">
        <v>1</v>
      </c>
      <c r="L34">
        <v>33</v>
      </c>
      <c r="M34">
        <v>4</v>
      </c>
      <c r="N34" t="s">
        <v>1238</v>
      </c>
      <c r="O34" t="s">
        <v>1239</v>
      </c>
      <c r="P34">
        <v>1992</v>
      </c>
      <c r="Q34" t="s">
        <v>70</v>
      </c>
      <c r="S34" t="s">
        <v>1240</v>
      </c>
      <c r="T34" t="s">
        <v>1243</v>
      </c>
      <c r="V34">
        <v>1.5461233333333333</v>
      </c>
      <c r="W34">
        <f t="shared" si="6"/>
        <v>1.13208</v>
      </c>
      <c r="X34" s="51">
        <v>9</v>
      </c>
      <c r="Y34">
        <v>3</v>
      </c>
      <c r="Z34">
        <f t="shared" si="3"/>
        <v>0.73220549460262985</v>
      </c>
      <c r="AA34">
        <f t="shared" si="2"/>
        <v>-0.31169407408675026</v>
      </c>
      <c r="AB34">
        <f t="shared" si="4"/>
        <v>2.25</v>
      </c>
    </row>
    <row r="35" spans="1:28">
      <c r="B35">
        <v>1</v>
      </c>
      <c r="C35">
        <v>1992</v>
      </c>
      <c r="D35">
        <v>4</v>
      </c>
      <c r="E35" t="s">
        <v>34</v>
      </c>
      <c r="F35" t="s">
        <v>1245</v>
      </c>
      <c r="G35">
        <v>11.036339999999999</v>
      </c>
      <c r="H35">
        <v>3</v>
      </c>
      <c r="K35">
        <v>1</v>
      </c>
      <c r="L35">
        <v>34</v>
      </c>
      <c r="M35">
        <v>5</v>
      </c>
      <c r="N35" t="s">
        <v>1238</v>
      </c>
      <c r="O35" t="s">
        <v>1239</v>
      </c>
      <c r="P35">
        <v>1992</v>
      </c>
      <c r="Q35" t="s">
        <v>70</v>
      </c>
      <c r="S35" t="s">
        <v>1240</v>
      </c>
      <c r="T35" t="s">
        <v>1243</v>
      </c>
      <c r="V35">
        <v>4.4182366666666661</v>
      </c>
      <c r="W35">
        <f t="shared" si="6"/>
        <v>3.16038</v>
      </c>
      <c r="X35" s="51">
        <v>9</v>
      </c>
      <c r="Y35">
        <v>3</v>
      </c>
      <c r="Z35">
        <f t="shared" si="3"/>
        <v>0.71530346571143399</v>
      </c>
      <c r="AA35">
        <f t="shared" si="2"/>
        <v>-0.33504839876359349</v>
      </c>
      <c r="AB35">
        <f t="shared" si="4"/>
        <v>2.25</v>
      </c>
    </row>
    <row r="36" spans="1:28">
      <c r="B36">
        <v>1</v>
      </c>
      <c r="C36">
        <v>1992</v>
      </c>
      <c r="D36">
        <v>5</v>
      </c>
      <c r="E36" t="s">
        <v>34</v>
      </c>
      <c r="F36" t="s">
        <v>1245</v>
      </c>
      <c r="G36">
        <v>20.32301</v>
      </c>
      <c r="H36">
        <v>3</v>
      </c>
      <c r="K36">
        <v>1</v>
      </c>
      <c r="L36">
        <v>35</v>
      </c>
      <c r="M36">
        <v>1</v>
      </c>
      <c r="N36" t="s">
        <v>1238</v>
      </c>
      <c r="O36" t="s">
        <v>1239</v>
      </c>
      <c r="P36">
        <v>1992</v>
      </c>
      <c r="Q36" t="s">
        <v>70</v>
      </c>
      <c r="S36" t="s">
        <v>1240</v>
      </c>
      <c r="T36" t="s">
        <v>1245</v>
      </c>
      <c r="V36">
        <v>0</v>
      </c>
      <c r="W36">
        <f t="shared" si="6"/>
        <v>0</v>
      </c>
      <c r="X36" s="51">
        <v>9</v>
      </c>
      <c r="Y36">
        <v>3</v>
      </c>
      <c r="Z36" t="e">
        <f t="shared" si="3"/>
        <v>#DIV/0!</v>
      </c>
      <c r="AA36" t="e">
        <f t="shared" si="2"/>
        <v>#DIV/0!</v>
      </c>
      <c r="AB36">
        <f t="shared" si="4"/>
        <v>2.25</v>
      </c>
    </row>
    <row r="37" spans="1:28">
      <c r="B37">
        <v>1</v>
      </c>
      <c r="C37">
        <v>1992</v>
      </c>
      <c r="D37">
        <v>6</v>
      </c>
      <c r="E37" t="s">
        <v>34</v>
      </c>
      <c r="F37" t="s">
        <v>1245</v>
      </c>
      <c r="G37">
        <v>35.666220000000003</v>
      </c>
      <c r="H37">
        <v>3</v>
      </c>
      <c r="K37">
        <v>1</v>
      </c>
      <c r="L37">
        <v>36</v>
      </c>
      <c r="M37">
        <v>2</v>
      </c>
      <c r="N37" t="s">
        <v>1238</v>
      </c>
      <c r="O37" t="s">
        <v>1239</v>
      </c>
      <c r="P37">
        <v>1992</v>
      </c>
      <c r="Q37" t="s">
        <v>70</v>
      </c>
      <c r="S37" t="s">
        <v>1240</v>
      </c>
      <c r="T37" t="s">
        <v>1245</v>
      </c>
      <c r="V37">
        <v>0.18868000000000004</v>
      </c>
      <c r="W37">
        <f t="shared" si="6"/>
        <v>0.25157000000000002</v>
      </c>
      <c r="X37" s="51">
        <v>9</v>
      </c>
      <c r="Y37">
        <v>3</v>
      </c>
      <c r="Z37">
        <f t="shared" si="3"/>
        <v>1.3333156667373329</v>
      </c>
      <c r="AA37">
        <f t="shared" si="2"/>
        <v>0.28766882241699931</v>
      </c>
      <c r="AB37">
        <f t="shared" si="4"/>
        <v>2.25</v>
      </c>
    </row>
    <row r="38" spans="1:28">
      <c r="B38">
        <v>1</v>
      </c>
      <c r="C38">
        <v>1992</v>
      </c>
      <c r="D38">
        <v>1</v>
      </c>
      <c r="E38" t="s">
        <v>34</v>
      </c>
      <c r="F38" t="s">
        <v>1247</v>
      </c>
      <c r="G38">
        <v>0</v>
      </c>
      <c r="H38">
        <v>3</v>
      </c>
      <c r="K38">
        <v>1</v>
      </c>
      <c r="L38">
        <v>37</v>
      </c>
      <c r="M38">
        <v>3</v>
      </c>
      <c r="N38" t="s">
        <v>1238</v>
      </c>
      <c r="O38" t="s">
        <v>1239</v>
      </c>
      <c r="P38">
        <v>1992</v>
      </c>
      <c r="Q38" t="s">
        <v>70</v>
      </c>
      <c r="S38" t="s">
        <v>1240</v>
      </c>
      <c r="T38" t="s">
        <v>1245</v>
      </c>
      <c r="V38">
        <v>0.47693999999999998</v>
      </c>
      <c r="W38">
        <f t="shared" si="6"/>
        <v>0.47170000000000001</v>
      </c>
      <c r="X38" s="51">
        <v>9</v>
      </c>
      <c r="Y38">
        <v>3</v>
      </c>
      <c r="Z38">
        <f t="shared" si="3"/>
        <v>0.98901329307669739</v>
      </c>
      <c r="AA38">
        <f t="shared" si="2"/>
        <v>-1.1047506522860174E-2</v>
      </c>
      <c r="AB38">
        <f t="shared" si="4"/>
        <v>2.25</v>
      </c>
    </row>
    <row r="39" spans="1:28">
      <c r="B39">
        <v>1</v>
      </c>
      <c r="C39">
        <v>1992</v>
      </c>
      <c r="D39">
        <v>2</v>
      </c>
      <c r="E39" t="s">
        <v>34</v>
      </c>
      <c r="F39" t="s">
        <v>1247</v>
      </c>
      <c r="G39">
        <v>5.24899</v>
      </c>
      <c r="H39">
        <v>3</v>
      </c>
      <c r="K39">
        <v>1</v>
      </c>
      <c r="L39">
        <v>38</v>
      </c>
      <c r="M39">
        <v>4</v>
      </c>
      <c r="N39" t="s">
        <v>1238</v>
      </c>
      <c r="O39" t="s">
        <v>1239</v>
      </c>
      <c r="P39">
        <v>1992</v>
      </c>
      <c r="Q39" t="s">
        <v>70</v>
      </c>
      <c r="S39" t="s">
        <v>1240</v>
      </c>
      <c r="T39" t="s">
        <v>1245</v>
      </c>
      <c r="V39">
        <v>1.5461233333333333</v>
      </c>
      <c r="W39">
        <f t="shared" si="6"/>
        <v>1.0062899999999999</v>
      </c>
      <c r="X39" s="51">
        <v>9</v>
      </c>
      <c r="Y39">
        <v>3</v>
      </c>
      <c r="Z39">
        <f t="shared" si="3"/>
        <v>0.65084717260589386</v>
      </c>
      <c r="AA39">
        <f t="shared" si="2"/>
        <v>-0.42948042223537014</v>
      </c>
      <c r="AB39">
        <f t="shared" si="4"/>
        <v>2.25</v>
      </c>
    </row>
    <row r="40" spans="1:28">
      <c r="B40">
        <v>1</v>
      </c>
      <c r="C40">
        <v>1992</v>
      </c>
      <c r="D40">
        <v>3</v>
      </c>
      <c r="E40" t="s">
        <v>34</v>
      </c>
      <c r="F40" t="s">
        <v>1247</v>
      </c>
      <c r="G40">
        <v>7.9407800000000002</v>
      </c>
      <c r="H40">
        <v>3</v>
      </c>
      <c r="K40">
        <v>1</v>
      </c>
      <c r="L40">
        <v>39</v>
      </c>
      <c r="M40">
        <v>5</v>
      </c>
      <c r="N40" t="s">
        <v>1238</v>
      </c>
      <c r="O40" t="s">
        <v>1239</v>
      </c>
      <c r="P40">
        <v>1992</v>
      </c>
      <c r="Q40" t="s">
        <v>70</v>
      </c>
      <c r="S40" t="s">
        <v>1240</v>
      </c>
      <c r="T40" t="s">
        <v>1245</v>
      </c>
      <c r="V40">
        <v>4.4182366666666661</v>
      </c>
      <c r="W40">
        <f t="shared" si="6"/>
        <v>2.51572</v>
      </c>
      <c r="X40" s="51">
        <v>9</v>
      </c>
      <c r="Y40">
        <v>3</v>
      </c>
      <c r="Z40">
        <f t="shared" si="3"/>
        <v>0.56939457747472411</v>
      </c>
      <c r="AA40">
        <f t="shared" si="2"/>
        <v>-0.56318162741023359</v>
      </c>
      <c r="AB40">
        <f t="shared" si="4"/>
        <v>2.25</v>
      </c>
    </row>
    <row r="41" spans="1:28">
      <c r="B41">
        <v>1</v>
      </c>
      <c r="C41">
        <v>1992</v>
      </c>
      <c r="D41">
        <v>4</v>
      </c>
      <c r="E41" t="s">
        <v>34</v>
      </c>
      <c r="F41" t="s">
        <v>1247</v>
      </c>
      <c r="G41">
        <v>14.670260000000001</v>
      </c>
      <c r="H41">
        <v>3</v>
      </c>
      <c r="K41">
        <v>1</v>
      </c>
      <c r="L41">
        <v>40</v>
      </c>
      <c r="M41">
        <v>1</v>
      </c>
      <c r="N41" t="s">
        <v>1238</v>
      </c>
      <c r="O41" t="s">
        <v>1239</v>
      </c>
      <c r="P41">
        <v>1992</v>
      </c>
      <c r="Q41" t="s">
        <v>70</v>
      </c>
      <c r="S41" t="s">
        <v>1246</v>
      </c>
      <c r="T41" t="s">
        <v>1247</v>
      </c>
      <c r="V41">
        <f>AVERAGE(G51,G56)</f>
        <v>0</v>
      </c>
      <c r="W41">
        <f t="shared" si="6"/>
        <v>0</v>
      </c>
      <c r="X41" s="51">
        <v>6</v>
      </c>
      <c r="Y41">
        <v>3</v>
      </c>
      <c r="Z41" t="e">
        <f t="shared" si="3"/>
        <v>#DIV/0!</v>
      </c>
      <c r="AA41" t="e">
        <f t="shared" si="2"/>
        <v>#DIV/0!</v>
      </c>
      <c r="AB41">
        <f t="shared" si="4"/>
        <v>2</v>
      </c>
    </row>
    <row r="42" spans="1:28">
      <c r="B42">
        <v>1</v>
      </c>
      <c r="C42">
        <v>1992</v>
      </c>
      <c r="D42">
        <v>5</v>
      </c>
      <c r="E42" t="s">
        <v>34</v>
      </c>
      <c r="F42" t="s">
        <v>1247</v>
      </c>
      <c r="G42">
        <v>22.880220000000001</v>
      </c>
      <c r="H42">
        <v>3</v>
      </c>
      <c r="K42">
        <v>1</v>
      </c>
      <c r="L42">
        <v>41</v>
      </c>
      <c r="M42">
        <v>2</v>
      </c>
      <c r="N42" t="s">
        <v>1238</v>
      </c>
      <c r="O42" t="s">
        <v>1239</v>
      </c>
      <c r="P42">
        <v>1992</v>
      </c>
      <c r="Q42" t="s">
        <v>70</v>
      </c>
      <c r="S42" t="s">
        <v>1246</v>
      </c>
      <c r="T42" t="s">
        <v>1247</v>
      </c>
      <c r="V42">
        <f>AVERAGE(G52,G57)</f>
        <v>0.28302000000000005</v>
      </c>
      <c r="W42">
        <f t="shared" si="6"/>
        <v>0.31447000000000003</v>
      </c>
      <c r="X42" s="51">
        <v>6</v>
      </c>
      <c r="Y42">
        <v>3</v>
      </c>
      <c r="Z42">
        <f t="shared" si="3"/>
        <v>1.1111228888417779</v>
      </c>
      <c r="AA42">
        <f t="shared" si="2"/>
        <v>0.10537111555924726</v>
      </c>
      <c r="AB42">
        <f t="shared" si="4"/>
        <v>2</v>
      </c>
    </row>
    <row r="43" spans="1:28">
      <c r="B43">
        <v>1</v>
      </c>
      <c r="C43">
        <v>1992</v>
      </c>
      <c r="D43">
        <v>6</v>
      </c>
      <c r="E43" t="s">
        <v>34</v>
      </c>
      <c r="F43" t="s">
        <v>1247</v>
      </c>
      <c r="G43">
        <v>77.254369999999994</v>
      </c>
      <c r="H43">
        <v>3</v>
      </c>
      <c r="K43">
        <v>1</v>
      </c>
      <c r="L43">
        <v>42</v>
      </c>
      <c r="M43">
        <v>3</v>
      </c>
      <c r="N43" t="s">
        <v>1238</v>
      </c>
      <c r="O43" t="s">
        <v>1239</v>
      </c>
      <c r="P43">
        <v>1992</v>
      </c>
      <c r="Q43" t="s">
        <v>70</v>
      </c>
      <c r="S43" t="s">
        <v>1246</v>
      </c>
      <c r="T43" t="s">
        <v>1247</v>
      </c>
      <c r="V43">
        <f>AVERAGE(G53,G58)</f>
        <v>0.71540999999999999</v>
      </c>
      <c r="W43">
        <f t="shared" si="6"/>
        <v>0.70755000000000001</v>
      </c>
      <c r="X43" s="51">
        <v>6</v>
      </c>
      <c r="Y43">
        <v>3</v>
      </c>
      <c r="Z43">
        <f t="shared" si="3"/>
        <v>0.98901329307669728</v>
      </c>
      <c r="AA43">
        <f t="shared" si="2"/>
        <v>-1.1047506522860287E-2</v>
      </c>
      <c r="AB43">
        <f t="shared" si="4"/>
        <v>2</v>
      </c>
    </row>
    <row r="44" spans="1:28">
      <c r="K44">
        <v>1</v>
      </c>
      <c r="L44">
        <v>43</v>
      </c>
      <c r="M44">
        <v>4</v>
      </c>
      <c r="N44" t="s">
        <v>1238</v>
      </c>
      <c r="O44" t="s">
        <v>1239</v>
      </c>
      <c r="P44">
        <v>1992</v>
      </c>
      <c r="Q44" t="s">
        <v>70</v>
      </c>
      <c r="S44" t="s">
        <v>1246</v>
      </c>
      <c r="T44" t="s">
        <v>1247</v>
      </c>
      <c r="V44">
        <f>AVERAGE(G54,G59)</f>
        <v>2.3191850000000001</v>
      </c>
      <c r="W44">
        <f t="shared" si="6"/>
        <v>1.38365</v>
      </c>
      <c r="X44" s="51">
        <v>6</v>
      </c>
      <c r="Y44">
        <v>3</v>
      </c>
      <c r="Z44">
        <f t="shared" si="3"/>
        <v>0.59661044720451362</v>
      </c>
      <c r="AA44">
        <f t="shared" si="2"/>
        <v>-0.51649089581693819</v>
      </c>
      <c r="AB44">
        <f t="shared" si="4"/>
        <v>2</v>
      </c>
    </row>
    <row r="45" spans="1:28">
      <c r="A45" t="s">
        <v>60</v>
      </c>
      <c r="B45" t="s">
        <v>15</v>
      </c>
      <c r="C45" t="s">
        <v>597</v>
      </c>
      <c r="D45" t="s">
        <v>221</v>
      </c>
      <c r="E45" t="s">
        <v>49</v>
      </c>
      <c r="F45" t="s">
        <v>706</v>
      </c>
      <c r="G45" t="s">
        <v>70</v>
      </c>
      <c r="H45" t="s">
        <v>13</v>
      </c>
      <c r="K45">
        <v>1</v>
      </c>
      <c r="L45">
        <v>44</v>
      </c>
      <c r="M45">
        <v>5</v>
      </c>
      <c r="N45" t="s">
        <v>1238</v>
      </c>
      <c r="O45" t="s">
        <v>1239</v>
      </c>
      <c r="P45">
        <v>1992</v>
      </c>
      <c r="Q45" t="s">
        <v>70</v>
      </c>
      <c r="S45" t="s">
        <v>1246</v>
      </c>
      <c r="T45" t="s">
        <v>1247</v>
      </c>
      <c r="V45">
        <f>AVERAGE(G55,G60)</f>
        <v>6.6273549999999997</v>
      </c>
      <c r="W45">
        <f t="shared" si="6"/>
        <v>6.7452800000000002</v>
      </c>
      <c r="X45" s="51">
        <v>6</v>
      </c>
      <c r="Y45">
        <v>3</v>
      </c>
      <c r="Z45">
        <f t="shared" si="3"/>
        <v>1.0177936748521847</v>
      </c>
      <c r="AA45">
        <f t="shared" si="2"/>
        <v>1.7637220624089407E-2</v>
      </c>
      <c r="AB45">
        <f t="shared" si="4"/>
        <v>2</v>
      </c>
    </row>
    <row r="46" spans="1:28">
      <c r="A46" t="s">
        <v>74</v>
      </c>
      <c r="B46">
        <v>1</v>
      </c>
      <c r="C46">
        <v>1992</v>
      </c>
      <c r="D46">
        <v>1</v>
      </c>
      <c r="E46" t="s">
        <v>32</v>
      </c>
      <c r="F46" t="s">
        <v>1237</v>
      </c>
      <c r="G46">
        <v>0</v>
      </c>
      <c r="H46">
        <v>3</v>
      </c>
      <c r="K46" s="50">
        <v>1</v>
      </c>
      <c r="L46">
        <v>1</v>
      </c>
      <c r="N46" t="s">
        <v>1238</v>
      </c>
      <c r="O46" t="s">
        <v>1239</v>
      </c>
      <c r="P46">
        <v>1992</v>
      </c>
      <c r="Q46" t="s">
        <v>644</v>
      </c>
      <c r="S46" t="s">
        <v>1240</v>
      </c>
      <c r="T46" t="s">
        <v>1241</v>
      </c>
      <c r="U46" t="s">
        <v>616</v>
      </c>
      <c r="V46">
        <f>AVERAGE(G83:G85)</f>
        <v>890.82125333333317</v>
      </c>
      <c r="W46">
        <f>G86</f>
        <v>408.69565</v>
      </c>
      <c r="X46" s="51">
        <v>9</v>
      </c>
      <c r="Y46">
        <v>3</v>
      </c>
      <c r="Z46">
        <f t="shared" si="3"/>
        <v>0.45878524841062773</v>
      </c>
      <c r="AA46">
        <f t="shared" si="2"/>
        <v>-0.77917304679258825</v>
      </c>
      <c r="AB46">
        <f t="shared" si="4"/>
        <v>2.25</v>
      </c>
    </row>
    <row r="47" spans="1:28">
      <c r="A47" t="s">
        <v>515</v>
      </c>
      <c r="B47">
        <v>1</v>
      </c>
      <c r="C47">
        <v>1992</v>
      </c>
      <c r="D47">
        <v>2</v>
      </c>
      <c r="E47" t="s">
        <v>32</v>
      </c>
      <c r="F47" t="s">
        <v>1237</v>
      </c>
      <c r="G47">
        <v>0</v>
      </c>
      <c r="H47">
        <v>3</v>
      </c>
      <c r="K47" s="50">
        <v>1</v>
      </c>
      <c r="L47">
        <v>2</v>
      </c>
      <c r="N47" t="s">
        <v>1238</v>
      </c>
      <c r="O47" t="s">
        <v>1239</v>
      </c>
      <c r="P47">
        <v>1992</v>
      </c>
      <c r="Q47" t="s">
        <v>644</v>
      </c>
      <c r="S47" t="s">
        <v>1240</v>
      </c>
      <c r="T47" t="s">
        <v>1243</v>
      </c>
      <c r="U47" t="s">
        <v>616</v>
      </c>
      <c r="V47">
        <v>890.82125333333295</v>
      </c>
      <c r="W47">
        <f>G87</f>
        <v>637.68115999999998</v>
      </c>
      <c r="X47" s="51">
        <v>9</v>
      </c>
      <c r="Y47">
        <v>3</v>
      </c>
      <c r="Z47">
        <f t="shared" si="3"/>
        <v>0.71583514382249314</v>
      </c>
      <c r="AA47">
        <f t="shared" si="2"/>
        <v>-0.33430538459015491</v>
      </c>
      <c r="AB47">
        <f t="shared" si="4"/>
        <v>2.25</v>
      </c>
    </row>
    <row r="48" spans="1:28">
      <c r="A48" t="s">
        <v>1238</v>
      </c>
      <c r="B48">
        <v>1</v>
      </c>
      <c r="C48">
        <v>1992</v>
      </c>
      <c r="D48">
        <v>3</v>
      </c>
      <c r="E48" t="s">
        <v>32</v>
      </c>
      <c r="F48" t="s">
        <v>1237</v>
      </c>
      <c r="G48">
        <v>0</v>
      </c>
      <c r="H48">
        <v>3</v>
      </c>
      <c r="K48" s="50">
        <v>1</v>
      </c>
      <c r="L48">
        <v>3</v>
      </c>
      <c r="N48" t="s">
        <v>1238</v>
      </c>
      <c r="O48" t="s">
        <v>1239</v>
      </c>
      <c r="P48">
        <v>1992</v>
      </c>
      <c r="Q48" t="s">
        <v>644</v>
      </c>
      <c r="S48" t="s">
        <v>1240</v>
      </c>
      <c r="T48" t="s">
        <v>1245</v>
      </c>
      <c r="U48" t="s">
        <v>616</v>
      </c>
      <c r="V48">
        <v>890.82125333333317</v>
      </c>
      <c r="W48">
        <f>G88</f>
        <v>776.81159000000002</v>
      </c>
      <c r="X48" s="51">
        <v>9</v>
      </c>
      <c r="Y48">
        <v>3</v>
      </c>
      <c r="Z48">
        <f t="shared" si="3"/>
        <v>0.87201735150938042</v>
      </c>
      <c r="AA48">
        <f t="shared" si="2"/>
        <v>-0.13694595675119867</v>
      </c>
      <c r="AB48">
        <f t="shared" si="4"/>
        <v>2.25</v>
      </c>
    </row>
    <row r="49" spans="1:28">
      <c r="A49" t="s">
        <v>707</v>
      </c>
      <c r="B49">
        <v>1</v>
      </c>
      <c r="C49">
        <v>1992</v>
      </c>
      <c r="D49">
        <v>4</v>
      </c>
      <c r="E49" t="s">
        <v>32</v>
      </c>
      <c r="F49" t="s">
        <v>1237</v>
      </c>
      <c r="G49">
        <v>0</v>
      </c>
      <c r="H49">
        <v>3</v>
      </c>
      <c r="K49" s="50">
        <v>1</v>
      </c>
      <c r="L49">
        <v>4</v>
      </c>
      <c r="N49" t="s">
        <v>1238</v>
      </c>
      <c r="O49" t="s">
        <v>1239</v>
      </c>
      <c r="P49">
        <v>1992</v>
      </c>
      <c r="Q49" t="s">
        <v>644</v>
      </c>
      <c r="S49" t="s">
        <v>1246</v>
      </c>
      <c r="T49" t="s">
        <v>1247</v>
      </c>
      <c r="U49" t="s">
        <v>616</v>
      </c>
      <c r="V49">
        <f>AVERAGE(G84:G85)</f>
        <v>1330.43478</v>
      </c>
      <c r="W49">
        <f>G89</f>
        <v>1263.76812</v>
      </c>
      <c r="X49" s="51">
        <v>6</v>
      </c>
      <c r="Y49">
        <v>3</v>
      </c>
      <c r="Z49">
        <f t="shared" si="3"/>
        <v>0.94989107245076676</v>
      </c>
      <c r="AA49">
        <f t="shared" si="2"/>
        <v>-5.1407961539717405E-2</v>
      </c>
      <c r="AB49">
        <f t="shared" si="4"/>
        <v>2</v>
      </c>
    </row>
    <row r="50" spans="1:28">
      <c r="A50" t="s">
        <v>1239</v>
      </c>
      <c r="B50">
        <v>1</v>
      </c>
      <c r="C50">
        <v>1992</v>
      </c>
      <c r="D50">
        <v>5</v>
      </c>
      <c r="E50" t="s">
        <v>32</v>
      </c>
      <c r="F50" t="s">
        <v>1237</v>
      </c>
      <c r="G50">
        <v>0</v>
      </c>
      <c r="H50">
        <v>3</v>
      </c>
      <c r="K50">
        <v>3</v>
      </c>
      <c r="L50">
        <v>1</v>
      </c>
      <c r="N50" t="s">
        <v>1238</v>
      </c>
      <c r="O50" t="s">
        <v>1239</v>
      </c>
      <c r="P50">
        <v>1993</v>
      </c>
      <c r="Q50" t="s">
        <v>644</v>
      </c>
      <c r="S50" t="s">
        <v>1240</v>
      </c>
      <c r="T50" t="s">
        <v>1241</v>
      </c>
      <c r="U50" t="s">
        <v>616</v>
      </c>
      <c r="V50">
        <f>AVERAGE(G90:G92)</f>
        <v>621.25603666666666</v>
      </c>
      <c r="W50">
        <f>G93</f>
        <v>391.30435</v>
      </c>
      <c r="X50" s="51">
        <v>9</v>
      </c>
      <c r="Y50">
        <v>3</v>
      </c>
      <c r="Z50">
        <f t="shared" si="3"/>
        <v>0.6298600366115289</v>
      </c>
      <c r="AA50">
        <f t="shared" si="2"/>
        <v>-0.46225764838734429</v>
      </c>
      <c r="AB50">
        <f t="shared" si="4"/>
        <v>2.25</v>
      </c>
    </row>
    <row r="51" spans="1:28">
      <c r="B51">
        <v>1</v>
      </c>
      <c r="C51">
        <v>1992</v>
      </c>
      <c r="D51">
        <v>1</v>
      </c>
      <c r="E51" t="s">
        <v>32</v>
      </c>
      <c r="F51" t="s">
        <v>1242</v>
      </c>
      <c r="G51">
        <v>0</v>
      </c>
      <c r="H51">
        <v>3</v>
      </c>
      <c r="K51">
        <v>3</v>
      </c>
      <c r="L51">
        <v>2</v>
      </c>
      <c r="N51" t="s">
        <v>1238</v>
      </c>
      <c r="O51" t="s">
        <v>1239</v>
      </c>
      <c r="P51">
        <v>1993</v>
      </c>
      <c r="Q51" t="s">
        <v>644</v>
      </c>
      <c r="S51" t="s">
        <v>1240</v>
      </c>
      <c r="T51" t="s">
        <v>1243</v>
      </c>
      <c r="U51" t="s">
        <v>616</v>
      </c>
      <c r="V51">
        <v>621.25603666666666</v>
      </c>
      <c r="W51">
        <f>G94</f>
        <v>600</v>
      </c>
      <c r="X51" s="51">
        <v>9</v>
      </c>
      <c r="Y51">
        <v>3</v>
      </c>
      <c r="Z51">
        <f t="shared" si="3"/>
        <v>0.9657853841055366</v>
      </c>
      <c r="AA51">
        <f t="shared" si="2"/>
        <v>-3.4813639115960214E-2</v>
      </c>
      <c r="AB51">
        <f t="shared" si="4"/>
        <v>2.25</v>
      </c>
    </row>
    <row r="52" spans="1:28">
      <c r="B52">
        <v>1</v>
      </c>
      <c r="C52">
        <v>1992</v>
      </c>
      <c r="D52">
        <v>2</v>
      </c>
      <c r="E52" t="s">
        <v>32</v>
      </c>
      <c r="F52" t="s">
        <v>1242</v>
      </c>
      <c r="G52">
        <v>0.25157000000000002</v>
      </c>
      <c r="H52">
        <v>3</v>
      </c>
      <c r="K52">
        <v>3</v>
      </c>
      <c r="L52">
        <v>3</v>
      </c>
      <c r="N52" t="s">
        <v>1238</v>
      </c>
      <c r="O52" t="s">
        <v>1239</v>
      </c>
      <c r="P52">
        <v>1993</v>
      </c>
      <c r="Q52" t="s">
        <v>644</v>
      </c>
      <c r="S52" t="s">
        <v>1240</v>
      </c>
      <c r="T52" t="s">
        <v>1245</v>
      </c>
      <c r="U52" t="s">
        <v>616</v>
      </c>
      <c r="V52">
        <v>621.25603666666666</v>
      </c>
      <c r="W52">
        <f>G95</f>
        <v>788.4058</v>
      </c>
      <c r="X52" s="51">
        <v>9</v>
      </c>
      <c r="Y52">
        <v>3</v>
      </c>
      <c r="Z52">
        <f t="shared" si="3"/>
        <v>1.2690513306400548</v>
      </c>
      <c r="AA52">
        <f t="shared" si="2"/>
        <v>0.23826963759113864</v>
      </c>
      <c r="AB52">
        <f t="shared" si="4"/>
        <v>2.25</v>
      </c>
    </row>
    <row r="53" spans="1:28">
      <c r="B53">
        <v>1</v>
      </c>
      <c r="C53">
        <v>1992</v>
      </c>
      <c r="D53">
        <v>3</v>
      </c>
      <c r="E53" t="s">
        <v>32</v>
      </c>
      <c r="F53" t="s">
        <v>1242</v>
      </c>
      <c r="G53">
        <v>0.66037999999999997</v>
      </c>
      <c r="H53">
        <v>3</v>
      </c>
      <c r="K53">
        <v>3</v>
      </c>
      <c r="L53">
        <v>4</v>
      </c>
      <c r="N53" t="s">
        <v>1238</v>
      </c>
      <c r="O53" t="s">
        <v>1239</v>
      </c>
      <c r="P53">
        <v>1993</v>
      </c>
      <c r="Q53" t="s">
        <v>644</v>
      </c>
      <c r="S53" t="s">
        <v>1246</v>
      </c>
      <c r="T53" t="s">
        <v>1247</v>
      </c>
      <c r="U53" t="s">
        <v>616</v>
      </c>
      <c r="V53">
        <f>AVERAGE(G91:G92)</f>
        <v>923.18840499999999</v>
      </c>
      <c r="W53">
        <f>G96</f>
        <v>704.34783000000004</v>
      </c>
      <c r="X53" s="51">
        <v>6</v>
      </c>
      <c r="Y53">
        <v>3</v>
      </c>
      <c r="Z53">
        <f t="shared" si="3"/>
        <v>0.76295133927727354</v>
      </c>
      <c r="AA53">
        <f t="shared" si="2"/>
        <v>-0.27056102525269171</v>
      </c>
      <c r="AB53">
        <f t="shared" si="4"/>
        <v>2</v>
      </c>
    </row>
    <row r="54" spans="1:28">
      <c r="B54">
        <v>1</v>
      </c>
      <c r="C54">
        <v>1992</v>
      </c>
      <c r="D54">
        <v>4</v>
      </c>
      <c r="E54" t="s">
        <v>32</v>
      </c>
      <c r="F54" t="s">
        <v>1242</v>
      </c>
      <c r="G54">
        <v>2.0125799999999998</v>
      </c>
      <c r="H54">
        <v>3</v>
      </c>
      <c r="K54">
        <v>4</v>
      </c>
      <c r="L54">
        <v>1</v>
      </c>
      <c r="N54" t="s">
        <v>1238</v>
      </c>
      <c r="O54" t="s">
        <v>1239</v>
      </c>
      <c r="P54">
        <v>1994</v>
      </c>
      <c r="Q54" t="s">
        <v>644</v>
      </c>
      <c r="S54" t="s">
        <v>1240</v>
      </c>
      <c r="T54" t="s">
        <v>1241</v>
      </c>
      <c r="U54" t="s">
        <v>616</v>
      </c>
      <c r="V54">
        <f>AVERAGE(G97:G99)</f>
        <v>1085.9903366666667</v>
      </c>
      <c r="W54">
        <f>G100</f>
        <v>724.63768000000005</v>
      </c>
      <c r="X54" s="51">
        <v>9</v>
      </c>
      <c r="Y54">
        <v>3</v>
      </c>
      <c r="Z54">
        <f t="shared" si="3"/>
        <v>0.6672597863294063</v>
      </c>
      <c r="AA54">
        <f t="shared" si="2"/>
        <v>-0.40457582414427667</v>
      </c>
      <c r="AB54">
        <f t="shared" si="4"/>
        <v>2.25</v>
      </c>
    </row>
    <row r="55" spans="1:28">
      <c r="B55">
        <v>1</v>
      </c>
      <c r="C55">
        <v>1992</v>
      </c>
      <c r="D55">
        <v>5</v>
      </c>
      <c r="E55" t="s">
        <v>32</v>
      </c>
      <c r="F55" t="s">
        <v>1242</v>
      </c>
      <c r="G55">
        <v>4.7798699999999998</v>
      </c>
      <c r="H55">
        <v>3</v>
      </c>
      <c r="K55">
        <v>4</v>
      </c>
      <c r="L55">
        <v>2</v>
      </c>
      <c r="N55" t="s">
        <v>1238</v>
      </c>
      <c r="O55" t="s">
        <v>1239</v>
      </c>
      <c r="P55">
        <v>1994</v>
      </c>
      <c r="Q55" t="s">
        <v>644</v>
      </c>
      <c r="S55" t="s">
        <v>1240</v>
      </c>
      <c r="T55" t="s">
        <v>1243</v>
      </c>
      <c r="U55" t="s">
        <v>616</v>
      </c>
      <c r="V55">
        <v>1085.9903366666699</v>
      </c>
      <c r="W55">
        <f>G101</f>
        <v>1156.5217399999999</v>
      </c>
      <c r="X55" s="51">
        <v>9</v>
      </c>
      <c r="Y55">
        <v>3</v>
      </c>
      <c r="Z55">
        <f t="shared" si="3"/>
        <v>1.0649466214863554</v>
      </c>
      <c r="AA55">
        <f t="shared" si="2"/>
        <v>6.2924677235216886E-2</v>
      </c>
      <c r="AB55">
        <f t="shared" si="4"/>
        <v>2.25</v>
      </c>
    </row>
    <row r="56" spans="1:28">
      <c r="B56">
        <v>1</v>
      </c>
      <c r="C56">
        <v>1992</v>
      </c>
      <c r="D56">
        <v>1</v>
      </c>
      <c r="E56" t="s">
        <v>32</v>
      </c>
      <c r="F56" t="s">
        <v>1244</v>
      </c>
      <c r="G56">
        <v>0</v>
      </c>
      <c r="H56">
        <v>3</v>
      </c>
      <c r="K56">
        <v>4</v>
      </c>
      <c r="L56">
        <v>3</v>
      </c>
      <c r="N56" t="s">
        <v>1238</v>
      </c>
      <c r="O56" t="s">
        <v>1239</v>
      </c>
      <c r="P56">
        <v>1994</v>
      </c>
      <c r="Q56" t="s">
        <v>644</v>
      </c>
      <c r="S56" t="s">
        <v>1240</v>
      </c>
      <c r="T56" t="s">
        <v>1245</v>
      </c>
      <c r="U56" t="s">
        <v>616</v>
      </c>
      <c r="V56">
        <v>1085.9903366666667</v>
      </c>
      <c r="W56">
        <f>G102</f>
        <v>1469.56522</v>
      </c>
      <c r="X56" s="51">
        <v>9</v>
      </c>
      <c r="Y56">
        <v>3</v>
      </c>
      <c r="Z56">
        <f t="shared" si="3"/>
        <v>1.3532028512432956</v>
      </c>
      <c r="AA56">
        <f t="shared" si="2"/>
        <v>0.30247426495980789</v>
      </c>
      <c r="AB56">
        <f t="shared" si="4"/>
        <v>2.25</v>
      </c>
    </row>
    <row r="57" spans="1:28">
      <c r="B57">
        <v>1</v>
      </c>
      <c r="C57">
        <v>1992</v>
      </c>
      <c r="D57">
        <v>2</v>
      </c>
      <c r="E57" t="s">
        <v>32</v>
      </c>
      <c r="F57" t="s">
        <v>1244</v>
      </c>
      <c r="G57">
        <v>0.31447000000000003</v>
      </c>
      <c r="H57">
        <v>3</v>
      </c>
      <c r="K57">
        <v>4</v>
      </c>
      <c r="L57">
        <v>4</v>
      </c>
      <c r="N57" t="s">
        <v>1238</v>
      </c>
      <c r="O57" t="s">
        <v>1239</v>
      </c>
      <c r="P57">
        <v>1994</v>
      </c>
      <c r="Q57" t="s">
        <v>644</v>
      </c>
      <c r="S57" t="s">
        <v>1246</v>
      </c>
      <c r="T57" t="s">
        <v>1247</v>
      </c>
      <c r="U57" t="s">
        <v>616</v>
      </c>
      <c r="V57">
        <f>AVERAGE(G98:G99)</f>
        <v>1613.0434749999999</v>
      </c>
      <c r="W57">
        <f>G103</f>
        <v>1715.9420299999999</v>
      </c>
      <c r="X57" s="51">
        <v>6</v>
      </c>
      <c r="Y57">
        <v>3</v>
      </c>
      <c r="Z57">
        <f t="shared" si="3"/>
        <v>1.0637915571370449</v>
      </c>
      <c r="AA57">
        <f t="shared" si="2"/>
        <v>6.1839466781185674E-2</v>
      </c>
      <c r="AB57">
        <f t="shared" si="4"/>
        <v>2</v>
      </c>
    </row>
    <row r="58" spans="1:28">
      <c r="B58">
        <v>1</v>
      </c>
      <c r="C58">
        <v>1992</v>
      </c>
      <c r="D58">
        <v>3</v>
      </c>
      <c r="E58" t="s">
        <v>32</v>
      </c>
      <c r="F58" t="s">
        <v>1244</v>
      </c>
      <c r="G58">
        <v>0.77044000000000001</v>
      </c>
      <c r="H58">
        <v>3</v>
      </c>
      <c r="K58">
        <v>3</v>
      </c>
      <c r="L58">
        <v>5</v>
      </c>
      <c r="N58" t="s">
        <v>1238</v>
      </c>
      <c r="O58" t="s">
        <v>1239</v>
      </c>
      <c r="P58">
        <v>1993</v>
      </c>
      <c r="Q58" t="s">
        <v>644</v>
      </c>
      <c r="S58" t="s">
        <v>1240</v>
      </c>
      <c r="T58" t="s">
        <v>1241</v>
      </c>
      <c r="U58" t="s">
        <v>1248</v>
      </c>
      <c r="V58">
        <f>AVERAGE(G104:G106)</f>
        <v>384.73767666666663</v>
      </c>
      <c r="W58">
        <f>G107</f>
        <v>263.91097000000002</v>
      </c>
      <c r="X58" s="51">
        <v>9</v>
      </c>
      <c r="Y58">
        <v>3</v>
      </c>
      <c r="Z58">
        <f t="shared" si="3"/>
        <v>0.68595041766250042</v>
      </c>
      <c r="AA58">
        <f t="shared" si="2"/>
        <v>-0.37694993132830523</v>
      </c>
      <c r="AB58">
        <f t="shared" si="4"/>
        <v>2.25</v>
      </c>
    </row>
    <row r="59" spans="1:28">
      <c r="B59">
        <v>1</v>
      </c>
      <c r="C59">
        <v>1992</v>
      </c>
      <c r="D59">
        <v>4</v>
      </c>
      <c r="E59" t="s">
        <v>32</v>
      </c>
      <c r="F59" t="s">
        <v>1244</v>
      </c>
      <c r="G59">
        <v>2.6257899999999998</v>
      </c>
      <c r="H59">
        <v>3</v>
      </c>
      <c r="K59">
        <v>3</v>
      </c>
      <c r="L59">
        <v>6</v>
      </c>
      <c r="N59" t="s">
        <v>1238</v>
      </c>
      <c r="O59" t="s">
        <v>1239</v>
      </c>
      <c r="P59">
        <v>1993</v>
      </c>
      <c r="Q59" t="s">
        <v>644</v>
      </c>
      <c r="S59" t="s">
        <v>1240</v>
      </c>
      <c r="T59" t="s">
        <v>1243</v>
      </c>
      <c r="U59" t="s">
        <v>1248</v>
      </c>
      <c r="V59">
        <v>384.73767666666663</v>
      </c>
      <c r="W59">
        <f>G108</f>
        <v>368.83942999999999</v>
      </c>
      <c r="X59" s="51">
        <v>9</v>
      </c>
      <c r="Y59">
        <v>3</v>
      </c>
      <c r="Z59">
        <f t="shared" si="3"/>
        <v>0.95867769747842835</v>
      </c>
      <c r="AA59">
        <f t="shared" si="2"/>
        <v>-4.2200342465464183E-2</v>
      </c>
      <c r="AB59">
        <f t="shared" si="4"/>
        <v>2.25</v>
      </c>
    </row>
    <row r="60" spans="1:28">
      <c r="B60">
        <v>1</v>
      </c>
      <c r="C60">
        <v>1992</v>
      </c>
      <c r="D60">
        <v>5</v>
      </c>
      <c r="E60" t="s">
        <v>32</v>
      </c>
      <c r="F60" t="s">
        <v>1244</v>
      </c>
      <c r="G60">
        <v>8.4748400000000004</v>
      </c>
      <c r="H60">
        <v>3</v>
      </c>
      <c r="K60">
        <v>3</v>
      </c>
      <c r="L60">
        <v>7</v>
      </c>
      <c r="N60" t="s">
        <v>1238</v>
      </c>
      <c r="O60" t="s">
        <v>1239</v>
      </c>
      <c r="P60">
        <v>1993</v>
      </c>
      <c r="Q60" t="s">
        <v>644</v>
      </c>
      <c r="S60" t="s">
        <v>1240</v>
      </c>
      <c r="T60" t="s">
        <v>1245</v>
      </c>
      <c r="U60" t="s">
        <v>1248</v>
      </c>
      <c r="V60">
        <v>384.73767666666663</v>
      </c>
      <c r="W60">
        <f>G109</f>
        <v>513.51351</v>
      </c>
      <c r="X60" s="51">
        <v>9</v>
      </c>
      <c r="Y60">
        <v>3</v>
      </c>
      <c r="Z60">
        <f t="shared" si="3"/>
        <v>1.3347107422621975</v>
      </c>
      <c r="AA60">
        <f t="shared" si="2"/>
        <v>0.28871459591257015</v>
      </c>
      <c r="AB60">
        <f t="shared" si="4"/>
        <v>2.25</v>
      </c>
    </row>
    <row r="61" spans="1:28">
      <c r="B61">
        <v>1</v>
      </c>
      <c r="C61">
        <v>1992</v>
      </c>
      <c r="E61" t="s">
        <v>34</v>
      </c>
      <c r="F61" t="s">
        <v>1241</v>
      </c>
      <c r="G61">
        <v>0</v>
      </c>
      <c r="H61">
        <v>3</v>
      </c>
      <c r="K61">
        <v>3</v>
      </c>
      <c r="L61">
        <v>8</v>
      </c>
      <c r="N61" t="s">
        <v>1238</v>
      </c>
      <c r="O61" t="s">
        <v>1239</v>
      </c>
      <c r="P61">
        <v>1993</v>
      </c>
      <c r="Q61" t="s">
        <v>644</v>
      </c>
      <c r="S61" t="s">
        <v>1246</v>
      </c>
      <c r="T61" t="s">
        <v>1247</v>
      </c>
      <c r="U61" t="s">
        <v>1248</v>
      </c>
      <c r="V61">
        <f>AVERAGE(G105:G106)</f>
        <v>572.33704</v>
      </c>
      <c r="W61">
        <f>G110</f>
        <v>421.30365999999998</v>
      </c>
      <c r="X61" s="51">
        <v>6</v>
      </c>
      <c r="Y61">
        <v>3</v>
      </c>
      <c r="Z61">
        <f t="shared" si="3"/>
        <v>0.7361111208179012</v>
      </c>
      <c r="AA61">
        <f t="shared" si="2"/>
        <v>-0.3063741922773508</v>
      </c>
      <c r="AB61">
        <f t="shared" si="4"/>
        <v>2</v>
      </c>
    </row>
    <row r="62" spans="1:28">
      <c r="B62">
        <v>1</v>
      </c>
      <c r="C62">
        <v>1992</v>
      </c>
      <c r="E62" t="s">
        <v>34</v>
      </c>
      <c r="F62" t="s">
        <v>1241</v>
      </c>
      <c r="G62">
        <v>0.11006000000000001</v>
      </c>
      <c r="H62">
        <v>3</v>
      </c>
      <c r="K62">
        <v>4</v>
      </c>
      <c r="L62">
        <v>5</v>
      </c>
      <c r="N62" t="s">
        <v>1238</v>
      </c>
      <c r="O62" t="s">
        <v>1239</v>
      </c>
      <c r="P62">
        <v>1994</v>
      </c>
      <c r="Q62" t="s">
        <v>644</v>
      </c>
      <c r="S62" t="s">
        <v>1240</v>
      </c>
      <c r="T62" t="s">
        <v>1241</v>
      </c>
      <c r="U62" t="s">
        <v>1248</v>
      </c>
      <c r="V62">
        <f>AVERAGE(G111:G113)</f>
        <v>631.16057000000001</v>
      </c>
      <c r="W62">
        <f>G114</f>
        <v>437.20191</v>
      </c>
      <c r="X62" s="51">
        <v>9</v>
      </c>
      <c r="Y62">
        <v>3</v>
      </c>
      <c r="Z62">
        <f t="shared" si="3"/>
        <v>0.69269522017194451</v>
      </c>
      <c r="AA62">
        <f t="shared" si="2"/>
        <v>-0.36716517426330292</v>
      </c>
      <c r="AB62">
        <f t="shared" si="4"/>
        <v>2.25</v>
      </c>
    </row>
    <row r="63" spans="1:28">
      <c r="B63">
        <v>1</v>
      </c>
      <c r="C63">
        <v>1992</v>
      </c>
      <c r="E63" t="s">
        <v>34</v>
      </c>
      <c r="F63" t="s">
        <v>1241</v>
      </c>
      <c r="G63">
        <v>0.2044</v>
      </c>
      <c r="H63">
        <v>3</v>
      </c>
      <c r="K63">
        <v>4</v>
      </c>
      <c r="L63">
        <v>6</v>
      </c>
      <c r="N63" t="s">
        <v>1238</v>
      </c>
      <c r="O63" t="s">
        <v>1239</v>
      </c>
      <c r="P63">
        <v>1994</v>
      </c>
      <c r="Q63" t="s">
        <v>644</v>
      </c>
      <c r="S63" t="s">
        <v>1240</v>
      </c>
      <c r="T63" t="s">
        <v>1243</v>
      </c>
      <c r="U63" t="s">
        <v>1248</v>
      </c>
      <c r="V63">
        <v>631.16057000000001</v>
      </c>
      <c r="W63">
        <f>G115</f>
        <v>724.96024999999997</v>
      </c>
      <c r="X63" s="51">
        <v>9</v>
      </c>
      <c r="Y63">
        <v>3</v>
      </c>
      <c r="Z63">
        <f t="shared" si="3"/>
        <v>1.1486146068978929</v>
      </c>
      <c r="AA63">
        <f t="shared" si="2"/>
        <v>0.13855652649926467</v>
      </c>
      <c r="AB63">
        <f t="shared" si="4"/>
        <v>2.25</v>
      </c>
    </row>
    <row r="64" spans="1:28">
      <c r="B64">
        <v>1</v>
      </c>
      <c r="C64">
        <v>1992</v>
      </c>
      <c r="E64" t="s">
        <v>34</v>
      </c>
      <c r="F64" t="s">
        <v>1241</v>
      </c>
      <c r="G64">
        <v>0.58176000000000005</v>
      </c>
      <c r="H64">
        <v>3</v>
      </c>
      <c r="K64">
        <v>4</v>
      </c>
      <c r="L64">
        <v>7</v>
      </c>
      <c r="N64" t="s">
        <v>1238</v>
      </c>
      <c r="O64" t="s">
        <v>1239</v>
      </c>
      <c r="P64">
        <v>1994</v>
      </c>
      <c r="Q64" t="s">
        <v>644</v>
      </c>
      <c r="S64" t="s">
        <v>1240</v>
      </c>
      <c r="T64" t="s">
        <v>1245</v>
      </c>
      <c r="U64" t="s">
        <v>1248</v>
      </c>
      <c r="V64">
        <v>631.16057000000001</v>
      </c>
      <c r="W64">
        <f>G116</f>
        <v>844.19713999999999</v>
      </c>
      <c r="X64" s="51">
        <v>9</v>
      </c>
      <c r="Y64">
        <v>3</v>
      </c>
      <c r="Z64">
        <f t="shared" si="3"/>
        <v>1.3375314937686935</v>
      </c>
      <c r="AA64">
        <f t="shared" si="2"/>
        <v>0.29082574625375279</v>
      </c>
      <c r="AB64">
        <f t="shared" si="4"/>
        <v>2.25</v>
      </c>
    </row>
    <row r="65" spans="2:28">
      <c r="B65">
        <v>1</v>
      </c>
      <c r="C65">
        <v>1992</v>
      </c>
      <c r="E65" t="s">
        <v>34</v>
      </c>
      <c r="F65" t="s">
        <v>1241</v>
      </c>
      <c r="G65">
        <v>1.5251600000000001</v>
      </c>
      <c r="H65">
        <v>3</v>
      </c>
      <c r="K65">
        <v>4</v>
      </c>
      <c r="L65">
        <v>8</v>
      </c>
      <c r="N65" t="s">
        <v>1238</v>
      </c>
      <c r="O65" t="s">
        <v>1239</v>
      </c>
      <c r="P65">
        <v>1994</v>
      </c>
      <c r="Q65" t="s">
        <v>644</v>
      </c>
      <c r="S65" t="s">
        <v>1246</v>
      </c>
      <c r="T65" t="s">
        <v>1247</v>
      </c>
      <c r="U65" t="s">
        <v>1248</v>
      </c>
      <c r="V65">
        <f>AVERAGE(G112:G113)</f>
        <v>935.61207999999999</v>
      </c>
      <c r="W65">
        <f>G117</f>
        <v>944.35612000000003</v>
      </c>
      <c r="X65" s="51">
        <v>6</v>
      </c>
      <c r="Y65">
        <v>3</v>
      </c>
      <c r="Z65">
        <f t="shared" si="3"/>
        <v>1.0093457963903161</v>
      </c>
      <c r="AA65">
        <f t="shared" si="2"/>
        <v>9.3023946416081471E-3</v>
      </c>
      <c r="AB65">
        <f t="shared" si="4"/>
        <v>2</v>
      </c>
    </row>
    <row r="66" spans="2:28">
      <c r="B66">
        <v>1</v>
      </c>
      <c r="C66">
        <v>1992</v>
      </c>
      <c r="E66" t="s">
        <v>34</v>
      </c>
      <c r="F66" t="s">
        <v>1243</v>
      </c>
      <c r="G66">
        <v>0</v>
      </c>
      <c r="H66">
        <v>3</v>
      </c>
      <c r="X66" s="51"/>
    </row>
    <row r="67" spans="2:28">
      <c r="B67">
        <v>1</v>
      </c>
      <c r="C67">
        <v>1992</v>
      </c>
      <c r="E67" t="s">
        <v>34</v>
      </c>
      <c r="F67" t="s">
        <v>1243</v>
      </c>
      <c r="G67">
        <v>0.26729999999999998</v>
      </c>
      <c r="H67">
        <v>3</v>
      </c>
      <c r="X67" s="51"/>
    </row>
    <row r="68" spans="2:28">
      <c r="B68">
        <v>1</v>
      </c>
      <c r="C68">
        <v>1992</v>
      </c>
      <c r="E68" t="s">
        <v>34</v>
      </c>
      <c r="F68" t="s">
        <v>1243</v>
      </c>
      <c r="G68">
        <v>0.39307999999999998</v>
      </c>
      <c r="H68">
        <v>3</v>
      </c>
      <c r="X68" s="51"/>
    </row>
    <row r="69" spans="2:28">
      <c r="B69">
        <v>1</v>
      </c>
      <c r="C69">
        <v>1992</v>
      </c>
      <c r="E69" t="s">
        <v>34</v>
      </c>
      <c r="F69" t="s">
        <v>1243</v>
      </c>
      <c r="G69">
        <v>1.13208</v>
      </c>
      <c r="H69">
        <v>3</v>
      </c>
      <c r="X69" s="51"/>
    </row>
    <row r="70" spans="2:28">
      <c r="B70">
        <v>1</v>
      </c>
      <c r="C70">
        <v>1992</v>
      </c>
      <c r="E70" t="s">
        <v>34</v>
      </c>
      <c r="F70" t="s">
        <v>1243</v>
      </c>
      <c r="G70">
        <v>3.16038</v>
      </c>
      <c r="H70">
        <v>3</v>
      </c>
      <c r="X70" s="51"/>
    </row>
    <row r="71" spans="2:28">
      <c r="B71">
        <v>1</v>
      </c>
      <c r="C71">
        <v>1992</v>
      </c>
      <c r="E71" t="s">
        <v>34</v>
      </c>
      <c r="F71" t="s">
        <v>1245</v>
      </c>
      <c r="G71">
        <v>0</v>
      </c>
      <c r="H71">
        <v>3</v>
      </c>
      <c r="X71" s="51"/>
    </row>
    <row r="72" spans="2:28">
      <c r="B72">
        <v>1</v>
      </c>
      <c r="C72">
        <v>1992</v>
      </c>
      <c r="E72" t="s">
        <v>34</v>
      </c>
      <c r="F72" t="s">
        <v>1245</v>
      </c>
      <c r="G72">
        <v>0.25157000000000002</v>
      </c>
      <c r="H72">
        <v>3</v>
      </c>
      <c r="X72" s="51"/>
    </row>
    <row r="73" spans="2:28">
      <c r="B73">
        <v>1</v>
      </c>
      <c r="C73">
        <v>1992</v>
      </c>
      <c r="E73" t="s">
        <v>34</v>
      </c>
      <c r="F73" t="s">
        <v>1245</v>
      </c>
      <c r="G73">
        <v>0.47170000000000001</v>
      </c>
      <c r="H73">
        <v>3</v>
      </c>
      <c r="X73" s="51"/>
    </row>
    <row r="74" spans="2:28">
      <c r="B74">
        <v>1</v>
      </c>
      <c r="C74">
        <v>1992</v>
      </c>
      <c r="E74" t="s">
        <v>34</v>
      </c>
      <c r="F74" t="s">
        <v>1245</v>
      </c>
      <c r="G74">
        <v>1.0062899999999999</v>
      </c>
      <c r="H74">
        <v>3</v>
      </c>
      <c r="X74" s="51"/>
    </row>
    <row r="75" spans="2:28">
      <c r="B75">
        <v>1</v>
      </c>
      <c r="C75">
        <v>1992</v>
      </c>
      <c r="E75" t="s">
        <v>34</v>
      </c>
      <c r="F75" t="s">
        <v>1245</v>
      </c>
      <c r="G75">
        <v>2.51572</v>
      </c>
      <c r="H75">
        <v>3</v>
      </c>
      <c r="X75" s="51"/>
    </row>
    <row r="76" spans="2:28">
      <c r="B76">
        <v>1</v>
      </c>
      <c r="C76">
        <v>1992</v>
      </c>
      <c r="E76" t="s">
        <v>34</v>
      </c>
      <c r="F76" t="s">
        <v>1247</v>
      </c>
      <c r="G76">
        <v>0</v>
      </c>
      <c r="H76">
        <v>3</v>
      </c>
      <c r="X76" s="51"/>
    </row>
    <row r="77" spans="2:28">
      <c r="B77">
        <v>1</v>
      </c>
      <c r="C77">
        <v>1992</v>
      </c>
      <c r="E77" t="s">
        <v>34</v>
      </c>
      <c r="F77" t="s">
        <v>1247</v>
      </c>
      <c r="G77">
        <v>0.31447000000000003</v>
      </c>
      <c r="H77">
        <v>3</v>
      </c>
      <c r="X77" s="51"/>
    </row>
    <row r="78" spans="2:28">
      <c r="B78">
        <v>1</v>
      </c>
      <c r="C78">
        <v>1992</v>
      </c>
      <c r="E78" t="s">
        <v>34</v>
      </c>
      <c r="F78" t="s">
        <v>1247</v>
      </c>
      <c r="G78">
        <v>0.70755000000000001</v>
      </c>
      <c r="H78">
        <v>3</v>
      </c>
      <c r="X78" s="51"/>
    </row>
    <row r="79" spans="2:28">
      <c r="B79">
        <v>1</v>
      </c>
      <c r="C79">
        <v>1992</v>
      </c>
      <c r="E79" t="s">
        <v>34</v>
      </c>
      <c r="F79" t="s">
        <v>1247</v>
      </c>
      <c r="G79">
        <v>1.38365</v>
      </c>
      <c r="H79">
        <v>3</v>
      </c>
      <c r="X79" s="51"/>
    </row>
    <row r="80" spans="2:28">
      <c r="B80">
        <v>1</v>
      </c>
      <c r="C80">
        <v>1992</v>
      </c>
      <c r="E80" t="s">
        <v>34</v>
      </c>
      <c r="F80" t="s">
        <v>1247</v>
      </c>
      <c r="G80">
        <v>6.7452800000000002</v>
      </c>
      <c r="H80">
        <v>3</v>
      </c>
      <c r="X80" s="51"/>
    </row>
    <row r="81" spans="1:24">
      <c r="X81" s="51"/>
    </row>
    <row r="82" spans="1:24">
      <c r="A82" t="s">
        <v>60</v>
      </c>
      <c r="B82" t="s">
        <v>15</v>
      </c>
      <c r="C82" t="s">
        <v>597</v>
      </c>
      <c r="D82" t="s">
        <v>49</v>
      </c>
      <c r="E82" t="s">
        <v>706</v>
      </c>
      <c r="F82" t="s">
        <v>1236</v>
      </c>
      <c r="G82" t="s">
        <v>644</v>
      </c>
      <c r="H82" t="s">
        <v>13</v>
      </c>
      <c r="X82" s="51"/>
    </row>
    <row r="83" spans="1:24">
      <c r="A83" t="s">
        <v>7</v>
      </c>
      <c r="B83">
        <v>2</v>
      </c>
      <c r="C83">
        <v>1992</v>
      </c>
      <c r="D83" t="s">
        <v>32</v>
      </c>
      <c r="E83" t="s">
        <v>1237</v>
      </c>
      <c r="F83" t="s">
        <v>616</v>
      </c>
      <c r="G83">
        <v>11.594200000000001</v>
      </c>
      <c r="H83">
        <v>3</v>
      </c>
      <c r="X83" s="51"/>
    </row>
    <row r="84" spans="1:24">
      <c r="A84" t="s">
        <v>515</v>
      </c>
      <c r="B84">
        <v>2</v>
      </c>
      <c r="C84">
        <v>1992</v>
      </c>
      <c r="D84" t="s">
        <v>32</v>
      </c>
      <c r="E84" t="s">
        <v>1242</v>
      </c>
      <c r="F84" t="s">
        <v>616</v>
      </c>
      <c r="G84">
        <v>1173.9130399999999</v>
      </c>
      <c r="H84">
        <v>3</v>
      </c>
      <c r="X84" s="51"/>
    </row>
    <row r="85" spans="1:24">
      <c r="A85" t="s">
        <v>1238</v>
      </c>
      <c r="B85">
        <v>2</v>
      </c>
      <c r="C85">
        <v>1992</v>
      </c>
      <c r="D85" t="s">
        <v>32</v>
      </c>
      <c r="E85" t="s">
        <v>1244</v>
      </c>
      <c r="F85" t="s">
        <v>616</v>
      </c>
      <c r="G85">
        <v>1486.95652</v>
      </c>
      <c r="H85">
        <v>3</v>
      </c>
      <c r="K85" s="22"/>
      <c r="X85" s="51"/>
    </row>
    <row r="86" spans="1:24">
      <c r="A86" t="s">
        <v>707</v>
      </c>
      <c r="B86">
        <v>2</v>
      </c>
      <c r="C86">
        <v>1992</v>
      </c>
      <c r="D86" t="s">
        <v>34</v>
      </c>
      <c r="E86" t="s">
        <v>1241</v>
      </c>
      <c r="F86" t="s">
        <v>616</v>
      </c>
      <c r="G86">
        <v>408.69565</v>
      </c>
      <c r="H86">
        <v>3</v>
      </c>
      <c r="X86" s="51"/>
    </row>
    <row r="87" spans="1:24">
      <c r="A87" t="s">
        <v>1239</v>
      </c>
      <c r="B87">
        <v>2</v>
      </c>
      <c r="C87">
        <v>1992</v>
      </c>
      <c r="D87" t="s">
        <v>34</v>
      </c>
      <c r="E87" t="s">
        <v>1243</v>
      </c>
      <c r="F87" t="s">
        <v>616</v>
      </c>
      <c r="G87">
        <v>637.68115999999998</v>
      </c>
      <c r="H87">
        <v>3</v>
      </c>
      <c r="X87" s="51"/>
    </row>
    <row r="88" spans="1:24">
      <c r="B88">
        <v>2</v>
      </c>
      <c r="C88">
        <v>1992</v>
      </c>
      <c r="D88" t="s">
        <v>34</v>
      </c>
      <c r="E88" t="s">
        <v>1245</v>
      </c>
      <c r="F88" t="s">
        <v>616</v>
      </c>
      <c r="G88">
        <v>776.81159000000002</v>
      </c>
      <c r="H88">
        <v>3</v>
      </c>
      <c r="X88" s="51"/>
    </row>
    <row r="89" spans="1:24">
      <c r="B89">
        <v>2</v>
      </c>
      <c r="C89">
        <v>1992</v>
      </c>
      <c r="D89" t="s">
        <v>34</v>
      </c>
      <c r="E89" t="s">
        <v>1247</v>
      </c>
      <c r="F89" t="s">
        <v>616</v>
      </c>
      <c r="G89">
        <v>1263.76812</v>
      </c>
      <c r="H89">
        <v>3</v>
      </c>
      <c r="X89" s="51"/>
    </row>
    <row r="90" spans="1:24">
      <c r="B90">
        <v>3</v>
      </c>
      <c r="C90">
        <v>1993</v>
      </c>
      <c r="D90" t="s">
        <v>32</v>
      </c>
      <c r="E90" t="s">
        <v>1237</v>
      </c>
      <c r="F90" t="s">
        <v>616</v>
      </c>
      <c r="G90">
        <v>17.391300000000001</v>
      </c>
      <c r="H90">
        <v>3</v>
      </c>
      <c r="X90" s="51"/>
    </row>
    <row r="91" spans="1:24">
      <c r="B91">
        <v>3</v>
      </c>
      <c r="C91">
        <v>1993</v>
      </c>
      <c r="D91" t="s">
        <v>32</v>
      </c>
      <c r="E91" t="s">
        <v>1242</v>
      </c>
      <c r="F91" t="s">
        <v>616</v>
      </c>
      <c r="G91">
        <v>971.01449000000002</v>
      </c>
      <c r="H91">
        <v>3</v>
      </c>
      <c r="X91" s="51"/>
    </row>
    <row r="92" spans="1:24">
      <c r="B92">
        <v>3</v>
      </c>
      <c r="C92">
        <v>1993</v>
      </c>
      <c r="D92" t="s">
        <v>32</v>
      </c>
      <c r="E92" t="s">
        <v>1244</v>
      </c>
      <c r="F92" t="s">
        <v>616</v>
      </c>
      <c r="G92">
        <v>875.36231999999995</v>
      </c>
      <c r="H92">
        <v>3</v>
      </c>
      <c r="X92" s="51"/>
    </row>
    <row r="93" spans="1:24">
      <c r="B93">
        <v>3</v>
      </c>
      <c r="C93">
        <v>1993</v>
      </c>
      <c r="D93" t="s">
        <v>34</v>
      </c>
      <c r="E93" t="s">
        <v>1241</v>
      </c>
      <c r="F93" t="s">
        <v>616</v>
      </c>
      <c r="G93">
        <v>391.30435</v>
      </c>
      <c r="H93">
        <v>3</v>
      </c>
      <c r="X93" s="51"/>
    </row>
    <row r="94" spans="1:24">
      <c r="B94">
        <v>3</v>
      </c>
      <c r="C94">
        <v>1993</v>
      </c>
      <c r="D94" t="s">
        <v>34</v>
      </c>
      <c r="E94" t="s">
        <v>1243</v>
      </c>
      <c r="F94" t="s">
        <v>616</v>
      </c>
      <c r="G94">
        <v>600</v>
      </c>
      <c r="H94">
        <v>3</v>
      </c>
      <c r="X94" s="51"/>
    </row>
    <row r="95" spans="1:24">
      <c r="B95">
        <v>3</v>
      </c>
      <c r="C95">
        <v>1993</v>
      </c>
      <c r="D95" t="s">
        <v>34</v>
      </c>
      <c r="E95" t="s">
        <v>1245</v>
      </c>
      <c r="F95" t="s">
        <v>616</v>
      </c>
      <c r="G95">
        <v>788.4058</v>
      </c>
      <c r="H95">
        <v>3</v>
      </c>
      <c r="X95" s="51"/>
    </row>
    <row r="96" spans="1:24">
      <c r="B96">
        <v>3</v>
      </c>
      <c r="C96">
        <v>1993</v>
      </c>
      <c r="D96" t="s">
        <v>34</v>
      </c>
      <c r="E96" t="s">
        <v>1247</v>
      </c>
      <c r="F96" t="s">
        <v>616</v>
      </c>
      <c r="G96">
        <v>704.34783000000004</v>
      </c>
      <c r="H96">
        <v>3</v>
      </c>
      <c r="X96" s="51"/>
    </row>
    <row r="97" spans="2:24">
      <c r="B97">
        <v>4</v>
      </c>
      <c r="C97">
        <v>1994</v>
      </c>
      <c r="D97" t="s">
        <v>32</v>
      </c>
      <c r="E97" t="s">
        <v>1237</v>
      </c>
      <c r="F97" t="s">
        <v>616</v>
      </c>
      <c r="G97">
        <v>31.884060000000002</v>
      </c>
      <c r="H97">
        <v>3</v>
      </c>
      <c r="X97" s="51"/>
    </row>
    <row r="98" spans="2:24">
      <c r="B98">
        <v>4</v>
      </c>
      <c r="C98">
        <v>1994</v>
      </c>
      <c r="D98" t="s">
        <v>32</v>
      </c>
      <c r="E98" t="s">
        <v>1242</v>
      </c>
      <c r="F98" t="s">
        <v>616</v>
      </c>
      <c r="G98">
        <v>1611.5942</v>
      </c>
      <c r="H98">
        <v>3</v>
      </c>
      <c r="X98" s="51"/>
    </row>
    <row r="99" spans="2:24">
      <c r="B99">
        <v>4</v>
      </c>
      <c r="C99">
        <v>1994</v>
      </c>
      <c r="D99" t="s">
        <v>32</v>
      </c>
      <c r="E99" t="s">
        <v>1244</v>
      </c>
      <c r="F99" t="s">
        <v>616</v>
      </c>
      <c r="G99">
        <v>1614.4927499999999</v>
      </c>
      <c r="H99">
        <v>3</v>
      </c>
      <c r="X99" s="51"/>
    </row>
    <row r="100" spans="2:24">
      <c r="B100">
        <v>4</v>
      </c>
      <c r="C100">
        <v>1994</v>
      </c>
      <c r="D100" t="s">
        <v>34</v>
      </c>
      <c r="E100" t="s">
        <v>1241</v>
      </c>
      <c r="F100" t="s">
        <v>616</v>
      </c>
      <c r="G100">
        <v>724.63768000000005</v>
      </c>
      <c r="H100">
        <v>3</v>
      </c>
      <c r="X100" s="51"/>
    </row>
    <row r="101" spans="2:24">
      <c r="B101">
        <v>4</v>
      </c>
      <c r="C101">
        <v>1994</v>
      </c>
      <c r="D101" t="s">
        <v>34</v>
      </c>
      <c r="E101" t="s">
        <v>1243</v>
      </c>
      <c r="F101" t="s">
        <v>616</v>
      </c>
      <c r="G101">
        <v>1156.5217399999999</v>
      </c>
      <c r="H101">
        <v>3</v>
      </c>
      <c r="X101" s="51"/>
    </row>
    <row r="102" spans="2:24">
      <c r="B102">
        <v>4</v>
      </c>
      <c r="C102">
        <v>1994</v>
      </c>
      <c r="D102" t="s">
        <v>34</v>
      </c>
      <c r="E102" t="s">
        <v>1245</v>
      </c>
      <c r="F102" t="s">
        <v>616</v>
      </c>
      <c r="G102">
        <v>1469.56522</v>
      </c>
      <c r="H102">
        <v>3</v>
      </c>
      <c r="X102" s="51"/>
    </row>
    <row r="103" spans="2:24">
      <c r="B103">
        <v>4</v>
      </c>
      <c r="C103">
        <v>1994</v>
      </c>
      <c r="D103" t="s">
        <v>34</v>
      </c>
      <c r="E103" t="s">
        <v>1247</v>
      </c>
      <c r="F103" t="s">
        <v>616</v>
      </c>
      <c r="G103">
        <v>1715.9420299999999</v>
      </c>
      <c r="H103">
        <v>3</v>
      </c>
      <c r="X103" s="51"/>
    </row>
    <row r="104" spans="2:24">
      <c r="B104">
        <v>3</v>
      </c>
      <c r="C104">
        <v>1993</v>
      </c>
      <c r="D104" t="s">
        <v>32</v>
      </c>
      <c r="E104" t="s">
        <v>1237</v>
      </c>
      <c r="F104" t="s">
        <v>1248</v>
      </c>
      <c r="G104">
        <v>9.5389499999999998</v>
      </c>
      <c r="H104">
        <v>3</v>
      </c>
      <c r="X104" s="51"/>
    </row>
    <row r="105" spans="2:24">
      <c r="B105">
        <v>3</v>
      </c>
      <c r="C105">
        <v>1993</v>
      </c>
      <c r="D105" t="s">
        <v>32</v>
      </c>
      <c r="E105" t="s">
        <v>1242</v>
      </c>
      <c r="F105" t="s">
        <v>1248</v>
      </c>
      <c r="G105">
        <v>519.87280999999996</v>
      </c>
      <c r="H105">
        <v>3</v>
      </c>
      <c r="X105" s="51"/>
    </row>
    <row r="106" spans="2:24">
      <c r="B106">
        <v>3</v>
      </c>
      <c r="C106">
        <v>1993</v>
      </c>
      <c r="D106" t="s">
        <v>32</v>
      </c>
      <c r="E106" t="s">
        <v>1244</v>
      </c>
      <c r="F106" t="s">
        <v>1248</v>
      </c>
      <c r="G106">
        <v>624.80127000000005</v>
      </c>
      <c r="H106">
        <v>3</v>
      </c>
      <c r="X106" s="51"/>
    </row>
    <row r="107" spans="2:24">
      <c r="B107">
        <v>3</v>
      </c>
      <c r="C107">
        <v>1993</v>
      </c>
      <c r="D107" t="s">
        <v>34</v>
      </c>
      <c r="E107" t="s">
        <v>1241</v>
      </c>
      <c r="F107" t="s">
        <v>1248</v>
      </c>
      <c r="G107">
        <v>263.91097000000002</v>
      </c>
      <c r="H107">
        <v>3</v>
      </c>
      <c r="X107" s="51"/>
    </row>
    <row r="108" spans="2:24">
      <c r="B108">
        <v>3</v>
      </c>
      <c r="C108">
        <v>1993</v>
      </c>
      <c r="D108" t="s">
        <v>34</v>
      </c>
      <c r="E108" t="s">
        <v>1243</v>
      </c>
      <c r="F108" t="s">
        <v>1248</v>
      </c>
      <c r="G108">
        <v>368.83942999999999</v>
      </c>
      <c r="H108">
        <v>3</v>
      </c>
      <c r="X108" s="51"/>
    </row>
    <row r="109" spans="2:24">
      <c r="B109">
        <v>3</v>
      </c>
      <c r="C109">
        <v>1993</v>
      </c>
      <c r="D109" t="s">
        <v>34</v>
      </c>
      <c r="E109" t="s">
        <v>1245</v>
      </c>
      <c r="F109" t="s">
        <v>1248</v>
      </c>
      <c r="G109">
        <v>513.51351</v>
      </c>
      <c r="H109">
        <v>3</v>
      </c>
      <c r="X109" s="51"/>
    </row>
    <row r="110" spans="2:24">
      <c r="B110">
        <v>3</v>
      </c>
      <c r="C110">
        <v>1993</v>
      </c>
      <c r="D110" t="s">
        <v>34</v>
      </c>
      <c r="E110" t="s">
        <v>1247</v>
      </c>
      <c r="F110" t="s">
        <v>1248</v>
      </c>
      <c r="G110">
        <v>421.30365999999998</v>
      </c>
      <c r="H110">
        <v>3</v>
      </c>
      <c r="X110" s="51"/>
    </row>
    <row r="111" spans="2:24">
      <c r="B111">
        <v>4</v>
      </c>
      <c r="C111">
        <v>1994</v>
      </c>
      <c r="D111" t="s">
        <v>32</v>
      </c>
      <c r="E111" t="s">
        <v>1237</v>
      </c>
      <c r="F111" t="s">
        <v>1248</v>
      </c>
      <c r="G111">
        <v>22.257549999999998</v>
      </c>
      <c r="H111">
        <v>3</v>
      </c>
      <c r="X111" s="51"/>
    </row>
    <row r="112" spans="2:24">
      <c r="B112">
        <v>4</v>
      </c>
      <c r="C112">
        <v>1994</v>
      </c>
      <c r="D112" t="s">
        <v>32</v>
      </c>
      <c r="E112" t="s">
        <v>1242</v>
      </c>
      <c r="F112" t="s">
        <v>1248</v>
      </c>
      <c r="G112">
        <v>885.53259000000003</v>
      </c>
      <c r="H112">
        <v>3</v>
      </c>
      <c r="X112" s="51"/>
    </row>
    <row r="113" spans="2:24">
      <c r="B113">
        <v>4</v>
      </c>
      <c r="C113">
        <v>1994</v>
      </c>
      <c r="D113" t="s">
        <v>32</v>
      </c>
      <c r="E113" t="s">
        <v>1244</v>
      </c>
      <c r="F113" t="s">
        <v>1248</v>
      </c>
      <c r="G113">
        <v>985.69156999999996</v>
      </c>
      <c r="H113">
        <v>3</v>
      </c>
      <c r="X113" s="51"/>
    </row>
    <row r="114" spans="2:24">
      <c r="B114">
        <v>4</v>
      </c>
      <c r="C114">
        <v>1994</v>
      </c>
      <c r="D114" t="s">
        <v>34</v>
      </c>
      <c r="E114" t="s">
        <v>1241</v>
      </c>
      <c r="F114" t="s">
        <v>1248</v>
      </c>
      <c r="G114">
        <v>437.20191</v>
      </c>
      <c r="H114">
        <v>3</v>
      </c>
      <c r="X114" s="51"/>
    </row>
    <row r="115" spans="2:24">
      <c r="B115">
        <v>4</v>
      </c>
      <c r="C115">
        <v>1994</v>
      </c>
      <c r="D115" t="s">
        <v>34</v>
      </c>
      <c r="E115" t="s">
        <v>1243</v>
      </c>
      <c r="F115" t="s">
        <v>1248</v>
      </c>
      <c r="G115">
        <v>724.96024999999997</v>
      </c>
      <c r="H115">
        <v>3</v>
      </c>
      <c r="X115" s="51"/>
    </row>
    <row r="116" spans="2:24">
      <c r="B116">
        <v>4</v>
      </c>
      <c r="C116">
        <v>1994</v>
      </c>
      <c r="D116" t="s">
        <v>34</v>
      </c>
      <c r="E116" t="s">
        <v>1245</v>
      </c>
      <c r="F116" t="s">
        <v>1248</v>
      </c>
      <c r="G116">
        <v>844.19713999999999</v>
      </c>
      <c r="H116">
        <v>3</v>
      </c>
      <c r="X116" s="51"/>
    </row>
    <row r="117" spans="2:24">
      <c r="B117">
        <v>4</v>
      </c>
      <c r="C117">
        <v>1994</v>
      </c>
      <c r="D117" t="s">
        <v>34</v>
      </c>
      <c r="E117" t="s">
        <v>1247</v>
      </c>
      <c r="F117" t="s">
        <v>1248</v>
      </c>
      <c r="G117">
        <v>944.35612000000003</v>
      </c>
      <c r="H117">
        <v>3</v>
      </c>
      <c r="X117" s="51"/>
    </row>
    <row r="118" spans="2:24">
      <c r="X118" s="51"/>
    </row>
    <row r="119" spans="2:24">
      <c r="X119" s="51"/>
    </row>
    <row r="120" spans="2:24">
      <c r="X120" s="51"/>
    </row>
    <row r="121" spans="2:24">
      <c r="X121" s="51"/>
    </row>
    <row r="122" spans="2:24">
      <c r="X122" s="51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81"/>
  <sheetViews>
    <sheetView workbookViewId="0">
      <selection activeCell="H14" sqref="H14"/>
    </sheetView>
  </sheetViews>
  <sheetFormatPr defaultColWidth="11" defaultRowHeight="15.6"/>
  <cols>
    <col min="8" max="8" width="10.8984375" style="48"/>
  </cols>
  <sheetData>
    <row r="1" spans="1:22">
      <c r="A1" t="s">
        <v>60</v>
      </c>
      <c r="B1" t="s">
        <v>15</v>
      </c>
      <c r="C1" t="s">
        <v>49</v>
      </c>
      <c r="D1" t="s">
        <v>706</v>
      </c>
      <c r="E1" t="s">
        <v>70</v>
      </c>
      <c r="F1" t="s">
        <v>13</v>
      </c>
      <c r="H1" s="47"/>
      <c r="I1" t="s">
        <v>15</v>
      </c>
      <c r="J1" t="s">
        <v>16</v>
      </c>
      <c r="K1" t="s">
        <v>515</v>
      </c>
      <c r="L1" t="s">
        <v>707</v>
      </c>
      <c r="M1" t="s">
        <v>708</v>
      </c>
      <c r="N1" t="s">
        <v>620</v>
      </c>
      <c r="O1" t="s">
        <v>709</v>
      </c>
      <c r="P1" s="51" t="s">
        <v>711</v>
      </c>
      <c r="Q1" s="51" t="s">
        <v>712</v>
      </c>
      <c r="R1" s="51" t="s">
        <v>713</v>
      </c>
      <c r="S1" s="51" t="s">
        <v>714</v>
      </c>
      <c r="T1" t="s">
        <v>715</v>
      </c>
      <c r="U1" t="s">
        <v>716</v>
      </c>
      <c r="V1" t="s">
        <v>28</v>
      </c>
    </row>
    <row r="2" spans="1:22">
      <c r="A2" t="s">
        <v>61</v>
      </c>
      <c r="B2">
        <v>1</v>
      </c>
      <c r="C2" t="s">
        <v>32</v>
      </c>
      <c r="D2" t="s">
        <v>1285</v>
      </c>
      <c r="E2">
        <v>0</v>
      </c>
      <c r="F2">
        <v>6</v>
      </c>
      <c r="I2">
        <v>1</v>
      </c>
      <c r="J2">
        <v>1</v>
      </c>
      <c r="K2" t="s">
        <v>819</v>
      </c>
      <c r="L2" t="s">
        <v>1286</v>
      </c>
      <c r="M2" t="s">
        <v>70</v>
      </c>
      <c r="N2" t="s">
        <v>1287</v>
      </c>
      <c r="O2" t="s">
        <v>1288</v>
      </c>
      <c r="P2" s="51">
        <f>AVERAGE(E2:E3)</f>
        <v>0</v>
      </c>
      <c r="Q2" s="51">
        <v>0</v>
      </c>
      <c r="R2" s="51">
        <v>12</v>
      </c>
      <c r="S2" s="51">
        <v>6</v>
      </c>
      <c r="T2" t="e">
        <f>Q2/P2</f>
        <v>#DIV/0!</v>
      </c>
      <c r="U2" t="e">
        <f t="shared" ref="U2:U43" si="0">LN(T2)</f>
        <v>#DIV/0!</v>
      </c>
      <c r="V2">
        <f t="shared" ref="V2:V43" si="1">(R2*S2)/(S2+R2)</f>
        <v>4</v>
      </c>
    </row>
    <row r="3" spans="1:22">
      <c r="A3" t="s">
        <v>515</v>
      </c>
      <c r="B3">
        <v>1</v>
      </c>
      <c r="C3" t="s">
        <v>32</v>
      </c>
      <c r="D3" t="s">
        <v>1289</v>
      </c>
      <c r="E3">
        <v>0</v>
      </c>
      <c r="F3">
        <v>6</v>
      </c>
      <c r="I3">
        <v>1</v>
      </c>
      <c r="J3">
        <v>2</v>
      </c>
      <c r="K3" t="s">
        <v>819</v>
      </c>
      <c r="L3" t="s">
        <v>1286</v>
      </c>
      <c r="M3" t="s">
        <v>70</v>
      </c>
      <c r="N3" t="s">
        <v>1287</v>
      </c>
      <c r="O3" t="s">
        <v>1290</v>
      </c>
      <c r="P3" s="51">
        <v>0</v>
      </c>
      <c r="Q3" s="51">
        <v>0</v>
      </c>
      <c r="R3" s="51">
        <v>12</v>
      </c>
      <c r="S3" s="51">
        <v>6</v>
      </c>
      <c r="T3" t="e">
        <f t="shared" ref="T3:T43" si="2">Q3/P3</f>
        <v>#DIV/0!</v>
      </c>
      <c r="U3" t="e">
        <f t="shared" si="0"/>
        <v>#DIV/0!</v>
      </c>
      <c r="V3">
        <f t="shared" si="1"/>
        <v>4</v>
      </c>
    </row>
    <row r="4" spans="1:22">
      <c r="A4" t="s">
        <v>819</v>
      </c>
      <c r="B4">
        <v>1</v>
      </c>
      <c r="C4" t="s">
        <v>32</v>
      </c>
      <c r="D4" t="s">
        <v>1291</v>
      </c>
      <c r="E4">
        <v>0</v>
      </c>
      <c r="F4">
        <v>6</v>
      </c>
      <c r="I4">
        <v>1</v>
      </c>
      <c r="J4">
        <v>3</v>
      </c>
      <c r="K4" t="s">
        <v>819</v>
      </c>
      <c r="L4" t="s">
        <v>1286</v>
      </c>
      <c r="M4" t="s">
        <v>70</v>
      </c>
      <c r="N4" t="s">
        <v>1287</v>
      </c>
      <c r="O4" t="s">
        <v>1292</v>
      </c>
      <c r="P4" s="51">
        <v>0</v>
      </c>
      <c r="Q4" s="51">
        <v>0</v>
      </c>
      <c r="R4" s="51">
        <v>12</v>
      </c>
      <c r="S4" s="51">
        <v>6</v>
      </c>
      <c r="T4" t="e">
        <f t="shared" si="2"/>
        <v>#DIV/0!</v>
      </c>
      <c r="U4" t="e">
        <f t="shared" si="0"/>
        <v>#DIV/0!</v>
      </c>
      <c r="V4">
        <f t="shared" si="1"/>
        <v>4</v>
      </c>
    </row>
    <row r="5" spans="1:22">
      <c r="A5" t="s">
        <v>707</v>
      </c>
      <c r="B5">
        <v>1</v>
      </c>
      <c r="C5" t="s">
        <v>32</v>
      </c>
      <c r="D5" t="s">
        <v>1293</v>
      </c>
      <c r="E5">
        <v>0</v>
      </c>
      <c r="F5">
        <v>6</v>
      </c>
      <c r="I5">
        <v>1</v>
      </c>
      <c r="J5">
        <v>4</v>
      </c>
      <c r="K5" t="s">
        <v>819</v>
      </c>
      <c r="L5" t="s">
        <v>1286</v>
      </c>
      <c r="M5" t="s">
        <v>70</v>
      </c>
      <c r="N5" t="s">
        <v>1287</v>
      </c>
      <c r="O5" t="s">
        <v>1294</v>
      </c>
      <c r="P5" s="51">
        <v>0</v>
      </c>
      <c r="Q5" s="51">
        <v>0</v>
      </c>
      <c r="R5" s="51">
        <v>12</v>
      </c>
      <c r="S5" s="51">
        <v>6</v>
      </c>
      <c r="T5" t="e">
        <f t="shared" si="2"/>
        <v>#DIV/0!</v>
      </c>
      <c r="U5" t="e">
        <f t="shared" si="0"/>
        <v>#DIV/0!</v>
      </c>
      <c r="V5">
        <f t="shared" si="1"/>
        <v>4</v>
      </c>
    </row>
    <row r="6" spans="1:22">
      <c r="A6" t="s">
        <v>1286</v>
      </c>
      <c r="B6">
        <v>1</v>
      </c>
      <c r="C6" t="s">
        <v>34</v>
      </c>
      <c r="D6" t="s">
        <v>1288</v>
      </c>
      <c r="E6">
        <v>0</v>
      </c>
      <c r="F6">
        <v>6</v>
      </c>
      <c r="I6">
        <v>1</v>
      </c>
      <c r="J6">
        <v>5</v>
      </c>
      <c r="K6" t="s">
        <v>819</v>
      </c>
      <c r="L6" t="s">
        <v>1286</v>
      </c>
      <c r="M6" t="s">
        <v>70</v>
      </c>
      <c r="N6" t="s">
        <v>1287</v>
      </c>
      <c r="O6" t="s">
        <v>1295</v>
      </c>
      <c r="P6" s="51">
        <v>0</v>
      </c>
      <c r="Q6" s="51">
        <v>0</v>
      </c>
      <c r="R6" s="51">
        <v>12</v>
      </c>
      <c r="S6" s="51">
        <v>6</v>
      </c>
      <c r="T6" t="e">
        <f t="shared" si="2"/>
        <v>#DIV/0!</v>
      </c>
      <c r="U6" t="e">
        <f t="shared" si="0"/>
        <v>#DIV/0!</v>
      </c>
      <c r="V6">
        <f t="shared" si="1"/>
        <v>4</v>
      </c>
    </row>
    <row r="7" spans="1:22">
      <c r="A7" t="s">
        <v>620</v>
      </c>
      <c r="B7">
        <v>1</v>
      </c>
      <c r="C7" t="s">
        <v>34</v>
      </c>
      <c r="D7" t="s">
        <v>1290</v>
      </c>
      <c r="E7">
        <v>0</v>
      </c>
      <c r="F7">
        <v>6</v>
      </c>
      <c r="I7">
        <v>1</v>
      </c>
      <c r="J7">
        <v>6</v>
      </c>
      <c r="K7" t="s">
        <v>819</v>
      </c>
      <c r="L7" t="s">
        <v>1286</v>
      </c>
      <c r="M7" t="s">
        <v>70</v>
      </c>
      <c r="N7" t="s">
        <v>1287</v>
      </c>
      <c r="O7" t="s">
        <v>1296</v>
      </c>
      <c r="P7" s="51">
        <v>0</v>
      </c>
      <c r="Q7" s="51">
        <v>0</v>
      </c>
      <c r="R7" s="51">
        <v>12</v>
      </c>
      <c r="S7" s="51">
        <v>6</v>
      </c>
      <c r="T7" t="e">
        <f t="shared" si="2"/>
        <v>#DIV/0!</v>
      </c>
      <c r="U7" t="e">
        <f t="shared" si="0"/>
        <v>#DIV/0!</v>
      </c>
      <c r="V7">
        <f t="shared" si="1"/>
        <v>4</v>
      </c>
    </row>
    <row r="8" spans="1:22">
      <c r="A8" t="s">
        <v>1287</v>
      </c>
      <c r="B8">
        <v>1</v>
      </c>
      <c r="C8" t="s">
        <v>34</v>
      </c>
      <c r="D8" t="s">
        <v>1292</v>
      </c>
      <c r="E8">
        <v>0</v>
      </c>
      <c r="F8">
        <v>6</v>
      </c>
      <c r="I8">
        <v>1</v>
      </c>
      <c r="J8">
        <v>7</v>
      </c>
      <c r="K8" t="s">
        <v>819</v>
      </c>
      <c r="L8" t="s">
        <v>1286</v>
      </c>
      <c r="M8" t="s">
        <v>70</v>
      </c>
      <c r="N8" t="s">
        <v>1287</v>
      </c>
      <c r="O8" t="s">
        <v>1297</v>
      </c>
      <c r="P8" s="51">
        <v>0</v>
      </c>
      <c r="Q8" s="51">
        <v>0</v>
      </c>
      <c r="R8" s="51">
        <v>18</v>
      </c>
      <c r="S8" s="51">
        <v>6</v>
      </c>
      <c r="T8" t="e">
        <f t="shared" si="2"/>
        <v>#DIV/0!</v>
      </c>
      <c r="U8" t="e">
        <f t="shared" si="0"/>
        <v>#DIV/0!</v>
      </c>
      <c r="V8">
        <f t="shared" si="1"/>
        <v>4.5</v>
      </c>
    </row>
    <row r="9" spans="1:22">
      <c r="B9">
        <v>1</v>
      </c>
      <c r="C9" t="s">
        <v>34</v>
      </c>
      <c r="D9" t="s">
        <v>1294</v>
      </c>
      <c r="E9">
        <v>0</v>
      </c>
      <c r="F9">
        <v>6</v>
      </c>
      <c r="I9">
        <v>1</v>
      </c>
      <c r="J9">
        <v>8</v>
      </c>
      <c r="K9" t="s">
        <v>819</v>
      </c>
      <c r="L9" t="s">
        <v>1286</v>
      </c>
      <c r="M9" t="s">
        <v>70</v>
      </c>
      <c r="N9" t="s">
        <v>1287</v>
      </c>
      <c r="O9" t="s">
        <v>1298</v>
      </c>
      <c r="P9" s="51">
        <v>0</v>
      </c>
      <c r="Q9" s="51">
        <v>0</v>
      </c>
      <c r="R9" s="51">
        <v>18</v>
      </c>
      <c r="S9" s="51">
        <v>6</v>
      </c>
      <c r="T9" t="e">
        <f t="shared" si="2"/>
        <v>#DIV/0!</v>
      </c>
      <c r="U9" t="e">
        <f t="shared" si="0"/>
        <v>#DIV/0!</v>
      </c>
      <c r="V9">
        <f t="shared" si="1"/>
        <v>4.5</v>
      </c>
    </row>
    <row r="10" spans="1:22">
      <c r="B10">
        <v>1</v>
      </c>
      <c r="C10" t="s">
        <v>34</v>
      </c>
      <c r="D10" t="s">
        <v>1295</v>
      </c>
      <c r="E10">
        <v>0</v>
      </c>
      <c r="F10">
        <v>6</v>
      </c>
      <c r="I10">
        <v>1</v>
      </c>
      <c r="J10">
        <v>9</v>
      </c>
      <c r="K10" t="s">
        <v>819</v>
      </c>
      <c r="L10" t="s">
        <v>1286</v>
      </c>
      <c r="M10" t="s">
        <v>70</v>
      </c>
      <c r="N10" t="s">
        <v>1287</v>
      </c>
      <c r="O10" t="s">
        <v>1299</v>
      </c>
      <c r="P10" s="51">
        <v>0</v>
      </c>
      <c r="Q10" s="51">
        <v>0</v>
      </c>
      <c r="R10" s="51">
        <v>18</v>
      </c>
      <c r="S10" s="51">
        <v>6</v>
      </c>
      <c r="T10" t="e">
        <f t="shared" si="2"/>
        <v>#DIV/0!</v>
      </c>
      <c r="U10" t="e">
        <f t="shared" si="0"/>
        <v>#DIV/0!</v>
      </c>
      <c r="V10">
        <f t="shared" si="1"/>
        <v>4.5</v>
      </c>
    </row>
    <row r="11" spans="1:22">
      <c r="B11">
        <v>1</v>
      </c>
      <c r="C11" t="s">
        <v>34</v>
      </c>
      <c r="D11" t="s">
        <v>1296</v>
      </c>
      <c r="E11">
        <v>0</v>
      </c>
      <c r="F11">
        <v>6</v>
      </c>
      <c r="I11">
        <v>1</v>
      </c>
      <c r="J11">
        <v>10</v>
      </c>
      <c r="K11" t="s">
        <v>819</v>
      </c>
      <c r="L11" t="s">
        <v>1286</v>
      </c>
      <c r="M11" t="s">
        <v>70</v>
      </c>
      <c r="N11" t="s">
        <v>1287</v>
      </c>
      <c r="O11" t="s">
        <v>1300</v>
      </c>
      <c r="P11" s="51">
        <v>0</v>
      </c>
      <c r="Q11" s="51">
        <v>0</v>
      </c>
      <c r="R11" s="51">
        <v>18</v>
      </c>
      <c r="S11" s="51">
        <v>6</v>
      </c>
      <c r="T11" t="e">
        <f t="shared" si="2"/>
        <v>#DIV/0!</v>
      </c>
      <c r="U11" t="e">
        <f t="shared" si="0"/>
        <v>#DIV/0!</v>
      </c>
      <c r="V11">
        <f t="shared" si="1"/>
        <v>4.5</v>
      </c>
    </row>
    <row r="12" spans="1:22">
      <c r="B12">
        <v>1</v>
      </c>
      <c r="C12" t="s">
        <v>34</v>
      </c>
      <c r="D12" t="s">
        <v>1297</v>
      </c>
      <c r="E12">
        <v>0</v>
      </c>
      <c r="F12">
        <v>6</v>
      </c>
      <c r="I12">
        <v>1</v>
      </c>
      <c r="J12">
        <v>11</v>
      </c>
      <c r="K12" t="s">
        <v>819</v>
      </c>
      <c r="L12" t="s">
        <v>1286</v>
      </c>
      <c r="M12" t="s">
        <v>70</v>
      </c>
      <c r="N12" t="s">
        <v>1287</v>
      </c>
      <c r="O12" t="s">
        <v>1301</v>
      </c>
      <c r="P12" s="51">
        <v>0</v>
      </c>
      <c r="Q12" s="51">
        <v>0</v>
      </c>
      <c r="R12" s="51">
        <v>24</v>
      </c>
      <c r="S12" s="51">
        <v>6</v>
      </c>
      <c r="T12" t="e">
        <f t="shared" si="2"/>
        <v>#DIV/0!</v>
      </c>
      <c r="U12" t="e">
        <f t="shared" si="0"/>
        <v>#DIV/0!</v>
      </c>
      <c r="V12">
        <f t="shared" si="1"/>
        <v>4.8</v>
      </c>
    </row>
    <row r="13" spans="1:22">
      <c r="B13">
        <v>1</v>
      </c>
      <c r="C13" t="s">
        <v>34</v>
      </c>
      <c r="D13" t="s">
        <v>1298</v>
      </c>
      <c r="E13">
        <v>0</v>
      </c>
      <c r="F13">
        <v>6</v>
      </c>
      <c r="I13">
        <v>2</v>
      </c>
      <c r="J13">
        <v>1</v>
      </c>
      <c r="K13" t="s">
        <v>819</v>
      </c>
      <c r="L13" t="s">
        <v>1286</v>
      </c>
      <c r="M13" t="s">
        <v>70</v>
      </c>
      <c r="N13" t="s">
        <v>1302</v>
      </c>
      <c r="O13" t="s">
        <v>1288</v>
      </c>
      <c r="P13" s="51">
        <f>AVERAGE(E19:E20)</f>
        <v>1</v>
      </c>
      <c r="Q13" s="51">
        <f t="shared" ref="Q13:Q23" si="3">E23</f>
        <v>2</v>
      </c>
      <c r="R13" s="51">
        <v>12</v>
      </c>
      <c r="S13" s="51">
        <v>6</v>
      </c>
      <c r="T13">
        <f t="shared" si="2"/>
        <v>2</v>
      </c>
      <c r="U13">
        <f t="shared" si="0"/>
        <v>0.69314718055994529</v>
      </c>
      <c r="V13">
        <f t="shared" si="1"/>
        <v>4</v>
      </c>
    </row>
    <row r="14" spans="1:22">
      <c r="B14">
        <v>1</v>
      </c>
      <c r="C14" t="s">
        <v>34</v>
      </c>
      <c r="D14" t="s">
        <v>1299</v>
      </c>
      <c r="E14">
        <v>0</v>
      </c>
      <c r="F14">
        <v>6</v>
      </c>
      <c r="I14">
        <v>2</v>
      </c>
      <c r="J14">
        <v>2</v>
      </c>
      <c r="K14" t="s">
        <v>819</v>
      </c>
      <c r="L14" t="s">
        <v>1286</v>
      </c>
      <c r="M14" t="s">
        <v>70</v>
      </c>
      <c r="N14" t="s">
        <v>1302</v>
      </c>
      <c r="O14" t="s">
        <v>1290</v>
      </c>
      <c r="P14" s="51">
        <f>AVERAGE(E19,E21)</f>
        <v>8</v>
      </c>
      <c r="Q14" s="51">
        <f t="shared" si="3"/>
        <v>5</v>
      </c>
      <c r="R14" s="51">
        <v>12</v>
      </c>
      <c r="S14" s="51">
        <v>6</v>
      </c>
      <c r="T14">
        <f t="shared" si="2"/>
        <v>0.625</v>
      </c>
      <c r="U14">
        <f t="shared" si="0"/>
        <v>-0.47000362924573558</v>
      </c>
      <c r="V14">
        <f t="shared" si="1"/>
        <v>4</v>
      </c>
    </row>
    <row r="15" spans="1:22">
      <c r="B15">
        <v>1</v>
      </c>
      <c r="C15" t="s">
        <v>34</v>
      </c>
      <c r="D15" t="s">
        <v>1300</v>
      </c>
      <c r="E15">
        <v>0</v>
      </c>
      <c r="F15">
        <v>6</v>
      </c>
      <c r="I15">
        <v>2</v>
      </c>
      <c r="J15">
        <v>3</v>
      </c>
      <c r="K15" t="s">
        <v>819</v>
      </c>
      <c r="L15" t="s">
        <v>1286</v>
      </c>
      <c r="M15" t="s">
        <v>70</v>
      </c>
      <c r="N15" t="s">
        <v>1302</v>
      </c>
      <c r="O15" t="s">
        <v>1292</v>
      </c>
      <c r="P15" s="51">
        <f>AVERAGE(E19,E22)</f>
        <v>8</v>
      </c>
      <c r="Q15" s="51">
        <f t="shared" si="3"/>
        <v>5</v>
      </c>
      <c r="R15" s="51">
        <v>12</v>
      </c>
      <c r="S15" s="51">
        <v>6</v>
      </c>
      <c r="T15">
        <f t="shared" si="2"/>
        <v>0.625</v>
      </c>
      <c r="U15">
        <f t="shared" si="0"/>
        <v>-0.47000362924573558</v>
      </c>
      <c r="V15">
        <f t="shared" si="1"/>
        <v>4</v>
      </c>
    </row>
    <row r="16" spans="1:22">
      <c r="B16">
        <v>1</v>
      </c>
      <c r="C16" t="s">
        <v>34</v>
      </c>
      <c r="D16" t="s">
        <v>1301</v>
      </c>
      <c r="E16">
        <v>0</v>
      </c>
      <c r="F16">
        <v>6</v>
      </c>
      <c r="I16">
        <v>2</v>
      </c>
      <c r="J16">
        <v>4</v>
      </c>
      <c r="K16" t="s">
        <v>819</v>
      </c>
      <c r="L16" t="s">
        <v>1286</v>
      </c>
      <c r="M16" t="s">
        <v>70</v>
      </c>
      <c r="N16" t="s">
        <v>1302</v>
      </c>
      <c r="O16" t="s">
        <v>1294</v>
      </c>
      <c r="P16" s="51">
        <v>8</v>
      </c>
      <c r="Q16" s="51">
        <f t="shared" si="3"/>
        <v>5</v>
      </c>
      <c r="R16" s="51">
        <v>12</v>
      </c>
      <c r="S16" s="51">
        <v>6</v>
      </c>
      <c r="T16">
        <f t="shared" si="2"/>
        <v>0.625</v>
      </c>
      <c r="U16">
        <f t="shared" si="0"/>
        <v>-0.47000362924573558</v>
      </c>
      <c r="V16">
        <f t="shared" si="1"/>
        <v>4</v>
      </c>
    </row>
    <row r="17" spans="1:22">
      <c r="I17">
        <v>2</v>
      </c>
      <c r="J17">
        <v>5</v>
      </c>
      <c r="K17" t="s">
        <v>819</v>
      </c>
      <c r="L17" t="s">
        <v>1286</v>
      </c>
      <c r="M17" t="s">
        <v>70</v>
      </c>
      <c r="N17" t="s">
        <v>1302</v>
      </c>
      <c r="O17" t="s">
        <v>1295</v>
      </c>
      <c r="P17" s="51">
        <v>8</v>
      </c>
      <c r="Q17" s="51">
        <f t="shared" si="3"/>
        <v>6</v>
      </c>
      <c r="R17" s="51">
        <v>12</v>
      </c>
      <c r="S17" s="51">
        <v>6</v>
      </c>
      <c r="T17">
        <f t="shared" si="2"/>
        <v>0.75</v>
      </c>
      <c r="U17">
        <f t="shared" si="0"/>
        <v>-0.2876820724517809</v>
      </c>
      <c r="V17">
        <f t="shared" si="1"/>
        <v>4</v>
      </c>
    </row>
    <row r="18" spans="1:22">
      <c r="A18" t="s">
        <v>60</v>
      </c>
      <c r="B18" t="s">
        <v>15</v>
      </c>
      <c r="C18" t="s">
        <v>49</v>
      </c>
      <c r="D18" t="s">
        <v>706</v>
      </c>
      <c r="E18" t="s">
        <v>70</v>
      </c>
      <c r="F18" t="s">
        <v>13</v>
      </c>
      <c r="I18">
        <v>2</v>
      </c>
      <c r="J18">
        <v>6</v>
      </c>
      <c r="K18" t="s">
        <v>819</v>
      </c>
      <c r="L18" t="s">
        <v>1286</v>
      </c>
      <c r="M18" t="s">
        <v>70</v>
      </c>
      <c r="N18" t="s">
        <v>1302</v>
      </c>
      <c r="O18" t="s">
        <v>1296</v>
      </c>
      <c r="P18" s="51">
        <f>AVERAGE(E21:E22)</f>
        <v>15</v>
      </c>
      <c r="Q18" s="51">
        <f t="shared" si="3"/>
        <v>12</v>
      </c>
      <c r="R18" s="51">
        <v>12</v>
      </c>
      <c r="S18" s="51">
        <v>6</v>
      </c>
      <c r="T18">
        <f t="shared" si="2"/>
        <v>0.8</v>
      </c>
      <c r="U18">
        <f t="shared" si="0"/>
        <v>-0.22314355131420971</v>
      </c>
      <c r="V18">
        <f t="shared" si="1"/>
        <v>4</v>
      </c>
    </row>
    <row r="19" spans="1:22">
      <c r="A19" t="s">
        <v>61</v>
      </c>
      <c r="B19">
        <v>2</v>
      </c>
      <c r="C19" t="s">
        <v>32</v>
      </c>
      <c r="D19" t="s">
        <v>1285</v>
      </c>
      <c r="E19">
        <v>1</v>
      </c>
      <c r="F19">
        <v>6</v>
      </c>
      <c r="I19">
        <v>2</v>
      </c>
      <c r="J19">
        <v>7</v>
      </c>
      <c r="K19" t="s">
        <v>819</v>
      </c>
      <c r="L19" t="s">
        <v>1286</v>
      </c>
      <c r="M19" t="s">
        <v>70</v>
      </c>
      <c r="N19" t="s">
        <v>1302</v>
      </c>
      <c r="O19" t="s">
        <v>1297</v>
      </c>
      <c r="P19" s="51">
        <f>AVERAGE(E19,E20,E21)</f>
        <v>5.666666666666667</v>
      </c>
      <c r="Q19" s="51">
        <f t="shared" si="3"/>
        <v>2</v>
      </c>
      <c r="R19" s="51">
        <v>18</v>
      </c>
      <c r="S19" s="51">
        <v>6</v>
      </c>
      <c r="T19">
        <f t="shared" si="2"/>
        <v>0.3529411764705882</v>
      </c>
      <c r="U19">
        <f t="shared" si="0"/>
        <v>-1.0414538748281612</v>
      </c>
      <c r="V19">
        <f t="shared" si="1"/>
        <v>4.5</v>
      </c>
    </row>
    <row r="20" spans="1:22">
      <c r="A20" t="s">
        <v>515</v>
      </c>
      <c r="B20">
        <v>2</v>
      </c>
      <c r="C20" t="s">
        <v>32</v>
      </c>
      <c r="D20" t="s">
        <v>1289</v>
      </c>
      <c r="E20">
        <v>1</v>
      </c>
      <c r="F20">
        <v>6</v>
      </c>
      <c r="I20">
        <v>2</v>
      </c>
      <c r="J20">
        <v>8</v>
      </c>
      <c r="K20" t="s">
        <v>819</v>
      </c>
      <c r="L20" t="s">
        <v>1286</v>
      </c>
      <c r="M20" t="s">
        <v>70</v>
      </c>
      <c r="N20" t="s">
        <v>1302</v>
      </c>
      <c r="O20" t="s">
        <v>1298</v>
      </c>
      <c r="P20" s="51">
        <f>AVERAGE(E19,E20,E22)</f>
        <v>5.666666666666667</v>
      </c>
      <c r="Q20" s="51">
        <f t="shared" si="3"/>
        <v>5</v>
      </c>
      <c r="R20" s="51">
        <v>18</v>
      </c>
      <c r="S20" s="51">
        <v>6</v>
      </c>
      <c r="T20">
        <f t="shared" si="2"/>
        <v>0.88235294117647056</v>
      </c>
      <c r="U20">
        <f t="shared" si="0"/>
        <v>-0.12516314295400605</v>
      </c>
      <c r="V20">
        <f t="shared" si="1"/>
        <v>4.5</v>
      </c>
    </row>
    <row r="21" spans="1:22">
      <c r="A21" t="s">
        <v>819</v>
      </c>
      <c r="B21">
        <v>2</v>
      </c>
      <c r="C21" t="s">
        <v>32</v>
      </c>
      <c r="D21" t="s">
        <v>1291</v>
      </c>
      <c r="E21">
        <v>15</v>
      </c>
      <c r="F21">
        <v>6</v>
      </c>
      <c r="I21">
        <v>2</v>
      </c>
      <c r="J21">
        <v>9</v>
      </c>
      <c r="K21" t="s">
        <v>819</v>
      </c>
      <c r="L21" t="s">
        <v>1286</v>
      </c>
      <c r="M21" t="s">
        <v>70</v>
      </c>
      <c r="N21" t="s">
        <v>1302</v>
      </c>
      <c r="O21" t="s">
        <v>1299</v>
      </c>
      <c r="P21" s="51">
        <f>AVERAGE(E19,E21,E22)</f>
        <v>10.333333333333334</v>
      </c>
      <c r="Q21" s="51">
        <f t="shared" si="3"/>
        <v>8</v>
      </c>
      <c r="R21" s="51">
        <v>18</v>
      </c>
      <c r="S21" s="51">
        <v>6</v>
      </c>
      <c r="T21">
        <f t="shared" si="2"/>
        <v>0.77419354838709675</v>
      </c>
      <c r="U21">
        <f t="shared" si="0"/>
        <v>-0.25593337413720063</v>
      </c>
      <c r="V21">
        <f t="shared" si="1"/>
        <v>4.5</v>
      </c>
    </row>
    <row r="22" spans="1:22">
      <c r="A22" t="s">
        <v>707</v>
      </c>
      <c r="B22">
        <v>2</v>
      </c>
      <c r="C22" t="s">
        <v>32</v>
      </c>
      <c r="D22" t="s">
        <v>1293</v>
      </c>
      <c r="E22">
        <v>15</v>
      </c>
      <c r="F22">
        <v>6</v>
      </c>
      <c r="I22">
        <v>2</v>
      </c>
      <c r="J22">
        <v>10</v>
      </c>
      <c r="K22" t="s">
        <v>819</v>
      </c>
      <c r="L22" t="s">
        <v>1286</v>
      </c>
      <c r="M22" t="s">
        <v>70</v>
      </c>
      <c r="N22" t="s">
        <v>1302</v>
      </c>
      <c r="O22" t="s">
        <v>1300</v>
      </c>
      <c r="P22" s="51">
        <f>AVERAGE(E20:E22)</f>
        <v>10.333333333333334</v>
      </c>
      <c r="Q22" s="51">
        <f t="shared" si="3"/>
        <v>6</v>
      </c>
      <c r="R22" s="51">
        <v>18</v>
      </c>
      <c r="S22" s="51">
        <v>6</v>
      </c>
      <c r="T22">
        <f t="shared" si="2"/>
        <v>0.58064516129032251</v>
      </c>
      <c r="U22">
        <f t="shared" si="0"/>
        <v>-0.54361544658898164</v>
      </c>
      <c r="V22">
        <f t="shared" si="1"/>
        <v>4.5</v>
      </c>
    </row>
    <row r="23" spans="1:22">
      <c r="A23" t="s">
        <v>1286</v>
      </c>
      <c r="B23">
        <v>2</v>
      </c>
      <c r="C23" t="s">
        <v>34</v>
      </c>
      <c r="D23" t="s">
        <v>1288</v>
      </c>
      <c r="E23">
        <v>2</v>
      </c>
      <c r="F23">
        <v>6</v>
      </c>
      <c r="I23">
        <v>2</v>
      </c>
      <c r="J23">
        <v>11</v>
      </c>
      <c r="K23" t="s">
        <v>819</v>
      </c>
      <c r="L23" t="s">
        <v>1286</v>
      </c>
      <c r="M23" t="s">
        <v>70</v>
      </c>
      <c r="N23" t="s">
        <v>1302</v>
      </c>
      <c r="O23" t="s">
        <v>1301</v>
      </c>
      <c r="P23" s="51">
        <f>AVERAGE(E19:E22)</f>
        <v>8</v>
      </c>
      <c r="Q23" s="51">
        <f t="shared" si="3"/>
        <v>7</v>
      </c>
      <c r="R23" s="51">
        <v>24</v>
      </c>
      <c r="S23" s="51">
        <v>6</v>
      </c>
      <c r="T23">
        <f t="shared" si="2"/>
        <v>0.875</v>
      </c>
      <c r="U23">
        <f t="shared" si="0"/>
        <v>-0.13353139262452263</v>
      </c>
      <c r="V23">
        <f t="shared" si="1"/>
        <v>4.8</v>
      </c>
    </row>
    <row r="24" spans="1:22">
      <c r="A24" t="s">
        <v>620</v>
      </c>
      <c r="B24">
        <v>2</v>
      </c>
      <c r="C24" t="s">
        <v>34</v>
      </c>
      <c r="D24" t="s">
        <v>1290</v>
      </c>
      <c r="E24">
        <v>5</v>
      </c>
      <c r="F24">
        <v>6</v>
      </c>
      <c r="I24">
        <v>3</v>
      </c>
      <c r="J24">
        <v>1</v>
      </c>
      <c r="K24" t="s">
        <v>819</v>
      </c>
      <c r="L24" t="s">
        <v>820</v>
      </c>
      <c r="M24" t="s">
        <v>70</v>
      </c>
      <c r="N24" t="s">
        <v>1303</v>
      </c>
      <c r="O24" t="s">
        <v>1288</v>
      </c>
      <c r="P24" s="51">
        <f>AVERAGE(E36:E37)</f>
        <v>15.5</v>
      </c>
      <c r="Q24" s="51">
        <f t="shared" ref="Q24:Q34" si="4">E40</f>
        <v>7</v>
      </c>
      <c r="R24" s="51">
        <v>12</v>
      </c>
      <c r="S24" s="51">
        <v>6</v>
      </c>
      <c r="T24">
        <f t="shared" si="2"/>
        <v>0.45161290322580644</v>
      </c>
      <c r="U24">
        <f t="shared" si="0"/>
        <v>-0.79492987486988764</v>
      </c>
      <c r="V24">
        <f t="shared" si="1"/>
        <v>4</v>
      </c>
    </row>
    <row r="25" spans="1:22">
      <c r="A25" t="s">
        <v>1302</v>
      </c>
      <c r="B25">
        <v>2</v>
      </c>
      <c r="C25" t="s">
        <v>34</v>
      </c>
      <c r="D25" t="s">
        <v>1292</v>
      </c>
      <c r="E25">
        <v>5</v>
      </c>
      <c r="F25">
        <v>6</v>
      </c>
      <c r="I25">
        <v>3</v>
      </c>
      <c r="J25">
        <v>2</v>
      </c>
      <c r="K25" t="s">
        <v>819</v>
      </c>
      <c r="L25" t="s">
        <v>820</v>
      </c>
      <c r="M25" t="s">
        <v>70</v>
      </c>
      <c r="N25" t="s">
        <v>1303</v>
      </c>
      <c r="O25" t="s">
        <v>1290</v>
      </c>
      <c r="P25" s="51">
        <f>AVERAGE(E36,E38)</f>
        <v>15</v>
      </c>
      <c r="Q25" s="51">
        <f t="shared" si="4"/>
        <v>2</v>
      </c>
      <c r="R25" s="51">
        <v>12</v>
      </c>
      <c r="S25" s="51">
        <v>6</v>
      </c>
      <c r="T25">
        <f t="shared" si="2"/>
        <v>0.13333333333333333</v>
      </c>
      <c r="U25">
        <f t="shared" si="0"/>
        <v>-2.0149030205422647</v>
      </c>
      <c r="V25">
        <f t="shared" si="1"/>
        <v>4</v>
      </c>
    </row>
    <row r="26" spans="1:22">
      <c r="B26">
        <v>2</v>
      </c>
      <c r="C26" t="s">
        <v>34</v>
      </c>
      <c r="D26" t="s">
        <v>1294</v>
      </c>
      <c r="E26">
        <v>5</v>
      </c>
      <c r="F26">
        <v>6</v>
      </c>
      <c r="I26">
        <v>3</v>
      </c>
      <c r="J26">
        <v>3</v>
      </c>
      <c r="K26" t="s">
        <v>819</v>
      </c>
      <c r="L26" t="s">
        <v>820</v>
      </c>
      <c r="M26" t="s">
        <v>70</v>
      </c>
      <c r="N26" t="s">
        <v>1303</v>
      </c>
      <c r="O26" t="s">
        <v>1292</v>
      </c>
      <c r="P26" s="51">
        <f>AVERAGE(E36,E39)</f>
        <v>22</v>
      </c>
      <c r="Q26" s="51">
        <f t="shared" si="4"/>
        <v>16</v>
      </c>
      <c r="R26" s="51">
        <v>12</v>
      </c>
      <c r="S26" s="51">
        <v>6</v>
      </c>
      <c r="T26">
        <f t="shared" si="2"/>
        <v>0.72727272727272729</v>
      </c>
      <c r="U26">
        <f t="shared" si="0"/>
        <v>-0.31845373111853459</v>
      </c>
      <c r="V26">
        <f t="shared" si="1"/>
        <v>4</v>
      </c>
    </row>
    <row r="27" spans="1:22">
      <c r="B27">
        <v>2</v>
      </c>
      <c r="C27" t="s">
        <v>34</v>
      </c>
      <c r="D27" t="s">
        <v>1295</v>
      </c>
      <c r="E27">
        <v>6</v>
      </c>
      <c r="F27">
        <v>6</v>
      </c>
      <c r="I27">
        <v>3</v>
      </c>
      <c r="J27">
        <v>4</v>
      </c>
      <c r="K27" t="s">
        <v>819</v>
      </c>
      <c r="L27" t="s">
        <v>820</v>
      </c>
      <c r="M27" t="s">
        <v>70</v>
      </c>
      <c r="N27" t="s">
        <v>1303</v>
      </c>
      <c r="O27" t="s">
        <v>1294</v>
      </c>
      <c r="P27" s="51">
        <f>AVERAGE(E37:E38)</f>
        <v>1.5</v>
      </c>
      <c r="Q27" s="51">
        <f t="shared" si="4"/>
        <v>1</v>
      </c>
      <c r="R27" s="51">
        <v>12</v>
      </c>
      <c r="S27" s="51">
        <v>6</v>
      </c>
      <c r="T27">
        <f t="shared" si="2"/>
        <v>0.66666666666666663</v>
      </c>
      <c r="U27">
        <f t="shared" si="0"/>
        <v>-0.40546510810816444</v>
      </c>
      <c r="V27">
        <f t="shared" si="1"/>
        <v>4</v>
      </c>
    </row>
    <row r="28" spans="1:22">
      <c r="B28">
        <v>2</v>
      </c>
      <c r="C28" t="s">
        <v>34</v>
      </c>
      <c r="D28" t="s">
        <v>1296</v>
      </c>
      <c r="E28">
        <v>12</v>
      </c>
      <c r="F28">
        <v>6</v>
      </c>
      <c r="I28">
        <v>3</v>
      </c>
      <c r="J28">
        <v>5</v>
      </c>
      <c r="K28" t="s">
        <v>819</v>
      </c>
      <c r="L28" t="s">
        <v>820</v>
      </c>
      <c r="M28" t="s">
        <v>70</v>
      </c>
      <c r="N28" t="s">
        <v>1303</v>
      </c>
      <c r="O28" t="s">
        <v>1295</v>
      </c>
      <c r="P28" s="51">
        <f>AVERAGE(E37,E39)</f>
        <v>8.5</v>
      </c>
      <c r="Q28" s="51">
        <f t="shared" si="4"/>
        <v>3</v>
      </c>
      <c r="R28" s="51">
        <v>12</v>
      </c>
      <c r="S28" s="51">
        <v>6</v>
      </c>
      <c r="T28">
        <f t="shared" si="2"/>
        <v>0.35294117647058826</v>
      </c>
      <c r="U28">
        <f t="shared" si="0"/>
        <v>-1.041453874828161</v>
      </c>
      <c r="V28">
        <f t="shared" si="1"/>
        <v>4</v>
      </c>
    </row>
    <row r="29" spans="1:22">
      <c r="B29">
        <v>2</v>
      </c>
      <c r="C29" t="s">
        <v>34</v>
      </c>
      <c r="D29" t="s">
        <v>1297</v>
      </c>
      <c r="E29">
        <v>2</v>
      </c>
      <c r="F29">
        <v>6</v>
      </c>
      <c r="I29">
        <v>3</v>
      </c>
      <c r="J29">
        <v>6</v>
      </c>
      <c r="K29" t="s">
        <v>819</v>
      </c>
      <c r="L29" t="s">
        <v>820</v>
      </c>
      <c r="M29" t="s">
        <v>70</v>
      </c>
      <c r="N29" t="s">
        <v>1303</v>
      </c>
      <c r="O29" t="s">
        <v>1296</v>
      </c>
      <c r="P29" s="51">
        <f>AVERAGE(E38:E39)</f>
        <v>8</v>
      </c>
      <c r="Q29" s="51">
        <f t="shared" si="4"/>
        <v>3</v>
      </c>
      <c r="R29" s="51">
        <v>12</v>
      </c>
      <c r="S29" s="51">
        <v>6</v>
      </c>
      <c r="T29">
        <f t="shared" si="2"/>
        <v>0.375</v>
      </c>
      <c r="U29">
        <f t="shared" si="0"/>
        <v>-0.98082925301172619</v>
      </c>
      <c r="V29">
        <f t="shared" si="1"/>
        <v>4</v>
      </c>
    </row>
    <row r="30" spans="1:22">
      <c r="B30">
        <v>2</v>
      </c>
      <c r="C30" t="s">
        <v>34</v>
      </c>
      <c r="D30" t="s">
        <v>1298</v>
      </c>
      <c r="E30">
        <v>5</v>
      </c>
      <c r="F30">
        <v>6</v>
      </c>
      <c r="I30">
        <v>3</v>
      </c>
      <c r="J30">
        <v>7</v>
      </c>
      <c r="K30" t="s">
        <v>819</v>
      </c>
      <c r="L30" t="s">
        <v>820</v>
      </c>
      <c r="M30" t="s">
        <v>70</v>
      </c>
      <c r="N30" t="s">
        <v>1303</v>
      </c>
      <c r="O30" t="s">
        <v>1297</v>
      </c>
      <c r="P30" s="51">
        <f>AVERAGE(E36:E38)</f>
        <v>10.666666666666666</v>
      </c>
      <c r="Q30" s="51">
        <f t="shared" si="4"/>
        <v>7</v>
      </c>
      <c r="R30" s="51">
        <v>18</v>
      </c>
      <c r="S30" s="51">
        <v>6</v>
      </c>
      <c r="T30">
        <f t="shared" si="2"/>
        <v>0.65625</v>
      </c>
      <c r="U30">
        <f t="shared" si="0"/>
        <v>-0.42121346507630353</v>
      </c>
      <c r="V30">
        <f t="shared" si="1"/>
        <v>4.5</v>
      </c>
    </row>
    <row r="31" spans="1:22">
      <c r="B31">
        <v>2</v>
      </c>
      <c r="C31" t="s">
        <v>34</v>
      </c>
      <c r="D31" t="s">
        <v>1299</v>
      </c>
      <c r="E31">
        <v>8</v>
      </c>
      <c r="F31">
        <v>6</v>
      </c>
      <c r="I31">
        <v>3</v>
      </c>
      <c r="J31">
        <v>8</v>
      </c>
      <c r="K31" t="s">
        <v>819</v>
      </c>
      <c r="L31" t="s">
        <v>820</v>
      </c>
      <c r="M31" t="s">
        <v>70</v>
      </c>
      <c r="N31" t="s">
        <v>1303</v>
      </c>
      <c r="O31" t="s">
        <v>1298</v>
      </c>
      <c r="P31" s="51">
        <f>AVERAGE(E36,E37,E39)</f>
        <v>15.333333333333334</v>
      </c>
      <c r="Q31" s="51">
        <f t="shared" si="4"/>
        <v>11</v>
      </c>
      <c r="R31" s="51">
        <v>18</v>
      </c>
      <c r="S31" s="51">
        <v>6</v>
      </c>
      <c r="T31">
        <f t="shared" si="2"/>
        <v>0.71739130434782605</v>
      </c>
      <c r="U31">
        <f t="shared" si="0"/>
        <v>-0.33213383502261479</v>
      </c>
      <c r="V31">
        <f t="shared" si="1"/>
        <v>4.5</v>
      </c>
    </row>
    <row r="32" spans="1:22">
      <c r="B32">
        <v>2</v>
      </c>
      <c r="C32" t="s">
        <v>34</v>
      </c>
      <c r="D32" t="s">
        <v>1300</v>
      </c>
      <c r="E32">
        <v>6</v>
      </c>
      <c r="F32">
        <v>6</v>
      </c>
      <c r="I32">
        <v>3</v>
      </c>
      <c r="J32">
        <v>9</v>
      </c>
      <c r="K32" t="s">
        <v>819</v>
      </c>
      <c r="L32" t="s">
        <v>820</v>
      </c>
      <c r="M32" t="s">
        <v>70</v>
      </c>
      <c r="N32" t="s">
        <v>1303</v>
      </c>
      <c r="O32" t="s">
        <v>1299</v>
      </c>
      <c r="P32" s="51">
        <f>AVERAGE(E36,E38,E39)</f>
        <v>15</v>
      </c>
      <c r="Q32" s="51">
        <f t="shared" si="4"/>
        <v>2</v>
      </c>
      <c r="R32" s="51">
        <v>18</v>
      </c>
      <c r="S32" s="51">
        <v>6</v>
      </c>
      <c r="T32">
        <f t="shared" si="2"/>
        <v>0.13333333333333333</v>
      </c>
      <c r="U32">
        <f t="shared" si="0"/>
        <v>-2.0149030205422647</v>
      </c>
      <c r="V32">
        <f t="shared" si="1"/>
        <v>4.5</v>
      </c>
    </row>
    <row r="33" spans="1:22">
      <c r="B33">
        <v>2</v>
      </c>
      <c r="C33" t="s">
        <v>34</v>
      </c>
      <c r="D33" t="s">
        <v>1301</v>
      </c>
      <c r="E33">
        <v>7</v>
      </c>
      <c r="F33">
        <v>6</v>
      </c>
      <c r="I33">
        <v>3</v>
      </c>
      <c r="J33">
        <v>10</v>
      </c>
      <c r="K33" t="s">
        <v>819</v>
      </c>
      <c r="L33" t="s">
        <v>820</v>
      </c>
      <c r="M33" t="s">
        <v>70</v>
      </c>
      <c r="N33" t="s">
        <v>1303</v>
      </c>
      <c r="O33" t="s">
        <v>1300</v>
      </c>
      <c r="P33" s="51">
        <f>AVERAGE(E37:E39)</f>
        <v>6</v>
      </c>
      <c r="Q33" s="51">
        <f t="shared" si="4"/>
        <v>1</v>
      </c>
      <c r="R33" s="51">
        <v>18</v>
      </c>
      <c r="S33" s="51">
        <v>6</v>
      </c>
      <c r="T33">
        <f t="shared" si="2"/>
        <v>0.16666666666666666</v>
      </c>
      <c r="U33">
        <f t="shared" si="0"/>
        <v>-1.791759469228055</v>
      </c>
      <c r="V33">
        <f t="shared" si="1"/>
        <v>4.5</v>
      </c>
    </row>
    <row r="34" spans="1:22">
      <c r="I34">
        <v>3</v>
      </c>
      <c r="J34">
        <v>11</v>
      </c>
      <c r="K34" t="s">
        <v>819</v>
      </c>
      <c r="L34" t="s">
        <v>820</v>
      </c>
      <c r="M34" t="s">
        <v>70</v>
      </c>
      <c r="N34" t="s">
        <v>1303</v>
      </c>
      <c r="O34" t="s">
        <v>1301</v>
      </c>
      <c r="P34" s="51">
        <f>AVERAGE(E36:E39)</f>
        <v>11.75</v>
      </c>
      <c r="Q34" s="51">
        <f t="shared" si="4"/>
        <v>5</v>
      </c>
      <c r="R34" s="51">
        <v>24</v>
      </c>
      <c r="S34" s="51">
        <v>6</v>
      </c>
      <c r="T34">
        <f t="shared" si="2"/>
        <v>0.42553191489361702</v>
      </c>
      <c r="U34">
        <f t="shared" si="0"/>
        <v>-0.85441532815606758</v>
      </c>
      <c r="V34">
        <f t="shared" si="1"/>
        <v>4.8</v>
      </c>
    </row>
    <row r="35" spans="1:22">
      <c r="A35" t="s">
        <v>60</v>
      </c>
      <c r="B35" t="s">
        <v>15</v>
      </c>
      <c r="C35" t="s">
        <v>49</v>
      </c>
      <c r="D35" t="s">
        <v>706</v>
      </c>
      <c r="E35" t="s">
        <v>70</v>
      </c>
      <c r="F35" t="s">
        <v>13</v>
      </c>
      <c r="I35">
        <v>1</v>
      </c>
      <c r="J35">
        <v>1</v>
      </c>
      <c r="K35" t="s">
        <v>819</v>
      </c>
      <c r="L35" t="s">
        <v>1286</v>
      </c>
      <c r="M35" t="s">
        <v>70</v>
      </c>
      <c r="N35" t="s">
        <v>1287</v>
      </c>
      <c r="O35" t="s">
        <v>1304</v>
      </c>
      <c r="P35" s="51">
        <v>0</v>
      </c>
      <c r="Q35" s="51">
        <v>0</v>
      </c>
      <c r="R35" s="51">
        <v>6</v>
      </c>
      <c r="S35" s="51">
        <v>6</v>
      </c>
      <c r="T35" t="e">
        <f t="shared" si="2"/>
        <v>#DIV/0!</v>
      </c>
      <c r="U35" t="e">
        <f t="shared" si="0"/>
        <v>#DIV/0!</v>
      </c>
      <c r="V35">
        <f t="shared" si="1"/>
        <v>3</v>
      </c>
    </row>
    <row r="36" spans="1:22">
      <c r="A36" t="s">
        <v>61</v>
      </c>
      <c r="B36">
        <v>3</v>
      </c>
      <c r="C36" t="s">
        <v>32</v>
      </c>
      <c r="D36" t="s">
        <v>1285</v>
      </c>
      <c r="E36">
        <v>29</v>
      </c>
      <c r="F36">
        <v>6</v>
      </c>
      <c r="I36">
        <v>1</v>
      </c>
      <c r="J36">
        <v>2</v>
      </c>
      <c r="K36" t="s">
        <v>819</v>
      </c>
      <c r="L36" t="s">
        <v>1286</v>
      </c>
      <c r="M36" t="s">
        <v>70</v>
      </c>
      <c r="N36" t="s">
        <v>1287</v>
      </c>
      <c r="O36" t="s">
        <v>1305</v>
      </c>
      <c r="P36" s="51">
        <v>0</v>
      </c>
      <c r="Q36" s="51">
        <v>0</v>
      </c>
      <c r="R36" s="51">
        <v>6</v>
      </c>
      <c r="S36" s="51">
        <v>6</v>
      </c>
      <c r="T36" t="e">
        <f t="shared" si="2"/>
        <v>#DIV/0!</v>
      </c>
      <c r="U36" t="e">
        <f t="shared" si="0"/>
        <v>#DIV/0!</v>
      </c>
      <c r="V36">
        <f t="shared" si="1"/>
        <v>3</v>
      </c>
    </row>
    <row r="37" spans="1:22">
      <c r="A37" t="s">
        <v>515</v>
      </c>
      <c r="B37">
        <v>3</v>
      </c>
      <c r="C37" t="s">
        <v>32</v>
      </c>
      <c r="D37" t="s">
        <v>1289</v>
      </c>
      <c r="E37">
        <v>2</v>
      </c>
      <c r="F37">
        <v>6</v>
      </c>
      <c r="I37">
        <v>1</v>
      </c>
      <c r="J37">
        <v>3</v>
      </c>
      <c r="K37" t="s">
        <v>819</v>
      </c>
      <c r="L37" t="s">
        <v>1286</v>
      </c>
      <c r="M37" t="s">
        <v>70</v>
      </c>
      <c r="N37" t="s">
        <v>1287</v>
      </c>
      <c r="O37" t="s">
        <v>1306</v>
      </c>
      <c r="P37" s="51">
        <v>0</v>
      </c>
      <c r="Q37" s="51">
        <v>0</v>
      </c>
      <c r="R37" s="51">
        <v>6</v>
      </c>
      <c r="S37" s="51">
        <v>6</v>
      </c>
      <c r="T37" t="e">
        <f t="shared" si="2"/>
        <v>#DIV/0!</v>
      </c>
      <c r="U37" t="e">
        <f t="shared" si="0"/>
        <v>#DIV/0!</v>
      </c>
      <c r="V37">
        <f t="shared" si="1"/>
        <v>3</v>
      </c>
    </row>
    <row r="38" spans="1:22">
      <c r="A38" t="s">
        <v>819</v>
      </c>
      <c r="B38">
        <v>3</v>
      </c>
      <c r="C38" t="s">
        <v>32</v>
      </c>
      <c r="D38" t="s">
        <v>1291</v>
      </c>
      <c r="E38">
        <v>1</v>
      </c>
      <c r="F38">
        <v>6</v>
      </c>
      <c r="I38">
        <v>2</v>
      </c>
      <c r="J38">
        <v>1</v>
      </c>
      <c r="K38" t="s">
        <v>819</v>
      </c>
      <c r="L38" t="s">
        <v>1286</v>
      </c>
      <c r="M38" t="s">
        <v>70</v>
      </c>
      <c r="N38" t="s">
        <v>1302</v>
      </c>
      <c r="O38" t="s">
        <v>1304</v>
      </c>
      <c r="P38" s="51">
        <v>7.82477</v>
      </c>
      <c r="Q38" s="51">
        <v>5.6042300000000003</v>
      </c>
      <c r="R38" s="51">
        <v>6</v>
      </c>
      <c r="S38" s="51">
        <v>6</v>
      </c>
      <c r="T38">
        <f>Q38/P38</f>
        <v>0.71621657888985879</v>
      </c>
      <c r="U38">
        <f t="shared" si="0"/>
        <v>-0.33377267327765631</v>
      </c>
      <c r="V38">
        <f t="shared" si="1"/>
        <v>3</v>
      </c>
    </row>
    <row r="39" spans="1:22">
      <c r="A39" t="s">
        <v>707</v>
      </c>
      <c r="B39">
        <v>3</v>
      </c>
      <c r="C39" t="s">
        <v>32</v>
      </c>
      <c r="D39" t="s">
        <v>1293</v>
      </c>
      <c r="E39">
        <v>15</v>
      </c>
      <c r="F39">
        <v>6</v>
      </c>
      <c r="I39">
        <v>2</v>
      </c>
      <c r="J39">
        <v>2</v>
      </c>
      <c r="K39" t="s">
        <v>819</v>
      </c>
      <c r="L39" t="s">
        <v>1286</v>
      </c>
      <c r="M39" t="s">
        <v>70</v>
      </c>
      <c r="N39" t="s">
        <v>1302</v>
      </c>
      <c r="O39" t="s">
        <v>1305</v>
      </c>
      <c r="P39" s="51">
        <v>7.82477</v>
      </c>
      <c r="Q39" s="51">
        <v>5.4984900000000003</v>
      </c>
      <c r="R39" s="51">
        <v>6</v>
      </c>
      <c r="S39" s="51">
        <v>6</v>
      </c>
      <c r="T39">
        <f t="shared" si="2"/>
        <v>0.70270308264651871</v>
      </c>
      <c r="U39">
        <f t="shared" si="0"/>
        <v>-0.35282083393361197</v>
      </c>
      <c r="V39">
        <f t="shared" si="1"/>
        <v>3</v>
      </c>
    </row>
    <row r="40" spans="1:22">
      <c r="A40" t="s">
        <v>820</v>
      </c>
      <c r="B40">
        <v>3</v>
      </c>
      <c r="C40" t="s">
        <v>34</v>
      </c>
      <c r="D40" t="s">
        <v>1288</v>
      </c>
      <c r="E40">
        <v>7</v>
      </c>
      <c r="F40">
        <v>6</v>
      </c>
      <c r="I40">
        <v>2</v>
      </c>
      <c r="J40">
        <v>3</v>
      </c>
      <c r="K40" t="s">
        <v>819</v>
      </c>
      <c r="L40" t="s">
        <v>1286</v>
      </c>
      <c r="M40" t="s">
        <v>70</v>
      </c>
      <c r="N40" t="s">
        <v>1302</v>
      </c>
      <c r="O40" t="s">
        <v>1306</v>
      </c>
      <c r="P40" s="51">
        <v>7.82477</v>
      </c>
      <c r="Q40" s="51">
        <v>6.7673699999999997</v>
      </c>
      <c r="R40" s="51">
        <v>6</v>
      </c>
      <c r="S40" s="51">
        <v>6</v>
      </c>
      <c r="T40">
        <f t="shared" si="2"/>
        <v>0.86486503756659938</v>
      </c>
      <c r="U40">
        <f t="shared" si="0"/>
        <v>-0.1451818101581373</v>
      </c>
      <c r="V40">
        <f t="shared" si="1"/>
        <v>3</v>
      </c>
    </row>
    <row r="41" spans="1:22">
      <c r="A41" t="s">
        <v>620</v>
      </c>
      <c r="B41">
        <v>3</v>
      </c>
      <c r="C41" t="s">
        <v>34</v>
      </c>
      <c r="D41" t="s">
        <v>1290</v>
      </c>
      <c r="E41">
        <v>2</v>
      </c>
      <c r="F41">
        <v>6</v>
      </c>
      <c r="I41">
        <v>3</v>
      </c>
      <c r="J41">
        <v>1</v>
      </c>
      <c r="K41" t="s">
        <v>819</v>
      </c>
      <c r="L41" t="s">
        <v>820</v>
      </c>
      <c r="M41" t="s">
        <v>70</v>
      </c>
      <c r="N41" t="s">
        <v>1303</v>
      </c>
      <c r="O41" t="s">
        <v>1304</v>
      </c>
      <c r="P41" s="51">
        <v>11.948639999999999</v>
      </c>
      <c r="Q41" s="51">
        <v>5.2870100000000004</v>
      </c>
      <c r="R41" s="51">
        <v>6</v>
      </c>
      <c r="S41" s="51">
        <v>6</v>
      </c>
      <c r="T41">
        <f t="shared" si="2"/>
        <v>0.44247797238848946</v>
      </c>
      <c r="U41">
        <f t="shared" si="0"/>
        <v>-0.81536459568623199</v>
      </c>
      <c r="V41">
        <f t="shared" si="1"/>
        <v>3</v>
      </c>
    </row>
    <row r="42" spans="1:22">
      <c r="A42" t="s">
        <v>1303</v>
      </c>
      <c r="B42">
        <v>3</v>
      </c>
      <c r="C42" t="s">
        <v>34</v>
      </c>
      <c r="D42" t="s">
        <v>1292</v>
      </c>
      <c r="E42">
        <v>16</v>
      </c>
      <c r="F42">
        <v>6</v>
      </c>
      <c r="I42">
        <v>3</v>
      </c>
      <c r="J42">
        <v>2</v>
      </c>
      <c r="K42" t="s">
        <v>819</v>
      </c>
      <c r="L42" t="s">
        <v>820</v>
      </c>
      <c r="M42" t="s">
        <v>70</v>
      </c>
      <c r="N42" t="s">
        <v>1303</v>
      </c>
      <c r="O42" t="s">
        <v>1305</v>
      </c>
      <c r="P42" s="51">
        <v>11.948639999999999</v>
      </c>
      <c r="Q42" s="51">
        <v>5.2870100000000004</v>
      </c>
      <c r="R42" s="51">
        <v>6</v>
      </c>
      <c r="S42" s="51">
        <v>6</v>
      </c>
      <c r="T42">
        <f t="shared" si="2"/>
        <v>0.44247797238848946</v>
      </c>
      <c r="U42">
        <f t="shared" si="0"/>
        <v>-0.81536459568623199</v>
      </c>
      <c r="V42">
        <f t="shared" si="1"/>
        <v>3</v>
      </c>
    </row>
    <row r="43" spans="1:22">
      <c r="B43">
        <v>3</v>
      </c>
      <c r="C43" t="s">
        <v>34</v>
      </c>
      <c r="D43" t="s">
        <v>1294</v>
      </c>
      <c r="E43">
        <v>1</v>
      </c>
      <c r="F43">
        <v>6</v>
      </c>
      <c r="I43">
        <v>3</v>
      </c>
      <c r="J43">
        <v>3</v>
      </c>
      <c r="K43" t="s">
        <v>819</v>
      </c>
      <c r="L43" t="s">
        <v>820</v>
      </c>
      <c r="M43" t="s">
        <v>70</v>
      </c>
      <c r="N43" t="s">
        <v>1303</v>
      </c>
      <c r="O43" t="s">
        <v>1306</v>
      </c>
      <c r="P43" s="51">
        <v>11.948639999999999</v>
      </c>
      <c r="Q43" s="51">
        <v>5.2870100000000004</v>
      </c>
      <c r="R43" s="51">
        <v>6</v>
      </c>
      <c r="S43" s="51">
        <v>6</v>
      </c>
      <c r="T43">
        <f t="shared" si="2"/>
        <v>0.44247797238848946</v>
      </c>
      <c r="U43">
        <f t="shared" si="0"/>
        <v>-0.81536459568623199</v>
      </c>
      <c r="V43">
        <f t="shared" si="1"/>
        <v>3</v>
      </c>
    </row>
    <row r="44" spans="1:22">
      <c r="B44">
        <v>3</v>
      </c>
      <c r="C44" t="s">
        <v>34</v>
      </c>
      <c r="D44" t="s">
        <v>1295</v>
      </c>
      <c r="E44">
        <v>3</v>
      </c>
      <c r="F44">
        <v>6</v>
      </c>
      <c r="P44" s="51"/>
      <c r="Q44" s="51"/>
      <c r="R44" s="51"/>
      <c r="S44" s="51"/>
    </row>
    <row r="45" spans="1:22">
      <c r="B45">
        <v>3</v>
      </c>
      <c r="C45" t="s">
        <v>34</v>
      </c>
      <c r="D45" t="s">
        <v>1296</v>
      </c>
      <c r="E45">
        <v>3</v>
      </c>
      <c r="F45">
        <v>6</v>
      </c>
      <c r="P45" s="51"/>
      <c r="Q45" s="51"/>
      <c r="R45" s="51"/>
      <c r="S45" s="51"/>
    </row>
    <row r="46" spans="1:22">
      <c r="B46">
        <v>3</v>
      </c>
      <c r="C46" t="s">
        <v>34</v>
      </c>
      <c r="D46" t="s">
        <v>1297</v>
      </c>
      <c r="E46">
        <v>7</v>
      </c>
      <c r="F46">
        <v>6</v>
      </c>
      <c r="P46" s="51"/>
      <c r="Q46" s="51"/>
      <c r="R46" s="51"/>
      <c r="S46" s="51"/>
    </row>
    <row r="47" spans="1:22">
      <c r="B47">
        <v>3</v>
      </c>
      <c r="C47" t="s">
        <v>34</v>
      </c>
      <c r="D47" t="s">
        <v>1298</v>
      </c>
      <c r="E47">
        <v>11</v>
      </c>
      <c r="F47">
        <v>6</v>
      </c>
      <c r="P47" s="51"/>
      <c r="Q47" s="51"/>
      <c r="R47" s="51"/>
      <c r="S47" s="51"/>
    </row>
    <row r="48" spans="1:22">
      <c r="B48">
        <v>3</v>
      </c>
      <c r="C48" t="s">
        <v>34</v>
      </c>
      <c r="D48" t="s">
        <v>1299</v>
      </c>
      <c r="E48">
        <v>2</v>
      </c>
      <c r="F48">
        <v>6</v>
      </c>
      <c r="P48" s="51"/>
      <c r="Q48" s="51"/>
      <c r="R48" s="51"/>
      <c r="S48" s="51"/>
    </row>
    <row r="49" spans="1:19">
      <c r="B49">
        <v>3</v>
      </c>
      <c r="C49" t="s">
        <v>34</v>
      </c>
      <c r="D49" t="s">
        <v>1300</v>
      </c>
      <c r="E49">
        <v>1</v>
      </c>
      <c r="F49">
        <v>6</v>
      </c>
      <c r="P49" s="51"/>
      <c r="Q49" s="51"/>
      <c r="R49" s="51"/>
      <c r="S49" s="51"/>
    </row>
    <row r="50" spans="1:19">
      <c r="B50">
        <v>3</v>
      </c>
      <c r="C50" t="s">
        <v>34</v>
      </c>
      <c r="D50" t="s">
        <v>1301</v>
      </c>
      <c r="E50">
        <v>5</v>
      </c>
      <c r="F50">
        <v>6</v>
      </c>
      <c r="P50" s="51"/>
      <c r="Q50" s="51"/>
      <c r="R50" s="51"/>
      <c r="S50" s="51"/>
    </row>
    <row r="51" spans="1:19">
      <c r="P51" s="51"/>
      <c r="Q51" s="51"/>
      <c r="R51" s="51"/>
      <c r="S51" s="51"/>
    </row>
    <row r="52" spans="1:19">
      <c r="A52" t="s">
        <v>60</v>
      </c>
      <c r="B52" t="s">
        <v>15</v>
      </c>
      <c r="C52" t="s">
        <v>49</v>
      </c>
      <c r="D52" t="s">
        <v>706</v>
      </c>
      <c r="E52" t="s">
        <v>70</v>
      </c>
      <c r="F52" t="s">
        <v>13</v>
      </c>
      <c r="P52" s="51"/>
      <c r="Q52" s="51"/>
      <c r="R52" s="51"/>
      <c r="S52" s="51"/>
    </row>
    <row r="53" spans="1:19">
      <c r="A53" t="s">
        <v>74</v>
      </c>
      <c r="B53">
        <v>4</v>
      </c>
      <c r="C53" t="s">
        <v>32</v>
      </c>
      <c r="D53" t="s">
        <v>1307</v>
      </c>
      <c r="E53">
        <v>0</v>
      </c>
      <c r="F53">
        <v>6</v>
      </c>
      <c r="P53" s="51"/>
      <c r="Q53" s="51"/>
      <c r="R53" s="51"/>
      <c r="S53" s="51"/>
    </row>
    <row r="54" spans="1:19">
      <c r="A54" t="s">
        <v>515</v>
      </c>
      <c r="B54">
        <v>4</v>
      </c>
      <c r="C54" t="s">
        <v>34</v>
      </c>
      <c r="D54" t="s">
        <v>1304</v>
      </c>
      <c r="E54">
        <v>0</v>
      </c>
      <c r="F54">
        <v>6</v>
      </c>
      <c r="P54" s="51"/>
      <c r="Q54" s="51"/>
      <c r="R54" s="51"/>
      <c r="S54" s="51"/>
    </row>
    <row r="55" spans="1:19">
      <c r="A55" t="s">
        <v>819</v>
      </c>
      <c r="B55">
        <v>4</v>
      </c>
      <c r="C55" t="s">
        <v>34</v>
      </c>
      <c r="D55" t="s">
        <v>1305</v>
      </c>
      <c r="E55">
        <v>0</v>
      </c>
      <c r="F55">
        <v>6</v>
      </c>
      <c r="P55" s="51"/>
      <c r="Q55" s="51"/>
      <c r="R55" s="51"/>
      <c r="S55" s="51"/>
    </row>
    <row r="56" spans="1:19">
      <c r="A56" t="s">
        <v>707</v>
      </c>
      <c r="B56">
        <v>4</v>
      </c>
      <c r="C56" t="s">
        <v>34</v>
      </c>
      <c r="D56" t="s">
        <v>1306</v>
      </c>
      <c r="E56">
        <v>0</v>
      </c>
      <c r="F56">
        <v>6</v>
      </c>
      <c r="H56" s="47"/>
      <c r="P56" s="51"/>
      <c r="Q56" s="51"/>
      <c r="R56" s="51"/>
      <c r="S56" s="51"/>
    </row>
    <row r="57" spans="1:19">
      <c r="A57" t="s">
        <v>1286</v>
      </c>
      <c r="P57" s="51"/>
      <c r="Q57" s="51"/>
      <c r="R57" s="51"/>
      <c r="S57" s="51"/>
    </row>
    <row r="58" spans="1:19">
      <c r="A58" t="s">
        <v>620</v>
      </c>
      <c r="P58" s="51"/>
      <c r="Q58" s="51"/>
      <c r="R58" s="51"/>
      <c r="S58" s="51"/>
    </row>
    <row r="59" spans="1:19">
      <c r="A59" t="s">
        <v>1287</v>
      </c>
      <c r="P59" s="51"/>
      <c r="Q59" s="51"/>
      <c r="R59" s="51"/>
      <c r="S59" s="51"/>
    </row>
    <row r="60" spans="1:19">
      <c r="P60" s="51"/>
      <c r="Q60" s="51"/>
      <c r="R60" s="51"/>
      <c r="S60" s="51"/>
    </row>
    <row r="61" spans="1:19">
      <c r="A61" t="s">
        <v>60</v>
      </c>
      <c r="B61" t="s">
        <v>15</v>
      </c>
      <c r="C61" t="s">
        <v>49</v>
      </c>
      <c r="D61" t="s">
        <v>706</v>
      </c>
      <c r="E61" t="s">
        <v>70</v>
      </c>
      <c r="F61" t="s">
        <v>13</v>
      </c>
      <c r="P61" s="51"/>
      <c r="Q61" s="51"/>
      <c r="R61" s="51"/>
      <c r="S61" s="51"/>
    </row>
    <row r="62" spans="1:19">
      <c r="A62" t="s">
        <v>74</v>
      </c>
      <c r="B62">
        <v>5</v>
      </c>
      <c r="C62" t="s">
        <v>32</v>
      </c>
      <c r="D62" t="s">
        <v>1307</v>
      </c>
      <c r="E62">
        <v>7.82477</v>
      </c>
      <c r="F62">
        <v>6</v>
      </c>
      <c r="P62" s="51"/>
      <c r="Q62" s="51"/>
      <c r="R62" s="51"/>
      <c r="S62" s="51"/>
    </row>
    <row r="63" spans="1:19">
      <c r="A63" t="s">
        <v>515</v>
      </c>
      <c r="B63">
        <v>5</v>
      </c>
      <c r="C63" t="s">
        <v>34</v>
      </c>
      <c r="D63" t="s">
        <v>1304</v>
      </c>
      <c r="E63">
        <v>5.6042300000000003</v>
      </c>
      <c r="F63">
        <v>6</v>
      </c>
      <c r="P63" s="51"/>
      <c r="Q63" s="51"/>
      <c r="R63" s="51"/>
      <c r="S63" s="51"/>
    </row>
    <row r="64" spans="1:19">
      <c r="A64" t="s">
        <v>819</v>
      </c>
      <c r="B64">
        <v>5</v>
      </c>
      <c r="C64" t="s">
        <v>34</v>
      </c>
      <c r="D64" t="s">
        <v>1305</v>
      </c>
      <c r="E64">
        <v>5.4984900000000003</v>
      </c>
      <c r="F64">
        <v>6</v>
      </c>
      <c r="P64" s="51"/>
      <c r="Q64" s="51"/>
      <c r="R64" s="51"/>
      <c r="S64" s="51"/>
    </row>
    <row r="65" spans="1:19">
      <c r="A65" t="s">
        <v>707</v>
      </c>
      <c r="B65">
        <v>5</v>
      </c>
      <c r="C65" t="s">
        <v>34</v>
      </c>
      <c r="D65" t="s">
        <v>1306</v>
      </c>
      <c r="E65">
        <v>6.7673699999999997</v>
      </c>
      <c r="F65">
        <v>6</v>
      </c>
      <c r="P65" s="51"/>
      <c r="Q65" s="51"/>
      <c r="R65" s="51"/>
      <c r="S65" s="51"/>
    </row>
    <row r="66" spans="1:19">
      <c r="A66" t="s">
        <v>1286</v>
      </c>
      <c r="P66" s="51"/>
      <c r="Q66" s="51"/>
      <c r="R66" s="51"/>
      <c r="S66" s="51"/>
    </row>
    <row r="67" spans="1:19">
      <c r="A67" t="s">
        <v>620</v>
      </c>
      <c r="P67" s="51"/>
      <c r="Q67" s="51"/>
      <c r="R67" s="51"/>
      <c r="S67" s="51"/>
    </row>
    <row r="68" spans="1:19">
      <c r="A68" t="s">
        <v>1302</v>
      </c>
      <c r="P68" s="51"/>
      <c r="Q68" s="51"/>
      <c r="R68" s="51"/>
      <c r="S68" s="51"/>
    </row>
    <row r="69" spans="1:19">
      <c r="P69" s="51"/>
      <c r="Q69" s="51"/>
      <c r="R69" s="51"/>
      <c r="S69" s="51"/>
    </row>
    <row r="70" spans="1:19">
      <c r="A70" t="s">
        <v>60</v>
      </c>
      <c r="B70" t="s">
        <v>15</v>
      </c>
      <c r="C70" t="s">
        <v>49</v>
      </c>
      <c r="D70" t="s">
        <v>706</v>
      </c>
      <c r="E70" t="s">
        <v>70</v>
      </c>
      <c r="F70" t="s">
        <v>13</v>
      </c>
      <c r="P70" s="51"/>
      <c r="Q70" s="51"/>
      <c r="R70" s="51"/>
      <c r="S70" s="51"/>
    </row>
    <row r="71" spans="1:19">
      <c r="A71" t="s">
        <v>74</v>
      </c>
      <c r="B71">
        <v>6</v>
      </c>
      <c r="C71" t="s">
        <v>32</v>
      </c>
      <c r="D71" t="s">
        <v>1307</v>
      </c>
      <c r="E71">
        <v>11.948639999999999</v>
      </c>
      <c r="F71">
        <v>6</v>
      </c>
      <c r="P71" s="51"/>
      <c r="Q71" s="51"/>
      <c r="R71" s="51"/>
      <c r="S71" s="51"/>
    </row>
    <row r="72" spans="1:19">
      <c r="A72" t="s">
        <v>515</v>
      </c>
      <c r="B72">
        <v>6</v>
      </c>
      <c r="C72" t="s">
        <v>34</v>
      </c>
      <c r="D72" t="s">
        <v>1304</v>
      </c>
      <c r="E72">
        <v>5.2870100000000004</v>
      </c>
      <c r="F72">
        <v>6</v>
      </c>
      <c r="P72" s="51"/>
      <c r="Q72" s="51"/>
      <c r="R72" s="51"/>
      <c r="S72" s="51"/>
    </row>
    <row r="73" spans="1:19">
      <c r="A73" t="s">
        <v>819</v>
      </c>
      <c r="B73">
        <v>6</v>
      </c>
      <c r="C73" t="s">
        <v>34</v>
      </c>
      <c r="D73" t="s">
        <v>1305</v>
      </c>
      <c r="E73">
        <v>5.2870100000000004</v>
      </c>
      <c r="F73">
        <v>6</v>
      </c>
      <c r="P73" s="51"/>
      <c r="Q73" s="51"/>
      <c r="R73" s="51"/>
      <c r="S73" s="51"/>
    </row>
    <row r="74" spans="1:19">
      <c r="A74" t="s">
        <v>707</v>
      </c>
      <c r="B74">
        <v>6</v>
      </c>
      <c r="C74" t="s">
        <v>34</v>
      </c>
      <c r="D74" t="s">
        <v>1306</v>
      </c>
      <c r="E74">
        <v>5.2870100000000004</v>
      </c>
      <c r="F74">
        <v>6</v>
      </c>
      <c r="P74" s="51"/>
      <c r="Q74" s="51"/>
      <c r="R74" s="51"/>
      <c r="S74" s="51"/>
    </row>
    <row r="75" spans="1:19">
      <c r="A75" t="s">
        <v>820</v>
      </c>
      <c r="P75" s="51"/>
      <c r="Q75" s="51"/>
      <c r="R75" s="51"/>
      <c r="S75" s="51"/>
    </row>
    <row r="76" spans="1:19">
      <c r="A76" t="s">
        <v>620</v>
      </c>
      <c r="P76" s="51"/>
      <c r="Q76" s="51"/>
      <c r="R76" s="51"/>
      <c r="S76" s="51"/>
    </row>
    <row r="77" spans="1:19">
      <c r="A77" t="s">
        <v>1303</v>
      </c>
      <c r="P77" s="51"/>
      <c r="Q77" s="51"/>
      <c r="R77" s="51"/>
      <c r="S77" s="51"/>
    </row>
    <row r="78" spans="1:19">
      <c r="P78" s="51"/>
      <c r="Q78" s="51"/>
      <c r="R78" s="51"/>
      <c r="S78" s="51"/>
    </row>
    <row r="79" spans="1:19">
      <c r="P79" s="51"/>
      <c r="Q79" s="51"/>
      <c r="R79" s="51"/>
      <c r="S79" s="51"/>
    </row>
    <row r="80" spans="1:19">
      <c r="P80" s="51"/>
      <c r="Q80" s="51"/>
      <c r="R80" s="51"/>
      <c r="S80" s="51"/>
    </row>
    <row r="81" spans="16:19">
      <c r="P81" s="51"/>
      <c r="Q81" s="51"/>
      <c r="R81" s="51"/>
      <c r="S81" s="5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B25"/>
  <sheetViews>
    <sheetView workbookViewId="0">
      <selection activeCell="M23" sqref="M23"/>
    </sheetView>
  </sheetViews>
  <sheetFormatPr defaultColWidth="11" defaultRowHeight="15.6"/>
  <cols>
    <col min="11" max="11" width="10.8984375" style="48"/>
  </cols>
  <sheetData>
    <row r="1" spans="1:28">
      <c r="A1" t="s">
        <v>60</v>
      </c>
      <c r="B1" t="s">
        <v>15</v>
      </c>
      <c r="C1" t="s">
        <v>597</v>
      </c>
      <c r="D1" t="s">
        <v>221</v>
      </c>
      <c r="E1" t="s">
        <v>49</v>
      </c>
      <c r="F1" t="s">
        <v>1308</v>
      </c>
      <c r="G1" t="s">
        <v>1309</v>
      </c>
      <c r="H1" t="s">
        <v>70</v>
      </c>
      <c r="I1" t="s">
        <v>13</v>
      </c>
      <c r="L1" t="s">
        <v>15</v>
      </c>
      <c r="M1" t="s">
        <v>16</v>
      </c>
      <c r="N1" t="s">
        <v>221</v>
      </c>
      <c r="O1" t="s">
        <v>515</v>
      </c>
      <c r="P1" t="s">
        <v>707</v>
      </c>
      <c r="Q1" t="s">
        <v>597</v>
      </c>
      <c r="R1" t="s">
        <v>708</v>
      </c>
      <c r="S1" t="s">
        <v>709</v>
      </c>
      <c r="T1" t="s">
        <v>348</v>
      </c>
      <c r="U1" t="s">
        <v>710</v>
      </c>
      <c r="V1" t="s">
        <v>711</v>
      </c>
      <c r="W1" t="s">
        <v>712</v>
      </c>
      <c r="X1" t="s">
        <v>713</v>
      </c>
      <c r="Y1" t="s">
        <v>714</v>
      </c>
      <c r="Z1" t="s">
        <v>715</v>
      </c>
      <c r="AA1" t="s">
        <v>716</v>
      </c>
      <c r="AB1" t="s">
        <v>28</v>
      </c>
    </row>
    <row r="2" spans="1:28">
      <c r="A2" t="s">
        <v>7</v>
      </c>
      <c r="B2">
        <v>1</v>
      </c>
      <c r="C2">
        <v>2002</v>
      </c>
      <c r="D2" t="s">
        <v>1310</v>
      </c>
      <c r="E2" t="s">
        <v>32</v>
      </c>
      <c r="F2" t="s">
        <v>1311</v>
      </c>
      <c r="G2" t="s">
        <v>1312</v>
      </c>
      <c r="H2">
        <v>8.6629000000000005</v>
      </c>
      <c r="I2">
        <v>6</v>
      </c>
      <c r="L2">
        <v>1</v>
      </c>
      <c r="M2">
        <v>1</v>
      </c>
      <c r="N2">
        <v>1</v>
      </c>
      <c r="O2" t="s">
        <v>746</v>
      </c>
      <c r="P2" t="s">
        <v>747</v>
      </c>
      <c r="Q2">
        <v>2002</v>
      </c>
      <c r="R2" t="s">
        <v>70</v>
      </c>
      <c r="S2" t="s">
        <v>1313</v>
      </c>
      <c r="T2" t="s">
        <v>219</v>
      </c>
      <c r="U2" t="s">
        <v>557</v>
      </c>
      <c r="V2">
        <f>AVERAGE(H2:H3)</f>
        <v>4.7236050000000001</v>
      </c>
      <c r="W2">
        <f>AVERAGE(H4:H5)</f>
        <v>1.7104200000000001</v>
      </c>
      <c r="X2">
        <v>6</v>
      </c>
      <c r="Y2">
        <v>6</v>
      </c>
      <c r="Z2">
        <f>W2/V2</f>
        <v>0.36210055667228735</v>
      </c>
      <c r="AA2">
        <f>LN(Z2)</f>
        <v>-1.0158333248676543</v>
      </c>
      <c r="AB2">
        <v>3</v>
      </c>
    </row>
    <row r="3" spans="1:28">
      <c r="A3" t="s">
        <v>515</v>
      </c>
      <c r="B3">
        <v>2</v>
      </c>
      <c r="C3">
        <v>2002</v>
      </c>
      <c r="D3" t="s">
        <v>1310</v>
      </c>
      <c r="E3" t="s">
        <v>32</v>
      </c>
      <c r="F3" t="s">
        <v>1311</v>
      </c>
      <c r="G3" t="s">
        <v>1314</v>
      </c>
      <c r="H3">
        <v>0.78430999999999995</v>
      </c>
      <c r="I3">
        <v>6</v>
      </c>
      <c r="L3">
        <v>2</v>
      </c>
      <c r="M3">
        <v>1</v>
      </c>
      <c r="N3">
        <v>2</v>
      </c>
      <c r="O3" t="s">
        <v>746</v>
      </c>
      <c r="P3" t="s">
        <v>747</v>
      </c>
      <c r="Q3">
        <v>2002</v>
      </c>
      <c r="R3" t="s">
        <v>70</v>
      </c>
      <c r="S3" t="s">
        <v>1313</v>
      </c>
      <c r="T3" t="s">
        <v>79</v>
      </c>
      <c r="U3" t="s">
        <v>557</v>
      </c>
      <c r="V3">
        <f>AVERAGE(H6:H7)</f>
        <v>5.7103650000000004</v>
      </c>
      <c r="W3">
        <f>AVERAGE(H8:H9)</f>
        <v>1.6652800000000001</v>
      </c>
      <c r="X3">
        <v>6</v>
      </c>
      <c r="Y3">
        <v>6</v>
      </c>
      <c r="Z3">
        <f t="shared" ref="Z3:Z7" si="0">W3/V3</f>
        <v>0.29162409057914862</v>
      </c>
      <c r="AA3">
        <f t="shared" ref="AA3:AA7" si="1">LN(Z3)</f>
        <v>-1.2322896671052472</v>
      </c>
      <c r="AB3">
        <v>3</v>
      </c>
    </row>
    <row r="4" spans="1:28">
      <c r="A4" t="s">
        <v>746</v>
      </c>
      <c r="B4">
        <v>1</v>
      </c>
      <c r="C4">
        <v>2002</v>
      </c>
      <c r="D4" t="s">
        <v>1310</v>
      </c>
      <c r="E4" t="s">
        <v>34</v>
      </c>
      <c r="F4" t="s">
        <v>1311</v>
      </c>
      <c r="G4" t="s">
        <v>1312</v>
      </c>
      <c r="H4">
        <v>2.63653</v>
      </c>
      <c r="I4">
        <v>6</v>
      </c>
      <c r="L4">
        <v>1</v>
      </c>
      <c r="M4">
        <v>2</v>
      </c>
      <c r="N4">
        <v>3</v>
      </c>
      <c r="O4" t="s">
        <v>746</v>
      </c>
      <c r="P4" t="s">
        <v>747</v>
      </c>
      <c r="Q4">
        <v>2002</v>
      </c>
      <c r="R4" t="s">
        <v>70</v>
      </c>
      <c r="S4" t="s">
        <v>1313</v>
      </c>
      <c r="T4" t="s">
        <v>219</v>
      </c>
      <c r="U4" t="s">
        <v>557</v>
      </c>
      <c r="V4">
        <f>AVERAGE(H10:H11)</f>
        <v>26.571950000000001</v>
      </c>
      <c r="W4">
        <f>AVERAGE(H12:H13)</f>
        <v>21.304139999999997</v>
      </c>
      <c r="X4">
        <v>6</v>
      </c>
      <c r="Y4">
        <v>6</v>
      </c>
      <c r="Z4">
        <f t="shared" si="0"/>
        <v>0.80175297635288323</v>
      </c>
      <c r="AA4">
        <f t="shared" si="1"/>
        <v>-0.22095472809536024</v>
      </c>
      <c r="AB4">
        <v>3</v>
      </c>
    </row>
    <row r="5" spans="1:28">
      <c r="A5" t="s">
        <v>707</v>
      </c>
      <c r="B5">
        <v>1</v>
      </c>
      <c r="C5">
        <v>2002</v>
      </c>
      <c r="D5" t="s">
        <v>1310</v>
      </c>
      <c r="E5" t="s">
        <v>34</v>
      </c>
      <c r="F5" t="s">
        <v>1311</v>
      </c>
      <c r="G5" t="s">
        <v>1314</v>
      </c>
      <c r="H5">
        <v>0.78430999999999995</v>
      </c>
      <c r="I5">
        <v>6</v>
      </c>
      <c r="L5">
        <v>2</v>
      </c>
      <c r="M5">
        <v>2</v>
      </c>
      <c r="N5">
        <v>1</v>
      </c>
      <c r="O5" t="s">
        <v>746</v>
      </c>
      <c r="P5" t="s">
        <v>747</v>
      </c>
      <c r="Q5">
        <v>2002</v>
      </c>
      <c r="R5" t="s">
        <v>70</v>
      </c>
      <c r="S5" t="s">
        <v>1313</v>
      </c>
      <c r="T5" t="s">
        <v>79</v>
      </c>
      <c r="U5" t="s">
        <v>557</v>
      </c>
      <c r="V5">
        <f>AVERAGE(H14:H15)</f>
        <v>38.414475000000003</v>
      </c>
      <c r="W5">
        <f>AVERAGE(H16:H17)</f>
        <v>28.601000000000003</v>
      </c>
      <c r="X5">
        <v>6</v>
      </c>
      <c r="Y5">
        <v>6</v>
      </c>
      <c r="Z5">
        <f t="shared" si="0"/>
        <v>0.74453705276461546</v>
      </c>
      <c r="AA5">
        <f t="shared" si="1"/>
        <v>-0.29499265944019171</v>
      </c>
      <c r="AB5">
        <v>3</v>
      </c>
    </row>
    <row r="6" spans="1:28">
      <c r="A6" t="s">
        <v>747</v>
      </c>
      <c r="B6">
        <v>2</v>
      </c>
      <c r="C6">
        <v>2002</v>
      </c>
      <c r="D6" t="s">
        <v>1310</v>
      </c>
      <c r="E6" t="s">
        <v>32</v>
      </c>
      <c r="F6" t="s">
        <v>1315</v>
      </c>
      <c r="G6" t="s">
        <v>1312</v>
      </c>
      <c r="H6">
        <v>10.73446</v>
      </c>
      <c r="I6">
        <v>6</v>
      </c>
      <c r="L6">
        <v>1</v>
      </c>
      <c r="M6">
        <v>3</v>
      </c>
      <c r="N6">
        <v>2</v>
      </c>
      <c r="O6" t="s">
        <v>746</v>
      </c>
      <c r="P6" t="s">
        <v>747</v>
      </c>
      <c r="Q6">
        <v>2002</v>
      </c>
      <c r="R6" t="s">
        <v>70</v>
      </c>
      <c r="S6" t="s">
        <v>1313</v>
      </c>
      <c r="T6" t="s">
        <v>219</v>
      </c>
      <c r="U6" t="s">
        <v>557</v>
      </c>
      <c r="V6">
        <f>AVERAGE(H18:H19)</f>
        <v>48.864380000000004</v>
      </c>
      <c r="W6">
        <f>AVERAGE(H20:H21)</f>
        <v>48.781709999999997</v>
      </c>
      <c r="X6">
        <v>6</v>
      </c>
      <c r="Y6">
        <v>6</v>
      </c>
      <c r="Z6">
        <f t="shared" si="0"/>
        <v>0.99830817458443133</v>
      </c>
      <c r="AA6">
        <f t="shared" si="1"/>
        <v>-1.6932581683935168E-3</v>
      </c>
      <c r="AB6">
        <v>3</v>
      </c>
    </row>
    <row r="7" spans="1:28">
      <c r="B7">
        <v>2</v>
      </c>
      <c r="C7">
        <v>2002</v>
      </c>
      <c r="D7" t="s">
        <v>1310</v>
      </c>
      <c r="E7" t="s">
        <v>32</v>
      </c>
      <c r="F7" t="s">
        <v>1315</v>
      </c>
      <c r="G7" t="s">
        <v>1314</v>
      </c>
      <c r="H7">
        <v>0.68627000000000005</v>
      </c>
      <c r="I7">
        <v>6</v>
      </c>
      <c r="L7">
        <v>2</v>
      </c>
      <c r="M7">
        <v>3</v>
      </c>
      <c r="N7">
        <v>3</v>
      </c>
      <c r="O7" t="s">
        <v>746</v>
      </c>
      <c r="P7" t="s">
        <v>747</v>
      </c>
      <c r="Q7">
        <v>2002</v>
      </c>
      <c r="R7" t="s">
        <v>70</v>
      </c>
      <c r="S7" t="s">
        <v>1313</v>
      </c>
      <c r="T7" t="s">
        <v>79</v>
      </c>
      <c r="U7" t="s">
        <v>557</v>
      </c>
      <c r="V7">
        <f>AVERAGE(H22:H23)</f>
        <v>54.342524999999995</v>
      </c>
      <c r="W7">
        <f>AVERAGE(H24:H25)</f>
        <v>51.802645000000005</v>
      </c>
      <c r="X7">
        <v>6</v>
      </c>
      <c r="Y7">
        <v>6</v>
      </c>
      <c r="Z7">
        <f t="shared" si="0"/>
        <v>0.95326164914125744</v>
      </c>
      <c r="AA7">
        <f t="shared" si="1"/>
        <v>-4.7865859871970708E-2</v>
      </c>
      <c r="AB7">
        <v>3</v>
      </c>
    </row>
    <row r="8" spans="1:28">
      <c r="B8">
        <v>2</v>
      </c>
      <c r="C8">
        <v>2002</v>
      </c>
      <c r="D8" t="s">
        <v>1310</v>
      </c>
      <c r="E8" t="s">
        <v>34</v>
      </c>
      <c r="F8" t="s">
        <v>1315</v>
      </c>
      <c r="G8" t="s">
        <v>1312</v>
      </c>
      <c r="H8">
        <v>2.44821</v>
      </c>
      <c r="I8">
        <v>6</v>
      </c>
    </row>
    <row r="9" spans="1:28">
      <c r="B9">
        <v>2</v>
      </c>
      <c r="C9">
        <v>2002</v>
      </c>
      <c r="D9" t="s">
        <v>1310</v>
      </c>
      <c r="E9" t="s">
        <v>34</v>
      </c>
      <c r="F9" t="s">
        <v>1315</v>
      </c>
      <c r="G9" t="s">
        <v>1314</v>
      </c>
      <c r="H9">
        <v>0.88234999999999997</v>
      </c>
      <c r="I9">
        <v>6</v>
      </c>
    </row>
    <row r="10" spans="1:28">
      <c r="B10">
        <v>1</v>
      </c>
      <c r="C10">
        <v>2002</v>
      </c>
      <c r="D10" t="s">
        <v>1316</v>
      </c>
      <c r="E10" t="s">
        <v>32</v>
      </c>
      <c r="F10" t="s">
        <v>1311</v>
      </c>
      <c r="G10" t="s">
        <v>1312</v>
      </c>
      <c r="H10">
        <v>47.457630000000002</v>
      </c>
      <c r="I10">
        <v>6</v>
      </c>
    </row>
    <row r="11" spans="1:28">
      <c r="B11">
        <v>1</v>
      </c>
      <c r="C11">
        <v>2002</v>
      </c>
      <c r="D11" t="s">
        <v>1316</v>
      </c>
      <c r="E11" t="s">
        <v>32</v>
      </c>
      <c r="F11" t="s">
        <v>1311</v>
      </c>
      <c r="G11" t="s">
        <v>1314</v>
      </c>
      <c r="H11">
        <v>5.6862700000000004</v>
      </c>
      <c r="I11">
        <v>6</v>
      </c>
    </row>
    <row r="12" spans="1:28">
      <c r="B12">
        <v>1</v>
      </c>
      <c r="C12">
        <v>2002</v>
      </c>
      <c r="D12" t="s">
        <v>1316</v>
      </c>
      <c r="E12" t="s">
        <v>34</v>
      </c>
      <c r="F12" t="s">
        <v>1311</v>
      </c>
      <c r="G12" t="s">
        <v>1312</v>
      </c>
      <c r="H12">
        <v>34.274949999999997</v>
      </c>
      <c r="I12">
        <v>6</v>
      </c>
    </row>
    <row r="13" spans="1:28">
      <c r="B13">
        <v>1</v>
      </c>
      <c r="C13">
        <v>2002</v>
      </c>
      <c r="D13" t="s">
        <v>1316</v>
      </c>
      <c r="E13" t="s">
        <v>34</v>
      </c>
      <c r="F13" t="s">
        <v>1311</v>
      </c>
      <c r="G13" t="s">
        <v>1314</v>
      </c>
      <c r="H13">
        <v>8.3333300000000001</v>
      </c>
      <c r="I13">
        <v>6</v>
      </c>
    </row>
    <row r="14" spans="1:28">
      <c r="B14">
        <v>2</v>
      </c>
      <c r="C14">
        <v>2002</v>
      </c>
      <c r="D14" t="s">
        <v>1316</v>
      </c>
      <c r="E14" t="s">
        <v>32</v>
      </c>
      <c r="F14" t="s">
        <v>1315</v>
      </c>
      <c r="G14" t="s">
        <v>1312</v>
      </c>
      <c r="H14">
        <v>69.868170000000006</v>
      </c>
      <c r="I14">
        <v>6</v>
      </c>
    </row>
    <row r="15" spans="1:28">
      <c r="B15">
        <v>2</v>
      </c>
      <c r="C15">
        <v>2002</v>
      </c>
      <c r="D15" t="s">
        <v>1316</v>
      </c>
      <c r="E15" t="s">
        <v>32</v>
      </c>
      <c r="F15" t="s">
        <v>1315</v>
      </c>
      <c r="G15" t="s">
        <v>1314</v>
      </c>
      <c r="H15">
        <v>6.9607799999999997</v>
      </c>
      <c r="I15">
        <v>6</v>
      </c>
    </row>
    <row r="16" spans="1:28">
      <c r="B16">
        <v>2</v>
      </c>
      <c r="C16">
        <v>2002</v>
      </c>
      <c r="D16" t="s">
        <v>1316</v>
      </c>
      <c r="E16" t="s">
        <v>34</v>
      </c>
      <c r="F16" t="s">
        <v>1315</v>
      </c>
      <c r="G16" t="s">
        <v>1312</v>
      </c>
      <c r="H16">
        <v>50.094160000000002</v>
      </c>
      <c r="I16">
        <v>6</v>
      </c>
    </row>
    <row r="17" spans="2:9">
      <c r="B17">
        <v>2</v>
      </c>
      <c r="C17">
        <v>2002</v>
      </c>
      <c r="D17" t="s">
        <v>1316</v>
      </c>
      <c r="E17" t="s">
        <v>34</v>
      </c>
      <c r="F17" t="s">
        <v>1315</v>
      </c>
      <c r="G17" t="s">
        <v>1314</v>
      </c>
      <c r="H17">
        <v>7.1078400000000004</v>
      </c>
      <c r="I17">
        <v>6</v>
      </c>
    </row>
    <row r="18" spans="2:9">
      <c r="B18">
        <v>1</v>
      </c>
      <c r="C18">
        <v>2002</v>
      </c>
      <c r="D18" t="s">
        <v>1317</v>
      </c>
      <c r="E18" t="s">
        <v>32</v>
      </c>
      <c r="F18" t="s">
        <v>1311</v>
      </c>
      <c r="G18" t="s">
        <v>1312</v>
      </c>
      <c r="H18">
        <v>77.777780000000007</v>
      </c>
      <c r="I18">
        <v>6</v>
      </c>
    </row>
    <row r="19" spans="2:9">
      <c r="B19">
        <v>1</v>
      </c>
      <c r="C19">
        <v>2002</v>
      </c>
      <c r="D19" t="s">
        <v>1317</v>
      </c>
      <c r="E19" t="s">
        <v>32</v>
      </c>
      <c r="F19" t="s">
        <v>1311</v>
      </c>
      <c r="G19" t="s">
        <v>1314</v>
      </c>
      <c r="H19">
        <v>19.950980000000001</v>
      </c>
      <c r="I19">
        <v>6</v>
      </c>
    </row>
    <row r="20" spans="2:9">
      <c r="B20">
        <v>1</v>
      </c>
      <c r="C20">
        <v>2002</v>
      </c>
      <c r="D20" t="s">
        <v>1317</v>
      </c>
      <c r="E20" t="s">
        <v>34</v>
      </c>
      <c r="F20" t="s">
        <v>1311</v>
      </c>
      <c r="G20" t="s">
        <v>1312</v>
      </c>
      <c r="H20">
        <v>80.602639999999994</v>
      </c>
      <c r="I20">
        <v>6</v>
      </c>
    </row>
    <row r="21" spans="2:9">
      <c r="B21">
        <v>1</v>
      </c>
      <c r="C21">
        <v>2002</v>
      </c>
      <c r="D21" t="s">
        <v>1317</v>
      </c>
      <c r="E21" t="s">
        <v>34</v>
      </c>
      <c r="F21" t="s">
        <v>1311</v>
      </c>
      <c r="G21" t="s">
        <v>1314</v>
      </c>
      <c r="H21">
        <v>16.96078</v>
      </c>
      <c r="I21">
        <v>6</v>
      </c>
    </row>
    <row r="22" spans="2:9">
      <c r="B22">
        <v>2</v>
      </c>
      <c r="C22">
        <v>2002</v>
      </c>
      <c r="D22" t="s">
        <v>1317</v>
      </c>
      <c r="E22" t="s">
        <v>32</v>
      </c>
      <c r="F22" t="s">
        <v>1315</v>
      </c>
      <c r="G22" t="s">
        <v>1312</v>
      </c>
      <c r="H22">
        <v>89.077209999999994</v>
      </c>
      <c r="I22">
        <v>6</v>
      </c>
    </row>
    <row r="23" spans="2:9">
      <c r="B23">
        <v>2</v>
      </c>
      <c r="C23">
        <v>2002</v>
      </c>
      <c r="D23" t="s">
        <v>1317</v>
      </c>
      <c r="E23" t="s">
        <v>32</v>
      </c>
      <c r="F23" t="s">
        <v>1315</v>
      </c>
      <c r="G23" t="s">
        <v>1314</v>
      </c>
      <c r="H23">
        <v>19.607839999999999</v>
      </c>
      <c r="I23">
        <v>6</v>
      </c>
    </row>
    <row r="24" spans="2:9">
      <c r="B24">
        <v>2</v>
      </c>
      <c r="C24">
        <v>2002</v>
      </c>
      <c r="D24" t="s">
        <v>1317</v>
      </c>
      <c r="E24" t="s">
        <v>34</v>
      </c>
      <c r="F24" t="s">
        <v>1315</v>
      </c>
      <c r="G24" t="s">
        <v>1312</v>
      </c>
      <c r="H24">
        <v>86.252350000000007</v>
      </c>
      <c r="I24">
        <v>6</v>
      </c>
    </row>
    <row r="25" spans="2:9">
      <c r="B25">
        <v>2</v>
      </c>
      <c r="C25">
        <v>2002</v>
      </c>
      <c r="D25" t="s">
        <v>1317</v>
      </c>
      <c r="E25" t="s">
        <v>34</v>
      </c>
      <c r="F25" t="s">
        <v>1315</v>
      </c>
      <c r="G25" t="s">
        <v>1314</v>
      </c>
      <c r="H25">
        <v>17.35294</v>
      </c>
      <c r="I25">
        <v>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A32"/>
  <sheetViews>
    <sheetView workbookViewId="0">
      <selection activeCell="K18" sqref="K18"/>
    </sheetView>
  </sheetViews>
  <sheetFormatPr defaultColWidth="11" defaultRowHeight="15.6"/>
  <cols>
    <col min="10" max="10" width="10.8984375" style="48"/>
  </cols>
  <sheetData>
    <row r="1" spans="1:27">
      <c r="A1" t="s">
        <v>60</v>
      </c>
      <c r="B1" t="s">
        <v>15</v>
      </c>
      <c r="C1" t="s">
        <v>597</v>
      </c>
      <c r="D1" t="s">
        <v>221</v>
      </c>
      <c r="E1" t="s">
        <v>49</v>
      </c>
      <c r="F1" t="s">
        <v>706</v>
      </c>
      <c r="G1" t="s">
        <v>589</v>
      </c>
      <c r="H1" t="s">
        <v>13</v>
      </c>
      <c r="J1" s="47"/>
      <c r="K1" t="s">
        <v>15</v>
      </c>
      <c r="L1" t="s">
        <v>16</v>
      </c>
      <c r="M1" t="s">
        <v>221</v>
      </c>
      <c r="N1" t="s">
        <v>515</v>
      </c>
      <c r="O1" t="s">
        <v>707</v>
      </c>
      <c r="P1" t="s">
        <v>597</v>
      </c>
      <c r="Q1" t="s">
        <v>708</v>
      </c>
      <c r="R1" t="s">
        <v>620</v>
      </c>
      <c r="S1" t="s">
        <v>709</v>
      </c>
      <c r="T1" t="s">
        <v>710</v>
      </c>
      <c r="U1" t="s">
        <v>711</v>
      </c>
      <c r="V1" t="s">
        <v>712</v>
      </c>
      <c r="W1" s="51" t="s">
        <v>713</v>
      </c>
      <c r="X1" s="51" t="s">
        <v>714</v>
      </c>
      <c r="Y1" t="s">
        <v>715</v>
      </c>
      <c r="Z1" t="s">
        <v>716</v>
      </c>
      <c r="AA1" t="s">
        <v>28</v>
      </c>
    </row>
    <row r="2" spans="1:27">
      <c r="A2" t="s">
        <v>7</v>
      </c>
      <c r="B2">
        <v>1</v>
      </c>
      <c r="C2">
        <v>1986</v>
      </c>
      <c r="D2">
        <v>1</v>
      </c>
      <c r="E2" t="s">
        <v>32</v>
      </c>
      <c r="F2" t="s">
        <v>1283</v>
      </c>
      <c r="G2">
        <v>1.5467599999999999</v>
      </c>
      <c r="H2">
        <v>4</v>
      </c>
      <c r="K2">
        <v>1</v>
      </c>
      <c r="L2">
        <v>1</v>
      </c>
      <c r="M2">
        <v>1</v>
      </c>
      <c r="N2" t="s">
        <v>988</v>
      </c>
      <c r="O2" t="s">
        <v>1284</v>
      </c>
      <c r="P2">
        <v>1986</v>
      </c>
      <c r="Q2" t="s">
        <v>589</v>
      </c>
      <c r="S2" t="s">
        <v>1283</v>
      </c>
      <c r="T2" t="s">
        <v>557</v>
      </c>
      <c r="U2">
        <f>G2</f>
        <v>1.5467599999999999</v>
      </c>
      <c r="V2">
        <f>G7</f>
        <v>0.79137000000000002</v>
      </c>
      <c r="W2" s="51">
        <v>8</v>
      </c>
      <c r="X2" s="51">
        <v>4</v>
      </c>
      <c r="Y2">
        <f>V2/U2</f>
        <v>0.51163076366081361</v>
      </c>
      <c r="Z2">
        <f t="shared" ref="Z2:Z11" si="0">LN(Y2)</f>
        <v>-0.67015207883197137</v>
      </c>
      <c r="AA2">
        <f>(W2*X2)/(X2+W2)</f>
        <v>2.6666666666666665</v>
      </c>
    </row>
    <row r="3" spans="1:27">
      <c r="A3" t="s">
        <v>515</v>
      </c>
      <c r="B3">
        <v>1</v>
      </c>
      <c r="C3">
        <v>1986</v>
      </c>
      <c r="D3">
        <v>2</v>
      </c>
      <c r="E3" t="s">
        <v>32</v>
      </c>
      <c r="F3" t="s">
        <v>1283</v>
      </c>
      <c r="G3">
        <v>3.93885</v>
      </c>
      <c r="H3">
        <v>4</v>
      </c>
      <c r="K3">
        <v>1</v>
      </c>
      <c r="L3">
        <v>2</v>
      </c>
      <c r="M3">
        <v>2</v>
      </c>
      <c r="N3" t="s">
        <v>988</v>
      </c>
      <c r="O3" t="s">
        <v>1284</v>
      </c>
      <c r="P3">
        <v>1986</v>
      </c>
      <c r="Q3" t="s">
        <v>589</v>
      </c>
      <c r="S3" t="s">
        <v>1283</v>
      </c>
      <c r="T3" t="s">
        <v>557</v>
      </c>
      <c r="U3">
        <f>G3</f>
        <v>3.93885</v>
      </c>
      <c r="V3">
        <f>G8</f>
        <v>2.6438799999999998</v>
      </c>
      <c r="W3" s="51">
        <v>8</v>
      </c>
      <c r="X3" s="51">
        <v>4</v>
      </c>
      <c r="Y3">
        <f t="shared" ref="Y3:Y11" si="1">V3/U3</f>
        <v>0.67123145080416868</v>
      </c>
      <c r="Z3">
        <f t="shared" si="0"/>
        <v>-0.39864126735217775</v>
      </c>
      <c r="AA3">
        <f t="shared" ref="AA3:AA11" si="2">(W3*X3)/(X3+W3)</f>
        <v>2.6666666666666665</v>
      </c>
    </row>
    <row r="4" spans="1:27">
      <c r="A4" t="s">
        <v>988</v>
      </c>
      <c r="B4">
        <v>1</v>
      </c>
      <c r="C4">
        <v>1986</v>
      </c>
      <c r="D4">
        <v>3</v>
      </c>
      <c r="E4" t="s">
        <v>32</v>
      </c>
      <c r="F4" t="s">
        <v>1283</v>
      </c>
      <c r="G4">
        <v>4.2266199999999996</v>
      </c>
      <c r="H4">
        <v>4</v>
      </c>
      <c r="K4">
        <v>1</v>
      </c>
      <c r="L4">
        <v>3</v>
      </c>
      <c r="M4">
        <v>3</v>
      </c>
      <c r="N4" t="s">
        <v>988</v>
      </c>
      <c r="O4" t="s">
        <v>1284</v>
      </c>
      <c r="P4">
        <v>1986</v>
      </c>
      <c r="Q4" t="s">
        <v>589</v>
      </c>
      <c r="S4" t="s">
        <v>1283</v>
      </c>
      <c r="T4" t="s">
        <v>557</v>
      </c>
      <c r="U4">
        <f>G4</f>
        <v>4.2266199999999996</v>
      </c>
      <c r="V4">
        <f>G9</f>
        <v>3.05755</v>
      </c>
      <c r="W4" s="51">
        <v>8</v>
      </c>
      <c r="X4" s="51">
        <v>4</v>
      </c>
      <c r="Y4">
        <f t="shared" si="1"/>
        <v>0.72340309751054044</v>
      </c>
      <c r="Z4">
        <f t="shared" si="0"/>
        <v>-0.32378867759531327</v>
      </c>
      <c r="AA4">
        <f t="shared" si="2"/>
        <v>2.6666666666666665</v>
      </c>
    </row>
    <row r="5" spans="1:27">
      <c r="A5" t="s">
        <v>707</v>
      </c>
      <c r="B5">
        <v>1</v>
      </c>
      <c r="C5">
        <v>1986</v>
      </c>
      <c r="D5">
        <v>4</v>
      </c>
      <c r="E5" t="s">
        <v>32</v>
      </c>
      <c r="F5" t="s">
        <v>1283</v>
      </c>
      <c r="G5">
        <v>4.5143899999999997</v>
      </c>
      <c r="H5">
        <v>4</v>
      </c>
      <c r="K5">
        <v>1</v>
      </c>
      <c r="L5">
        <v>4</v>
      </c>
      <c r="M5">
        <v>4</v>
      </c>
      <c r="N5" t="s">
        <v>988</v>
      </c>
      <c r="O5" t="s">
        <v>1284</v>
      </c>
      <c r="P5">
        <v>1986</v>
      </c>
      <c r="Q5" t="s">
        <v>589</v>
      </c>
      <c r="S5" t="s">
        <v>1283</v>
      </c>
      <c r="T5" t="s">
        <v>557</v>
      </c>
      <c r="U5">
        <f>G5</f>
        <v>4.5143899999999997</v>
      </c>
      <c r="V5">
        <f>G10</f>
        <v>3.0036</v>
      </c>
      <c r="W5" s="51">
        <v>8</v>
      </c>
      <c r="X5" s="51">
        <v>4</v>
      </c>
      <c r="Y5">
        <f t="shared" si="1"/>
        <v>0.6653390602052548</v>
      </c>
      <c r="Z5">
        <f t="shared" si="0"/>
        <v>-0.40745850329295391</v>
      </c>
      <c r="AA5">
        <f t="shared" si="2"/>
        <v>2.6666666666666665</v>
      </c>
    </row>
    <row r="6" spans="1:27">
      <c r="A6" t="s">
        <v>1284</v>
      </c>
      <c r="B6">
        <v>1</v>
      </c>
      <c r="C6">
        <v>1986</v>
      </c>
      <c r="D6">
        <v>5</v>
      </c>
      <c r="E6" t="s">
        <v>32</v>
      </c>
      <c r="F6" t="s">
        <v>1283</v>
      </c>
      <c r="G6">
        <v>7.3021599999999998</v>
      </c>
      <c r="H6">
        <v>4</v>
      </c>
      <c r="K6">
        <v>1</v>
      </c>
      <c r="L6">
        <v>5</v>
      </c>
      <c r="M6">
        <v>5</v>
      </c>
      <c r="N6" t="s">
        <v>988</v>
      </c>
      <c r="O6" t="s">
        <v>1284</v>
      </c>
      <c r="P6">
        <v>1986</v>
      </c>
      <c r="Q6" t="s">
        <v>589</v>
      </c>
      <c r="S6" t="s">
        <v>1283</v>
      </c>
      <c r="T6" t="s">
        <v>557</v>
      </c>
      <c r="U6">
        <f>G6</f>
        <v>7.3021599999999998</v>
      </c>
      <c r="V6">
        <f>G11</f>
        <v>4.33453</v>
      </c>
      <c r="W6" s="51">
        <v>8</v>
      </c>
      <c r="X6" s="51">
        <v>4</v>
      </c>
      <c r="Y6">
        <f t="shared" si="1"/>
        <v>0.59359559363256897</v>
      </c>
      <c r="Z6">
        <f t="shared" si="0"/>
        <v>-0.52155701028224399</v>
      </c>
      <c r="AA6">
        <f t="shared" si="2"/>
        <v>2.6666666666666665</v>
      </c>
    </row>
    <row r="7" spans="1:27">
      <c r="B7">
        <v>1</v>
      </c>
      <c r="C7">
        <v>1986</v>
      </c>
      <c r="D7">
        <v>1</v>
      </c>
      <c r="E7" t="s">
        <v>34</v>
      </c>
      <c r="F7" t="s">
        <v>1283</v>
      </c>
      <c r="G7">
        <v>0.79137000000000002</v>
      </c>
      <c r="H7">
        <v>4</v>
      </c>
      <c r="K7">
        <v>2</v>
      </c>
      <c r="L7">
        <v>1</v>
      </c>
      <c r="M7">
        <v>1</v>
      </c>
      <c r="N7" t="s">
        <v>988</v>
      </c>
      <c r="O7" t="s">
        <v>1284</v>
      </c>
      <c r="P7">
        <v>1987</v>
      </c>
      <c r="Q7" t="s">
        <v>589</v>
      </c>
      <c r="S7" t="s">
        <v>1283</v>
      </c>
      <c r="T7" t="s">
        <v>557</v>
      </c>
      <c r="U7">
        <f>G12</f>
        <v>1.3026500000000001</v>
      </c>
      <c r="V7">
        <f>G14</f>
        <v>0.48142000000000001</v>
      </c>
      <c r="W7" s="51">
        <v>8</v>
      </c>
      <c r="X7" s="51">
        <v>4</v>
      </c>
      <c r="Y7">
        <f t="shared" si="1"/>
        <v>0.36956972325643878</v>
      </c>
      <c r="Z7">
        <f t="shared" si="0"/>
        <v>-0.99541586016625294</v>
      </c>
      <c r="AA7">
        <f t="shared" si="2"/>
        <v>2.6666666666666665</v>
      </c>
    </row>
    <row r="8" spans="1:27">
      <c r="B8">
        <v>1</v>
      </c>
      <c r="C8">
        <v>1986</v>
      </c>
      <c r="D8">
        <v>2</v>
      </c>
      <c r="E8" t="s">
        <v>34</v>
      </c>
      <c r="F8" t="s">
        <v>1283</v>
      </c>
      <c r="G8">
        <v>2.6438799999999998</v>
      </c>
      <c r="H8">
        <v>4</v>
      </c>
      <c r="K8">
        <v>2</v>
      </c>
      <c r="L8">
        <v>2</v>
      </c>
      <c r="M8">
        <v>2</v>
      </c>
      <c r="N8" t="s">
        <v>988</v>
      </c>
      <c r="O8" t="s">
        <v>1284</v>
      </c>
      <c r="P8">
        <v>1987</v>
      </c>
      <c r="Q8" t="s">
        <v>589</v>
      </c>
      <c r="S8" t="s">
        <v>1283</v>
      </c>
      <c r="T8" t="s">
        <v>557</v>
      </c>
      <c r="U8">
        <f>G13</f>
        <v>1.6708000000000001</v>
      </c>
      <c r="V8">
        <f>G15</f>
        <v>0.22655</v>
      </c>
      <c r="W8" s="51">
        <v>8</v>
      </c>
      <c r="X8" s="51">
        <v>4</v>
      </c>
      <c r="Y8">
        <f t="shared" si="1"/>
        <v>0.13559372755566196</v>
      </c>
      <c r="Z8">
        <f t="shared" si="0"/>
        <v>-1.998092161509873</v>
      </c>
      <c r="AA8">
        <f t="shared" si="2"/>
        <v>2.6666666666666665</v>
      </c>
    </row>
    <row r="9" spans="1:27">
      <c r="B9">
        <v>1</v>
      </c>
      <c r="C9">
        <v>1986</v>
      </c>
      <c r="D9">
        <v>3</v>
      </c>
      <c r="E9" t="s">
        <v>34</v>
      </c>
      <c r="F9" t="s">
        <v>1283</v>
      </c>
      <c r="G9">
        <v>3.05755</v>
      </c>
      <c r="H9">
        <v>4</v>
      </c>
      <c r="K9">
        <v>3</v>
      </c>
      <c r="L9">
        <v>3</v>
      </c>
      <c r="M9">
        <v>1</v>
      </c>
      <c r="N9" t="s">
        <v>988</v>
      </c>
      <c r="O9" t="s">
        <v>1284</v>
      </c>
      <c r="P9">
        <v>1988</v>
      </c>
      <c r="Q9" t="s">
        <v>589</v>
      </c>
      <c r="S9" t="s">
        <v>1283</v>
      </c>
      <c r="T9" t="s">
        <v>557</v>
      </c>
      <c r="U9">
        <f>G16</f>
        <v>1.12568</v>
      </c>
      <c r="V9">
        <f>G19</f>
        <v>0.62841999999999998</v>
      </c>
      <c r="W9" s="51">
        <v>8</v>
      </c>
      <c r="X9" s="51">
        <v>4</v>
      </c>
      <c r="Y9">
        <f t="shared" si="1"/>
        <v>0.55825811953663562</v>
      </c>
      <c r="Z9">
        <f t="shared" si="0"/>
        <v>-0.58293384374312662</v>
      </c>
      <c r="AA9">
        <f t="shared" si="2"/>
        <v>2.6666666666666665</v>
      </c>
    </row>
    <row r="10" spans="1:27">
      <c r="B10">
        <v>1</v>
      </c>
      <c r="C10">
        <v>1986</v>
      </c>
      <c r="D10">
        <v>4</v>
      </c>
      <c r="E10" t="s">
        <v>34</v>
      </c>
      <c r="F10" t="s">
        <v>1283</v>
      </c>
      <c r="G10">
        <v>3.0036</v>
      </c>
      <c r="H10">
        <v>4</v>
      </c>
      <c r="K10">
        <v>3</v>
      </c>
      <c r="L10">
        <v>4</v>
      </c>
      <c r="M10">
        <v>2</v>
      </c>
      <c r="N10" t="s">
        <v>988</v>
      </c>
      <c r="O10" t="s">
        <v>1284</v>
      </c>
      <c r="P10">
        <v>1988</v>
      </c>
      <c r="Q10" t="s">
        <v>589</v>
      </c>
      <c r="S10" t="s">
        <v>1283</v>
      </c>
      <c r="T10" t="s">
        <v>557</v>
      </c>
      <c r="U10">
        <f>G17</f>
        <v>1.82514</v>
      </c>
      <c r="V10">
        <f>G20</f>
        <v>1.2459</v>
      </c>
      <c r="W10" s="51">
        <v>8</v>
      </c>
      <c r="X10" s="51">
        <v>4</v>
      </c>
      <c r="Y10">
        <f t="shared" si="1"/>
        <v>0.68263256517308257</v>
      </c>
      <c r="Z10">
        <f t="shared" si="0"/>
        <v>-0.38179853609830128</v>
      </c>
      <c r="AA10">
        <f t="shared" si="2"/>
        <v>2.6666666666666665</v>
      </c>
    </row>
    <row r="11" spans="1:27">
      <c r="B11">
        <v>1</v>
      </c>
      <c r="C11">
        <v>1986</v>
      </c>
      <c r="D11">
        <v>5</v>
      </c>
      <c r="E11" t="s">
        <v>34</v>
      </c>
      <c r="F11" t="s">
        <v>1283</v>
      </c>
      <c r="G11">
        <v>4.33453</v>
      </c>
      <c r="H11">
        <v>4</v>
      </c>
      <c r="K11">
        <v>3</v>
      </c>
      <c r="L11">
        <v>5</v>
      </c>
      <c r="M11">
        <v>3</v>
      </c>
      <c r="N11" t="s">
        <v>988</v>
      </c>
      <c r="O11" t="s">
        <v>1284</v>
      </c>
      <c r="P11">
        <v>1988</v>
      </c>
      <c r="Q11" t="s">
        <v>589</v>
      </c>
      <c r="S11" t="s">
        <v>1283</v>
      </c>
      <c r="T11" t="s">
        <v>557</v>
      </c>
      <c r="U11">
        <f>G18</f>
        <v>1.6721299999999999</v>
      </c>
      <c r="V11">
        <f>G21</f>
        <v>0.84699000000000002</v>
      </c>
      <c r="W11" s="51">
        <v>8</v>
      </c>
      <c r="X11" s="51">
        <v>4</v>
      </c>
      <c r="Y11">
        <f t="shared" si="1"/>
        <v>0.50653358291520401</v>
      </c>
      <c r="Z11">
        <f t="shared" si="0"/>
        <v>-0.68016465361143563</v>
      </c>
      <c r="AA11">
        <f t="shared" si="2"/>
        <v>2.6666666666666665</v>
      </c>
    </row>
    <row r="12" spans="1:27">
      <c r="B12">
        <v>2</v>
      </c>
      <c r="C12">
        <v>1987</v>
      </c>
      <c r="D12">
        <v>1</v>
      </c>
      <c r="E12" t="s">
        <v>32</v>
      </c>
      <c r="F12" t="s">
        <v>1283</v>
      </c>
      <c r="G12">
        <v>1.3026500000000001</v>
      </c>
      <c r="H12">
        <v>4</v>
      </c>
      <c r="W12" s="51"/>
      <c r="X12" s="51"/>
    </row>
    <row r="13" spans="1:27">
      <c r="B13">
        <v>2</v>
      </c>
      <c r="C13">
        <v>1987</v>
      </c>
      <c r="D13">
        <v>2</v>
      </c>
      <c r="E13" t="s">
        <v>32</v>
      </c>
      <c r="F13" t="s">
        <v>1283</v>
      </c>
      <c r="G13">
        <v>1.6708000000000001</v>
      </c>
      <c r="H13">
        <v>4</v>
      </c>
      <c r="W13" s="51"/>
      <c r="X13" s="51"/>
    </row>
    <row r="14" spans="1:27">
      <c r="B14">
        <v>2</v>
      </c>
      <c r="C14">
        <v>1987</v>
      </c>
      <c r="D14">
        <v>1</v>
      </c>
      <c r="E14" t="s">
        <v>34</v>
      </c>
      <c r="F14" t="s">
        <v>1283</v>
      </c>
      <c r="G14">
        <v>0.48142000000000001</v>
      </c>
      <c r="H14">
        <v>4</v>
      </c>
      <c r="W14" s="51"/>
      <c r="X14" s="51"/>
    </row>
    <row r="15" spans="1:27">
      <c r="B15">
        <v>2</v>
      </c>
      <c r="C15">
        <v>1987</v>
      </c>
      <c r="D15">
        <v>2</v>
      </c>
      <c r="E15" t="s">
        <v>34</v>
      </c>
      <c r="F15" t="s">
        <v>1283</v>
      </c>
      <c r="G15">
        <v>0.22655</v>
      </c>
      <c r="H15">
        <v>4</v>
      </c>
      <c r="W15" s="51"/>
      <c r="X15" s="51"/>
    </row>
    <row r="16" spans="1:27">
      <c r="B16">
        <v>3</v>
      </c>
      <c r="C16">
        <v>1988</v>
      </c>
      <c r="D16">
        <v>1</v>
      </c>
      <c r="E16" t="s">
        <v>32</v>
      </c>
      <c r="F16" t="s">
        <v>1283</v>
      </c>
      <c r="G16">
        <v>1.12568</v>
      </c>
      <c r="H16">
        <v>4</v>
      </c>
      <c r="W16" s="51"/>
      <c r="X16" s="51"/>
    </row>
    <row r="17" spans="1:24">
      <c r="B17">
        <v>3</v>
      </c>
      <c r="C17">
        <v>1988</v>
      </c>
      <c r="D17">
        <v>2</v>
      </c>
      <c r="E17" t="s">
        <v>32</v>
      </c>
      <c r="F17" t="s">
        <v>1283</v>
      </c>
      <c r="G17">
        <v>1.82514</v>
      </c>
      <c r="H17">
        <v>4</v>
      </c>
      <c r="W17" s="51"/>
      <c r="X17" s="51"/>
    </row>
    <row r="18" spans="1:24">
      <c r="B18">
        <v>3</v>
      </c>
      <c r="C18">
        <v>1988</v>
      </c>
      <c r="D18">
        <v>3</v>
      </c>
      <c r="E18" t="s">
        <v>32</v>
      </c>
      <c r="F18" t="s">
        <v>1283</v>
      </c>
      <c r="G18">
        <v>1.6721299999999999</v>
      </c>
      <c r="H18">
        <v>4</v>
      </c>
      <c r="W18" s="51"/>
      <c r="X18" s="51"/>
    </row>
    <row r="19" spans="1:24">
      <c r="B19">
        <v>3</v>
      </c>
      <c r="C19">
        <v>1988</v>
      </c>
      <c r="D19">
        <v>1</v>
      </c>
      <c r="E19" t="s">
        <v>34</v>
      </c>
      <c r="F19" t="s">
        <v>1283</v>
      </c>
      <c r="G19">
        <v>0.62841999999999998</v>
      </c>
      <c r="H19">
        <v>4</v>
      </c>
      <c r="W19" s="51"/>
      <c r="X19" s="51"/>
    </row>
    <row r="20" spans="1:24">
      <c r="B20">
        <v>3</v>
      </c>
      <c r="C20">
        <v>1988</v>
      </c>
      <c r="D20">
        <v>2</v>
      </c>
      <c r="E20" t="s">
        <v>34</v>
      </c>
      <c r="F20" t="s">
        <v>1283</v>
      </c>
      <c r="G20">
        <v>1.2459</v>
      </c>
      <c r="H20">
        <v>4</v>
      </c>
      <c r="W20" s="51"/>
      <c r="X20" s="51"/>
    </row>
    <row r="21" spans="1:24">
      <c r="B21">
        <v>3</v>
      </c>
      <c r="C21">
        <v>1988</v>
      </c>
      <c r="D21">
        <v>3</v>
      </c>
      <c r="E21" t="s">
        <v>34</v>
      </c>
      <c r="F21" t="s">
        <v>1283</v>
      </c>
      <c r="G21">
        <v>0.84699000000000002</v>
      </c>
      <c r="H21">
        <v>4</v>
      </c>
      <c r="W21" s="51"/>
      <c r="X21" s="51"/>
    </row>
    <row r="22" spans="1:24">
      <c r="W22" s="51"/>
      <c r="X22" s="51"/>
    </row>
    <row r="23" spans="1:24">
      <c r="W23" s="51"/>
      <c r="X23" s="51"/>
    </row>
    <row r="24" spans="1:24">
      <c r="W24" s="51"/>
      <c r="X24" s="51"/>
    </row>
    <row r="25" spans="1:24">
      <c r="W25" s="51"/>
      <c r="X25" s="51"/>
    </row>
    <row r="26" spans="1:24">
      <c r="W26" s="51"/>
      <c r="X26" s="51"/>
    </row>
    <row r="27" spans="1:24">
      <c r="W27" s="51"/>
      <c r="X27" s="51"/>
    </row>
    <row r="28" spans="1:24">
      <c r="W28" s="51"/>
      <c r="X28" s="51"/>
    </row>
    <row r="29" spans="1:24">
      <c r="W29" s="51"/>
      <c r="X29" s="51"/>
    </row>
    <row r="30" spans="1:24">
      <c r="W30" s="51"/>
      <c r="X30" s="51"/>
    </row>
    <row r="31" spans="1:24">
      <c r="A31" s="22"/>
      <c r="W31" s="51"/>
      <c r="X31" s="51"/>
    </row>
    <row r="32" spans="1:24">
      <c r="W32" s="51"/>
      <c r="X32" s="51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A53"/>
  <sheetViews>
    <sheetView workbookViewId="0">
      <selection activeCell="L20" sqref="L20"/>
    </sheetView>
  </sheetViews>
  <sheetFormatPr defaultColWidth="11" defaultRowHeight="15.6"/>
  <cols>
    <col min="10" max="10" width="10.8984375" style="48"/>
  </cols>
  <sheetData>
    <row r="1" spans="1:27">
      <c r="A1" t="s">
        <v>60</v>
      </c>
      <c r="B1" t="s">
        <v>15</v>
      </c>
      <c r="C1" t="s">
        <v>49</v>
      </c>
      <c r="D1" t="s">
        <v>706</v>
      </c>
      <c r="E1" t="s">
        <v>1318</v>
      </c>
      <c r="F1" t="s">
        <v>13</v>
      </c>
      <c r="H1" s="22"/>
      <c r="K1" t="s">
        <v>15</v>
      </c>
      <c r="L1" t="s">
        <v>16</v>
      </c>
      <c r="M1" t="s">
        <v>221</v>
      </c>
      <c r="N1" t="s">
        <v>515</v>
      </c>
      <c r="O1" t="s">
        <v>707</v>
      </c>
      <c r="P1" t="s">
        <v>597</v>
      </c>
      <c r="Q1" t="s">
        <v>708</v>
      </c>
      <c r="R1" t="s">
        <v>620</v>
      </c>
      <c r="S1" t="s">
        <v>709</v>
      </c>
      <c r="T1" t="s">
        <v>710</v>
      </c>
      <c r="U1" t="s">
        <v>711</v>
      </c>
      <c r="V1" t="s">
        <v>712</v>
      </c>
      <c r="W1" s="51" t="s">
        <v>713</v>
      </c>
      <c r="X1" t="s">
        <v>714</v>
      </c>
      <c r="Y1" t="s">
        <v>715</v>
      </c>
      <c r="Z1" t="s">
        <v>716</v>
      </c>
      <c r="AA1" t="s">
        <v>28</v>
      </c>
    </row>
    <row r="2" spans="1:27">
      <c r="A2" t="s">
        <v>61</v>
      </c>
      <c r="B2">
        <v>1</v>
      </c>
      <c r="C2" t="s">
        <v>32</v>
      </c>
      <c r="D2" t="s">
        <v>1319</v>
      </c>
      <c r="E2">
        <v>0.6</v>
      </c>
      <c r="F2">
        <v>5</v>
      </c>
      <c r="K2">
        <v>1</v>
      </c>
      <c r="L2">
        <v>1</v>
      </c>
      <c r="M2">
        <v>1</v>
      </c>
      <c r="N2" t="s">
        <v>819</v>
      </c>
      <c r="O2" t="s">
        <v>812</v>
      </c>
      <c r="Q2" t="s">
        <v>1318</v>
      </c>
      <c r="S2" t="s">
        <v>1320</v>
      </c>
      <c r="T2" t="s">
        <v>557</v>
      </c>
      <c r="U2">
        <f>AVERAGE(E2:E4)</f>
        <v>0.19999999999999998</v>
      </c>
      <c r="V2">
        <v>1</v>
      </c>
      <c r="W2" s="51">
        <v>15</v>
      </c>
      <c r="X2">
        <v>5</v>
      </c>
      <c r="Y2">
        <f>V2/U2</f>
        <v>5</v>
      </c>
      <c r="Z2">
        <f t="shared" ref="Z2:Z7" si="0">LN(Y2)</f>
        <v>1.6094379124341003</v>
      </c>
      <c r="AA2">
        <f>(W2*X2)/(X2+W2)</f>
        <v>3.75</v>
      </c>
    </row>
    <row r="3" spans="1:27">
      <c r="A3" t="s">
        <v>515</v>
      </c>
      <c r="B3">
        <v>1</v>
      </c>
      <c r="C3" t="s">
        <v>32</v>
      </c>
      <c r="D3" t="s">
        <v>1321</v>
      </c>
      <c r="E3">
        <v>0</v>
      </c>
      <c r="F3">
        <v>5</v>
      </c>
      <c r="K3">
        <v>2</v>
      </c>
      <c r="L3">
        <v>1</v>
      </c>
      <c r="M3">
        <v>1</v>
      </c>
      <c r="N3" t="s">
        <v>819</v>
      </c>
      <c r="O3" t="s">
        <v>812</v>
      </c>
      <c r="Q3" t="s">
        <v>1318</v>
      </c>
      <c r="S3" t="s">
        <v>1320</v>
      </c>
      <c r="T3" t="s">
        <v>557</v>
      </c>
      <c r="U3">
        <f>AVERAGE(E11:E13)</f>
        <v>5.3999999999999995</v>
      </c>
      <c r="V3">
        <v>4.2</v>
      </c>
      <c r="W3" s="51">
        <v>15</v>
      </c>
      <c r="X3">
        <v>5</v>
      </c>
      <c r="Y3">
        <f t="shared" ref="Y3:Y7" si="1">V3/U3</f>
        <v>0.7777777777777779</v>
      </c>
      <c r="Z3">
        <f t="shared" si="0"/>
        <v>-0.25131442828090594</v>
      </c>
      <c r="AA3">
        <f t="shared" ref="AA3:AA7" si="2">(W3*X3)/(X3+W3)</f>
        <v>3.75</v>
      </c>
    </row>
    <row r="4" spans="1:27">
      <c r="A4" t="s">
        <v>819</v>
      </c>
      <c r="B4">
        <v>1</v>
      </c>
      <c r="C4" t="s">
        <v>32</v>
      </c>
      <c r="D4" t="s">
        <v>1322</v>
      </c>
      <c r="E4">
        <v>0</v>
      </c>
      <c r="F4">
        <v>5</v>
      </c>
      <c r="K4">
        <v>3</v>
      </c>
      <c r="L4">
        <v>1</v>
      </c>
      <c r="M4">
        <v>1</v>
      </c>
      <c r="N4" t="s">
        <v>819</v>
      </c>
      <c r="O4" t="s">
        <v>812</v>
      </c>
      <c r="Q4" t="s">
        <v>1318</v>
      </c>
      <c r="S4" t="s">
        <v>1320</v>
      </c>
      <c r="T4" t="s">
        <v>557</v>
      </c>
      <c r="U4">
        <f>AVERAGE(E20:E22)</f>
        <v>26</v>
      </c>
      <c r="V4">
        <v>23</v>
      </c>
      <c r="W4" s="51">
        <v>15</v>
      </c>
      <c r="X4">
        <v>5</v>
      </c>
      <c r="Y4">
        <f t="shared" si="1"/>
        <v>0.88461538461538458</v>
      </c>
      <c r="Z4">
        <f t="shared" si="0"/>
        <v>-0.12260232209233239</v>
      </c>
      <c r="AA4">
        <f t="shared" si="2"/>
        <v>3.75</v>
      </c>
    </row>
    <row r="5" spans="1:27">
      <c r="A5" t="s">
        <v>707</v>
      </c>
      <c r="B5">
        <v>1</v>
      </c>
      <c r="C5" t="s">
        <v>34</v>
      </c>
      <c r="D5" t="s">
        <v>621</v>
      </c>
      <c r="E5">
        <v>1</v>
      </c>
      <c r="F5">
        <v>5</v>
      </c>
      <c r="K5">
        <v>4</v>
      </c>
      <c r="L5">
        <v>1</v>
      </c>
      <c r="M5">
        <v>1</v>
      </c>
      <c r="N5" t="s">
        <v>819</v>
      </c>
      <c r="O5" t="s">
        <v>812</v>
      </c>
      <c r="Q5" t="s">
        <v>1323</v>
      </c>
      <c r="S5" t="s">
        <v>1320</v>
      </c>
      <c r="T5" t="s">
        <v>557</v>
      </c>
      <c r="U5">
        <f>AVERAGE(G29:G31)</f>
        <v>2.1333333333333333</v>
      </c>
      <c r="V5">
        <f>AVERAGE(G32:G34)</f>
        <v>0.26666666666666666</v>
      </c>
      <c r="W5" s="51">
        <v>15</v>
      </c>
      <c r="X5">
        <v>5</v>
      </c>
      <c r="Y5">
        <f t="shared" si="1"/>
        <v>0.125</v>
      </c>
      <c r="Z5">
        <f t="shared" si="0"/>
        <v>-2.0794415416798357</v>
      </c>
      <c r="AA5">
        <f t="shared" si="2"/>
        <v>3.75</v>
      </c>
    </row>
    <row r="6" spans="1:27">
      <c r="A6" t="s">
        <v>812</v>
      </c>
      <c r="K6">
        <v>4</v>
      </c>
      <c r="L6">
        <v>1</v>
      </c>
      <c r="M6">
        <v>2</v>
      </c>
      <c r="N6" t="s">
        <v>819</v>
      </c>
      <c r="O6" t="s">
        <v>812</v>
      </c>
      <c r="Q6" t="s">
        <v>1323</v>
      </c>
      <c r="S6" t="s">
        <v>1320</v>
      </c>
      <c r="T6" t="s">
        <v>557</v>
      </c>
      <c r="U6">
        <f>AVERAGE(G35:G37)</f>
        <v>9.4</v>
      </c>
      <c r="V6">
        <f>AVERAGE(G38:G40)</f>
        <v>6.1333333333333329</v>
      </c>
      <c r="W6" s="51">
        <v>15</v>
      </c>
      <c r="X6">
        <v>5</v>
      </c>
      <c r="Y6">
        <f t="shared" si="1"/>
        <v>0.65248226950354604</v>
      </c>
      <c r="Z6">
        <f t="shared" si="0"/>
        <v>-0.42697131332912808</v>
      </c>
      <c r="AA6">
        <f t="shared" si="2"/>
        <v>3.75</v>
      </c>
    </row>
    <row r="7" spans="1:27">
      <c r="A7" t="s">
        <v>620</v>
      </c>
      <c r="K7">
        <v>4</v>
      </c>
      <c r="L7">
        <v>1</v>
      </c>
      <c r="M7">
        <v>3</v>
      </c>
      <c r="N7" t="s">
        <v>819</v>
      </c>
      <c r="O7" t="s">
        <v>812</v>
      </c>
      <c r="Q7" t="s">
        <v>1323</v>
      </c>
      <c r="S7" t="s">
        <v>1320</v>
      </c>
      <c r="T7" t="s">
        <v>557</v>
      </c>
      <c r="U7">
        <f>AVERAGE(G41:G43)</f>
        <v>26.3</v>
      </c>
      <c r="V7">
        <f>AVERAGE(G44:G46)</f>
        <v>21.2</v>
      </c>
      <c r="W7" s="51">
        <v>15</v>
      </c>
      <c r="X7">
        <v>5</v>
      </c>
      <c r="Y7">
        <f t="shared" si="1"/>
        <v>0.80608365019011397</v>
      </c>
      <c r="Z7">
        <f t="shared" si="0"/>
        <v>-0.21556775750575222</v>
      </c>
      <c r="AA7">
        <f t="shared" si="2"/>
        <v>3.75</v>
      </c>
    </row>
    <row r="8" spans="1:27">
      <c r="A8" t="s">
        <v>1324</v>
      </c>
      <c r="W8" s="51"/>
    </row>
    <row r="9" spans="1:27">
      <c r="W9" s="51"/>
    </row>
    <row r="10" spans="1:27">
      <c r="A10" t="s">
        <v>60</v>
      </c>
      <c r="B10" t="s">
        <v>15</v>
      </c>
      <c r="C10" t="s">
        <v>49</v>
      </c>
      <c r="D10" t="s">
        <v>706</v>
      </c>
      <c r="E10" t="s">
        <v>1318</v>
      </c>
      <c r="F10" t="s">
        <v>13</v>
      </c>
      <c r="W10" s="51"/>
    </row>
    <row r="11" spans="1:27">
      <c r="A11" t="s">
        <v>61</v>
      </c>
      <c r="B11">
        <v>2</v>
      </c>
      <c r="C11" t="s">
        <v>32</v>
      </c>
      <c r="D11" t="s">
        <v>1319</v>
      </c>
      <c r="E11">
        <v>15</v>
      </c>
      <c r="F11">
        <v>5</v>
      </c>
      <c r="W11" s="51"/>
    </row>
    <row r="12" spans="1:27">
      <c r="A12" t="s">
        <v>515</v>
      </c>
      <c r="B12">
        <v>2</v>
      </c>
      <c r="C12" t="s">
        <v>32</v>
      </c>
      <c r="D12" t="s">
        <v>1321</v>
      </c>
      <c r="E12">
        <v>0.4</v>
      </c>
      <c r="F12">
        <v>5</v>
      </c>
      <c r="W12" s="51"/>
    </row>
    <row r="13" spans="1:27">
      <c r="A13" t="s">
        <v>819</v>
      </c>
      <c r="B13">
        <v>2</v>
      </c>
      <c r="C13" t="s">
        <v>32</v>
      </c>
      <c r="D13" t="s">
        <v>1322</v>
      </c>
      <c r="E13">
        <v>0.8</v>
      </c>
      <c r="F13">
        <v>5</v>
      </c>
      <c r="W13" s="51"/>
    </row>
    <row r="14" spans="1:27">
      <c r="A14" t="s">
        <v>707</v>
      </c>
      <c r="B14">
        <v>2</v>
      </c>
      <c r="C14" t="s">
        <v>34</v>
      </c>
      <c r="D14" t="s">
        <v>621</v>
      </c>
      <c r="E14">
        <v>4.2</v>
      </c>
      <c r="F14">
        <v>5</v>
      </c>
      <c r="W14" s="51"/>
    </row>
    <row r="15" spans="1:27">
      <c r="A15" t="s">
        <v>812</v>
      </c>
      <c r="W15" s="51"/>
    </row>
    <row r="16" spans="1:27">
      <c r="A16" t="s">
        <v>620</v>
      </c>
      <c r="W16" s="51"/>
    </row>
    <row r="17" spans="1:23">
      <c r="A17" t="s">
        <v>1325</v>
      </c>
      <c r="W17" s="51"/>
    </row>
    <row r="18" spans="1:23">
      <c r="W18" s="51"/>
    </row>
    <row r="19" spans="1:23">
      <c r="A19" t="s">
        <v>60</v>
      </c>
      <c r="B19" t="s">
        <v>15</v>
      </c>
      <c r="C19" t="s">
        <v>49</v>
      </c>
      <c r="D19" t="s">
        <v>706</v>
      </c>
      <c r="E19" t="s">
        <v>1318</v>
      </c>
      <c r="F19" t="s">
        <v>13</v>
      </c>
      <c r="W19" s="51"/>
    </row>
    <row r="20" spans="1:23">
      <c r="A20" t="s">
        <v>61</v>
      </c>
      <c r="B20">
        <v>3</v>
      </c>
      <c r="C20" t="s">
        <v>32</v>
      </c>
      <c r="D20" t="s">
        <v>1319</v>
      </c>
      <c r="E20">
        <v>67</v>
      </c>
      <c r="F20">
        <v>5</v>
      </c>
      <c r="W20" s="51"/>
    </row>
    <row r="21" spans="1:23">
      <c r="A21" t="s">
        <v>515</v>
      </c>
      <c r="B21">
        <v>3</v>
      </c>
      <c r="C21" t="s">
        <v>32</v>
      </c>
      <c r="D21" t="s">
        <v>1321</v>
      </c>
      <c r="E21">
        <v>6</v>
      </c>
      <c r="F21">
        <v>5</v>
      </c>
      <c r="W21" s="51"/>
    </row>
    <row r="22" spans="1:23">
      <c r="A22" t="s">
        <v>819</v>
      </c>
      <c r="B22">
        <v>3</v>
      </c>
      <c r="C22" t="s">
        <v>32</v>
      </c>
      <c r="D22" t="s">
        <v>1322</v>
      </c>
      <c r="E22">
        <v>5</v>
      </c>
      <c r="F22">
        <v>5</v>
      </c>
      <c r="W22" s="51"/>
    </row>
    <row r="23" spans="1:23">
      <c r="A23" t="s">
        <v>707</v>
      </c>
      <c r="B23">
        <v>3</v>
      </c>
      <c r="C23" t="s">
        <v>34</v>
      </c>
      <c r="D23" t="s">
        <v>621</v>
      </c>
      <c r="E23">
        <v>23</v>
      </c>
      <c r="F23">
        <v>5</v>
      </c>
      <c r="W23" s="51"/>
    </row>
    <row r="24" spans="1:23">
      <c r="A24" t="s">
        <v>812</v>
      </c>
      <c r="W24" s="51"/>
    </row>
    <row r="25" spans="1:23">
      <c r="A25" t="s">
        <v>620</v>
      </c>
      <c r="W25" s="51"/>
    </row>
    <row r="26" spans="1:23">
      <c r="A26" t="s">
        <v>1326</v>
      </c>
      <c r="W26" s="51"/>
    </row>
    <row r="27" spans="1:23">
      <c r="W27" s="51"/>
    </row>
    <row r="28" spans="1:23">
      <c r="A28" t="s">
        <v>60</v>
      </c>
      <c r="B28" t="s">
        <v>15</v>
      </c>
      <c r="C28" t="s">
        <v>221</v>
      </c>
      <c r="D28" t="s">
        <v>49</v>
      </c>
      <c r="E28" t="s">
        <v>706</v>
      </c>
      <c r="F28" t="s">
        <v>1327</v>
      </c>
      <c r="G28" t="s">
        <v>1323</v>
      </c>
      <c r="H28" t="s">
        <v>13</v>
      </c>
      <c r="W28" s="51"/>
    </row>
    <row r="29" spans="1:23">
      <c r="A29" t="s">
        <v>447</v>
      </c>
      <c r="B29">
        <v>4</v>
      </c>
      <c r="C29">
        <v>1</v>
      </c>
      <c r="D29" t="s">
        <v>32</v>
      </c>
      <c r="E29" t="s">
        <v>1319</v>
      </c>
      <c r="G29">
        <v>6.4</v>
      </c>
      <c r="H29">
        <v>5</v>
      </c>
      <c r="W29" s="51"/>
    </row>
    <row r="30" spans="1:23">
      <c r="A30" t="s">
        <v>515</v>
      </c>
      <c r="B30">
        <v>4</v>
      </c>
      <c r="C30">
        <v>1</v>
      </c>
      <c r="D30" t="s">
        <v>32</v>
      </c>
      <c r="E30" t="s">
        <v>1321</v>
      </c>
      <c r="G30">
        <v>0</v>
      </c>
      <c r="H30">
        <v>5</v>
      </c>
      <c r="W30" s="51"/>
    </row>
    <row r="31" spans="1:23">
      <c r="A31" t="s">
        <v>819</v>
      </c>
      <c r="B31">
        <v>4</v>
      </c>
      <c r="C31">
        <v>1</v>
      </c>
      <c r="D31" t="s">
        <v>32</v>
      </c>
      <c r="E31" t="s">
        <v>1322</v>
      </c>
      <c r="G31">
        <v>0</v>
      </c>
      <c r="H31">
        <v>5</v>
      </c>
      <c r="W31" s="51"/>
    </row>
    <row r="32" spans="1:23">
      <c r="A32" t="s">
        <v>707</v>
      </c>
      <c r="B32">
        <v>4</v>
      </c>
      <c r="C32">
        <v>1</v>
      </c>
      <c r="D32" t="s">
        <v>34</v>
      </c>
      <c r="E32" t="s">
        <v>621</v>
      </c>
      <c r="F32" t="s">
        <v>1319</v>
      </c>
      <c r="G32">
        <v>0.8</v>
      </c>
      <c r="H32">
        <v>5</v>
      </c>
      <c r="W32" s="51"/>
    </row>
    <row r="33" spans="1:23">
      <c r="A33" t="s">
        <v>812</v>
      </c>
      <c r="B33">
        <v>4</v>
      </c>
      <c r="C33">
        <v>1</v>
      </c>
      <c r="D33" t="s">
        <v>34</v>
      </c>
      <c r="E33" t="s">
        <v>621</v>
      </c>
      <c r="F33" t="s">
        <v>1321</v>
      </c>
      <c r="G33">
        <v>0</v>
      </c>
      <c r="H33">
        <v>5</v>
      </c>
      <c r="W33" s="51"/>
    </row>
    <row r="34" spans="1:23">
      <c r="A34" t="s">
        <v>620</v>
      </c>
      <c r="B34">
        <v>4</v>
      </c>
      <c r="C34">
        <v>1</v>
      </c>
      <c r="D34" t="s">
        <v>34</v>
      </c>
      <c r="E34" t="s">
        <v>621</v>
      </c>
      <c r="F34" t="s">
        <v>1322</v>
      </c>
      <c r="G34">
        <v>0</v>
      </c>
      <c r="H34">
        <v>5</v>
      </c>
      <c r="W34" s="51"/>
    </row>
    <row r="35" spans="1:23">
      <c r="A35" t="s">
        <v>1326</v>
      </c>
      <c r="B35">
        <v>4</v>
      </c>
      <c r="C35">
        <v>2</v>
      </c>
      <c r="D35" t="s">
        <v>32</v>
      </c>
      <c r="E35" t="s">
        <v>1319</v>
      </c>
      <c r="G35">
        <v>26.6</v>
      </c>
      <c r="H35">
        <v>5</v>
      </c>
      <c r="W35" s="51"/>
    </row>
    <row r="36" spans="1:23">
      <c r="B36">
        <v>4</v>
      </c>
      <c r="C36">
        <v>2</v>
      </c>
      <c r="D36" t="s">
        <v>32</v>
      </c>
      <c r="E36" t="s">
        <v>1321</v>
      </c>
      <c r="G36">
        <v>1.6</v>
      </c>
      <c r="H36">
        <v>5</v>
      </c>
      <c r="W36" s="51"/>
    </row>
    <row r="37" spans="1:23">
      <c r="B37">
        <v>4</v>
      </c>
      <c r="C37">
        <v>2</v>
      </c>
      <c r="D37" t="s">
        <v>32</v>
      </c>
      <c r="E37" t="s">
        <v>1322</v>
      </c>
      <c r="G37">
        <v>0</v>
      </c>
      <c r="H37">
        <v>5</v>
      </c>
      <c r="W37" s="51"/>
    </row>
    <row r="38" spans="1:23">
      <c r="B38">
        <v>4</v>
      </c>
      <c r="C38">
        <v>2</v>
      </c>
      <c r="D38" t="s">
        <v>34</v>
      </c>
      <c r="E38" t="s">
        <v>621</v>
      </c>
      <c r="F38" t="s">
        <v>1319</v>
      </c>
      <c r="G38">
        <v>12</v>
      </c>
      <c r="H38">
        <v>5</v>
      </c>
      <c r="W38" s="51"/>
    </row>
    <row r="39" spans="1:23">
      <c r="B39">
        <v>4</v>
      </c>
      <c r="C39">
        <v>2</v>
      </c>
      <c r="D39" t="s">
        <v>34</v>
      </c>
      <c r="E39" t="s">
        <v>621</v>
      </c>
      <c r="F39" t="s">
        <v>1321</v>
      </c>
      <c r="G39">
        <v>6.4</v>
      </c>
      <c r="H39">
        <v>5</v>
      </c>
      <c r="W39" s="51"/>
    </row>
    <row r="40" spans="1:23">
      <c r="B40">
        <v>4</v>
      </c>
      <c r="C40">
        <v>2</v>
      </c>
      <c r="D40" t="s">
        <v>34</v>
      </c>
      <c r="E40" t="s">
        <v>621</v>
      </c>
      <c r="F40" t="s">
        <v>1322</v>
      </c>
      <c r="G40">
        <v>0</v>
      </c>
      <c r="H40">
        <v>5</v>
      </c>
      <c r="W40" s="51"/>
    </row>
    <row r="41" spans="1:23">
      <c r="B41">
        <v>4</v>
      </c>
      <c r="C41">
        <v>3</v>
      </c>
      <c r="D41" t="s">
        <v>32</v>
      </c>
      <c r="E41" t="s">
        <v>1319</v>
      </c>
      <c r="G41">
        <v>67.400000000000006</v>
      </c>
      <c r="H41">
        <v>5</v>
      </c>
      <c r="W41" s="51"/>
    </row>
    <row r="42" spans="1:23">
      <c r="B42">
        <v>4</v>
      </c>
      <c r="C42">
        <v>3</v>
      </c>
      <c r="D42" t="s">
        <v>32</v>
      </c>
      <c r="E42" t="s">
        <v>1321</v>
      </c>
      <c r="G42">
        <v>6.2</v>
      </c>
      <c r="H42">
        <v>5</v>
      </c>
      <c r="W42" s="51"/>
    </row>
    <row r="43" spans="1:23">
      <c r="B43">
        <v>4</v>
      </c>
      <c r="C43">
        <v>3</v>
      </c>
      <c r="D43" t="s">
        <v>32</v>
      </c>
      <c r="E43" t="s">
        <v>1322</v>
      </c>
      <c r="G43">
        <v>5.3</v>
      </c>
      <c r="H43">
        <v>5</v>
      </c>
      <c r="W43" s="51"/>
    </row>
    <row r="44" spans="1:23">
      <c r="B44">
        <v>4</v>
      </c>
      <c r="C44">
        <v>3</v>
      </c>
      <c r="D44" t="s">
        <v>34</v>
      </c>
      <c r="E44" t="s">
        <v>621</v>
      </c>
      <c r="F44" t="s">
        <v>1319</v>
      </c>
      <c r="G44">
        <v>58.2</v>
      </c>
      <c r="H44">
        <v>5</v>
      </c>
      <c r="W44" s="51"/>
    </row>
    <row r="45" spans="1:23">
      <c r="B45">
        <v>4</v>
      </c>
      <c r="C45">
        <v>3</v>
      </c>
      <c r="D45" t="s">
        <v>34</v>
      </c>
      <c r="E45" t="s">
        <v>621</v>
      </c>
      <c r="F45" t="s">
        <v>1321</v>
      </c>
      <c r="G45">
        <v>4</v>
      </c>
      <c r="H45">
        <v>5</v>
      </c>
      <c r="W45" s="51"/>
    </row>
    <row r="46" spans="1:23">
      <c r="B46">
        <v>4</v>
      </c>
      <c r="C46">
        <v>3</v>
      </c>
      <c r="D46" t="s">
        <v>34</v>
      </c>
      <c r="E46" t="s">
        <v>621</v>
      </c>
      <c r="F46" t="s">
        <v>1322</v>
      </c>
      <c r="G46">
        <v>1.4</v>
      </c>
      <c r="H46">
        <v>5</v>
      </c>
      <c r="W46" s="51"/>
    </row>
    <row r="47" spans="1:23">
      <c r="W47" s="51"/>
    </row>
    <row r="48" spans="1:23">
      <c r="W48" s="51"/>
    </row>
    <row r="49" spans="23:23">
      <c r="W49" s="51"/>
    </row>
    <row r="50" spans="23:23">
      <c r="W50" s="51"/>
    </row>
    <row r="51" spans="23:23">
      <c r="W51" s="51"/>
    </row>
    <row r="52" spans="23:23">
      <c r="W52" s="51"/>
    </row>
    <row r="53" spans="23:23">
      <c r="W53" s="51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C73"/>
  <sheetViews>
    <sheetView topLeftCell="A10" workbookViewId="0">
      <selection activeCell="J11" sqref="J11"/>
    </sheetView>
  </sheetViews>
  <sheetFormatPr defaultColWidth="11" defaultRowHeight="15.6"/>
  <cols>
    <col min="11" max="11" width="10.8984375" style="48"/>
  </cols>
  <sheetData>
    <row r="1" spans="1:29">
      <c r="A1" t="s">
        <v>60</v>
      </c>
      <c r="B1" t="s">
        <v>15</v>
      </c>
      <c r="C1" t="s">
        <v>597</v>
      </c>
      <c r="D1" t="s">
        <v>221</v>
      </c>
      <c r="E1" t="s">
        <v>49</v>
      </c>
      <c r="F1" t="s">
        <v>706</v>
      </c>
      <c r="G1" t="s">
        <v>558</v>
      </c>
      <c r="H1" t="s">
        <v>1249</v>
      </c>
      <c r="I1" t="s">
        <v>13</v>
      </c>
      <c r="K1" s="47"/>
      <c r="L1" t="s">
        <v>15</v>
      </c>
      <c r="M1" t="s">
        <v>16</v>
      </c>
      <c r="N1" t="s">
        <v>221</v>
      </c>
      <c r="O1" t="s">
        <v>515</v>
      </c>
      <c r="P1" t="s">
        <v>707</v>
      </c>
      <c r="Q1" s="62" t="s">
        <v>597</v>
      </c>
      <c r="R1" t="s">
        <v>708</v>
      </c>
      <c r="S1" t="s">
        <v>620</v>
      </c>
      <c r="T1" t="s">
        <v>709</v>
      </c>
      <c r="U1" t="s">
        <v>710</v>
      </c>
      <c r="V1" t="s">
        <v>1250</v>
      </c>
      <c r="W1" s="51" t="s">
        <v>711</v>
      </c>
      <c r="X1" t="s">
        <v>712</v>
      </c>
      <c r="Y1" t="s">
        <v>713</v>
      </c>
      <c r="Z1" t="s">
        <v>714</v>
      </c>
      <c r="AA1" t="s">
        <v>715</v>
      </c>
      <c r="AB1" t="s">
        <v>716</v>
      </c>
      <c r="AC1" t="s">
        <v>28</v>
      </c>
    </row>
    <row r="2" spans="1:29">
      <c r="A2" t="s">
        <v>74</v>
      </c>
      <c r="B2">
        <v>1</v>
      </c>
      <c r="C2" s="62" t="s">
        <v>1251</v>
      </c>
      <c r="D2">
        <v>1</v>
      </c>
      <c r="E2" t="s">
        <v>32</v>
      </c>
      <c r="F2" t="s">
        <v>1252</v>
      </c>
      <c r="H2">
        <v>4.53125</v>
      </c>
      <c r="I2">
        <v>4</v>
      </c>
      <c r="K2" s="57"/>
      <c r="L2">
        <v>1</v>
      </c>
      <c r="M2">
        <v>1</v>
      </c>
      <c r="N2">
        <v>1</v>
      </c>
      <c r="O2" t="s">
        <v>1253</v>
      </c>
      <c r="P2" t="s">
        <v>1254</v>
      </c>
      <c r="Q2">
        <v>1988</v>
      </c>
      <c r="R2" t="s">
        <v>1249</v>
      </c>
      <c r="T2" t="s">
        <v>1255</v>
      </c>
      <c r="U2" t="s">
        <v>1256</v>
      </c>
      <c r="W2">
        <f>AVERAGE(H2,H5)</f>
        <v>3.546875</v>
      </c>
      <c r="X2">
        <f t="shared" ref="X2:X7" si="0">H8</f>
        <v>3.125</v>
      </c>
      <c r="Y2">
        <v>8</v>
      </c>
      <c r="Z2">
        <v>4</v>
      </c>
      <c r="AA2">
        <f>X2/W2</f>
        <v>0.88105726872246692</v>
      </c>
      <c r="AB2">
        <f>LN(AA2)</f>
        <v>-0.12663265093336604</v>
      </c>
      <c r="AC2">
        <f t="shared" ref="AC2:AC10" si="1">(Y2*Z2)/(Z2+Y2)</f>
        <v>2.6666666666666665</v>
      </c>
    </row>
    <row r="3" spans="1:29">
      <c r="A3" t="s">
        <v>515</v>
      </c>
      <c r="B3">
        <v>1</v>
      </c>
      <c r="C3" s="62" t="s">
        <v>1251</v>
      </c>
      <c r="D3">
        <v>2</v>
      </c>
      <c r="E3" t="s">
        <v>32</v>
      </c>
      <c r="F3" t="s">
        <v>1252</v>
      </c>
      <c r="H3">
        <v>13.53125</v>
      </c>
      <c r="I3">
        <v>4</v>
      </c>
      <c r="L3">
        <v>1</v>
      </c>
      <c r="M3">
        <v>1</v>
      </c>
      <c r="N3">
        <v>2</v>
      </c>
      <c r="O3" t="s">
        <v>1253</v>
      </c>
      <c r="P3" t="s">
        <v>1254</v>
      </c>
      <c r="Q3">
        <v>1988</v>
      </c>
      <c r="R3" t="s">
        <v>1249</v>
      </c>
      <c r="T3" t="s">
        <v>1255</v>
      </c>
      <c r="U3" t="s">
        <v>1256</v>
      </c>
      <c r="W3">
        <f>AVERAGE(H3,H6)</f>
        <v>10.0625</v>
      </c>
      <c r="X3">
        <f t="shared" si="0"/>
        <v>8.25</v>
      </c>
      <c r="Y3">
        <v>8</v>
      </c>
      <c r="Z3">
        <v>4</v>
      </c>
      <c r="AA3">
        <f t="shared" ref="AA3:AA10" si="2">X3/W3</f>
        <v>0.81987577639751552</v>
      </c>
      <c r="AB3">
        <f t="shared" ref="AB3:AB10" si="3">LN(AA3)</f>
        <v>-0.19860244239809216</v>
      </c>
      <c r="AC3">
        <f t="shared" si="1"/>
        <v>2.6666666666666665</v>
      </c>
    </row>
    <row r="4" spans="1:29">
      <c r="A4" t="s">
        <v>1253</v>
      </c>
      <c r="B4">
        <v>1</v>
      </c>
      <c r="C4" s="62" t="s">
        <v>1251</v>
      </c>
      <c r="D4">
        <v>3</v>
      </c>
      <c r="E4" t="s">
        <v>32</v>
      </c>
      <c r="F4" t="s">
        <v>1252</v>
      </c>
      <c r="H4">
        <v>19.9375</v>
      </c>
      <c r="I4">
        <v>4</v>
      </c>
      <c r="L4">
        <v>1</v>
      </c>
      <c r="M4">
        <v>1</v>
      </c>
      <c r="N4">
        <v>3</v>
      </c>
      <c r="O4" t="s">
        <v>1253</v>
      </c>
      <c r="P4" t="s">
        <v>1254</v>
      </c>
      <c r="Q4">
        <v>1988</v>
      </c>
      <c r="R4" t="s">
        <v>1249</v>
      </c>
      <c r="T4" t="s">
        <v>1255</v>
      </c>
      <c r="U4" t="s">
        <v>1256</v>
      </c>
      <c r="W4">
        <f>AVERAGE(H4,H7)</f>
        <v>14.28125</v>
      </c>
      <c r="X4">
        <f t="shared" si="0"/>
        <v>13.40625</v>
      </c>
      <c r="Y4">
        <v>8</v>
      </c>
      <c r="Z4">
        <v>4</v>
      </c>
      <c r="AA4">
        <f t="shared" si="2"/>
        <v>0.93873085339168494</v>
      </c>
      <c r="AB4">
        <f t="shared" si="3"/>
        <v>-6.3226471966187692E-2</v>
      </c>
      <c r="AC4">
        <f t="shared" si="1"/>
        <v>2.6666666666666665</v>
      </c>
    </row>
    <row r="5" spans="1:29">
      <c r="A5" t="s">
        <v>707</v>
      </c>
      <c r="B5">
        <v>1</v>
      </c>
      <c r="C5" s="62" t="s">
        <v>1251</v>
      </c>
      <c r="D5">
        <v>1</v>
      </c>
      <c r="E5" t="s">
        <v>32</v>
      </c>
      <c r="F5" t="s">
        <v>1257</v>
      </c>
      <c r="H5">
        <v>2.5625</v>
      </c>
      <c r="I5">
        <v>4</v>
      </c>
      <c r="L5">
        <v>1</v>
      </c>
      <c r="M5">
        <v>2</v>
      </c>
      <c r="N5">
        <v>1</v>
      </c>
      <c r="O5" t="s">
        <v>1253</v>
      </c>
      <c r="P5" t="s">
        <v>1254</v>
      </c>
      <c r="Q5">
        <v>1988</v>
      </c>
      <c r="R5" t="s">
        <v>1249</v>
      </c>
      <c r="T5" t="s">
        <v>1255</v>
      </c>
      <c r="U5" t="s">
        <v>1258</v>
      </c>
      <c r="W5">
        <v>3.546875</v>
      </c>
      <c r="X5">
        <f t="shared" si="0"/>
        <v>4.8125</v>
      </c>
      <c r="Y5">
        <v>8</v>
      </c>
      <c r="Z5">
        <v>4</v>
      </c>
      <c r="AA5">
        <f t="shared" si="2"/>
        <v>1.3568281938325992</v>
      </c>
      <c r="AB5">
        <f t="shared" si="3"/>
        <v>0.30514976549217188</v>
      </c>
      <c r="AC5">
        <f t="shared" si="1"/>
        <v>2.6666666666666665</v>
      </c>
    </row>
    <row r="6" spans="1:29">
      <c r="A6" t="s">
        <v>1254</v>
      </c>
      <c r="B6">
        <v>1</v>
      </c>
      <c r="C6" s="62" t="s">
        <v>1251</v>
      </c>
      <c r="D6">
        <v>2</v>
      </c>
      <c r="E6" t="s">
        <v>32</v>
      </c>
      <c r="F6" t="s">
        <v>1257</v>
      </c>
      <c r="H6">
        <v>6.59375</v>
      </c>
      <c r="I6">
        <v>4</v>
      </c>
      <c r="L6">
        <v>1</v>
      </c>
      <c r="M6">
        <v>2</v>
      </c>
      <c r="N6">
        <v>2</v>
      </c>
      <c r="O6" t="s">
        <v>1253</v>
      </c>
      <c r="P6" t="s">
        <v>1254</v>
      </c>
      <c r="Q6">
        <v>1988</v>
      </c>
      <c r="R6" t="s">
        <v>1249</v>
      </c>
      <c r="T6" t="s">
        <v>1255</v>
      </c>
      <c r="U6" t="s">
        <v>1258</v>
      </c>
      <c r="W6">
        <v>10.0625</v>
      </c>
      <c r="X6">
        <f t="shared" si="0"/>
        <v>9.5</v>
      </c>
      <c r="Y6">
        <v>8</v>
      </c>
      <c r="Z6">
        <v>4</v>
      </c>
      <c r="AA6">
        <f t="shared" si="2"/>
        <v>0.94409937888198758</v>
      </c>
      <c r="AB6">
        <f t="shared" si="3"/>
        <v>-5.7523844138186599E-2</v>
      </c>
      <c r="AC6">
        <f t="shared" si="1"/>
        <v>2.6666666666666665</v>
      </c>
    </row>
    <row r="7" spans="1:29">
      <c r="B7">
        <v>1</v>
      </c>
      <c r="C7" s="62" t="s">
        <v>1251</v>
      </c>
      <c r="D7">
        <v>3</v>
      </c>
      <c r="E7" t="s">
        <v>32</v>
      </c>
      <c r="F7" t="s">
        <v>1257</v>
      </c>
      <c r="H7">
        <v>8.625</v>
      </c>
      <c r="I7">
        <v>4</v>
      </c>
      <c r="L7">
        <v>1</v>
      </c>
      <c r="M7">
        <v>2</v>
      </c>
      <c r="N7">
        <v>3</v>
      </c>
      <c r="O7" t="s">
        <v>1253</v>
      </c>
      <c r="P7" t="s">
        <v>1254</v>
      </c>
      <c r="Q7">
        <v>1988</v>
      </c>
      <c r="R7" t="s">
        <v>1249</v>
      </c>
      <c r="T7" t="s">
        <v>1255</v>
      </c>
      <c r="U7" t="s">
        <v>1258</v>
      </c>
      <c r="W7">
        <v>14.28125</v>
      </c>
      <c r="X7">
        <f t="shared" si="0"/>
        <v>14.125</v>
      </c>
      <c r="Y7">
        <v>8</v>
      </c>
      <c r="Z7">
        <v>4</v>
      </c>
      <c r="AA7">
        <f t="shared" si="2"/>
        <v>0.98905908096280093</v>
      </c>
      <c r="AB7">
        <f t="shared" si="3"/>
        <v>-1.1001211061973456E-2</v>
      </c>
      <c r="AC7">
        <f t="shared" si="1"/>
        <v>2.6666666666666665</v>
      </c>
    </row>
    <row r="8" spans="1:29">
      <c r="B8">
        <v>1</v>
      </c>
      <c r="C8" s="62" t="s">
        <v>1251</v>
      </c>
      <c r="D8">
        <v>1</v>
      </c>
      <c r="E8" t="s">
        <v>34</v>
      </c>
      <c r="F8" t="s">
        <v>1255</v>
      </c>
      <c r="G8" t="s">
        <v>1256</v>
      </c>
      <c r="H8">
        <v>3.125</v>
      </c>
      <c r="I8">
        <v>4</v>
      </c>
      <c r="L8">
        <v>1</v>
      </c>
      <c r="M8">
        <v>3</v>
      </c>
      <c r="N8">
        <v>1</v>
      </c>
      <c r="O8" t="s">
        <v>1253</v>
      </c>
      <c r="P8" t="s">
        <v>1254</v>
      </c>
      <c r="Q8">
        <v>1988</v>
      </c>
      <c r="R8" t="s">
        <v>1249</v>
      </c>
      <c r="T8" t="s">
        <v>1255</v>
      </c>
      <c r="U8" t="s">
        <v>1259</v>
      </c>
      <c r="W8">
        <v>3.546875</v>
      </c>
      <c r="X8">
        <v>2.90625</v>
      </c>
      <c r="Y8">
        <v>8</v>
      </c>
      <c r="Z8">
        <v>4</v>
      </c>
      <c r="AA8">
        <f t="shared" si="2"/>
        <v>0.81938325991189431</v>
      </c>
      <c r="AB8">
        <f t="shared" si="3"/>
        <v>-0.19920334376820137</v>
      </c>
      <c r="AC8">
        <f t="shared" si="1"/>
        <v>2.6666666666666665</v>
      </c>
    </row>
    <row r="9" spans="1:29">
      <c r="B9">
        <v>1</v>
      </c>
      <c r="C9" s="62" t="s">
        <v>1251</v>
      </c>
      <c r="D9">
        <v>2</v>
      </c>
      <c r="E9" t="s">
        <v>34</v>
      </c>
      <c r="F9" t="s">
        <v>1255</v>
      </c>
      <c r="G9" t="s">
        <v>1256</v>
      </c>
      <c r="H9">
        <v>8.25</v>
      </c>
      <c r="I9">
        <v>4</v>
      </c>
      <c r="L9">
        <v>1</v>
      </c>
      <c r="M9">
        <v>3</v>
      </c>
      <c r="N9">
        <v>2</v>
      </c>
      <c r="O9" t="s">
        <v>1253</v>
      </c>
      <c r="P9" t="s">
        <v>1254</v>
      </c>
      <c r="Q9">
        <v>1988</v>
      </c>
      <c r="R9" t="s">
        <v>1249</v>
      </c>
      <c r="T9" t="s">
        <v>1255</v>
      </c>
      <c r="U9" t="s">
        <v>1259</v>
      </c>
      <c r="W9">
        <v>10.0625</v>
      </c>
      <c r="X9">
        <v>6.71875</v>
      </c>
      <c r="Y9">
        <v>8</v>
      </c>
      <c r="Z9">
        <v>4</v>
      </c>
      <c r="AA9">
        <f t="shared" si="2"/>
        <v>0.66770186335403725</v>
      </c>
      <c r="AB9">
        <f t="shared" si="3"/>
        <v>-0.40391351741674553</v>
      </c>
      <c r="AC9">
        <f t="shared" si="1"/>
        <v>2.6666666666666665</v>
      </c>
    </row>
    <row r="10" spans="1:29">
      <c r="B10">
        <v>1</v>
      </c>
      <c r="C10" s="62" t="s">
        <v>1251</v>
      </c>
      <c r="D10">
        <v>3</v>
      </c>
      <c r="E10" t="s">
        <v>34</v>
      </c>
      <c r="F10" t="s">
        <v>1255</v>
      </c>
      <c r="G10" t="s">
        <v>1256</v>
      </c>
      <c r="H10">
        <v>13.40625</v>
      </c>
      <c r="I10">
        <v>4</v>
      </c>
      <c r="L10">
        <v>1</v>
      </c>
      <c r="M10">
        <v>3</v>
      </c>
      <c r="N10">
        <v>3</v>
      </c>
      <c r="O10" t="s">
        <v>1253</v>
      </c>
      <c r="P10" t="s">
        <v>1254</v>
      </c>
      <c r="Q10">
        <v>1988</v>
      </c>
      <c r="R10" t="s">
        <v>1249</v>
      </c>
      <c r="T10" t="s">
        <v>1255</v>
      </c>
      <c r="U10" t="s">
        <v>1259</v>
      </c>
      <c r="W10">
        <v>14.28125</v>
      </c>
      <c r="X10">
        <v>10.6875</v>
      </c>
      <c r="Y10">
        <v>8</v>
      </c>
      <c r="Z10">
        <v>4</v>
      </c>
      <c r="AA10">
        <f t="shared" si="2"/>
        <v>0.74835886214442016</v>
      </c>
      <c r="AB10">
        <f t="shared" si="3"/>
        <v>-0.28987265383159949</v>
      </c>
      <c r="AC10">
        <f t="shared" si="1"/>
        <v>2.6666666666666665</v>
      </c>
    </row>
    <row r="11" spans="1:29">
      <c r="B11">
        <v>1</v>
      </c>
      <c r="C11" s="62" t="s">
        <v>1251</v>
      </c>
      <c r="D11">
        <v>1</v>
      </c>
      <c r="E11" t="s">
        <v>34</v>
      </c>
      <c r="F11" t="s">
        <v>1255</v>
      </c>
      <c r="G11" t="s">
        <v>1258</v>
      </c>
      <c r="H11">
        <v>4.8125</v>
      </c>
      <c r="I11">
        <v>4</v>
      </c>
      <c r="L11" s="54"/>
      <c r="M11" s="54"/>
      <c r="N11" s="54"/>
      <c r="Q11" s="62"/>
      <c r="W11" s="51"/>
    </row>
    <row r="12" spans="1:29">
      <c r="B12">
        <v>1</v>
      </c>
      <c r="C12" s="62" t="s">
        <v>1251</v>
      </c>
      <c r="D12">
        <v>2</v>
      </c>
      <c r="E12" t="s">
        <v>34</v>
      </c>
      <c r="F12" t="s">
        <v>1255</v>
      </c>
      <c r="G12" t="s">
        <v>1258</v>
      </c>
      <c r="H12">
        <v>9.5</v>
      </c>
      <c r="I12">
        <v>4</v>
      </c>
      <c r="L12" s="54"/>
      <c r="M12" s="54"/>
      <c r="N12" s="54"/>
      <c r="Q12" s="62"/>
      <c r="W12" s="51"/>
    </row>
    <row r="13" spans="1:29">
      <c r="B13">
        <v>1</v>
      </c>
      <c r="C13" s="62" t="s">
        <v>1251</v>
      </c>
      <c r="D13">
        <v>3</v>
      </c>
      <c r="E13" t="s">
        <v>34</v>
      </c>
      <c r="F13" t="s">
        <v>1255</v>
      </c>
      <c r="G13" t="s">
        <v>1258</v>
      </c>
      <c r="H13">
        <v>14.125</v>
      </c>
      <c r="I13">
        <v>4</v>
      </c>
      <c r="L13" s="54"/>
      <c r="M13" s="54"/>
      <c r="N13" s="54"/>
      <c r="Q13" s="62"/>
      <c r="W13" s="51"/>
    </row>
    <row r="14" spans="1:29">
      <c r="B14">
        <v>1</v>
      </c>
      <c r="C14" s="62" t="s">
        <v>1251</v>
      </c>
      <c r="D14">
        <v>1</v>
      </c>
      <c r="E14" t="s">
        <v>34</v>
      </c>
      <c r="F14" t="s">
        <v>1255</v>
      </c>
      <c r="G14" t="s">
        <v>1259</v>
      </c>
      <c r="H14">
        <v>2.90625</v>
      </c>
      <c r="I14">
        <v>4</v>
      </c>
      <c r="L14" s="54">
        <v>2</v>
      </c>
      <c r="M14" s="54">
        <v>1</v>
      </c>
      <c r="N14" s="54">
        <v>1</v>
      </c>
      <c r="O14" t="s">
        <v>1253</v>
      </c>
      <c r="P14" t="s">
        <v>1254</v>
      </c>
      <c r="Q14" s="62" t="s">
        <v>1260</v>
      </c>
      <c r="R14" t="s">
        <v>1249</v>
      </c>
      <c r="T14" t="s">
        <v>1261</v>
      </c>
      <c r="U14" t="s">
        <v>1262</v>
      </c>
      <c r="W14" s="51">
        <f>AVERAGE(H28,H32)</f>
        <v>0</v>
      </c>
      <c r="X14">
        <f>H36</f>
        <v>0</v>
      </c>
      <c r="Y14">
        <v>8</v>
      </c>
      <c r="Z14">
        <v>4</v>
      </c>
      <c r="AA14" t="e">
        <f t="shared" ref="AA14:AA33" si="4">X14/W14</f>
        <v>#DIV/0!</v>
      </c>
      <c r="AB14" t="e">
        <f t="shared" ref="AB14:AB33" si="5">LN(AA14)</f>
        <v>#DIV/0!</v>
      </c>
      <c r="AC14">
        <f t="shared" ref="AC14:AC33" si="6">(Y14*Z14)/(Z14+Y14)</f>
        <v>2.6666666666666665</v>
      </c>
    </row>
    <row r="15" spans="1:29">
      <c r="B15">
        <v>1</v>
      </c>
      <c r="C15" s="62" t="s">
        <v>1251</v>
      </c>
      <c r="D15">
        <v>2</v>
      </c>
      <c r="E15" t="s">
        <v>34</v>
      </c>
      <c r="F15" t="s">
        <v>1255</v>
      </c>
      <c r="G15" t="s">
        <v>1259</v>
      </c>
      <c r="H15">
        <v>6.71875</v>
      </c>
      <c r="I15">
        <v>4</v>
      </c>
      <c r="L15" s="54">
        <v>2</v>
      </c>
      <c r="M15" s="54">
        <v>2</v>
      </c>
      <c r="N15" s="54">
        <v>2</v>
      </c>
      <c r="O15" t="s">
        <v>1253</v>
      </c>
      <c r="P15" t="s">
        <v>1254</v>
      </c>
      <c r="Q15" s="62" t="s">
        <v>1251</v>
      </c>
      <c r="R15" t="s">
        <v>1249</v>
      </c>
      <c r="T15" t="s">
        <v>1261</v>
      </c>
      <c r="U15" t="s">
        <v>1262</v>
      </c>
      <c r="W15" s="51">
        <f>AVERAGE(H29,H33)</f>
        <v>4.3404249999999998</v>
      </c>
      <c r="X15">
        <f>H37</f>
        <v>4.7173299999999996</v>
      </c>
      <c r="Y15">
        <v>8</v>
      </c>
      <c r="Z15">
        <v>4</v>
      </c>
      <c r="AA15">
        <f t="shared" si="4"/>
        <v>1.0868359665240155</v>
      </c>
      <c r="AB15">
        <f t="shared" si="5"/>
        <v>8.3270691990087936E-2</v>
      </c>
      <c r="AC15">
        <f t="shared" si="6"/>
        <v>2.6666666666666665</v>
      </c>
    </row>
    <row r="16" spans="1:29">
      <c r="B16">
        <v>1</v>
      </c>
      <c r="C16" s="62" t="s">
        <v>1251</v>
      </c>
      <c r="D16">
        <v>3</v>
      </c>
      <c r="E16" t="s">
        <v>34</v>
      </c>
      <c r="F16" t="s">
        <v>1255</v>
      </c>
      <c r="G16" t="s">
        <v>1259</v>
      </c>
      <c r="H16">
        <v>10.6875</v>
      </c>
      <c r="I16">
        <v>4</v>
      </c>
      <c r="L16" s="54">
        <v>2</v>
      </c>
      <c r="M16" s="54">
        <v>3</v>
      </c>
      <c r="N16" s="54">
        <v>3</v>
      </c>
      <c r="O16" t="s">
        <v>1253</v>
      </c>
      <c r="P16" t="s">
        <v>1254</v>
      </c>
      <c r="Q16" s="62" t="s">
        <v>1263</v>
      </c>
      <c r="R16" t="s">
        <v>1249</v>
      </c>
      <c r="T16" t="s">
        <v>1261</v>
      </c>
      <c r="U16" t="s">
        <v>1262</v>
      </c>
      <c r="W16" s="51">
        <f>AVERAGE(H30,H34)</f>
        <v>4.5592750000000004</v>
      </c>
      <c r="X16">
        <f>H38</f>
        <v>5.39818</v>
      </c>
      <c r="Y16">
        <v>8</v>
      </c>
      <c r="Z16">
        <v>4</v>
      </c>
      <c r="AA16">
        <f t="shared" si="4"/>
        <v>1.1839996490670117</v>
      </c>
      <c r="AB16">
        <f t="shared" si="5"/>
        <v>0.16889824006566503</v>
      </c>
      <c r="AC16">
        <f t="shared" si="6"/>
        <v>2.6666666666666665</v>
      </c>
    </row>
    <row r="17" spans="1:29">
      <c r="L17" s="54">
        <v>2</v>
      </c>
      <c r="M17" s="54">
        <v>4</v>
      </c>
      <c r="N17" s="54">
        <v>4</v>
      </c>
      <c r="O17" t="s">
        <v>1253</v>
      </c>
      <c r="P17" t="s">
        <v>1254</v>
      </c>
      <c r="Q17" s="62" t="s">
        <v>1264</v>
      </c>
      <c r="R17" t="s">
        <v>1249</v>
      </c>
      <c r="T17" t="s">
        <v>1261</v>
      </c>
      <c r="U17" t="s">
        <v>1262</v>
      </c>
      <c r="W17" s="51">
        <f>AVERAGE(H31,H35)</f>
        <v>7.4772050000000005</v>
      </c>
      <c r="X17">
        <f>H39</f>
        <v>3.0881500000000002</v>
      </c>
      <c r="Y17">
        <v>8</v>
      </c>
      <c r="Z17">
        <v>4</v>
      </c>
      <c r="AA17">
        <f t="shared" si="4"/>
        <v>0.41300860415088259</v>
      </c>
      <c r="AB17">
        <f t="shared" si="5"/>
        <v>-0.88428685294299914</v>
      </c>
      <c r="AC17">
        <f t="shared" si="6"/>
        <v>2.6666666666666665</v>
      </c>
    </row>
    <row r="18" spans="1:29">
      <c r="L18" s="54">
        <v>2</v>
      </c>
      <c r="M18" s="54">
        <v>5</v>
      </c>
      <c r="N18" s="54">
        <v>1</v>
      </c>
      <c r="O18" t="s">
        <v>1253</v>
      </c>
      <c r="P18" t="s">
        <v>1254</v>
      </c>
      <c r="Q18" s="62" t="s">
        <v>1265</v>
      </c>
      <c r="R18" t="s">
        <v>1249</v>
      </c>
      <c r="T18" t="s">
        <v>1261</v>
      </c>
      <c r="U18" t="s">
        <v>1266</v>
      </c>
      <c r="W18" s="51">
        <v>0</v>
      </c>
      <c r="X18">
        <v>0</v>
      </c>
      <c r="Y18">
        <v>8</v>
      </c>
      <c r="Z18">
        <v>4</v>
      </c>
      <c r="AA18" t="e">
        <f t="shared" si="4"/>
        <v>#DIV/0!</v>
      </c>
      <c r="AB18" t="e">
        <f t="shared" si="5"/>
        <v>#DIV/0!</v>
      </c>
      <c r="AC18">
        <f t="shared" si="6"/>
        <v>2.6666666666666665</v>
      </c>
    </row>
    <row r="19" spans="1:29">
      <c r="L19" s="54">
        <v>2</v>
      </c>
      <c r="M19" s="54">
        <v>6</v>
      </c>
      <c r="N19" s="54">
        <v>2</v>
      </c>
      <c r="O19" t="s">
        <v>1253</v>
      </c>
      <c r="P19" t="s">
        <v>1254</v>
      </c>
      <c r="Q19" s="62" t="s">
        <v>1267</v>
      </c>
      <c r="R19" t="s">
        <v>1249</v>
      </c>
      <c r="T19" t="s">
        <v>1261</v>
      </c>
      <c r="U19" t="s">
        <v>1266</v>
      </c>
      <c r="W19" s="51">
        <v>4.3404249999999998</v>
      </c>
      <c r="X19">
        <f>H41</f>
        <v>4.9361699999999997</v>
      </c>
      <c r="Y19">
        <v>8</v>
      </c>
      <c r="Z19">
        <v>4</v>
      </c>
      <c r="AA19">
        <f t="shared" si="4"/>
        <v>1.1372549923106607</v>
      </c>
      <c r="AB19">
        <f t="shared" si="5"/>
        <v>0.1286174572676714</v>
      </c>
      <c r="AC19">
        <f t="shared" si="6"/>
        <v>2.6666666666666665</v>
      </c>
    </row>
    <row r="20" spans="1:29">
      <c r="L20" s="54">
        <v>2</v>
      </c>
      <c r="M20" s="54">
        <v>7</v>
      </c>
      <c r="N20" s="54">
        <v>3</v>
      </c>
      <c r="O20" t="s">
        <v>1253</v>
      </c>
      <c r="P20" t="s">
        <v>1254</v>
      </c>
      <c r="Q20" s="62" t="s">
        <v>1268</v>
      </c>
      <c r="R20" t="s">
        <v>1249</v>
      </c>
      <c r="T20" t="s">
        <v>1261</v>
      </c>
      <c r="U20" t="s">
        <v>1266</v>
      </c>
      <c r="W20" s="51">
        <v>4.5592750000000004</v>
      </c>
      <c r="X20">
        <f>H42</f>
        <v>5.3495400000000002</v>
      </c>
      <c r="Y20">
        <v>8</v>
      </c>
      <c r="Z20">
        <v>4</v>
      </c>
      <c r="AA20">
        <f t="shared" si="4"/>
        <v>1.1733312862242351</v>
      </c>
      <c r="AB20">
        <f t="shared" si="5"/>
        <v>0.15984695624511988</v>
      </c>
      <c r="AC20">
        <f t="shared" si="6"/>
        <v>2.6666666666666665</v>
      </c>
    </row>
    <row r="21" spans="1:29">
      <c r="L21" s="54">
        <v>2</v>
      </c>
      <c r="M21" s="54">
        <v>8</v>
      </c>
      <c r="N21" s="54">
        <v>4</v>
      </c>
      <c r="O21" t="s">
        <v>1253</v>
      </c>
      <c r="P21" t="s">
        <v>1254</v>
      </c>
      <c r="Q21" s="62" t="s">
        <v>1269</v>
      </c>
      <c r="R21" t="s">
        <v>1249</v>
      </c>
      <c r="T21" t="s">
        <v>1261</v>
      </c>
      <c r="U21" t="s">
        <v>1266</v>
      </c>
      <c r="W21" s="51">
        <v>7.4772049999999997</v>
      </c>
      <c r="X21">
        <f>H43</f>
        <v>1.4832799999999999</v>
      </c>
      <c r="Y21">
        <v>8</v>
      </c>
      <c r="Z21">
        <v>4</v>
      </c>
      <c r="AA21">
        <f t="shared" si="4"/>
        <v>0.19837359013160666</v>
      </c>
      <c r="AB21">
        <f t="shared" si="5"/>
        <v>-1.6176032072478683</v>
      </c>
      <c r="AC21">
        <f t="shared" si="6"/>
        <v>2.6666666666666665</v>
      </c>
    </row>
    <row r="22" spans="1:29">
      <c r="L22" s="54">
        <v>3</v>
      </c>
      <c r="M22" s="58">
        <v>1</v>
      </c>
      <c r="N22" s="54">
        <v>1</v>
      </c>
      <c r="O22" t="s">
        <v>1253</v>
      </c>
      <c r="P22" t="s">
        <v>1254</v>
      </c>
      <c r="Q22" s="62" t="s">
        <v>1270</v>
      </c>
      <c r="R22" t="s">
        <v>1249</v>
      </c>
      <c r="T22" t="s">
        <v>1261</v>
      </c>
      <c r="U22" t="s">
        <v>1262</v>
      </c>
      <c r="W22" s="51">
        <f>AVERAGE(H46,H50)</f>
        <v>0</v>
      </c>
      <c r="X22">
        <f t="shared" ref="X22:X33" si="7">H54</f>
        <v>0</v>
      </c>
      <c r="Y22">
        <v>8</v>
      </c>
      <c r="Z22">
        <v>4</v>
      </c>
      <c r="AA22" t="e">
        <f t="shared" si="4"/>
        <v>#DIV/0!</v>
      </c>
      <c r="AB22" t="e">
        <f t="shared" si="5"/>
        <v>#DIV/0!</v>
      </c>
      <c r="AC22">
        <f t="shared" si="6"/>
        <v>2.6666666666666665</v>
      </c>
    </row>
    <row r="23" spans="1:29">
      <c r="L23" s="54">
        <v>3</v>
      </c>
      <c r="M23" s="58">
        <v>2</v>
      </c>
      <c r="N23" s="54">
        <v>2</v>
      </c>
      <c r="O23" t="s">
        <v>1253</v>
      </c>
      <c r="P23" t="s">
        <v>1254</v>
      </c>
      <c r="Q23" s="62" t="s">
        <v>1271</v>
      </c>
      <c r="R23" t="s">
        <v>1249</v>
      </c>
      <c r="T23" t="s">
        <v>1261</v>
      </c>
      <c r="U23" t="s">
        <v>1262</v>
      </c>
      <c r="W23" s="51">
        <f>AVERAGE(H47,H51)</f>
        <v>1.47851</v>
      </c>
      <c r="X23">
        <f t="shared" si="7"/>
        <v>1.1690499999999999</v>
      </c>
      <c r="Y23">
        <v>8</v>
      </c>
      <c r="Z23">
        <v>4</v>
      </c>
      <c r="AA23">
        <f t="shared" si="4"/>
        <v>0.79069468586617608</v>
      </c>
      <c r="AB23">
        <f t="shared" si="5"/>
        <v>-0.23484337072438002</v>
      </c>
      <c r="AC23">
        <f t="shared" si="6"/>
        <v>2.6666666666666665</v>
      </c>
    </row>
    <row r="24" spans="1:29">
      <c r="L24" s="54">
        <v>3</v>
      </c>
      <c r="M24" s="58">
        <v>3</v>
      </c>
      <c r="N24" s="54">
        <v>3</v>
      </c>
      <c r="O24" t="s">
        <v>1253</v>
      </c>
      <c r="P24" t="s">
        <v>1254</v>
      </c>
      <c r="Q24" s="62" t="s">
        <v>1272</v>
      </c>
      <c r="R24" t="s">
        <v>1249</v>
      </c>
      <c r="T24" t="s">
        <v>1261</v>
      </c>
      <c r="U24" t="s">
        <v>1262</v>
      </c>
      <c r="W24" s="51">
        <f>AVERAGE(H48,H52)</f>
        <v>2.1776499999999999</v>
      </c>
      <c r="X24">
        <f>H56</f>
        <v>2.1776499999999999</v>
      </c>
      <c r="Y24">
        <v>8</v>
      </c>
      <c r="Z24">
        <v>4</v>
      </c>
      <c r="AA24">
        <f t="shared" si="4"/>
        <v>1</v>
      </c>
      <c r="AB24">
        <f t="shared" si="5"/>
        <v>0</v>
      </c>
      <c r="AC24">
        <f t="shared" si="6"/>
        <v>2.6666666666666665</v>
      </c>
    </row>
    <row r="25" spans="1:29">
      <c r="L25" s="54">
        <v>3</v>
      </c>
      <c r="M25" s="58">
        <v>4</v>
      </c>
      <c r="N25" s="54">
        <v>4</v>
      </c>
      <c r="O25" t="s">
        <v>1253</v>
      </c>
      <c r="P25" t="s">
        <v>1254</v>
      </c>
      <c r="Q25" s="62" t="s">
        <v>1273</v>
      </c>
      <c r="R25" t="s">
        <v>1249</v>
      </c>
      <c r="T25" t="s">
        <v>1261</v>
      </c>
      <c r="U25" t="s">
        <v>1262</v>
      </c>
      <c r="W25" s="51">
        <f>AVERAGE(H49,H53)</f>
        <v>4.2063049999999995</v>
      </c>
      <c r="X25">
        <f t="shared" si="7"/>
        <v>5.1346699999999998</v>
      </c>
      <c r="Y25">
        <v>8</v>
      </c>
      <c r="Z25">
        <v>4</v>
      </c>
      <c r="AA25">
        <f t="shared" si="4"/>
        <v>1.2207079610251754</v>
      </c>
      <c r="AB25">
        <f t="shared" si="5"/>
        <v>0.19943098636087003</v>
      </c>
      <c r="AC25">
        <f t="shared" si="6"/>
        <v>2.6666666666666665</v>
      </c>
    </row>
    <row r="26" spans="1:29">
      <c r="L26" s="54">
        <v>3</v>
      </c>
      <c r="M26" s="58">
        <v>5</v>
      </c>
      <c r="N26" s="54">
        <v>1</v>
      </c>
      <c r="O26" t="s">
        <v>1253</v>
      </c>
      <c r="P26" t="s">
        <v>1254</v>
      </c>
      <c r="Q26" s="62" t="s">
        <v>1274</v>
      </c>
      <c r="R26" t="s">
        <v>1249</v>
      </c>
      <c r="T26" t="s">
        <v>1261</v>
      </c>
      <c r="U26" t="s">
        <v>1266</v>
      </c>
      <c r="W26" s="51">
        <v>0</v>
      </c>
      <c r="X26">
        <f t="shared" si="7"/>
        <v>0</v>
      </c>
      <c r="Y26">
        <v>8</v>
      </c>
      <c r="Z26">
        <v>4</v>
      </c>
      <c r="AA26" t="e">
        <f t="shared" si="4"/>
        <v>#DIV/0!</v>
      </c>
      <c r="AB26" t="e">
        <f t="shared" si="5"/>
        <v>#DIV/0!</v>
      </c>
      <c r="AC26">
        <f t="shared" si="6"/>
        <v>2.6666666666666665</v>
      </c>
    </row>
    <row r="27" spans="1:29">
      <c r="A27" t="s">
        <v>60</v>
      </c>
      <c r="B27" t="s">
        <v>15</v>
      </c>
      <c r="C27" t="s">
        <v>597</v>
      </c>
      <c r="D27" t="s">
        <v>221</v>
      </c>
      <c r="E27" t="s">
        <v>49</v>
      </c>
      <c r="F27" t="s">
        <v>706</v>
      </c>
      <c r="G27" t="s">
        <v>558</v>
      </c>
      <c r="H27" t="s">
        <v>1249</v>
      </c>
      <c r="I27" t="s">
        <v>13</v>
      </c>
      <c r="L27" s="54">
        <v>3</v>
      </c>
      <c r="M27" s="58">
        <v>6</v>
      </c>
      <c r="N27" s="54">
        <v>2</v>
      </c>
      <c r="O27" t="s">
        <v>1253</v>
      </c>
      <c r="P27" t="s">
        <v>1254</v>
      </c>
      <c r="Q27" s="62" t="s">
        <v>1275</v>
      </c>
      <c r="R27" t="s">
        <v>1249</v>
      </c>
      <c r="T27" t="s">
        <v>1261</v>
      </c>
      <c r="U27" t="s">
        <v>1266</v>
      </c>
      <c r="W27" s="51">
        <v>1.47851</v>
      </c>
      <c r="X27">
        <f t="shared" si="7"/>
        <v>0.80228999999999995</v>
      </c>
      <c r="Y27">
        <v>8</v>
      </c>
      <c r="Z27">
        <v>4</v>
      </c>
      <c r="AA27">
        <f t="shared" si="4"/>
        <v>0.54263413842314223</v>
      </c>
      <c r="AB27">
        <f t="shared" si="5"/>
        <v>-0.61131996436501956</v>
      </c>
      <c r="AC27">
        <f t="shared" si="6"/>
        <v>2.6666666666666665</v>
      </c>
    </row>
    <row r="28" spans="1:29">
      <c r="A28" t="s">
        <v>7</v>
      </c>
      <c r="B28">
        <v>2</v>
      </c>
      <c r="C28" s="62" t="s">
        <v>1260</v>
      </c>
      <c r="D28">
        <v>1</v>
      </c>
      <c r="E28" t="s">
        <v>32</v>
      </c>
      <c r="F28" t="s">
        <v>1252</v>
      </c>
      <c r="H28">
        <v>0</v>
      </c>
      <c r="I28">
        <v>4</v>
      </c>
      <c r="L28" s="54">
        <v>3</v>
      </c>
      <c r="M28" s="58">
        <v>7</v>
      </c>
      <c r="N28" s="54">
        <v>3</v>
      </c>
      <c r="O28" t="s">
        <v>1253</v>
      </c>
      <c r="P28" t="s">
        <v>1254</v>
      </c>
      <c r="Q28" s="62" t="s">
        <v>1276</v>
      </c>
      <c r="R28" t="s">
        <v>1249</v>
      </c>
      <c r="T28" t="s">
        <v>1261</v>
      </c>
      <c r="U28" t="s">
        <v>1266</v>
      </c>
      <c r="W28" s="51">
        <v>2.1776499999999999</v>
      </c>
      <c r="X28">
        <f t="shared" si="7"/>
        <v>2.06304</v>
      </c>
      <c r="Y28">
        <v>8</v>
      </c>
      <c r="Z28">
        <v>4</v>
      </c>
      <c r="AA28">
        <f t="shared" si="4"/>
        <v>0.94736987119142202</v>
      </c>
      <c r="AB28">
        <f t="shared" si="5"/>
        <v>-5.4065690569390715E-2</v>
      </c>
      <c r="AC28">
        <f t="shared" si="6"/>
        <v>2.6666666666666665</v>
      </c>
    </row>
    <row r="29" spans="1:29">
      <c r="A29" t="s">
        <v>515</v>
      </c>
      <c r="B29">
        <v>2</v>
      </c>
      <c r="C29" s="62" t="s">
        <v>1260</v>
      </c>
      <c r="D29">
        <v>2</v>
      </c>
      <c r="E29" t="s">
        <v>32</v>
      </c>
      <c r="F29" t="s">
        <v>1252</v>
      </c>
      <c r="H29">
        <v>4.0607899999999999</v>
      </c>
      <c r="I29">
        <v>4</v>
      </c>
      <c r="L29" s="54">
        <v>3</v>
      </c>
      <c r="M29" s="58">
        <v>8</v>
      </c>
      <c r="N29" s="54">
        <v>4</v>
      </c>
      <c r="O29" t="s">
        <v>1253</v>
      </c>
      <c r="P29" t="s">
        <v>1254</v>
      </c>
      <c r="Q29" s="62" t="s">
        <v>1277</v>
      </c>
      <c r="R29" t="s">
        <v>1249</v>
      </c>
      <c r="T29" t="s">
        <v>1261</v>
      </c>
      <c r="U29" t="s">
        <v>1266</v>
      </c>
      <c r="W29" s="51">
        <v>4.2063049999999995</v>
      </c>
      <c r="X29">
        <f t="shared" si="7"/>
        <v>1.39828</v>
      </c>
      <c r="Y29">
        <v>8</v>
      </c>
      <c r="Z29">
        <v>4</v>
      </c>
      <c r="AA29">
        <f t="shared" si="4"/>
        <v>0.33242477661510522</v>
      </c>
      <c r="AB29">
        <f t="shared" si="5"/>
        <v>-1.101341680225439</v>
      </c>
      <c r="AC29">
        <f t="shared" si="6"/>
        <v>2.6666666666666665</v>
      </c>
    </row>
    <row r="30" spans="1:29">
      <c r="A30" t="s">
        <v>1253</v>
      </c>
      <c r="B30">
        <v>2</v>
      </c>
      <c r="C30" s="62" t="s">
        <v>1260</v>
      </c>
      <c r="D30">
        <v>3</v>
      </c>
      <c r="E30" t="s">
        <v>32</v>
      </c>
      <c r="F30" t="s">
        <v>1252</v>
      </c>
      <c r="H30">
        <v>6.0304000000000002</v>
      </c>
      <c r="I30">
        <v>4</v>
      </c>
      <c r="L30" s="54">
        <v>3</v>
      </c>
      <c r="M30" s="58">
        <v>9</v>
      </c>
      <c r="N30" s="54">
        <v>1</v>
      </c>
      <c r="O30" t="s">
        <v>1253</v>
      </c>
      <c r="P30" t="s">
        <v>1254</v>
      </c>
      <c r="Q30" s="62" t="s">
        <v>1278</v>
      </c>
      <c r="R30" t="s">
        <v>1249</v>
      </c>
      <c r="T30" t="s">
        <v>1261</v>
      </c>
      <c r="U30" t="s">
        <v>1279</v>
      </c>
      <c r="W30" s="51">
        <v>0</v>
      </c>
      <c r="X30">
        <f t="shared" si="7"/>
        <v>0</v>
      </c>
      <c r="Y30">
        <v>8</v>
      </c>
      <c r="Z30">
        <v>4</v>
      </c>
      <c r="AA30" t="e">
        <f t="shared" si="4"/>
        <v>#DIV/0!</v>
      </c>
      <c r="AB30" t="e">
        <f t="shared" si="5"/>
        <v>#DIV/0!</v>
      </c>
      <c r="AC30">
        <f t="shared" si="6"/>
        <v>2.6666666666666665</v>
      </c>
    </row>
    <row r="31" spans="1:29">
      <c r="A31" t="s">
        <v>707</v>
      </c>
      <c r="B31">
        <v>2</v>
      </c>
      <c r="C31" s="62" t="s">
        <v>1260</v>
      </c>
      <c r="D31">
        <v>4</v>
      </c>
      <c r="E31" t="s">
        <v>32</v>
      </c>
      <c r="F31" t="s">
        <v>1252</v>
      </c>
      <c r="H31">
        <v>13.373860000000001</v>
      </c>
      <c r="I31">
        <v>4</v>
      </c>
      <c r="L31" s="54">
        <v>3</v>
      </c>
      <c r="M31" s="58">
        <v>10</v>
      </c>
      <c r="N31" s="54">
        <v>2</v>
      </c>
      <c r="O31" t="s">
        <v>1253</v>
      </c>
      <c r="P31" t="s">
        <v>1254</v>
      </c>
      <c r="Q31" s="62" t="s">
        <v>1280</v>
      </c>
      <c r="R31" t="s">
        <v>1249</v>
      </c>
      <c r="T31" t="s">
        <v>1261</v>
      </c>
      <c r="U31" t="s">
        <v>1279</v>
      </c>
      <c r="W31" s="51">
        <v>1.47851</v>
      </c>
      <c r="X31">
        <f t="shared" si="7"/>
        <v>0.96274999999999999</v>
      </c>
      <c r="Y31">
        <v>8</v>
      </c>
      <c r="Z31">
        <v>4</v>
      </c>
      <c r="AA31">
        <f t="shared" si="4"/>
        <v>0.65116231882097519</v>
      </c>
      <c r="AB31">
        <f t="shared" si="5"/>
        <v>-0.42899633018640915</v>
      </c>
      <c r="AC31">
        <f t="shared" si="6"/>
        <v>2.6666666666666665</v>
      </c>
    </row>
    <row r="32" spans="1:29">
      <c r="A32" t="s">
        <v>1254</v>
      </c>
      <c r="B32">
        <v>2</v>
      </c>
      <c r="C32" s="62" t="s">
        <v>1260</v>
      </c>
      <c r="D32">
        <v>1</v>
      </c>
      <c r="E32" t="s">
        <v>32</v>
      </c>
      <c r="F32" t="s">
        <v>1257</v>
      </c>
      <c r="H32">
        <v>0</v>
      </c>
      <c r="I32">
        <v>4</v>
      </c>
      <c r="L32" s="54">
        <v>3</v>
      </c>
      <c r="M32" s="58">
        <v>11</v>
      </c>
      <c r="N32" s="54">
        <v>3</v>
      </c>
      <c r="O32" t="s">
        <v>1253</v>
      </c>
      <c r="P32" t="s">
        <v>1254</v>
      </c>
      <c r="Q32" s="62" t="s">
        <v>1281</v>
      </c>
      <c r="R32" t="s">
        <v>1249</v>
      </c>
      <c r="T32" t="s">
        <v>1261</v>
      </c>
      <c r="U32" t="s">
        <v>1279</v>
      </c>
      <c r="W32" s="51">
        <v>2.1776499999999999</v>
      </c>
      <c r="X32">
        <f t="shared" si="7"/>
        <v>1.8796600000000001</v>
      </c>
      <c r="Y32">
        <v>8</v>
      </c>
      <c r="Z32">
        <v>4</v>
      </c>
      <c r="AA32">
        <f t="shared" si="4"/>
        <v>0.86315982825522941</v>
      </c>
      <c r="AB32">
        <f t="shared" si="5"/>
        <v>-0.14715540428700646</v>
      </c>
      <c r="AC32">
        <f t="shared" si="6"/>
        <v>2.6666666666666665</v>
      </c>
    </row>
    <row r="33" spans="1:29">
      <c r="B33">
        <v>2</v>
      </c>
      <c r="C33" s="62" t="s">
        <v>1260</v>
      </c>
      <c r="D33">
        <v>2</v>
      </c>
      <c r="E33" t="s">
        <v>32</v>
      </c>
      <c r="F33" t="s">
        <v>1257</v>
      </c>
      <c r="H33">
        <v>4.6200599999999996</v>
      </c>
      <c r="I33">
        <v>4</v>
      </c>
      <c r="L33" s="54">
        <v>3</v>
      </c>
      <c r="M33" s="58">
        <v>12</v>
      </c>
      <c r="N33" s="54">
        <v>4</v>
      </c>
      <c r="O33" t="s">
        <v>1253</v>
      </c>
      <c r="P33" t="s">
        <v>1254</v>
      </c>
      <c r="Q33" s="62" t="s">
        <v>1282</v>
      </c>
      <c r="R33" t="s">
        <v>1249</v>
      </c>
      <c r="T33" t="s">
        <v>1261</v>
      </c>
      <c r="U33" t="s">
        <v>1279</v>
      </c>
      <c r="W33" s="51">
        <v>4.2063049999999995</v>
      </c>
      <c r="X33">
        <f t="shared" si="7"/>
        <v>2.08596</v>
      </c>
      <c r="Y33">
        <v>8</v>
      </c>
      <c r="Z33">
        <v>4</v>
      </c>
      <c r="AA33">
        <f t="shared" si="4"/>
        <v>0.49591268345971112</v>
      </c>
      <c r="AB33">
        <f t="shared" si="5"/>
        <v>-0.70135540916619044</v>
      </c>
      <c r="AC33">
        <f t="shared" si="6"/>
        <v>2.6666666666666665</v>
      </c>
    </row>
    <row r="34" spans="1:29">
      <c r="B34">
        <v>2</v>
      </c>
      <c r="C34" s="62" t="s">
        <v>1260</v>
      </c>
      <c r="D34">
        <v>3</v>
      </c>
      <c r="E34" t="s">
        <v>32</v>
      </c>
      <c r="F34" t="s">
        <v>1257</v>
      </c>
      <c r="H34">
        <v>3.0881500000000002</v>
      </c>
      <c r="I34">
        <v>4</v>
      </c>
      <c r="Q34" s="62"/>
      <c r="W34" s="51"/>
    </row>
    <row r="35" spans="1:29">
      <c r="B35">
        <v>2</v>
      </c>
      <c r="C35" s="62" t="s">
        <v>1260</v>
      </c>
      <c r="D35">
        <v>4</v>
      </c>
      <c r="E35" t="s">
        <v>32</v>
      </c>
      <c r="F35" t="s">
        <v>1257</v>
      </c>
      <c r="H35">
        <v>1.5805499999999999</v>
      </c>
      <c r="I35">
        <v>4</v>
      </c>
      <c r="Q35" s="62"/>
    </row>
    <row r="36" spans="1:29">
      <c r="B36">
        <v>2</v>
      </c>
      <c r="C36" s="62" t="s">
        <v>1260</v>
      </c>
      <c r="D36">
        <v>1</v>
      </c>
      <c r="E36" t="s">
        <v>34</v>
      </c>
      <c r="F36" t="s">
        <v>1261</v>
      </c>
      <c r="G36" t="s">
        <v>1262</v>
      </c>
      <c r="H36">
        <v>0</v>
      </c>
      <c r="I36">
        <v>4</v>
      </c>
      <c r="Q36" s="62"/>
    </row>
    <row r="37" spans="1:29">
      <c r="B37">
        <v>2</v>
      </c>
      <c r="C37" s="62" t="s">
        <v>1260</v>
      </c>
      <c r="D37">
        <v>2</v>
      </c>
      <c r="E37" t="s">
        <v>34</v>
      </c>
      <c r="F37" t="s">
        <v>1261</v>
      </c>
      <c r="G37" t="s">
        <v>1262</v>
      </c>
      <c r="H37">
        <v>4.7173299999999996</v>
      </c>
      <c r="I37">
        <v>4</v>
      </c>
      <c r="Q37" s="62"/>
    </row>
    <row r="38" spans="1:29">
      <c r="B38">
        <v>2</v>
      </c>
      <c r="C38" s="62" t="s">
        <v>1260</v>
      </c>
      <c r="D38">
        <v>3</v>
      </c>
      <c r="E38" t="s">
        <v>34</v>
      </c>
      <c r="F38" t="s">
        <v>1261</v>
      </c>
      <c r="G38" t="s">
        <v>1262</v>
      </c>
      <c r="H38">
        <v>5.39818</v>
      </c>
      <c r="I38">
        <v>4</v>
      </c>
      <c r="Q38" s="62"/>
    </row>
    <row r="39" spans="1:29">
      <c r="B39">
        <v>2</v>
      </c>
      <c r="C39" s="62" t="s">
        <v>1260</v>
      </c>
      <c r="D39">
        <v>4</v>
      </c>
      <c r="E39" t="s">
        <v>34</v>
      </c>
      <c r="F39" t="s">
        <v>1261</v>
      </c>
      <c r="G39" t="s">
        <v>1262</v>
      </c>
      <c r="H39">
        <v>3.0881500000000002</v>
      </c>
      <c r="I39">
        <v>4</v>
      </c>
      <c r="Q39" s="62"/>
    </row>
    <row r="40" spans="1:29">
      <c r="B40">
        <v>2</v>
      </c>
      <c r="C40" s="62" t="s">
        <v>1260</v>
      </c>
      <c r="D40">
        <v>1</v>
      </c>
      <c r="E40" t="s">
        <v>34</v>
      </c>
      <c r="F40" t="s">
        <v>1261</v>
      </c>
      <c r="G40" t="s">
        <v>1266</v>
      </c>
      <c r="H40">
        <v>0</v>
      </c>
      <c r="I40">
        <v>4</v>
      </c>
      <c r="Q40" s="62"/>
    </row>
    <row r="41" spans="1:29">
      <c r="B41">
        <v>2</v>
      </c>
      <c r="C41" s="62" t="s">
        <v>1260</v>
      </c>
      <c r="D41">
        <v>2</v>
      </c>
      <c r="E41" t="s">
        <v>34</v>
      </c>
      <c r="F41" t="s">
        <v>1261</v>
      </c>
      <c r="G41" t="s">
        <v>1266</v>
      </c>
      <c r="H41">
        <v>4.9361699999999997</v>
      </c>
      <c r="I41">
        <v>4</v>
      </c>
      <c r="Q41" s="62"/>
    </row>
    <row r="42" spans="1:29">
      <c r="B42">
        <v>2</v>
      </c>
      <c r="C42" s="62" t="s">
        <v>1260</v>
      </c>
      <c r="D42">
        <v>3</v>
      </c>
      <c r="E42" t="s">
        <v>34</v>
      </c>
      <c r="F42" t="s">
        <v>1261</v>
      </c>
      <c r="G42" t="s">
        <v>1266</v>
      </c>
      <c r="H42">
        <v>5.3495400000000002</v>
      </c>
      <c r="I42">
        <v>4</v>
      </c>
      <c r="Q42" s="62"/>
    </row>
    <row r="43" spans="1:29">
      <c r="B43">
        <v>2</v>
      </c>
      <c r="C43" s="62" t="s">
        <v>1260</v>
      </c>
      <c r="D43">
        <v>4</v>
      </c>
      <c r="E43" t="s">
        <v>34</v>
      </c>
      <c r="F43" t="s">
        <v>1261</v>
      </c>
      <c r="G43" t="s">
        <v>1266</v>
      </c>
      <c r="H43">
        <v>1.4832799999999999</v>
      </c>
      <c r="I43">
        <v>4</v>
      </c>
      <c r="Q43" s="62"/>
    </row>
    <row r="44" spans="1:29">
      <c r="C44" s="62"/>
      <c r="K44" s="47"/>
      <c r="Q44" s="62"/>
    </row>
    <row r="45" spans="1:29">
      <c r="A45" t="s">
        <v>60</v>
      </c>
      <c r="B45" t="s">
        <v>15</v>
      </c>
      <c r="C45" t="s">
        <v>597</v>
      </c>
      <c r="D45" t="s">
        <v>221</v>
      </c>
      <c r="E45" t="s">
        <v>49</v>
      </c>
      <c r="F45" t="s">
        <v>706</v>
      </c>
      <c r="G45" t="s">
        <v>558</v>
      </c>
      <c r="H45" t="s">
        <v>1249</v>
      </c>
      <c r="I45" t="s">
        <v>13</v>
      </c>
      <c r="K45" s="70"/>
      <c r="Q45" s="62"/>
    </row>
    <row r="46" spans="1:29">
      <c r="A46" t="s">
        <v>40</v>
      </c>
      <c r="B46">
        <v>3</v>
      </c>
      <c r="C46" s="62" t="s">
        <v>1270</v>
      </c>
      <c r="D46">
        <v>1</v>
      </c>
      <c r="E46" t="s">
        <v>32</v>
      </c>
      <c r="F46" t="s">
        <v>1252</v>
      </c>
      <c r="H46">
        <v>0</v>
      </c>
      <c r="I46">
        <v>4</v>
      </c>
      <c r="Q46" s="62"/>
    </row>
    <row r="47" spans="1:29">
      <c r="A47" t="s">
        <v>515</v>
      </c>
      <c r="B47">
        <v>3</v>
      </c>
      <c r="C47" s="62" t="s">
        <v>1270</v>
      </c>
      <c r="D47">
        <v>2</v>
      </c>
      <c r="E47" t="s">
        <v>32</v>
      </c>
      <c r="F47" t="s">
        <v>1252</v>
      </c>
      <c r="H47">
        <v>2.1547299999999998</v>
      </c>
      <c r="I47">
        <v>4</v>
      </c>
      <c r="Q47" s="62"/>
    </row>
    <row r="48" spans="1:29">
      <c r="A48" t="s">
        <v>1253</v>
      </c>
      <c r="B48">
        <v>3</v>
      </c>
      <c r="C48" s="62" t="s">
        <v>1270</v>
      </c>
      <c r="D48">
        <v>3</v>
      </c>
      <c r="E48" t="s">
        <v>32</v>
      </c>
      <c r="F48" t="s">
        <v>1252</v>
      </c>
      <c r="H48">
        <v>3.1404000000000001</v>
      </c>
      <c r="I48">
        <v>4</v>
      </c>
      <c r="Q48" s="62"/>
    </row>
    <row r="49" spans="1:17">
      <c r="A49" t="s">
        <v>707</v>
      </c>
      <c r="B49">
        <v>3</v>
      </c>
      <c r="C49" s="62" t="s">
        <v>1270</v>
      </c>
      <c r="D49">
        <v>4</v>
      </c>
      <c r="E49" t="s">
        <v>32</v>
      </c>
      <c r="F49" t="s">
        <v>1252</v>
      </c>
      <c r="H49">
        <v>7.6332399999999998</v>
      </c>
      <c r="I49">
        <v>4</v>
      </c>
      <c r="Q49" s="62"/>
    </row>
    <row r="50" spans="1:17">
      <c r="A50" t="s">
        <v>1254</v>
      </c>
      <c r="B50">
        <v>3</v>
      </c>
      <c r="C50" s="62" t="s">
        <v>1270</v>
      </c>
      <c r="D50">
        <v>1</v>
      </c>
      <c r="E50" t="s">
        <v>32</v>
      </c>
      <c r="F50" t="s">
        <v>1257</v>
      </c>
      <c r="H50">
        <v>0</v>
      </c>
      <c r="I50">
        <v>4</v>
      </c>
      <c r="Q50" s="62"/>
    </row>
    <row r="51" spans="1:17">
      <c r="B51">
        <v>3</v>
      </c>
      <c r="C51" s="62" t="s">
        <v>1270</v>
      </c>
      <c r="D51">
        <v>2</v>
      </c>
      <c r="E51" t="s">
        <v>32</v>
      </c>
      <c r="F51" t="s">
        <v>1257</v>
      </c>
      <c r="H51">
        <v>0.80228999999999995</v>
      </c>
      <c r="I51">
        <v>4</v>
      </c>
      <c r="Q51" s="62"/>
    </row>
    <row r="52" spans="1:17">
      <c r="B52">
        <v>3</v>
      </c>
      <c r="C52" s="62" t="s">
        <v>1270</v>
      </c>
      <c r="D52">
        <v>3</v>
      </c>
      <c r="E52" t="s">
        <v>32</v>
      </c>
      <c r="F52" t="s">
        <v>1257</v>
      </c>
      <c r="H52">
        <v>1.2149000000000001</v>
      </c>
      <c r="I52">
        <v>4</v>
      </c>
      <c r="Q52" s="62"/>
    </row>
    <row r="53" spans="1:17">
      <c r="B53">
        <v>3</v>
      </c>
      <c r="C53" s="62" t="s">
        <v>1270</v>
      </c>
      <c r="D53">
        <v>4</v>
      </c>
      <c r="E53" t="s">
        <v>32</v>
      </c>
      <c r="F53" t="s">
        <v>1257</v>
      </c>
      <c r="H53">
        <v>0.77937000000000001</v>
      </c>
      <c r="I53">
        <v>4</v>
      </c>
      <c r="Q53" s="62"/>
    </row>
    <row r="54" spans="1:17">
      <c r="B54">
        <v>3</v>
      </c>
      <c r="C54" s="62" t="s">
        <v>1270</v>
      </c>
      <c r="D54">
        <v>1</v>
      </c>
      <c r="E54" t="s">
        <v>34</v>
      </c>
      <c r="F54" t="s">
        <v>1261</v>
      </c>
      <c r="G54" t="s">
        <v>1262</v>
      </c>
      <c r="H54">
        <v>0</v>
      </c>
      <c r="I54">
        <v>4</v>
      </c>
      <c r="Q54" s="62"/>
    </row>
    <row r="55" spans="1:17">
      <c r="B55">
        <v>3</v>
      </c>
      <c r="C55" s="62" t="s">
        <v>1270</v>
      </c>
      <c r="D55">
        <v>2</v>
      </c>
      <c r="E55" t="s">
        <v>34</v>
      </c>
      <c r="F55" t="s">
        <v>1261</v>
      </c>
      <c r="G55" t="s">
        <v>1262</v>
      </c>
      <c r="H55">
        <v>1.1690499999999999</v>
      </c>
      <c r="I55">
        <v>4</v>
      </c>
      <c r="Q55" s="62"/>
    </row>
    <row r="56" spans="1:17">
      <c r="B56">
        <v>3</v>
      </c>
      <c r="C56" s="62" t="s">
        <v>1270</v>
      </c>
      <c r="D56">
        <v>3</v>
      </c>
      <c r="E56" t="s">
        <v>34</v>
      </c>
      <c r="F56" t="s">
        <v>1261</v>
      </c>
      <c r="G56" t="s">
        <v>1262</v>
      </c>
      <c r="H56">
        <v>2.1776499999999999</v>
      </c>
      <c r="I56">
        <v>4</v>
      </c>
      <c r="Q56" s="62"/>
    </row>
    <row r="57" spans="1:17">
      <c r="B57">
        <v>3</v>
      </c>
      <c r="C57" s="62" t="s">
        <v>1270</v>
      </c>
      <c r="D57">
        <v>4</v>
      </c>
      <c r="E57" t="s">
        <v>34</v>
      </c>
      <c r="F57" t="s">
        <v>1261</v>
      </c>
      <c r="G57" t="s">
        <v>1262</v>
      </c>
      <c r="H57">
        <v>5.1346699999999998</v>
      </c>
      <c r="I57">
        <v>4</v>
      </c>
      <c r="Q57" s="62"/>
    </row>
    <row r="58" spans="1:17">
      <c r="B58">
        <v>3</v>
      </c>
      <c r="C58" s="62" t="s">
        <v>1270</v>
      </c>
      <c r="D58">
        <v>1</v>
      </c>
      <c r="E58" t="s">
        <v>34</v>
      </c>
      <c r="F58" t="s">
        <v>1261</v>
      </c>
      <c r="G58" t="s">
        <v>1266</v>
      </c>
      <c r="H58">
        <v>0</v>
      </c>
      <c r="I58">
        <v>4</v>
      </c>
      <c r="Q58" s="62"/>
    </row>
    <row r="59" spans="1:17">
      <c r="B59">
        <v>3</v>
      </c>
      <c r="C59" s="62" t="s">
        <v>1270</v>
      </c>
      <c r="D59">
        <v>2</v>
      </c>
      <c r="E59" t="s">
        <v>34</v>
      </c>
      <c r="F59" t="s">
        <v>1261</v>
      </c>
      <c r="G59" t="s">
        <v>1266</v>
      </c>
      <c r="H59">
        <v>0.80228999999999995</v>
      </c>
      <c r="I59">
        <v>4</v>
      </c>
      <c r="Q59" s="62"/>
    </row>
    <row r="60" spans="1:17">
      <c r="B60">
        <v>3</v>
      </c>
      <c r="C60" s="62" t="s">
        <v>1270</v>
      </c>
      <c r="D60">
        <v>3</v>
      </c>
      <c r="E60" t="s">
        <v>34</v>
      </c>
      <c r="F60" t="s">
        <v>1261</v>
      </c>
      <c r="G60" t="s">
        <v>1266</v>
      </c>
      <c r="H60">
        <v>2.06304</v>
      </c>
      <c r="I60">
        <v>4</v>
      </c>
      <c r="Q60" s="62"/>
    </row>
    <row r="61" spans="1:17">
      <c r="B61">
        <v>3</v>
      </c>
      <c r="C61" s="62" t="s">
        <v>1270</v>
      </c>
      <c r="D61">
        <v>4</v>
      </c>
      <c r="E61" t="s">
        <v>34</v>
      </c>
      <c r="F61" t="s">
        <v>1261</v>
      </c>
      <c r="G61" t="s">
        <v>1266</v>
      </c>
      <c r="H61">
        <v>1.39828</v>
      </c>
      <c r="I61">
        <v>4</v>
      </c>
      <c r="Q61" s="62"/>
    </row>
    <row r="62" spans="1:17">
      <c r="B62">
        <v>3</v>
      </c>
      <c r="C62" s="62" t="s">
        <v>1270</v>
      </c>
      <c r="D62">
        <v>1</v>
      </c>
      <c r="E62" t="s">
        <v>34</v>
      </c>
      <c r="F62" t="s">
        <v>1261</v>
      </c>
      <c r="G62" t="s">
        <v>1279</v>
      </c>
      <c r="H62">
        <v>0</v>
      </c>
      <c r="I62">
        <v>4</v>
      </c>
      <c r="Q62" s="62"/>
    </row>
    <row r="63" spans="1:17">
      <c r="B63">
        <v>3</v>
      </c>
      <c r="C63" s="62" t="s">
        <v>1270</v>
      </c>
      <c r="D63">
        <v>2</v>
      </c>
      <c r="E63" t="s">
        <v>34</v>
      </c>
      <c r="F63" t="s">
        <v>1261</v>
      </c>
      <c r="G63" t="s">
        <v>1279</v>
      </c>
      <c r="H63">
        <v>0.96274999999999999</v>
      </c>
      <c r="I63">
        <v>4</v>
      </c>
      <c r="Q63" s="62"/>
    </row>
    <row r="64" spans="1:17">
      <c r="B64">
        <v>3</v>
      </c>
      <c r="C64" s="62" t="s">
        <v>1270</v>
      </c>
      <c r="D64">
        <v>3</v>
      </c>
      <c r="E64" t="s">
        <v>34</v>
      </c>
      <c r="F64" t="s">
        <v>1261</v>
      </c>
      <c r="G64" t="s">
        <v>1279</v>
      </c>
      <c r="H64">
        <v>1.8796600000000001</v>
      </c>
      <c r="I64">
        <v>4</v>
      </c>
      <c r="K64" s="47"/>
      <c r="Q64" s="62"/>
    </row>
    <row r="65" spans="2:17">
      <c r="B65">
        <v>3</v>
      </c>
      <c r="C65" s="62" t="s">
        <v>1270</v>
      </c>
      <c r="D65">
        <v>4</v>
      </c>
      <c r="E65" t="s">
        <v>34</v>
      </c>
      <c r="F65" t="s">
        <v>1261</v>
      </c>
      <c r="G65" t="s">
        <v>1279</v>
      </c>
      <c r="H65">
        <v>2.08596</v>
      </c>
      <c r="I65">
        <v>4</v>
      </c>
      <c r="K65" s="70"/>
      <c r="Q65" s="62"/>
    </row>
    <row r="66" spans="2:17">
      <c r="C66" s="62"/>
      <c r="Q66" s="62"/>
    </row>
    <row r="67" spans="2:17">
      <c r="C67" s="62"/>
      <c r="Q67" s="62"/>
    </row>
    <row r="68" spans="2:17">
      <c r="C68" s="62"/>
      <c r="Q68" s="62"/>
    </row>
    <row r="69" spans="2:17">
      <c r="C69" s="62"/>
      <c r="Q69" s="62"/>
    </row>
    <row r="70" spans="2:17">
      <c r="C70" s="62"/>
      <c r="Q70" s="62"/>
    </row>
    <row r="71" spans="2:17">
      <c r="C71" s="62"/>
      <c r="Q71" s="62"/>
    </row>
    <row r="72" spans="2:17">
      <c r="Q72" s="62"/>
    </row>
    <row r="73" spans="2:17">
      <c r="Q73" s="6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53"/>
  <sheetViews>
    <sheetView workbookViewId="0">
      <selection activeCell="P47" sqref="P47"/>
    </sheetView>
  </sheetViews>
  <sheetFormatPr defaultColWidth="11" defaultRowHeight="15.6"/>
  <cols>
    <col min="9" max="9" width="10.8984375" style="48"/>
  </cols>
  <sheetData>
    <row r="1" spans="1:26">
      <c r="A1" t="s">
        <v>60</v>
      </c>
      <c r="B1" t="s">
        <v>15</v>
      </c>
      <c r="C1" t="s">
        <v>597</v>
      </c>
      <c r="D1" t="s">
        <v>49</v>
      </c>
      <c r="E1" t="s">
        <v>706</v>
      </c>
      <c r="F1" t="s">
        <v>863</v>
      </c>
      <c r="G1" t="s">
        <v>13</v>
      </c>
      <c r="J1" t="s">
        <v>15</v>
      </c>
      <c r="K1" t="s">
        <v>16</v>
      </c>
      <c r="L1" t="s">
        <v>221</v>
      </c>
      <c r="M1" t="s">
        <v>515</v>
      </c>
      <c r="N1" t="s">
        <v>707</v>
      </c>
      <c r="O1" t="s">
        <v>597</v>
      </c>
      <c r="P1" t="s">
        <v>708</v>
      </c>
      <c r="Q1" t="s">
        <v>620</v>
      </c>
      <c r="R1" t="s">
        <v>709</v>
      </c>
      <c r="S1" t="s">
        <v>710</v>
      </c>
      <c r="T1" t="s">
        <v>711</v>
      </c>
      <c r="U1" t="s">
        <v>712</v>
      </c>
      <c r="V1" t="s">
        <v>713</v>
      </c>
      <c r="W1" t="s">
        <v>714</v>
      </c>
      <c r="X1" t="s">
        <v>715</v>
      </c>
      <c r="Y1" t="s">
        <v>716</v>
      </c>
      <c r="Z1" t="s">
        <v>28</v>
      </c>
    </row>
    <row r="2" spans="1:26">
      <c r="A2" t="s">
        <v>191</v>
      </c>
      <c r="B2">
        <v>1</v>
      </c>
      <c r="C2">
        <v>1981</v>
      </c>
      <c r="D2" t="s">
        <v>32</v>
      </c>
      <c r="E2" t="s">
        <v>1328</v>
      </c>
      <c r="F2">
        <v>11.67</v>
      </c>
      <c r="G2">
        <v>3</v>
      </c>
      <c r="J2" s="22">
        <v>1</v>
      </c>
      <c r="K2" s="54">
        <v>1</v>
      </c>
      <c r="M2" t="s">
        <v>719</v>
      </c>
      <c r="N2" t="s">
        <v>773</v>
      </c>
      <c r="O2">
        <v>1981</v>
      </c>
      <c r="P2" t="s">
        <v>863</v>
      </c>
      <c r="R2" t="s">
        <v>1329</v>
      </c>
      <c r="S2" t="s">
        <v>1330</v>
      </c>
      <c r="T2">
        <f>AVERAGE(F2:F3)</f>
        <v>6.335</v>
      </c>
      <c r="U2">
        <f>F4</f>
        <v>11.67</v>
      </c>
      <c r="V2">
        <v>6</v>
      </c>
      <c r="W2">
        <v>3</v>
      </c>
      <c r="X2">
        <f>U2/T2</f>
        <v>1.8421468034727704</v>
      </c>
      <c r="Y2">
        <f t="shared" ref="Y2:Y31" si="0">LN(X2)</f>
        <v>0.61093163252536231</v>
      </c>
      <c r="Z2">
        <f>(V2*W2)/(W2+V2)</f>
        <v>2</v>
      </c>
    </row>
    <row r="3" spans="1:26">
      <c r="A3" t="s">
        <v>515</v>
      </c>
      <c r="B3">
        <v>1</v>
      </c>
      <c r="C3">
        <v>1981</v>
      </c>
      <c r="D3" t="s">
        <v>32</v>
      </c>
      <c r="E3" t="s">
        <v>1331</v>
      </c>
      <c r="F3">
        <v>1</v>
      </c>
      <c r="G3">
        <v>3</v>
      </c>
      <c r="J3" s="22">
        <v>1</v>
      </c>
      <c r="K3" s="54">
        <v>2</v>
      </c>
      <c r="M3" t="s">
        <v>719</v>
      </c>
      <c r="N3" t="s">
        <v>773</v>
      </c>
      <c r="O3">
        <v>1981</v>
      </c>
      <c r="P3" t="s">
        <v>863</v>
      </c>
      <c r="R3" t="s">
        <v>1329</v>
      </c>
      <c r="S3" t="s">
        <v>1332</v>
      </c>
      <c r="T3">
        <v>6.335</v>
      </c>
      <c r="U3">
        <f>F5</f>
        <v>6.67</v>
      </c>
      <c r="V3">
        <v>6</v>
      </c>
      <c r="W3">
        <v>3</v>
      </c>
      <c r="X3">
        <f t="shared" ref="X3:X31" si="1">U3/T3</f>
        <v>1.052880820836622</v>
      </c>
      <c r="Y3">
        <f t="shared" si="0"/>
        <v>5.1530046154430076E-2</v>
      </c>
      <c r="Z3">
        <f t="shared" ref="Z3:Z31" si="2">(V3*W3)/(W3+V3)</f>
        <v>2</v>
      </c>
    </row>
    <row r="4" spans="1:26">
      <c r="A4" t="s">
        <v>719</v>
      </c>
      <c r="B4">
        <v>1</v>
      </c>
      <c r="C4">
        <v>1981</v>
      </c>
      <c r="D4" t="s">
        <v>34</v>
      </c>
      <c r="E4" t="s">
        <v>1330</v>
      </c>
      <c r="F4">
        <v>11.67</v>
      </c>
      <c r="G4">
        <v>3</v>
      </c>
      <c r="J4" s="22">
        <v>1</v>
      </c>
      <c r="K4" s="54">
        <v>3</v>
      </c>
      <c r="M4" t="s">
        <v>719</v>
      </c>
      <c r="N4" t="s">
        <v>773</v>
      </c>
      <c r="O4">
        <v>1981</v>
      </c>
      <c r="P4" t="s">
        <v>863</v>
      </c>
      <c r="R4" t="s">
        <v>1329</v>
      </c>
      <c r="S4" t="s">
        <v>1333</v>
      </c>
      <c r="T4">
        <v>6.335</v>
      </c>
      <c r="U4">
        <f>F6</f>
        <v>10</v>
      </c>
      <c r="V4">
        <v>6</v>
      </c>
      <c r="W4">
        <v>3</v>
      </c>
      <c r="X4">
        <f t="shared" si="1"/>
        <v>1.5785319652722967</v>
      </c>
      <c r="Y4">
        <f t="shared" si="0"/>
        <v>0.45649527922094324</v>
      </c>
      <c r="Z4">
        <f t="shared" si="2"/>
        <v>2</v>
      </c>
    </row>
    <row r="5" spans="1:26">
      <c r="A5" t="s">
        <v>707</v>
      </c>
      <c r="B5">
        <v>1</v>
      </c>
      <c r="C5">
        <v>1981</v>
      </c>
      <c r="D5" t="s">
        <v>34</v>
      </c>
      <c r="E5" t="s">
        <v>1332</v>
      </c>
      <c r="F5">
        <v>6.67</v>
      </c>
      <c r="G5">
        <v>3</v>
      </c>
      <c r="J5" s="22">
        <v>1</v>
      </c>
      <c r="K5" s="54">
        <v>4</v>
      </c>
      <c r="M5" t="s">
        <v>719</v>
      </c>
      <c r="N5" t="s">
        <v>773</v>
      </c>
      <c r="O5">
        <v>1981</v>
      </c>
      <c r="P5" t="s">
        <v>863</v>
      </c>
      <c r="R5" t="s">
        <v>1329</v>
      </c>
      <c r="S5" t="s">
        <v>1334</v>
      </c>
      <c r="T5">
        <v>6.335</v>
      </c>
      <c r="U5">
        <f>F7</f>
        <v>8.33</v>
      </c>
      <c r="V5">
        <v>6</v>
      </c>
      <c r="W5">
        <v>3</v>
      </c>
      <c r="X5">
        <f t="shared" si="1"/>
        <v>1.3149171270718232</v>
      </c>
      <c r="Y5">
        <f t="shared" si="0"/>
        <v>0.27377364240564894</v>
      </c>
      <c r="Z5">
        <f t="shared" si="2"/>
        <v>2</v>
      </c>
    </row>
    <row r="6" spans="1:26">
      <c r="A6" t="s">
        <v>773</v>
      </c>
      <c r="B6">
        <v>1</v>
      </c>
      <c r="C6">
        <v>1981</v>
      </c>
      <c r="D6" t="s">
        <v>34</v>
      </c>
      <c r="E6" t="s">
        <v>1333</v>
      </c>
      <c r="F6">
        <v>10</v>
      </c>
      <c r="G6">
        <v>3</v>
      </c>
      <c r="J6" s="22">
        <v>1</v>
      </c>
      <c r="K6" s="54">
        <v>5</v>
      </c>
      <c r="M6" t="s">
        <v>719</v>
      </c>
      <c r="N6" t="s">
        <v>773</v>
      </c>
      <c r="O6">
        <v>1981</v>
      </c>
      <c r="P6" t="s">
        <v>863</v>
      </c>
      <c r="R6" t="s">
        <v>1329</v>
      </c>
      <c r="S6" t="s">
        <v>1335</v>
      </c>
      <c r="T6">
        <v>6.335</v>
      </c>
      <c r="U6">
        <f>F8</f>
        <v>2.33</v>
      </c>
      <c r="V6">
        <v>6</v>
      </c>
      <c r="W6">
        <v>3</v>
      </c>
      <c r="X6">
        <f t="shared" si="1"/>
        <v>0.36779794790844517</v>
      </c>
      <c r="Y6">
        <f t="shared" si="0"/>
        <v>-1.0002215461954931</v>
      </c>
      <c r="Z6">
        <f t="shared" si="2"/>
        <v>2</v>
      </c>
    </row>
    <row r="7" spans="1:26">
      <c r="B7">
        <v>1</v>
      </c>
      <c r="C7">
        <v>1981</v>
      </c>
      <c r="D7" t="s">
        <v>34</v>
      </c>
      <c r="E7" t="s">
        <v>1334</v>
      </c>
      <c r="F7">
        <v>8.33</v>
      </c>
      <c r="G7">
        <v>3</v>
      </c>
      <c r="J7" s="22">
        <v>2</v>
      </c>
      <c r="K7" s="54">
        <v>1</v>
      </c>
      <c r="M7" t="s">
        <v>719</v>
      </c>
      <c r="N7" t="s">
        <v>773</v>
      </c>
      <c r="O7">
        <v>1982</v>
      </c>
      <c r="P7" t="s">
        <v>863</v>
      </c>
      <c r="R7" t="s">
        <v>1329</v>
      </c>
      <c r="S7" t="s">
        <v>1330</v>
      </c>
      <c r="T7">
        <f>AVERAGE(F9:F10)</f>
        <v>22.83</v>
      </c>
      <c r="U7">
        <f>F11</f>
        <v>33.33</v>
      </c>
      <c r="V7">
        <v>6</v>
      </c>
      <c r="W7">
        <v>3</v>
      </c>
      <c r="X7">
        <f t="shared" si="1"/>
        <v>1.4599211563731933</v>
      </c>
      <c r="Y7">
        <f t="shared" si="0"/>
        <v>0.37838243177794423</v>
      </c>
      <c r="Z7">
        <f t="shared" si="2"/>
        <v>2</v>
      </c>
    </row>
    <row r="8" spans="1:26">
      <c r="B8">
        <v>1</v>
      </c>
      <c r="C8">
        <v>1981</v>
      </c>
      <c r="D8" t="s">
        <v>34</v>
      </c>
      <c r="E8" t="s">
        <v>1335</v>
      </c>
      <c r="F8">
        <v>2.33</v>
      </c>
      <c r="G8">
        <v>3</v>
      </c>
      <c r="J8" s="22">
        <v>2</v>
      </c>
      <c r="K8" s="54">
        <v>2</v>
      </c>
      <c r="M8" t="s">
        <v>719</v>
      </c>
      <c r="N8" t="s">
        <v>773</v>
      </c>
      <c r="O8">
        <v>1982</v>
      </c>
      <c r="P8" t="s">
        <v>863</v>
      </c>
      <c r="R8" t="s">
        <v>1329</v>
      </c>
      <c r="S8" t="s">
        <v>1332</v>
      </c>
      <c r="T8">
        <v>22.83</v>
      </c>
      <c r="U8">
        <f>F12</f>
        <v>23.33</v>
      </c>
      <c r="V8">
        <v>6</v>
      </c>
      <c r="W8">
        <v>3</v>
      </c>
      <c r="X8">
        <f t="shared" si="1"/>
        <v>1.0219010074463426</v>
      </c>
      <c r="Y8">
        <f t="shared" si="0"/>
        <v>2.1664625491634511E-2</v>
      </c>
      <c r="Z8">
        <f t="shared" si="2"/>
        <v>2</v>
      </c>
    </row>
    <row r="9" spans="1:26">
      <c r="B9">
        <v>2</v>
      </c>
      <c r="C9">
        <v>1982</v>
      </c>
      <c r="D9" t="s">
        <v>32</v>
      </c>
      <c r="E9" t="s">
        <v>1328</v>
      </c>
      <c r="F9">
        <v>43.33</v>
      </c>
      <c r="G9">
        <v>3</v>
      </c>
      <c r="J9" s="22">
        <v>2</v>
      </c>
      <c r="K9" s="54">
        <v>3</v>
      </c>
      <c r="M9" t="s">
        <v>719</v>
      </c>
      <c r="N9" t="s">
        <v>773</v>
      </c>
      <c r="O9">
        <v>1982</v>
      </c>
      <c r="P9" t="s">
        <v>863</v>
      </c>
      <c r="R9" t="s">
        <v>1329</v>
      </c>
      <c r="S9" t="s">
        <v>1333</v>
      </c>
      <c r="T9">
        <v>22.83</v>
      </c>
      <c r="U9">
        <f>F13</f>
        <v>20</v>
      </c>
      <c r="V9">
        <v>6</v>
      </c>
      <c r="W9">
        <v>3</v>
      </c>
      <c r="X9">
        <f t="shared" si="1"/>
        <v>0.8760402978537013</v>
      </c>
      <c r="Y9">
        <f t="shared" si="0"/>
        <v>-0.13234318698771314</v>
      </c>
      <c r="Z9">
        <f t="shared" si="2"/>
        <v>2</v>
      </c>
    </row>
    <row r="10" spans="1:26">
      <c r="B10">
        <v>2</v>
      </c>
      <c r="C10">
        <v>1982</v>
      </c>
      <c r="D10" t="s">
        <v>32</v>
      </c>
      <c r="E10" t="s">
        <v>1331</v>
      </c>
      <c r="F10">
        <v>2.33</v>
      </c>
      <c r="G10">
        <v>3</v>
      </c>
      <c r="J10" s="22">
        <v>2</v>
      </c>
      <c r="K10" s="54">
        <v>4</v>
      </c>
      <c r="M10" t="s">
        <v>719</v>
      </c>
      <c r="N10" t="s">
        <v>773</v>
      </c>
      <c r="O10">
        <v>1982</v>
      </c>
      <c r="P10" t="s">
        <v>863</v>
      </c>
      <c r="R10" t="s">
        <v>1329</v>
      </c>
      <c r="S10" t="s">
        <v>1334</v>
      </c>
      <c r="T10">
        <v>22.83</v>
      </c>
      <c r="U10">
        <f>F14</f>
        <v>26.67</v>
      </c>
      <c r="V10">
        <v>6</v>
      </c>
      <c r="W10">
        <v>3</v>
      </c>
      <c r="X10">
        <f t="shared" si="1"/>
        <v>1.1681997371879107</v>
      </c>
      <c r="Y10">
        <f t="shared" si="0"/>
        <v>0.15546387765221878</v>
      </c>
      <c r="Z10">
        <f t="shared" si="2"/>
        <v>2</v>
      </c>
    </row>
    <row r="11" spans="1:26">
      <c r="B11">
        <v>2</v>
      </c>
      <c r="C11">
        <v>1982</v>
      </c>
      <c r="D11" t="s">
        <v>34</v>
      </c>
      <c r="E11" t="s">
        <v>1330</v>
      </c>
      <c r="F11">
        <v>33.33</v>
      </c>
      <c r="G11">
        <v>3</v>
      </c>
      <c r="J11" s="22">
        <v>2</v>
      </c>
      <c r="K11" s="54">
        <v>5</v>
      </c>
      <c r="M11" t="s">
        <v>719</v>
      </c>
      <c r="N11" t="s">
        <v>773</v>
      </c>
      <c r="O11">
        <v>1982</v>
      </c>
      <c r="P11" t="s">
        <v>863</v>
      </c>
      <c r="R11" t="s">
        <v>1329</v>
      </c>
      <c r="S11" t="s">
        <v>1335</v>
      </c>
      <c r="T11">
        <v>22.83</v>
      </c>
      <c r="U11">
        <f>F15</f>
        <v>13.33</v>
      </c>
      <c r="V11">
        <v>6</v>
      </c>
      <c r="W11">
        <v>3</v>
      </c>
      <c r="X11">
        <f t="shared" si="1"/>
        <v>0.5838808585194919</v>
      </c>
      <c r="Y11">
        <f t="shared" si="0"/>
        <v>-0.53805832635108686</v>
      </c>
      <c r="Z11">
        <f t="shared" si="2"/>
        <v>2</v>
      </c>
    </row>
    <row r="12" spans="1:26">
      <c r="B12">
        <v>2</v>
      </c>
      <c r="C12">
        <v>1982</v>
      </c>
      <c r="D12" t="s">
        <v>34</v>
      </c>
      <c r="E12" t="s">
        <v>1332</v>
      </c>
      <c r="F12">
        <v>23.33</v>
      </c>
      <c r="G12">
        <v>3</v>
      </c>
      <c r="J12" s="22">
        <v>1</v>
      </c>
      <c r="K12" s="54">
        <v>6</v>
      </c>
      <c r="M12" t="s">
        <v>719</v>
      </c>
      <c r="N12" t="s">
        <v>720</v>
      </c>
      <c r="O12">
        <v>1981</v>
      </c>
      <c r="P12" t="s">
        <v>863</v>
      </c>
      <c r="R12" t="s">
        <v>1329</v>
      </c>
      <c r="S12" t="s">
        <v>1330</v>
      </c>
      <c r="T12">
        <f>AVERAGE(F18:F19)</f>
        <v>18.835000000000001</v>
      </c>
      <c r="U12">
        <f>F20</f>
        <v>30</v>
      </c>
      <c r="V12">
        <v>6</v>
      </c>
      <c r="W12">
        <v>3</v>
      </c>
      <c r="X12">
        <f t="shared" si="1"/>
        <v>1.5927794000530926</v>
      </c>
      <c r="Y12">
        <f t="shared" si="0"/>
        <v>0.46548054051815096</v>
      </c>
      <c r="Z12">
        <f t="shared" si="2"/>
        <v>2</v>
      </c>
    </row>
    <row r="13" spans="1:26">
      <c r="B13">
        <v>2</v>
      </c>
      <c r="C13">
        <v>1982</v>
      </c>
      <c r="D13" t="s">
        <v>34</v>
      </c>
      <c r="E13" t="s">
        <v>1333</v>
      </c>
      <c r="F13">
        <v>20</v>
      </c>
      <c r="G13">
        <v>3</v>
      </c>
      <c r="J13" s="22">
        <v>1</v>
      </c>
      <c r="K13" s="54">
        <v>7</v>
      </c>
      <c r="M13" t="s">
        <v>719</v>
      </c>
      <c r="N13" t="s">
        <v>720</v>
      </c>
      <c r="O13">
        <v>1981</v>
      </c>
      <c r="P13" t="s">
        <v>863</v>
      </c>
      <c r="R13" t="s">
        <v>1329</v>
      </c>
      <c r="S13" t="s">
        <v>1332</v>
      </c>
      <c r="T13">
        <v>18.835000000000001</v>
      </c>
      <c r="U13">
        <f>F21</f>
        <v>23.33</v>
      </c>
      <c r="V13">
        <v>6</v>
      </c>
      <c r="W13">
        <v>3</v>
      </c>
      <c r="X13">
        <f t="shared" si="1"/>
        <v>1.2386514467746215</v>
      </c>
      <c r="Y13">
        <f t="shared" si="0"/>
        <v>0.214023244889334</v>
      </c>
      <c r="Z13">
        <f t="shared" si="2"/>
        <v>2</v>
      </c>
    </row>
    <row r="14" spans="1:26">
      <c r="B14">
        <v>2</v>
      </c>
      <c r="C14">
        <v>1982</v>
      </c>
      <c r="D14" t="s">
        <v>34</v>
      </c>
      <c r="E14" t="s">
        <v>1334</v>
      </c>
      <c r="F14">
        <v>26.67</v>
      </c>
      <c r="G14">
        <v>3</v>
      </c>
      <c r="J14" s="22">
        <v>1</v>
      </c>
      <c r="K14" s="54">
        <v>8</v>
      </c>
      <c r="M14" t="s">
        <v>719</v>
      </c>
      <c r="N14" t="s">
        <v>720</v>
      </c>
      <c r="O14">
        <v>1981</v>
      </c>
      <c r="P14" t="s">
        <v>863</v>
      </c>
      <c r="R14" t="s">
        <v>1329</v>
      </c>
      <c r="S14" t="s">
        <v>1333</v>
      </c>
      <c r="T14">
        <v>18.835000000000001</v>
      </c>
      <c r="U14">
        <f>F22</f>
        <v>23.33</v>
      </c>
      <c r="V14">
        <v>6</v>
      </c>
      <c r="W14">
        <v>3</v>
      </c>
      <c r="X14">
        <f t="shared" si="1"/>
        <v>1.2386514467746215</v>
      </c>
      <c r="Y14">
        <f t="shared" si="0"/>
        <v>0.214023244889334</v>
      </c>
      <c r="Z14">
        <f t="shared" si="2"/>
        <v>2</v>
      </c>
    </row>
    <row r="15" spans="1:26">
      <c r="B15">
        <v>2</v>
      </c>
      <c r="C15">
        <v>1982</v>
      </c>
      <c r="D15" t="s">
        <v>34</v>
      </c>
      <c r="E15" t="s">
        <v>1335</v>
      </c>
      <c r="F15">
        <v>13.33</v>
      </c>
      <c r="G15">
        <v>3</v>
      </c>
      <c r="J15" s="22">
        <v>1</v>
      </c>
      <c r="K15" s="54">
        <v>9</v>
      </c>
      <c r="M15" t="s">
        <v>719</v>
      </c>
      <c r="N15" t="s">
        <v>720</v>
      </c>
      <c r="O15">
        <v>1981</v>
      </c>
      <c r="P15" t="s">
        <v>863</v>
      </c>
      <c r="R15" t="s">
        <v>1329</v>
      </c>
      <c r="S15" t="s">
        <v>1334</v>
      </c>
      <c r="T15">
        <v>18.835000000000001</v>
      </c>
      <c r="U15">
        <f>F23</f>
        <v>15</v>
      </c>
      <c r="V15">
        <v>6</v>
      </c>
      <c r="W15">
        <v>3</v>
      </c>
      <c r="X15">
        <f t="shared" si="1"/>
        <v>0.7963897000265463</v>
      </c>
      <c r="Y15">
        <f t="shared" si="0"/>
        <v>-0.22766664004179435</v>
      </c>
      <c r="Z15">
        <f t="shared" si="2"/>
        <v>2</v>
      </c>
    </row>
    <row r="16" spans="1:26">
      <c r="J16" s="22">
        <v>1</v>
      </c>
      <c r="K16" s="54">
        <v>10</v>
      </c>
      <c r="M16" t="s">
        <v>719</v>
      </c>
      <c r="N16" t="s">
        <v>720</v>
      </c>
      <c r="O16">
        <v>1981</v>
      </c>
      <c r="P16" t="s">
        <v>863</v>
      </c>
      <c r="R16" t="s">
        <v>1329</v>
      </c>
      <c r="S16" t="s">
        <v>1335</v>
      </c>
      <c r="T16">
        <v>18.835000000000001</v>
      </c>
      <c r="U16">
        <f>F24</f>
        <v>8.33</v>
      </c>
      <c r="V16">
        <v>6</v>
      </c>
      <c r="W16">
        <v>3</v>
      </c>
      <c r="X16">
        <f t="shared" si="1"/>
        <v>0.44226174674807539</v>
      </c>
      <c r="Y16">
        <f t="shared" si="0"/>
        <v>-0.81585338496525306</v>
      </c>
      <c r="Z16">
        <f t="shared" si="2"/>
        <v>2</v>
      </c>
    </row>
    <row r="17" spans="1:26">
      <c r="A17" t="s">
        <v>60</v>
      </c>
      <c r="B17" t="s">
        <v>15</v>
      </c>
      <c r="C17" t="s">
        <v>597</v>
      </c>
      <c r="D17" t="s">
        <v>49</v>
      </c>
      <c r="E17" t="s">
        <v>706</v>
      </c>
      <c r="F17" t="s">
        <v>863</v>
      </c>
      <c r="G17" t="s">
        <v>13</v>
      </c>
      <c r="J17" s="22">
        <v>2</v>
      </c>
      <c r="K17" s="54">
        <v>6</v>
      </c>
      <c r="M17" t="s">
        <v>719</v>
      </c>
      <c r="N17" t="s">
        <v>720</v>
      </c>
      <c r="O17">
        <v>1982</v>
      </c>
      <c r="P17" t="s">
        <v>863</v>
      </c>
      <c r="R17" t="s">
        <v>1329</v>
      </c>
      <c r="S17" t="s">
        <v>1330</v>
      </c>
      <c r="T17">
        <f>AVERAGE(F25:F26)</f>
        <v>15.5</v>
      </c>
      <c r="U17">
        <f>F27</f>
        <v>16.670000000000002</v>
      </c>
      <c r="V17">
        <v>6</v>
      </c>
      <c r="W17">
        <v>3</v>
      </c>
      <c r="X17">
        <f t="shared" si="1"/>
        <v>1.0754838709677421</v>
      </c>
      <c r="Y17">
        <f t="shared" si="0"/>
        <v>7.2770672837501868E-2</v>
      </c>
      <c r="Z17">
        <f t="shared" si="2"/>
        <v>2</v>
      </c>
    </row>
    <row r="18" spans="1:26">
      <c r="A18" t="s">
        <v>545</v>
      </c>
      <c r="B18">
        <v>1</v>
      </c>
      <c r="C18">
        <v>1981</v>
      </c>
      <c r="D18" t="s">
        <v>32</v>
      </c>
      <c r="E18" t="s">
        <v>1328</v>
      </c>
      <c r="F18">
        <v>36.67</v>
      </c>
      <c r="G18">
        <v>3</v>
      </c>
      <c r="J18" s="22">
        <v>2</v>
      </c>
      <c r="K18" s="54">
        <v>7</v>
      </c>
      <c r="M18" t="s">
        <v>719</v>
      </c>
      <c r="N18" t="s">
        <v>720</v>
      </c>
      <c r="O18">
        <v>1982</v>
      </c>
      <c r="P18" t="s">
        <v>863</v>
      </c>
      <c r="R18" t="s">
        <v>1329</v>
      </c>
      <c r="S18" t="s">
        <v>1332</v>
      </c>
      <c r="T18">
        <v>15.5</v>
      </c>
      <c r="U18">
        <f>F28</f>
        <v>8.33</v>
      </c>
      <c r="V18">
        <v>6</v>
      </c>
      <c r="W18">
        <v>3</v>
      </c>
      <c r="X18">
        <f t="shared" si="1"/>
        <v>0.53741935483870973</v>
      </c>
      <c r="Y18">
        <f t="shared" si="0"/>
        <v>-0.62097656774644949</v>
      </c>
      <c r="Z18">
        <f t="shared" si="2"/>
        <v>2</v>
      </c>
    </row>
    <row r="19" spans="1:26">
      <c r="A19" t="s">
        <v>515</v>
      </c>
      <c r="B19">
        <v>1</v>
      </c>
      <c r="C19">
        <v>1981</v>
      </c>
      <c r="D19" t="s">
        <v>32</v>
      </c>
      <c r="E19" t="s">
        <v>1331</v>
      </c>
      <c r="F19">
        <v>1</v>
      </c>
      <c r="G19">
        <v>3</v>
      </c>
      <c r="J19" s="22">
        <v>2</v>
      </c>
      <c r="K19" s="54">
        <v>8</v>
      </c>
      <c r="M19" t="s">
        <v>719</v>
      </c>
      <c r="N19" t="s">
        <v>720</v>
      </c>
      <c r="O19">
        <v>1982</v>
      </c>
      <c r="P19" t="s">
        <v>863</v>
      </c>
      <c r="R19" t="s">
        <v>1329</v>
      </c>
      <c r="S19" t="s">
        <v>1333</v>
      </c>
      <c r="T19">
        <v>15.5</v>
      </c>
      <c r="U19">
        <f>F29</f>
        <v>11.67</v>
      </c>
      <c r="V19">
        <v>6</v>
      </c>
      <c r="W19">
        <v>3</v>
      </c>
      <c r="X19">
        <f t="shared" si="1"/>
        <v>0.75290322580645164</v>
      </c>
      <c r="Y19">
        <f t="shared" si="0"/>
        <v>-0.28381857762673629</v>
      </c>
      <c r="Z19">
        <f t="shared" si="2"/>
        <v>2</v>
      </c>
    </row>
    <row r="20" spans="1:26">
      <c r="A20" t="s">
        <v>719</v>
      </c>
      <c r="B20">
        <v>1</v>
      </c>
      <c r="C20">
        <v>1981</v>
      </c>
      <c r="D20" t="s">
        <v>34</v>
      </c>
      <c r="E20" t="s">
        <v>1330</v>
      </c>
      <c r="F20">
        <v>30</v>
      </c>
      <c r="G20">
        <v>3</v>
      </c>
      <c r="J20" s="22">
        <v>2</v>
      </c>
      <c r="K20" s="54">
        <v>9</v>
      </c>
      <c r="M20" t="s">
        <v>719</v>
      </c>
      <c r="N20" t="s">
        <v>720</v>
      </c>
      <c r="O20">
        <v>1982</v>
      </c>
      <c r="P20" t="s">
        <v>863</v>
      </c>
      <c r="R20" t="s">
        <v>1329</v>
      </c>
      <c r="S20" t="s">
        <v>1334</v>
      </c>
      <c r="T20">
        <v>15.5</v>
      </c>
      <c r="U20">
        <f>F30</f>
        <v>13.33</v>
      </c>
      <c r="V20">
        <v>6</v>
      </c>
      <c r="W20">
        <v>3</v>
      </c>
      <c r="X20">
        <f t="shared" si="1"/>
        <v>0.86</v>
      </c>
      <c r="Y20">
        <f t="shared" si="0"/>
        <v>-0.15082288973458366</v>
      </c>
      <c r="Z20">
        <f t="shared" si="2"/>
        <v>2</v>
      </c>
    </row>
    <row r="21" spans="1:26">
      <c r="A21" t="s">
        <v>707</v>
      </c>
      <c r="B21">
        <v>1</v>
      </c>
      <c r="C21">
        <v>1981</v>
      </c>
      <c r="D21" t="s">
        <v>34</v>
      </c>
      <c r="E21" t="s">
        <v>1332</v>
      </c>
      <c r="F21">
        <v>23.33</v>
      </c>
      <c r="G21">
        <v>3</v>
      </c>
      <c r="J21" s="22">
        <v>2</v>
      </c>
      <c r="K21" s="54">
        <v>10</v>
      </c>
      <c r="M21" t="s">
        <v>719</v>
      </c>
      <c r="N21" t="s">
        <v>720</v>
      </c>
      <c r="O21">
        <v>1982</v>
      </c>
      <c r="P21" t="s">
        <v>863</v>
      </c>
      <c r="R21" t="s">
        <v>1329</v>
      </c>
      <c r="S21" t="s">
        <v>1335</v>
      </c>
      <c r="T21">
        <v>15.5</v>
      </c>
      <c r="U21">
        <f>F31</f>
        <v>6.77</v>
      </c>
      <c r="V21">
        <v>6</v>
      </c>
      <c r="W21">
        <v>3</v>
      </c>
      <c r="X21">
        <f t="shared" si="1"/>
        <v>0.43677419354838709</v>
      </c>
      <c r="Y21">
        <f t="shared" si="0"/>
        <v>-0.82833893700101735</v>
      </c>
      <c r="Z21">
        <f t="shared" si="2"/>
        <v>2</v>
      </c>
    </row>
    <row r="22" spans="1:26">
      <c r="A22" t="s">
        <v>720</v>
      </c>
      <c r="B22">
        <v>1</v>
      </c>
      <c r="C22">
        <v>1981</v>
      </c>
      <c r="D22" t="s">
        <v>34</v>
      </c>
      <c r="E22" t="s">
        <v>1333</v>
      </c>
      <c r="F22">
        <v>23.33</v>
      </c>
      <c r="G22">
        <v>3</v>
      </c>
      <c r="J22" s="22">
        <v>1</v>
      </c>
      <c r="K22" s="54">
        <v>11</v>
      </c>
      <c r="M22" t="s">
        <v>719</v>
      </c>
      <c r="N22" t="s">
        <v>1039</v>
      </c>
      <c r="O22">
        <v>1981</v>
      </c>
      <c r="P22" t="s">
        <v>70</v>
      </c>
      <c r="R22" t="s">
        <v>1329</v>
      </c>
      <c r="S22" t="s">
        <v>1330</v>
      </c>
      <c r="T22">
        <f>AVERAGE(F34:F35)</f>
        <v>33.335000000000001</v>
      </c>
      <c r="U22">
        <f>F36</f>
        <v>60</v>
      </c>
      <c r="V22">
        <v>6</v>
      </c>
      <c r="W22">
        <v>3</v>
      </c>
      <c r="X22">
        <f t="shared" si="1"/>
        <v>1.7999100044997749</v>
      </c>
      <c r="Y22">
        <f t="shared" si="0"/>
        <v>0.58773666615207731</v>
      </c>
      <c r="Z22">
        <f t="shared" si="2"/>
        <v>2</v>
      </c>
    </row>
    <row r="23" spans="1:26">
      <c r="B23">
        <v>1</v>
      </c>
      <c r="C23">
        <v>1981</v>
      </c>
      <c r="D23" t="s">
        <v>34</v>
      </c>
      <c r="E23" t="s">
        <v>1334</v>
      </c>
      <c r="F23">
        <v>15</v>
      </c>
      <c r="G23">
        <v>3</v>
      </c>
      <c r="J23" s="22">
        <v>1</v>
      </c>
      <c r="K23" s="54">
        <v>12</v>
      </c>
      <c r="M23" t="s">
        <v>719</v>
      </c>
      <c r="N23" t="s">
        <v>1039</v>
      </c>
      <c r="O23">
        <v>1981</v>
      </c>
      <c r="P23" t="s">
        <v>70</v>
      </c>
      <c r="R23" t="s">
        <v>1329</v>
      </c>
      <c r="S23" t="s">
        <v>1332</v>
      </c>
      <c r="T23">
        <v>33.335000000000001</v>
      </c>
      <c r="U23">
        <f>F37</f>
        <v>40</v>
      </c>
      <c r="V23">
        <v>6</v>
      </c>
      <c r="W23">
        <v>3</v>
      </c>
      <c r="X23">
        <f t="shared" si="1"/>
        <v>1.1999400029998499</v>
      </c>
      <c r="Y23">
        <f t="shared" si="0"/>
        <v>0.1822715580439129</v>
      </c>
      <c r="Z23">
        <f t="shared" si="2"/>
        <v>2</v>
      </c>
    </row>
    <row r="24" spans="1:26">
      <c r="B24">
        <v>1</v>
      </c>
      <c r="C24">
        <v>1981</v>
      </c>
      <c r="D24" t="s">
        <v>34</v>
      </c>
      <c r="E24" t="s">
        <v>1335</v>
      </c>
      <c r="F24">
        <v>8.33</v>
      </c>
      <c r="G24">
        <v>3</v>
      </c>
      <c r="J24" s="22">
        <v>1</v>
      </c>
      <c r="K24" s="54">
        <v>13</v>
      </c>
      <c r="M24" t="s">
        <v>719</v>
      </c>
      <c r="N24" t="s">
        <v>1039</v>
      </c>
      <c r="O24">
        <v>1981</v>
      </c>
      <c r="P24" t="s">
        <v>70</v>
      </c>
      <c r="R24" t="s">
        <v>1329</v>
      </c>
      <c r="S24" t="s">
        <v>1333</v>
      </c>
      <c r="T24">
        <v>33.335000000000001</v>
      </c>
      <c r="U24">
        <f>F38</f>
        <v>26.67</v>
      </c>
      <c r="V24">
        <v>6</v>
      </c>
      <c r="W24">
        <v>3</v>
      </c>
      <c r="X24">
        <f t="shared" si="1"/>
        <v>0.80005999700015007</v>
      </c>
      <c r="Y24">
        <f t="shared" si="0"/>
        <v>-0.22306855787610033</v>
      </c>
      <c r="Z24">
        <f t="shared" si="2"/>
        <v>2</v>
      </c>
    </row>
    <row r="25" spans="1:26">
      <c r="B25">
        <v>2</v>
      </c>
      <c r="C25">
        <v>1982</v>
      </c>
      <c r="D25" t="s">
        <v>32</v>
      </c>
      <c r="E25" t="s">
        <v>1328</v>
      </c>
      <c r="F25">
        <v>30</v>
      </c>
      <c r="G25">
        <v>3</v>
      </c>
      <c r="J25" s="22">
        <v>1</v>
      </c>
      <c r="K25" s="54">
        <v>14</v>
      </c>
      <c r="M25" t="s">
        <v>719</v>
      </c>
      <c r="N25" t="s">
        <v>1039</v>
      </c>
      <c r="O25">
        <v>1981</v>
      </c>
      <c r="P25" t="s">
        <v>70</v>
      </c>
      <c r="R25" t="s">
        <v>1329</v>
      </c>
      <c r="S25" t="s">
        <v>1334</v>
      </c>
      <c r="T25">
        <v>33.335000000000001</v>
      </c>
      <c r="U25">
        <f>F39</f>
        <v>26.67</v>
      </c>
      <c r="V25">
        <v>6</v>
      </c>
      <c r="W25">
        <v>3</v>
      </c>
      <c r="X25">
        <f t="shared" si="1"/>
        <v>0.80005999700015007</v>
      </c>
      <c r="Y25">
        <f t="shared" si="0"/>
        <v>-0.22306855787610033</v>
      </c>
      <c r="Z25">
        <f t="shared" si="2"/>
        <v>2</v>
      </c>
    </row>
    <row r="26" spans="1:26">
      <c r="B26">
        <v>2</v>
      </c>
      <c r="C26">
        <v>1982</v>
      </c>
      <c r="D26" t="s">
        <v>32</v>
      </c>
      <c r="E26" t="s">
        <v>1331</v>
      </c>
      <c r="F26">
        <v>1</v>
      </c>
      <c r="G26">
        <v>3</v>
      </c>
      <c r="J26" s="22">
        <v>1</v>
      </c>
      <c r="K26" s="54">
        <v>15</v>
      </c>
      <c r="M26" t="s">
        <v>719</v>
      </c>
      <c r="N26" t="s">
        <v>1039</v>
      </c>
      <c r="O26">
        <v>1981</v>
      </c>
      <c r="P26" t="s">
        <v>70</v>
      </c>
      <c r="R26" t="s">
        <v>1329</v>
      </c>
      <c r="S26" t="s">
        <v>1335</v>
      </c>
      <c r="T26">
        <v>33.335000000000001</v>
      </c>
      <c r="U26">
        <f>F40</f>
        <v>20</v>
      </c>
      <c r="V26">
        <v>6</v>
      </c>
      <c r="W26">
        <v>3</v>
      </c>
      <c r="X26">
        <f t="shared" si="1"/>
        <v>0.59997000149992497</v>
      </c>
      <c r="Y26">
        <f t="shared" si="0"/>
        <v>-0.51087562251603236</v>
      </c>
      <c r="Z26">
        <f t="shared" si="2"/>
        <v>2</v>
      </c>
    </row>
    <row r="27" spans="1:26">
      <c r="B27">
        <v>2</v>
      </c>
      <c r="C27">
        <v>1982</v>
      </c>
      <c r="D27" t="s">
        <v>34</v>
      </c>
      <c r="E27" t="s">
        <v>1330</v>
      </c>
      <c r="F27">
        <v>16.670000000000002</v>
      </c>
      <c r="G27">
        <v>3</v>
      </c>
      <c r="J27" s="22">
        <v>2</v>
      </c>
      <c r="K27" s="54">
        <v>11</v>
      </c>
      <c r="M27" t="s">
        <v>719</v>
      </c>
      <c r="N27" t="s">
        <v>1039</v>
      </c>
      <c r="O27">
        <v>1982</v>
      </c>
      <c r="P27" t="s">
        <v>70</v>
      </c>
      <c r="R27" t="s">
        <v>1329</v>
      </c>
      <c r="S27" t="s">
        <v>1330</v>
      </c>
      <c r="T27">
        <f>AVERAGE(F41:F42)</f>
        <v>53.335000000000001</v>
      </c>
      <c r="U27">
        <f>F43</f>
        <v>60</v>
      </c>
      <c r="V27">
        <v>6</v>
      </c>
      <c r="W27">
        <v>3</v>
      </c>
      <c r="X27">
        <f t="shared" si="1"/>
        <v>1.1249648448485985</v>
      </c>
      <c r="Y27">
        <f t="shared" si="0"/>
        <v>0.11775178614465454</v>
      </c>
      <c r="Z27">
        <f t="shared" si="2"/>
        <v>2</v>
      </c>
    </row>
    <row r="28" spans="1:26">
      <c r="B28">
        <v>2</v>
      </c>
      <c r="C28">
        <v>1982</v>
      </c>
      <c r="D28" t="s">
        <v>34</v>
      </c>
      <c r="E28" t="s">
        <v>1332</v>
      </c>
      <c r="F28">
        <v>8.33</v>
      </c>
      <c r="G28">
        <v>3</v>
      </c>
      <c r="J28" s="22">
        <v>2</v>
      </c>
      <c r="K28" s="54">
        <v>12</v>
      </c>
      <c r="M28" t="s">
        <v>719</v>
      </c>
      <c r="N28" t="s">
        <v>1039</v>
      </c>
      <c r="O28">
        <v>1982</v>
      </c>
      <c r="P28" t="s">
        <v>70</v>
      </c>
      <c r="R28" t="s">
        <v>1329</v>
      </c>
      <c r="S28" t="s">
        <v>1332</v>
      </c>
      <c r="T28">
        <v>53.335000000000001</v>
      </c>
      <c r="U28">
        <f>F44</f>
        <v>46.67</v>
      </c>
      <c r="V28">
        <v>6</v>
      </c>
      <c r="W28">
        <v>3</v>
      </c>
      <c r="X28">
        <f t="shared" si="1"/>
        <v>0.87503515515140151</v>
      </c>
      <c r="Y28">
        <f t="shared" si="0"/>
        <v>-0.13349121611572193</v>
      </c>
      <c r="Z28">
        <f t="shared" si="2"/>
        <v>2</v>
      </c>
    </row>
    <row r="29" spans="1:26">
      <c r="B29">
        <v>2</v>
      </c>
      <c r="C29">
        <v>1982</v>
      </c>
      <c r="D29" t="s">
        <v>34</v>
      </c>
      <c r="E29" t="s">
        <v>1333</v>
      </c>
      <c r="F29">
        <v>11.67</v>
      </c>
      <c r="G29">
        <v>3</v>
      </c>
      <c r="J29" s="22">
        <v>2</v>
      </c>
      <c r="K29" s="54">
        <v>13</v>
      </c>
      <c r="M29" t="s">
        <v>719</v>
      </c>
      <c r="N29" t="s">
        <v>1039</v>
      </c>
      <c r="O29">
        <v>1982</v>
      </c>
      <c r="P29" t="s">
        <v>70</v>
      </c>
      <c r="R29" t="s">
        <v>1329</v>
      </c>
      <c r="S29" t="s">
        <v>1333</v>
      </c>
      <c r="T29">
        <v>53.335000000000001</v>
      </c>
      <c r="U29">
        <f>F45</f>
        <v>36.67</v>
      </c>
      <c r="V29">
        <v>6</v>
      </c>
      <c r="W29">
        <v>3</v>
      </c>
      <c r="X29">
        <f t="shared" si="1"/>
        <v>0.68754101434330184</v>
      </c>
      <c r="Y29">
        <f t="shared" si="0"/>
        <v>-0.37463379399421143</v>
      </c>
      <c r="Z29">
        <f t="shared" si="2"/>
        <v>2</v>
      </c>
    </row>
    <row r="30" spans="1:26">
      <c r="B30">
        <v>2</v>
      </c>
      <c r="C30">
        <v>1982</v>
      </c>
      <c r="D30" t="s">
        <v>34</v>
      </c>
      <c r="E30" t="s">
        <v>1334</v>
      </c>
      <c r="F30">
        <v>13.33</v>
      </c>
      <c r="G30">
        <v>3</v>
      </c>
      <c r="J30" s="22">
        <v>2</v>
      </c>
      <c r="K30" s="54">
        <v>14</v>
      </c>
      <c r="M30" t="s">
        <v>719</v>
      </c>
      <c r="N30" t="s">
        <v>1039</v>
      </c>
      <c r="O30">
        <v>1982</v>
      </c>
      <c r="P30" t="s">
        <v>70</v>
      </c>
      <c r="R30" t="s">
        <v>1329</v>
      </c>
      <c r="S30" t="s">
        <v>1334</v>
      </c>
      <c r="T30">
        <v>53.335000000000001</v>
      </c>
      <c r="U30">
        <f>F46</f>
        <v>46.67</v>
      </c>
      <c r="V30">
        <v>6</v>
      </c>
      <c r="W30">
        <v>3</v>
      </c>
      <c r="X30">
        <f t="shared" si="1"/>
        <v>0.87503515515140151</v>
      </c>
      <c r="Y30">
        <f t="shared" si="0"/>
        <v>-0.13349121611572193</v>
      </c>
      <c r="Z30">
        <f t="shared" si="2"/>
        <v>2</v>
      </c>
    </row>
    <row r="31" spans="1:26">
      <c r="B31">
        <v>2</v>
      </c>
      <c r="C31">
        <v>1982</v>
      </c>
      <c r="D31" t="s">
        <v>34</v>
      </c>
      <c r="E31" t="s">
        <v>1335</v>
      </c>
      <c r="F31">
        <v>6.77</v>
      </c>
      <c r="G31">
        <v>3</v>
      </c>
      <c r="J31" s="22">
        <v>2</v>
      </c>
      <c r="K31" s="54">
        <v>15</v>
      </c>
      <c r="M31" t="s">
        <v>719</v>
      </c>
      <c r="N31" t="s">
        <v>1039</v>
      </c>
      <c r="O31">
        <v>1982</v>
      </c>
      <c r="P31" t="s">
        <v>70</v>
      </c>
      <c r="R31" t="s">
        <v>1329</v>
      </c>
      <c r="S31" t="s">
        <v>1335</v>
      </c>
      <c r="T31">
        <v>53.335000000000001</v>
      </c>
      <c r="U31">
        <f>F47</f>
        <v>33.33</v>
      </c>
      <c r="V31">
        <v>6</v>
      </c>
      <c r="W31">
        <v>3</v>
      </c>
      <c r="X31">
        <f t="shared" si="1"/>
        <v>0.62491797131339644</v>
      </c>
      <c r="Y31">
        <f t="shared" si="0"/>
        <v>-0.47013488375779788</v>
      </c>
      <c r="Z31">
        <f t="shared" si="2"/>
        <v>2</v>
      </c>
    </row>
    <row r="32" spans="1:26">
      <c r="J32" s="22"/>
    </row>
    <row r="33" spans="1:10">
      <c r="A33" t="s">
        <v>60</v>
      </c>
      <c r="B33" t="s">
        <v>15</v>
      </c>
      <c r="C33" t="s">
        <v>597</v>
      </c>
      <c r="D33" t="s">
        <v>49</v>
      </c>
      <c r="E33" t="s">
        <v>706</v>
      </c>
      <c r="F33" t="s">
        <v>70</v>
      </c>
      <c r="G33" t="s">
        <v>13</v>
      </c>
      <c r="J33" s="22"/>
    </row>
    <row r="34" spans="1:10">
      <c r="A34" t="s">
        <v>61</v>
      </c>
      <c r="B34">
        <v>5</v>
      </c>
      <c r="C34">
        <v>1981</v>
      </c>
      <c r="D34" t="s">
        <v>32</v>
      </c>
      <c r="E34" t="s">
        <v>1328</v>
      </c>
      <c r="F34">
        <v>56.67</v>
      </c>
      <c r="G34">
        <v>3</v>
      </c>
      <c r="J34" s="22"/>
    </row>
    <row r="35" spans="1:10">
      <c r="A35" t="s">
        <v>515</v>
      </c>
      <c r="B35">
        <v>5</v>
      </c>
      <c r="C35">
        <v>1981</v>
      </c>
      <c r="D35" t="s">
        <v>32</v>
      </c>
      <c r="E35" t="s">
        <v>1331</v>
      </c>
      <c r="F35">
        <v>10</v>
      </c>
      <c r="G35">
        <v>3</v>
      </c>
      <c r="J35" s="22"/>
    </row>
    <row r="36" spans="1:10">
      <c r="A36" t="s">
        <v>719</v>
      </c>
      <c r="B36">
        <v>5</v>
      </c>
      <c r="C36">
        <v>1981</v>
      </c>
      <c r="D36" t="s">
        <v>34</v>
      </c>
      <c r="E36" t="s">
        <v>1330</v>
      </c>
      <c r="F36">
        <v>60</v>
      </c>
      <c r="G36">
        <v>3</v>
      </c>
      <c r="J36" s="22"/>
    </row>
    <row r="37" spans="1:10">
      <c r="A37" t="s">
        <v>707</v>
      </c>
      <c r="B37">
        <v>5</v>
      </c>
      <c r="C37">
        <v>1981</v>
      </c>
      <c r="D37" t="s">
        <v>34</v>
      </c>
      <c r="E37" t="s">
        <v>1332</v>
      </c>
      <c r="F37">
        <v>40</v>
      </c>
      <c r="G37">
        <v>3</v>
      </c>
      <c r="J37" s="22"/>
    </row>
    <row r="38" spans="1:10">
      <c r="A38" t="s">
        <v>1039</v>
      </c>
      <c r="B38">
        <v>5</v>
      </c>
      <c r="C38">
        <v>1981</v>
      </c>
      <c r="D38" t="s">
        <v>34</v>
      </c>
      <c r="E38" t="s">
        <v>1333</v>
      </c>
      <c r="F38">
        <v>26.67</v>
      </c>
      <c r="G38">
        <v>3</v>
      </c>
      <c r="J38" s="22"/>
    </row>
    <row r="39" spans="1:10">
      <c r="B39">
        <v>5</v>
      </c>
      <c r="C39">
        <v>1981</v>
      </c>
      <c r="D39" t="s">
        <v>34</v>
      </c>
      <c r="E39" t="s">
        <v>1334</v>
      </c>
      <c r="F39">
        <v>26.67</v>
      </c>
      <c r="G39">
        <v>3</v>
      </c>
      <c r="J39" s="22"/>
    </row>
    <row r="40" spans="1:10">
      <c r="B40">
        <v>5</v>
      </c>
      <c r="C40">
        <v>1981</v>
      </c>
      <c r="D40" t="s">
        <v>34</v>
      </c>
      <c r="E40" t="s">
        <v>1335</v>
      </c>
      <c r="F40">
        <v>20</v>
      </c>
      <c r="G40">
        <v>3</v>
      </c>
      <c r="J40" s="22"/>
    </row>
    <row r="41" spans="1:10">
      <c r="B41">
        <v>6</v>
      </c>
      <c r="C41">
        <v>1982</v>
      </c>
      <c r="D41" t="s">
        <v>32</v>
      </c>
      <c r="E41" t="s">
        <v>1328</v>
      </c>
      <c r="F41">
        <v>76.67</v>
      </c>
      <c r="G41">
        <v>3</v>
      </c>
      <c r="J41" s="22"/>
    </row>
    <row r="42" spans="1:10">
      <c r="B42">
        <v>6</v>
      </c>
      <c r="C42">
        <v>1982</v>
      </c>
      <c r="D42" t="s">
        <v>32</v>
      </c>
      <c r="E42" t="s">
        <v>1331</v>
      </c>
      <c r="F42">
        <v>30</v>
      </c>
      <c r="G42">
        <v>3</v>
      </c>
      <c r="J42" s="22"/>
    </row>
    <row r="43" spans="1:10">
      <c r="B43">
        <v>6</v>
      </c>
      <c r="C43">
        <v>1982</v>
      </c>
      <c r="D43" t="s">
        <v>34</v>
      </c>
      <c r="E43" t="s">
        <v>1330</v>
      </c>
      <c r="F43">
        <v>60</v>
      </c>
      <c r="G43">
        <v>3</v>
      </c>
      <c r="J43" s="22"/>
    </row>
    <row r="44" spans="1:10">
      <c r="B44">
        <v>6</v>
      </c>
      <c r="C44">
        <v>1982</v>
      </c>
      <c r="D44" t="s">
        <v>34</v>
      </c>
      <c r="E44" t="s">
        <v>1332</v>
      </c>
      <c r="F44">
        <v>46.67</v>
      </c>
      <c r="G44">
        <v>3</v>
      </c>
      <c r="J44" s="22"/>
    </row>
    <row r="45" spans="1:10">
      <c r="B45">
        <v>6</v>
      </c>
      <c r="C45">
        <v>1982</v>
      </c>
      <c r="D45" t="s">
        <v>34</v>
      </c>
      <c r="E45" t="s">
        <v>1333</v>
      </c>
      <c r="F45">
        <v>36.67</v>
      </c>
      <c r="G45">
        <v>3</v>
      </c>
      <c r="J45" s="22"/>
    </row>
    <row r="46" spans="1:10">
      <c r="B46">
        <v>6</v>
      </c>
      <c r="C46">
        <v>1982</v>
      </c>
      <c r="D46" t="s">
        <v>34</v>
      </c>
      <c r="E46" t="s">
        <v>1334</v>
      </c>
      <c r="F46">
        <v>46.67</v>
      </c>
      <c r="G46">
        <v>3</v>
      </c>
      <c r="J46" s="22"/>
    </row>
    <row r="47" spans="1:10">
      <c r="B47">
        <v>6</v>
      </c>
      <c r="C47">
        <v>1982</v>
      </c>
      <c r="D47" t="s">
        <v>34</v>
      </c>
      <c r="E47" t="s">
        <v>1335</v>
      </c>
      <c r="F47">
        <v>33.33</v>
      </c>
      <c r="G47">
        <v>3</v>
      </c>
      <c r="J47" s="22"/>
    </row>
    <row r="48" spans="1:10">
      <c r="J48" s="22"/>
    </row>
    <row r="49" spans="10:10">
      <c r="J49" s="22"/>
    </row>
    <row r="50" spans="10:10">
      <c r="J50" s="22"/>
    </row>
    <row r="51" spans="10:10">
      <c r="J51" s="22"/>
    </row>
    <row r="52" spans="10:10">
      <c r="J52" s="22"/>
    </row>
    <row r="53" spans="10:10">
      <c r="J53" s="2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B31"/>
  <sheetViews>
    <sheetView workbookViewId="0">
      <selection activeCell="K21" sqref="K21"/>
    </sheetView>
  </sheetViews>
  <sheetFormatPr defaultColWidth="11" defaultRowHeight="15.6"/>
  <cols>
    <col min="10" max="10" width="10.8984375" style="48"/>
  </cols>
  <sheetData>
    <row r="1" spans="1:28">
      <c r="A1" t="s">
        <v>60</v>
      </c>
      <c r="B1" t="s">
        <v>15</v>
      </c>
      <c r="C1" t="s">
        <v>597</v>
      </c>
      <c r="D1" t="s">
        <v>49</v>
      </c>
      <c r="E1" t="s">
        <v>706</v>
      </c>
      <c r="F1" t="s">
        <v>621</v>
      </c>
      <c r="G1" t="s">
        <v>644</v>
      </c>
      <c r="H1" t="s">
        <v>13</v>
      </c>
      <c r="J1" s="47"/>
      <c r="K1" t="s">
        <v>15</v>
      </c>
      <c r="L1" t="s">
        <v>16</v>
      </c>
      <c r="M1" t="s">
        <v>221</v>
      </c>
      <c r="N1" t="s">
        <v>515</v>
      </c>
      <c r="O1" t="s">
        <v>707</v>
      </c>
      <c r="P1" t="s">
        <v>597</v>
      </c>
      <c r="Q1" t="s">
        <v>708</v>
      </c>
      <c r="R1" t="s">
        <v>620</v>
      </c>
      <c r="S1" t="s">
        <v>709</v>
      </c>
      <c r="T1" t="s">
        <v>710</v>
      </c>
      <c r="U1" t="s">
        <v>621</v>
      </c>
      <c r="V1" t="s">
        <v>711</v>
      </c>
      <c r="W1" t="s">
        <v>712</v>
      </c>
      <c r="X1" t="s">
        <v>713</v>
      </c>
      <c r="Y1" t="s">
        <v>714</v>
      </c>
      <c r="Z1" t="s">
        <v>715</v>
      </c>
      <c r="AA1" t="s">
        <v>716</v>
      </c>
      <c r="AB1" t="s">
        <v>28</v>
      </c>
    </row>
    <row r="2" spans="1:28">
      <c r="A2" t="s">
        <v>191</v>
      </c>
      <c r="B2">
        <v>1</v>
      </c>
      <c r="C2">
        <v>1991</v>
      </c>
      <c r="D2" t="s">
        <v>756</v>
      </c>
      <c r="E2" t="s">
        <v>1351</v>
      </c>
      <c r="F2">
        <v>1</v>
      </c>
      <c r="G2">
        <v>304</v>
      </c>
      <c r="H2">
        <v>4</v>
      </c>
      <c r="K2" s="54">
        <v>1</v>
      </c>
      <c r="L2" s="54">
        <v>1</v>
      </c>
      <c r="M2">
        <v>1</v>
      </c>
      <c r="N2" t="s">
        <v>719</v>
      </c>
      <c r="O2" t="s">
        <v>1352</v>
      </c>
      <c r="P2">
        <v>1991</v>
      </c>
      <c r="Q2" t="s">
        <v>644</v>
      </c>
      <c r="S2" t="s">
        <v>1353</v>
      </c>
      <c r="V2">
        <f>AVERAGE(G2:G4)</f>
        <v>230</v>
      </c>
      <c r="W2">
        <f>G5</f>
        <v>111</v>
      </c>
      <c r="X2">
        <v>12</v>
      </c>
      <c r="Y2">
        <v>4</v>
      </c>
      <c r="Z2">
        <f>W2/V2</f>
        <v>0.4826086956521739</v>
      </c>
      <c r="AA2">
        <f>LN(Z2)</f>
        <v>-0.72854910761086122</v>
      </c>
      <c r="AB2">
        <f>(X2*Y2)/(Y2+X2)</f>
        <v>3</v>
      </c>
    </row>
    <row r="3" spans="1:28">
      <c r="A3" t="s">
        <v>515</v>
      </c>
      <c r="B3">
        <v>1</v>
      </c>
      <c r="C3">
        <v>1991</v>
      </c>
      <c r="D3" t="s">
        <v>756</v>
      </c>
      <c r="E3" t="s">
        <v>1354</v>
      </c>
      <c r="F3">
        <v>1</v>
      </c>
      <c r="G3">
        <v>206</v>
      </c>
      <c r="H3">
        <v>4</v>
      </c>
      <c r="K3" s="54">
        <v>1</v>
      </c>
      <c r="L3" s="54">
        <v>1</v>
      </c>
      <c r="M3">
        <v>2</v>
      </c>
      <c r="N3" t="s">
        <v>719</v>
      </c>
      <c r="O3" t="s">
        <v>1352</v>
      </c>
      <c r="P3">
        <v>1991</v>
      </c>
      <c r="Q3" t="s">
        <v>644</v>
      </c>
      <c r="S3" t="s">
        <v>1353</v>
      </c>
      <c r="V3">
        <v>230</v>
      </c>
      <c r="W3">
        <f>G6</f>
        <v>114.33333333333333</v>
      </c>
      <c r="X3">
        <v>12</v>
      </c>
      <c r="Y3">
        <v>4</v>
      </c>
      <c r="Z3">
        <f t="shared" ref="Z3:Z13" si="0">W3/V3</f>
        <v>0.49710144927536232</v>
      </c>
      <c r="AA3">
        <f t="shared" ref="AA3:AA13" si="1">LN(Z3)</f>
        <v>-0.69896115042536511</v>
      </c>
      <c r="AB3">
        <f t="shared" ref="AB3:AB13" si="2">(X3*Y3)/(Y3+X3)</f>
        <v>3</v>
      </c>
    </row>
    <row r="4" spans="1:28">
      <c r="A4" t="s">
        <v>719</v>
      </c>
      <c r="B4">
        <v>1</v>
      </c>
      <c r="C4">
        <v>1991</v>
      </c>
      <c r="D4" t="s">
        <v>756</v>
      </c>
      <c r="E4" t="s">
        <v>1355</v>
      </c>
      <c r="F4">
        <v>1</v>
      </c>
      <c r="G4">
        <v>180</v>
      </c>
      <c r="H4">
        <v>4</v>
      </c>
      <c r="K4" s="54">
        <v>2</v>
      </c>
      <c r="L4" s="54">
        <v>2</v>
      </c>
      <c r="M4">
        <v>1</v>
      </c>
      <c r="N4" t="s">
        <v>719</v>
      </c>
      <c r="O4" t="s">
        <v>1352</v>
      </c>
      <c r="P4">
        <v>1991</v>
      </c>
      <c r="Q4" t="s">
        <v>644</v>
      </c>
      <c r="S4" t="s">
        <v>1356</v>
      </c>
      <c r="V4">
        <f>AVERAGE(G7:G9)</f>
        <v>233.33333333333334</v>
      </c>
      <c r="W4">
        <f>G10</f>
        <v>115.33333333333333</v>
      </c>
      <c r="X4">
        <v>12</v>
      </c>
      <c r="Y4">
        <v>4</v>
      </c>
      <c r="Z4">
        <f t="shared" si="0"/>
        <v>0.49428571428571427</v>
      </c>
      <c r="AA4">
        <f t="shared" si="1"/>
        <v>-0.70464155998568045</v>
      </c>
      <c r="AB4">
        <f t="shared" si="2"/>
        <v>3</v>
      </c>
    </row>
    <row r="5" spans="1:28">
      <c r="A5" t="s">
        <v>707</v>
      </c>
      <c r="B5">
        <v>1</v>
      </c>
      <c r="C5">
        <v>1991</v>
      </c>
      <c r="D5" t="s">
        <v>34</v>
      </c>
      <c r="E5" t="s">
        <v>1353</v>
      </c>
      <c r="F5">
        <v>1</v>
      </c>
      <c r="G5">
        <f>(143+101+89)/3</f>
        <v>111</v>
      </c>
      <c r="H5">
        <v>4</v>
      </c>
      <c r="K5" s="54">
        <v>2</v>
      </c>
      <c r="L5" s="54">
        <v>2</v>
      </c>
      <c r="M5">
        <v>2</v>
      </c>
      <c r="N5" t="s">
        <v>719</v>
      </c>
      <c r="O5" t="s">
        <v>1352</v>
      </c>
      <c r="P5">
        <v>1991</v>
      </c>
      <c r="Q5" t="s">
        <v>644</v>
      </c>
      <c r="S5" t="s">
        <v>1356</v>
      </c>
      <c r="V5">
        <f>AVERAGE(G7:G9)</f>
        <v>233.33333333333334</v>
      </c>
      <c r="W5">
        <f>G11</f>
        <v>119.66666666666667</v>
      </c>
      <c r="X5">
        <v>12</v>
      </c>
      <c r="Y5">
        <v>4</v>
      </c>
      <c r="Z5">
        <f t="shared" si="0"/>
        <v>0.5128571428571429</v>
      </c>
      <c r="AA5">
        <f t="shared" si="1"/>
        <v>-0.66775794655512577</v>
      </c>
      <c r="AB5">
        <f t="shared" si="2"/>
        <v>3</v>
      </c>
    </row>
    <row r="6" spans="1:28">
      <c r="A6" t="s">
        <v>1352</v>
      </c>
      <c r="B6">
        <v>1</v>
      </c>
      <c r="C6">
        <v>1991</v>
      </c>
      <c r="D6" t="s">
        <v>34</v>
      </c>
      <c r="E6" t="s">
        <v>1353</v>
      </c>
      <c r="F6">
        <v>1</v>
      </c>
      <c r="G6">
        <f>(149+96+98)/3</f>
        <v>114.33333333333333</v>
      </c>
      <c r="H6">
        <v>4</v>
      </c>
      <c r="K6" s="54">
        <v>3</v>
      </c>
      <c r="L6" s="54">
        <v>1</v>
      </c>
      <c r="M6">
        <v>1</v>
      </c>
      <c r="N6" t="s">
        <v>719</v>
      </c>
      <c r="O6" t="s">
        <v>1352</v>
      </c>
      <c r="P6">
        <v>1992</v>
      </c>
      <c r="Q6" t="s">
        <v>644</v>
      </c>
      <c r="S6" t="s">
        <v>1353</v>
      </c>
      <c r="V6">
        <f>AVERAGE(G12:G14)</f>
        <v>477.66666666666669</v>
      </c>
      <c r="W6">
        <f>G15</f>
        <v>310</v>
      </c>
      <c r="X6">
        <v>12</v>
      </c>
      <c r="Y6">
        <v>4</v>
      </c>
      <c r="Z6">
        <f t="shared" si="0"/>
        <v>0.64898813677599443</v>
      </c>
      <c r="AA6">
        <f t="shared" si="1"/>
        <v>-0.43234084168087022</v>
      </c>
      <c r="AB6">
        <f t="shared" si="2"/>
        <v>3</v>
      </c>
    </row>
    <row r="7" spans="1:28">
      <c r="B7">
        <v>2</v>
      </c>
      <c r="C7">
        <v>1991</v>
      </c>
      <c r="D7" t="s">
        <v>756</v>
      </c>
      <c r="E7" t="s">
        <v>1351</v>
      </c>
      <c r="F7">
        <v>2</v>
      </c>
      <c r="G7">
        <v>295</v>
      </c>
      <c r="H7">
        <v>4</v>
      </c>
      <c r="K7" s="54">
        <v>3</v>
      </c>
      <c r="L7" s="54">
        <v>1</v>
      </c>
      <c r="M7">
        <v>2</v>
      </c>
      <c r="N7" t="s">
        <v>719</v>
      </c>
      <c r="O7" t="s">
        <v>1352</v>
      </c>
      <c r="P7">
        <v>1992</v>
      </c>
      <c r="Q7" t="s">
        <v>644</v>
      </c>
      <c r="S7" t="s">
        <v>1353</v>
      </c>
      <c r="V7">
        <f>AVERAGE(G12:G14)</f>
        <v>477.66666666666669</v>
      </c>
      <c r="W7">
        <f>G16</f>
        <v>287.66666666666669</v>
      </c>
      <c r="X7">
        <v>12</v>
      </c>
      <c r="Y7">
        <v>4</v>
      </c>
      <c r="Z7">
        <f t="shared" si="0"/>
        <v>0.60223307745987442</v>
      </c>
      <c r="AA7">
        <f t="shared" si="1"/>
        <v>-0.50711073674474383</v>
      </c>
      <c r="AB7">
        <f t="shared" si="2"/>
        <v>3</v>
      </c>
    </row>
    <row r="8" spans="1:28">
      <c r="B8">
        <v>2</v>
      </c>
      <c r="C8">
        <v>1991</v>
      </c>
      <c r="D8" t="s">
        <v>756</v>
      </c>
      <c r="E8" t="s">
        <v>1354</v>
      </c>
      <c r="F8">
        <v>2</v>
      </c>
      <c r="G8">
        <v>230</v>
      </c>
      <c r="H8">
        <v>4</v>
      </c>
      <c r="K8" s="54">
        <v>4</v>
      </c>
      <c r="L8" s="54">
        <v>2</v>
      </c>
      <c r="M8">
        <v>1</v>
      </c>
      <c r="N8" t="s">
        <v>719</v>
      </c>
      <c r="O8" t="s">
        <v>1352</v>
      </c>
      <c r="P8">
        <v>1992</v>
      </c>
      <c r="Q8" t="s">
        <v>644</v>
      </c>
      <c r="S8" t="s">
        <v>1356</v>
      </c>
      <c r="V8">
        <f>AVERAGE(G17:G19)</f>
        <v>397.33333333333331</v>
      </c>
      <c r="W8">
        <f>G20</f>
        <v>241.33333333333334</v>
      </c>
      <c r="X8">
        <v>12</v>
      </c>
      <c r="Y8">
        <v>4</v>
      </c>
      <c r="Z8">
        <f t="shared" si="0"/>
        <v>0.60738255033557054</v>
      </c>
      <c r="AA8">
        <f t="shared" si="1"/>
        <v>-0.49859645523957857</v>
      </c>
      <c r="AB8">
        <f t="shared" si="2"/>
        <v>3</v>
      </c>
    </row>
    <row r="9" spans="1:28">
      <c r="B9">
        <v>2</v>
      </c>
      <c r="C9">
        <v>1991</v>
      </c>
      <c r="D9" t="s">
        <v>756</v>
      </c>
      <c r="E9" t="s">
        <v>1357</v>
      </c>
      <c r="F9">
        <v>2</v>
      </c>
      <c r="G9">
        <v>175</v>
      </c>
      <c r="H9">
        <v>4</v>
      </c>
      <c r="K9" s="54">
        <v>4</v>
      </c>
      <c r="L9" s="54">
        <v>2</v>
      </c>
      <c r="M9">
        <v>2</v>
      </c>
      <c r="N9" t="s">
        <v>719</v>
      </c>
      <c r="O9" t="s">
        <v>1352</v>
      </c>
      <c r="P9">
        <v>1992</v>
      </c>
      <c r="Q9" t="s">
        <v>644</v>
      </c>
      <c r="S9" t="s">
        <v>1356</v>
      </c>
      <c r="V9">
        <f>AVERAGE(G17:G19)</f>
        <v>397.33333333333331</v>
      </c>
      <c r="W9">
        <f>G21</f>
        <v>285.33333333333331</v>
      </c>
      <c r="X9">
        <v>12</v>
      </c>
      <c r="Y9">
        <v>4</v>
      </c>
      <c r="Z9">
        <f t="shared" si="0"/>
        <v>0.71812080536912748</v>
      </c>
      <c r="AA9">
        <f t="shared" si="1"/>
        <v>-0.33111747148355303</v>
      </c>
      <c r="AB9">
        <f t="shared" si="2"/>
        <v>3</v>
      </c>
    </row>
    <row r="10" spans="1:28">
      <c r="B10">
        <v>2</v>
      </c>
      <c r="C10">
        <v>1991</v>
      </c>
      <c r="D10" t="s">
        <v>34</v>
      </c>
      <c r="E10" t="s">
        <v>1356</v>
      </c>
      <c r="F10">
        <v>2</v>
      </c>
      <c r="G10">
        <f>(124+126+96)/3</f>
        <v>115.33333333333333</v>
      </c>
      <c r="H10">
        <v>4</v>
      </c>
      <c r="K10" s="54">
        <v>5</v>
      </c>
      <c r="L10" s="54">
        <v>1</v>
      </c>
      <c r="M10">
        <v>1</v>
      </c>
      <c r="N10" t="s">
        <v>719</v>
      </c>
      <c r="O10" t="s">
        <v>1352</v>
      </c>
      <c r="P10">
        <v>1993</v>
      </c>
      <c r="Q10" t="s">
        <v>644</v>
      </c>
      <c r="S10" t="s">
        <v>1353</v>
      </c>
      <c r="V10">
        <f>AVERAGE(G22:G24)</f>
        <v>588.66666666666663</v>
      </c>
      <c r="W10">
        <f>G25</f>
        <v>322.66666666666669</v>
      </c>
      <c r="X10">
        <v>12</v>
      </c>
      <c r="Y10">
        <v>4</v>
      </c>
      <c r="Z10">
        <f t="shared" si="0"/>
        <v>0.54813137032842585</v>
      </c>
      <c r="AA10">
        <f t="shared" si="1"/>
        <v>-0.60124029388732825</v>
      </c>
      <c r="AB10">
        <f t="shared" si="2"/>
        <v>3</v>
      </c>
    </row>
    <row r="11" spans="1:28">
      <c r="B11">
        <v>2</v>
      </c>
      <c r="C11">
        <v>1991</v>
      </c>
      <c r="D11" t="s">
        <v>34</v>
      </c>
      <c r="E11" t="s">
        <v>1356</v>
      </c>
      <c r="F11">
        <v>2</v>
      </c>
      <c r="G11">
        <f>(132+131+96)/3</f>
        <v>119.66666666666667</v>
      </c>
      <c r="H11">
        <v>4</v>
      </c>
      <c r="K11" s="54">
        <v>5</v>
      </c>
      <c r="L11" s="54">
        <v>1</v>
      </c>
      <c r="M11">
        <v>2</v>
      </c>
      <c r="N11" t="s">
        <v>719</v>
      </c>
      <c r="O11" t="s">
        <v>1352</v>
      </c>
      <c r="P11">
        <v>1993</v>
      </c>
      <c r="Q11" t="s">
        <v>644</v>
      </c>
      <c r="S11" t="s">
        <v>1353</v>
      </c>
      <c r="V11">
        <f>AVERAGE(G22:G24)</f>
        <v>588.66666666666663</v>
      </c>
      <c r="W11">
        <f>G26</f>
        <v>386.66666666666669</v>
      </c>
      <c r="X11">
        <v>12</v>
      </c>
      <c r="Y11">
        <v>4</v>
      </c>
      <c r="Z11">
        <f t="shared" si="0"/>
        <v>0.65685164212910541</v>
      </c>
      <c r="AA11">
        <f t="shared" si="1"/>
        <v>-0.42029709706349488</v>
      </c>
      <c r="AB11">
        <f t="shared" si="2"/>
        <v>3</v>
      </c>
    </row>
    <row r="12" spans="1:28">
      <c r="B12">
        <v>3</v>
      </c>
      <c r="C12">
        <v>1992</v>
      </c>
      <c r="D12" t="s">
        <v>756</v>
      </c>
      <c r="E12" t="s">
        <v>1351</v>
      </c>
      <c r="F12">
        <v>1</v>
      </c>
      <c r="G12">
        <v>728</v>
      </c>
      <c r="H12">
        <v>4</v>
      </c>
      <c r="K12" s="54">
        <v>6</v>
      </c>
      <c r="L12" s="54">
        <v>2</v>
      </c>
      <c r="M12">
        <v>1</v>
      </c>
      <c r="N12" t="s">
        <v>719</v>
      </c>
      <c r="O12" t="s">
        <v>1352</v>
      </c>
      <c r="P12">
        <v>1993</v>
      </c>
      <c r="Q12" t="s">
        <v>644</v>
      </c>
      <c r="S12" t="s">
        <v>1356</v>
      </c>
      <c r="V12">
        <f>AVERAGE(G27:G29)</f>
        <v>551</v>
      </c>
      <c r="W12">
        <f>G30</f>
        <v>355</v>
      </c>
      <c r="X12">
        <v>12</v>
      </c>
      <c r="Y12">
        <v>4</v>
      </c>
      <c r="Z12">
        <f t="shared" si="0"/>
        <v>0.64428312159709622</v>
      </c>
      <c r="AA12">
        <f t="shared" si="1"/>
        <v>-0.43961701967749867</v>
      </c>
      <c r="AB12">
        <f t="shared" si="2"/>
        <v>3</v>
      </c>
    </row>
    <row r="13" spans="1:28">
      <c r="B13">
        <v>3</v>
      </c>
      <c r="C13">
        <v>1992</v>
      </c>
      <c r="D13" t="s">
        <v>756</v>
      </c>
      <c r="E13" t="s">
        <v>1354</v>
      </c>
      <c r="F13">
        <v>1</v>
      </c>
      <c r="G13">
        <v>280</v>
      </c>
      <c r="H13">
        <v>4</v>
      </c>
      <c r="K13" s="54">
        <v>6</v>
      </c>
      <c r="L13" s="54">
        <v>2</v>
      </c>
      <c r="M13">
        <v>2</v>
      </c>
      <c r="N13" t="s">
        <v>719</v>
      </c>
      <c r="O13" t="s">
        <v>1352</v>
      </c>
      <c r="P13">
        <v>1993</v>
      </c>
      <c r="Q13" t="s">
        <v>644</v>
      </c>
      <c r="S13" t="s">
        <v>1356</v>
      </c>
      <c r="V13">
        <v>551</v>
      </c>
      <c r="W13">
        <f>G31</f>
        <v>364</v>
      </c>
      <c r="X13">
        <v>12</v>
      </c>
      <c r="Y13">
        <v>4</v>
      </c>
      <c r="Z13">
        <f t="shared" si="0"/>
        <v>0.66061705989110708</v>
      </c>
      <c r="AA13">
        <f t="shared" si="1"/>
        <v>-0.41458094151617381</v>
      </c>
      <c r="AB13">
        <f t="shared" si="2"/>
        <v>3</v>
      </c>
    </row>
    <row r="14" spans="1:28">
      <c r="B14">
        <v>3</v>
      </c>
      <c r="C14">
        <v>1992</v>
      </c>
      <c r="D14" t="s">
        <v>756</v>
      </c>
      <c r="E14" t="s">
        <v>1355</v>
      </c>
      <c r="F14">
        <v>1</v>
      </c>
      <c r="G14">
        <v>425</v>
      </c>
      <c r="H14">
        <v>4</v>
      </c>
    </row>
    <row r="15" spans="1:28">
      <c r="B15">
        <v>3</v>
      </c>
      <c r="C15">
        <v>1992</v>
      </c>
      <c r="D15" t="s">
        <v>34</v>
      </c>
      <c r="E15" t="s">
        <v>1353</v>
      </c>
      <c r="F15">
        <v>1</v>
      </c>
      <c r="G15">
        <f>(408+209+313)/3</f>
        <v>310</v>
      </c>
      <c r="H15">
        <v>4</v>
      </c>
    </row>
    <row r="16" spans="1:28">
      <c r="B16">
        <v>3</v>
      </c>
      <c r="C16">
        <v>1992</v>
      </c>
      <c r="D16" t="s">
        <v>34</v>
      </c>
      <c r="E16" t="s">
        <v>1353</v>
      </c>
      <c r="F16">
        <v>1</v>
      </c>
      <c r="G16">
        <f>(407+179+277)/3</f>
        <v>287.66666666666669</v>
      </c>
      <c r="H16">
        <v>4</v>
      </c>
    </row>
    <row r="17" spans="2:8">
      <c r="B17">
        <v>4</v>
      </c>
      <c r="C17">
        <v>1992</v>
      </c>
      <c r="D17" t="s">
        <v>756</v>
      </c>
      <c r="E17" t="s">
        <v>1351</v>
      </c>
      <c r="F17">
        <v>2</v>
      </c>
      <c r="G17">
        <v>672</v>
      </c>
      <c r="H17">
        <v>4</v>
      </c>
    </row>
    <row r="18" spans="2:8">
      <c r="B18">
        <v>4</v>
      </c>
      <c r="C18">
        <v>1992</v>
      </c>
      <c r="D18" t="s">
        <v>756</v>
      </c>
      <c r="E18" t="s">
        <v>1354</v>
      </c>
      <c r="F18">
        <v>2</v>
      </c>
      <c r="G18">
        <v>293</v>
      </c>
      <c r="H18">
        <v>4</v>
      </c>
    </row>
    <row r="19" spans="2:8">
      <c r="B19">
        <v>4</v>
      </c>
      <c r="C19">
        <v>1992</v>
      </c>
      <c r="D19" t="s">
        <v>756</v>
      </c>
      <c r="E19" t="s">
        <v>1357</v>
      </c>
      <c r="F19">
        <v>2</v>
      </c>
      <c r="G19">
        <v>227</v>
      </c>
      <c r="H19">
        <v>4</v>
      </c>
    </row>
    <row r="20" spans="2:8">
      <c r="B20">
        <v>4</v>
      </c>
      <c r="C20">
        <v>1992</v>
      </c>
      <c r="D20" t="s">
        <v>34</v>
      </c>
      <c r="E20" t="s">
        <v>1356</v>
      </c>
      <c r="F20">
        <v>2</v>
      </c>
      <c r="G20">
        <f>(340+202+182)/3</f>
        <v>241.33333333333334</v>
      </c>
      <c r="H20">
        <v>4</v>
      </c>
    </row>
    <row r="21" spans="2:8">
      <c r="B21">
        <v>4</v>
      </c>
      <c r="C21">
        <v>1992</v>
      </c>
      <c r="D21" t="s">
        <v>34</v>
      </c>
      <c r="E21" t="s">
        <v>1356</v>
      </c>
      <c r="F21">
        <v>2</v>
      </c>
      <c r="G21">
        <f>(372+254+230)/3</f>
        <v>285.33333333333331</v>
      </c>
      <c r="H21">
        <v>4</v>
      </c>
    </row>
    <row r="22" spans="2:8">
      <c r="B22">
        <v>5</v>
      </c>
      <c r="C22">
        <v>1993</v>
      </c>
      <c r="D22" t="s">
        <v>756</v>
      </c>
      <c r="E22" t="s">
        <v>1351</v>
      </c>
      <c r="F22">
        <v>1</v>
      </c>
      <c r="G22">
        <v>799</v>
      </c>
      <c r="H22">
        <v>4</v>
      </c>
    </row>
    <row r="23" spans="2:8">
      <c r="B23">
        <v>5</v>
      </c>
      <c r="C23">
        <v>1993</v>
      </c>
      <c r="D23" t="s">
        <v>756</v>
      </c>
      <c r="E23" t="s">
        <v>1354</v>
      </c>
      <c r="F23">
        <v>1</v>
      </c>
      <c r="G23">
        <v>417</v>
      </c>
      <c r="H23">
        <v>4</v>
      </c>
    </row>
    <row r="24" spans="2:8">
      <c r="B24">
        <v>5</v>
      </c>
      <c r="C24">
        <v>1993</v>
      </c>
      <c r="D24" t="s">
        <v>756</v>
      </c>
      <c r="E24" t="s">
        <v>1355</v>
      </c>
      <c r="F24">
        <v>1</v>
      </c>
      <c r="G24">
        <v>550</v>
      </c>
      <c r="H24">
        <v>4</v>
      </c>
    </row>
    <row r="25" spans="2:8">
      <c r="B25">
        <v>5</v>
      </c>
      <c r="C25">
        <v>1993</v>
      </c>
      <c r="D25" t="s">
        <v>34</v>
      </c>
      <c r="E25" t="s">
        <v>1353</v>
      </c>
      <c r="F25">
        <v>1</v>
      </c>
      <c r="G25">
        <f>(365+269+334)/3</f>
        <v>322.66666666666669</v>
      </c>
      <c r="H25">
        <v>4</v>
      </c>
    </row>
    <row r="26" spans="2:8">
      <c r="B26">
        <v>5</v>
      </c>
      <c r="C26">
        <v>1993</v>
      </c>
      <c r="D26" t="s">
        <v>34</v>
      </c>
      <c r="E26" t="s">
        <v>1353</v>
      </c>
      <c r="F26">
        <v>1</v>
      </c>
      <c r="G26">
        <f>(464+291+405)/3</f>
        <v>386.66666666666669</v>
      </c>
      <c r="H26">
        <v>4</v>
      </c>
    </row>
    <row r="27" spans="2:8">
      <c r="B27">
        <v>6</v>
      </c>
      <c r="C27">
        <v>1993</v>
      </c>
      <c r="D27" t="s">
        <v>756</v>
      </c>
      <c r="E27" t="s">
        <v>1351</v>
      </c>
      <c r="F27">
        <v>2</v>
      </c>
      <c r="G27">
        <v>799</v>
      </c>
      <c r="H27">
        <v>4</v>
      </c>
    </row>
    <row r="28" spans="2:8">
      <c r="B28">
        <v>6</v>
      </c>
      <c r="C28">
        <v>1993</v>
      </c>
      <c r="D28" t="s">
        <v>756</v>
      </c>
      <c r="E28" t="s">
        <v>1354</v>
      </c>
      <c r="F28">
        <v>2</v>
      </c>
      <c r="G28">
        <v>417</v>
      </c>
      <c r="H28">
        <v>4</v>
      </c>
    </row>
    <row r="29" spans="2:8">
      <c r="B29">
        <v>6</v>
      </c>
      <c r="C29">
        <v>1993</v>
      </c>
      <c r="D29" t="s">
        <v>756</v>
      </c>
      <c r="E29" t="s">
        <v>1357</v>
      </c>
      <c r="F29">
        <v>2</v>
      </c>
      <c r="G29">
        <v>437</v>
      </c>
      <c r="H29">
        <v>4</v>
      </c>
    </row>
    <row r="30" spans="2:8">
      <c r="B30">
        <v>6</v>
      </c>
      <c r="C30">
        <v>1993</v>
      </c>
      <c r="D30" t="s">
        <v>34</v>
      </c>
      <c r="E30" t="s">
        <v>1356</v>
      </c>
      <c r="F30">
        <v>2</v>
      </c>
      <c r="G30">
        <f>(514+294+257)/3</f>
        <v>355</v>
      </c>
      <c r="H30">
        <v>4</v>
      </c>
    </row>
    <row r="31" spans="2:8">
      <c r="B31">
        <v>6</v>
      </c>
      <c r="C31">
        <v>1993</v>
      </c>
      <c r="D31" t="s">
        <v>34</v>
      </c>
      <c r="E31" t="s">
        <v>1356</v>
      </c>
      <c r="F31">
        <v>2</v>
      </c>
      <c r="G31">
        <f>(503+328+261)/3</f>
        <v>364</v>
      </c>
      <c r="H3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103</vt:i4>
      </vt:variant>
    </vt:vector>
  </HeadingPairs>
  <TitlesOfParts>
    <vt:vector size="103" baseType="lpstr">
      <vt:lpstr>Guide</vt:lpstr>
      <vt:lpstr>Agha 2018</vt:lpstr>
      <vt:lpstr>Alexander 1991</vt:lpstr>
      <vt:lpstr>Altermatt 2008</vt:lpstr>
      <vt:lpstr>Arkush 2002</vt:lpstr>
      <vt:lpstr>Baer 1999</vt:lpstr>
      <vt:lpstr>Baer 2001</vt:lpstr>
      <vt:lpstr>Brustch 2017</vt:lpstr>
      <vt:lpstr>Desai 2015</vt:lpstr>
      <vt:lpstr>Ebert 2007</vt:lpstr>
      <vt:lpstr>Ferarri 2007</vt:lpstr>
      <vt:lpstr>Ganz 2010</vt:lpstr>
      <vt:lpstr>Giese 2003</vt:lpstr>
      <vt:lpstr>Hughes 2004</vt:lpstr>
      <vt:lpstr>O'Donnell 2010</vt:lpstr>
      <vt:lpstr>Pearman 2005</vt:lpstr>
      <vt:lpstr>Puurtinen 2004</vt:lpstr>
      <vt:lpstr>Reber 2008</vt:lpstr>
      <vt:lpstr>Schmid 1994</vt:lpstr>
      <vt:lpstr>Schmidt 2011</vt:lpstr>
      <vt:lpstr>Seeley 2007</vt:lpstr>
      <vt:lpstr>Strauss 2017</vt:lpstr>
      <vt:lpstr>Tarpy 2003</vt:lpstr>
      <vt:lpstr>Tarpy 2006</vt:lpstr>
      <vt:lpstr>vanHoute 2016</vt:lpstr>
      <vt:lpstr>Woyciechowski 2001</vt:lpstr>
      <vt:lpstr>Bower 2011</vt:lpstr>
      <vt:lpstr>Dagan 2013</vt:lpstr>
      <vt:lpstr>Dionne 2009</vt:lpstr>
      <vt:lpstr>Dunning 2008</vt:lpstr>
      <vt:lpstr>Ellison 2011</vt:lpstr>
      <vt:lpstr>Field 2007</vt:lpstr>
      <vt:lpstr>King 2011</vt:lpstr>
      <vt:lpstr>Kyle 2014</vt:lpstr>
      <vt:lpstr>Loiseau 2011</vt:lpstr>
      <vt:lpstr>Meagher 1999</vt:lpstr>
      <vt:lpstr>Neumann 2000</vt:lpstr>
      <vt:lpstr>Pagan 2012</vt:lpstr>
      <vt:lpstr>Parsche 2018</vt:lpstr>
      <vt:lpstr>Pierce 2014</vt:lpstr>
      <vt:lpstr>Queirós 2016</vt:lpstr>
      <vt:lpstr>Rahn 2016</vt:lpstr>
      <vt:lpstr>Savage 2015</vt:lpstr>
      <vt:lpstr>Trouve 2003</vt:lpstr>
      <vt:lpstr>Velavan 2009</vt:lpstr>
      <vt:lpstr>Whitehorn 2010</vt:lpstr>
      <vt:lpstr>Whitehorn 2014</vt:lpstr>
      <vt:lpstr>Whiteman 2006</vt:lpstr>
      <vt:lpstr>BenM'Barek 2019</vt:lpstr>
      <vt:lpstr>Bruns 2013</vt:lpstr>
      <vt:lpstr>Hariri 2001</vt:lpstr>
      <vt:lpstr>Huang 2011</vt:lpstr>
      <vt:lpstr>Pilet 2006</vt:lpstr>
      <vt:lpstr>Schaerer 2008</vt:lpstr>
      <vt:lpstr>Severns 2014</vt:lpstr>
      <vt:lpstr>Zhu 2000</vt:lpstr>
      <vt:lpstr>Akanda 1996</vt:lpstr>
      <vt:lpstr>Alexander 1986</vt:lpstr>
      <vt:lpstr>Andrivon 2003</vt:lpstr>
      <vt:lpstr>Aslam 1993</vt:lpstr>
      <vt:lpstr>Ayanru 1977</vt:lpstr>
      <vt:lpstr>Brophy 1991</vt:lpstr>
      <vt:lpstr>Chakraborty 1991</vt:lpstr>
      <vt:lpstr>Chaulagain 2017</vt:lpstr>
      <vt:lpstr>Chin 1984</vt:lpstr>
      <vt:lpstr>Cowger 2002</vt:lpstr>
      <vt:lpstr>Didelot 2007</vt:lpstr>
      <vt:lpstr>Dileone 1994</vt:lpstr>
      <vt:lpstr>Dublin 1994</vt:lpstr>
      <vt:lpstr>Finckh 1992 Stripe</vt:lpstr>
      <vt:lpstr>Finckh 1992 Plant</vt:lpstr>
      <vt:lpstr>Garrett 2001</vt:lpstr>
      <vt:lpstr>Jackson 1997</vt:lpstr>
      <vt:lpstr>Jeger 1981</vt:lpstr>
      <vt:lpstr>Jeger 1983</vt:lpstr>
      <vt:lpstr>Karjalainen 1986</vt:lpstr>
      <vt:lpstr>Karjalainen 1993</vt:lpstr>
      <vt:lpstr>Kousik 1996</vt:lpstr>
      <vt:lpstr>Lannou 2005</vt:lpstr>
      <vt:lpstr>Mahmood 1991</vt:lpstr>
      <vt:lpstr>Malik 1988</vt:lpstr>
      <vt:lpstr>McDonald 1988</vt:lpstr>
      <vt:lpstr>Millie 2006</vt:lpstr>
      <vt:lpstr>Mundt 1994</vt:lpstr>
      <vt:lpstr>Mundt 1995</vt:lpstr>
      <vt:lpstr>Mundt 2002</vt:lpstr>
      <vt:lpstr>Mundt 2011</vt:lpstr>
      <vt:lpstr>Newton 2002</vt:lpstr>
      <vt:lpstr>Newton 2009</vt:lpstr>
      <vt:lpstr>Newton 2011</vt:lpstr>
      <vt:lpstr>Ning 2012</vt:lpstr>
      <vt:lpstr>Ntahimpera 1994</vt:lpstr>
      <vt:lpstr>Paynter 2008</vt:lpstr>
      <vt:lpstr>Phillips 2005</vt:lpstr>
      <vt:lpstr>Power 1991</vt:lpstr>
      <vt:lpstr>Pradhanang 1995</vt:lpstr>
      <vt:lpstr>Pyndji 1992</vt:lpstr>
      <vt:lpstr>Ram 1989</vt:lpstr>
      <vt:lpstr>Sharma 1996</vt:lpstr>
      <vt:lpstr>Stitch 1983</vt:lpstr>
      <vt:lpstr>Stolen 1980</vt:lpstr>
      <vt:lpstr>White 1982</vt:lpstr>
      <vt:lpstr>Zhu 2005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Nguyen</dc:creator>
  <cp:lastModifiedBy>Amanda Gibson</cp:lastModifiedBy>
  <dcterms:created xsi:type="dcterms:W3CDTF">2020-02-24T17:38:58Z</dcterms:created>
  <dcterms:modified xsi:type="dcterms:W3CDTF">2020-03-18T13:28:43Z</dcterms:modified>
</cp:coreProperties>
</file>