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D9EFEC1-7BCF-49DD-A8EF-D382D9340120}" xr6:coauthVersionLast="47" xr6:coauthVersionMax="47" xr10:uidLastSave="{00000000-0000-0000-0000-000000000000}"/>
  <bookViews>
    <workbookView xWindow="-96" yWindow="0" windowWidth="11712" windowHeight="12336" activeTab="1" xr2:uid="{C09D350D-B131-4ADA-B1B9-7EC5E991F37E}"/>
  </bookViews>
  <sheets>
    <sheet name="Data 1" sheetId="1" r:id="rId1"/>
    <sheet name="Dat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2" l="1"/>
  <c r="P17" i="2"/>
  <c r="R14" i="2" a="1"/>
  <c r="R14" i="2" s="1"/>
  <c r="Q14" i="2" a="1"/>
  <c r="Q14" i="2" s="1"/>
  <c r="Q10" i="2" a="1"/>
  <c r="Q10" i="2" s="1"/>
  <c r="Q3" i="2"/>
  <c r="P3" i="2"/>
  <c r="S3" i="2"/>
  <c r="O3" i="2"/>
  <c r="L5" i="2"/>
  <c r="J5" i="2"/>
  <c r="K10" i="2"/>
  <c r="G57" i="1" a="1"/>
  <c r="G57" i="1" s="1"/>
  <c r="D50" i="1" a="1"/>
  <c r="D50" i="1" s="1"/>
  <c r="B50" i="1" a="1"/>
  <c r="B50" i="1" s="1"/>
  <c r="C50" i="1" a="1"/>
  <c r="C50" i="1" s="1"/>
  <c r="A50" i="1" a="1"/>
  <c r="A50" i="1" s="1"/>
  <c r="D49" i="1" a="1"/>
  <c r="D49" i="1" s="1"/>
  <c r="B49" i="1" a="1"/>
  <c r="B49" i="1" s="1"/>
  <c r="C49" i="1" a="1"/>
  <c r="C49" i="1" s="1"/>
  <c r="A49" i="1" a="1"/>
  <c r="A49" i="1" s="1"/>
  <c r="A36" i="1" a="1"/>
  <c r="A36" i="1" s="1"/>
  <c r="G2" i="2" a="1"/>
  <c r="G2" i="2" s="1"/>
  <c r="M5" i="2"/>
  <c r="K5" i="2"/>
  <c r="G11" i="2" a="1"/>
  <c r="G11" i="2" s="1"/>
  <c r="K9" i="2" s="1"/>
  <c r="L14" i="2" l="1" a="1"/>
  <c r="L14" i="2" s="1"/>
  <c r="J27" i="2" s="1" a="1"/>
  <c r="J27" i="2" s="1"/>
  <c r="L31" i="2" s="1" a="1"/>
  <c r="L31" i="2" s="1"/>
  <c r="L8" i="2"/>
  <c r="K14" i="2" s="1" a="1"/>
  <c r="K14" i="2" s="1"/>
  <c r="J25" i="2" s="1" a="1"/>
  <c r="J25" i="2" s="1"/>
  <c r="K8" i="2"/>
  <c r="L9" i="2"/>
  <c r="L10" i="2"/>
  <c r="B16" i="1" a="1"/>
  <c r="B16" i="1" s="1"/>
  <c r="H57" i="1" s="1" a="1"/>
  <c r="H57" i="1" s="1"/>
  <c r="B11" i="1" a="1"/>
  <c r="J14" i="2" l="1" a="1"/>
  <c r="J14" i="2" s="1"/>
  <c r="J23" i="2" s="1" a="1"/>
  <c r="J23" i="2" s="1"/>
  <c r="J31" i="2" s="1" a="1"/>
  <c r="J31" i="2" s="1"/>
  <c r="P8" i="2" a="1"/>
  <c r="P8" i="2" s="1"/>
  <c r="M14" i="2" a="1"/>
  <c r="M14" i="2" s="1"/>
  <c r="J29" i="2" s="1" a="1"/>
  <c r="J29" i="2" s="1"/>
  <c r="L32" i="2" s="1" a="1"/>
  <c r="L32" i="2" s="1"/>
  <c r="R8" i="2" a="1"/>
  <c r="R8" i="2" s="1"/>
  <c r="K32" i="2" a="1"/>
  <c r="K32" i="2" s="1"/>
  <c r="B11" i="1"/>
  <c r="C22" i="1"/>
  <c r="B36" i="1" s="1" a="1"/>
  <c r="B36" i="1" s="1"/>
  <c r="A43" i="1" s="1" a="1"/>
  <c r="A43" i="1" s="1"/>
  <c r="B23" i="1"/>
  <c r="C24" i="1"/>
  <c r="E24" i="1"/>
  <c r="E22" i="1"/>
  <c r="D23" i="1"/>
  <c r="C23" i="1"/>
  <c r="D36" i="1" s="1" a="1"/>
  <c r="D36" i="1" s="1"/>
  <c r="A47" i="1" s="1" a="1"/>
  <c r="A47" i="1" s="1"/>
  <c r="E23" i="1"/>
  <c r="K31" i="2" l="1" a="1"/>
  <c r="K31" i="2" s="1"/>
  <c r="J32" i="2" a="1"/>
  <c r="J32" i="2" s="1"/>
  <c r="M32" i="2" a="1"/>
  <c r="M32" i="2" s="1"/>
  <c r="M31" i="2" a="1"/>
  <c r="M31" i="2" s="1"/>
  <c r="R3" i="2"/>
  <c r="D24" i="1"/>
  <c r="D22" i="1"/>
  <c r="B24" i="1"/>
  <c r="B28" i="1" s="1"/>
  <c r="E28" i="1" s="1"/>
  <c r="B22" i="1"/>
  <c r="B27" i="1" s="1"/>
  <c r="D28" i="1" s="1"/>
  <c r="C36" i="1" a="1"/>
  <c r="C36" i="1" s="1"/>
  <c r="A45" i="1" s="1" a="1"/>
  <c r="A45" i="1" s="1"/>
  <c r="C27" i="1"/>
  <c r="D29" i="1" s="1"/>
  <c r="C28" i="1"/>
  <c r="E29" i="1" s="1"/>
  <c r="R4" i="2" l="1"/>
  <c r="S4" i="2"/>
  <c r="B31" i="1" a="1"/>
  <c r="B31" i="1" s="1"/>
  <c r="B29" i="1" a="1"/>
  <c r="B29" i="1" s="1"/>
  <c r="D31" i="1" s="1" a="1"/>
  <c r="D31" i="1" s="1"/>
  <c r="D53" i="1" s="1" a="1"/>
  <c r="D53" i="1" s="1"/>
  <c r="A41" i="1" a="1"/>
  <c r="A41" i="1" s="1"/>
  <c r="T3" i="2" l="1" a="1"/>
  <c r="T3" i="2" s="1"/>
  <c r="O10" i="2" s="1" a="1"/>
  <c r="O10" i="2" s="1"/>
  <c r="D57" i="1" a="1"/>
  <c r="D57" i="1" s="1"/>
  <c r="B57" i="1" a="1"/>
  <c r="B57" i="1" s="1"/>
  <c r="C59" i="1" s="1" a="1"/>
  <c r="C59" i="1" s="1"/>
  <c r="B53" i="1" l="1" a="1"/>
  <c r="B53" i="1" s="1"/>
  <c r="C55" i="1" s="1" a="1"/>
  <c r="C5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<sst xmlns="http://schemas.openxmlformats.org/spreadsheetml/2006/main" count="116" uniqueCount="79">
  <si>
    <t>class</t>
  </si>
  <si>
    <t>X1</t>
  </si>
  <si>
    <t>X2</t>
  </si>
  <si>
    <t>Customer</t>
  </si>
  <si>
    <t>Age</t>
  </si>
  <si>
    <t>Income($,000)</t>
  </si>
  <si>
    <t>Default</t>
  </si>
  <si>
    <t>No</t>
  </si>
  <si>
    <t>Yes</t>
  </si>
  <si>
    <t>ω2 =</t>
  </si>
  <si>
    <t>ω1 =</t>
  </si>
  <si>
    <t>Data</t>
  </si>
  <si>
    <t>Menghitung rata-rata</t>
  </si>
  <si>
    <t xml:space="preserve">μ1 = </t>
  </si>
  <si>
    <t>μ2 =</t>
  </si>
  <si>
    <t>μtotal =</t>
  </si>
  <si>
    <t>Manual</t>
  </si>
  <si>
    <t>Formula</t>
  </si>
  <si>
    <t>Menghitung total varians</t>
  </si>
  <si>
    <t xml:space="preserve">SB1 = </t>
  </si>
  <si>
    <t>(μ1- μ) =</t>
  </si>
  <si>
    <t>(μ2-μ) =</t>
  </si>
  <si>
    <t>(μ1- μ)^T =</t>
  </si>
  <si>
    <t>(μ2- μ)^T =</t>
  </si>
  <si>
    <t>SB2 =</t>
  </si>
  <si>
    <t xml:space="preserve">SB = </t>
  </si>
  <si>
    <t>Menghitung total matriks dalam kelas</t>
  </si>
  <si>
    <t>(ω1X1 - μ1X1)^T</t>
  </si>
  <si>
    <t>(ω1X2 - μ1X2)</t>
  </si>
  <si>
    <t>(ω1X1 - μ1X1)</t>
  </si>
  <si>
    <t>(ω2X1 - μ2X1)</t>
  </si>
  <si>
    <t>(ω2X2 - μ2X2)</t>
  </si>
  <si>
    <t>(ω1X2 - μ1X2)^T</t>
  </si>
  <si>
    <t>(ω2X1 - μ2X1)^T</t>
  </si>
  <si>
    <t>Sw1</t>
  </si>
  <si>
    <t>Sw2</t>
  </si>
  <si>
    <t>Mentransformasikan matriks setiap kelas</t>
  </si>
  <si>
    <t xml:space="preserve">Mendapatkan eigen value dan eigen vector </t>
  </si>
  <si>
    <t>W1 = Sw1^-1*SB =</t>
  </si>
  <si>
    <t>W2 = Sw2^-1*SB =</t>
  </si>
  <si>
    <t xml:space="preserve"> λω1 =</t>
  </si>
  <si>
    <t>Vω1 =</t>
  </si>
  <si>
    <t xml:space="preserve"> λω2 =</t>
  </si>
  <si>
    <t xml:space="preserve"> Vω2 =</t>
  </si>
  <si>
    <t>Mendapatkan proyeksi data</t>
  </si>
  <si>
    <t>y1 = ω1 * Vω1</t>
  </si>
  <si>
    <t>y2 = ω2 * Vω2</t>
  </si>
  <si>
    <t>ω1 (no) =</t>
  </si>
  <si>
    <t>X1 (Age)</t>
  </si>
  <si>
    <t>X2 (Income)</t>
  </si>
  <si>
    <t>ω2 (yes) =</t>
  </si>
  <si>
    <t>n1</t>
  </si>
  <si>
    <t>n2</t>
  </si>
  <si>
    <t>Ntotal</t>
  </si>
  <si>
    <t>Menghitung probabilitas prior dan log</t>
  </si>
  <si>
    <t>p1</t>
  </si>
  <si>
    <t>p2</t>
  </si>
  <si>
    <t>log2</t>
  </si>
  <si>
    <t>logp1</t>
  </si>
  <si>
    <t>Menghitung matriks kovarian pooled dalam kelompok dan inversnya</t>
  </si>
  <si>
    <t>Menghitung total matriks dalam kelas nilai Sw</t>
  </si>
  <si>
    <t>Sp11</t>
  </si>
  <si>
    <t>Sp21</t>
  </si>
  <si>
    <t>Sp22</t>
  </si>
  <si>
    <t>Sp</t>
  </si>
  <si>
    <t>Sp^-1</t>
  </si>
  <si>
    <t>Menghitung hasil dari matriks yang merupakan bilangan skalar</t>
  </si>
  <si>
    <t xml:space="preserve">μ1^T = </t>
  </si>
  <si>
    <t xml:space="preserve">μ2^T = </t>
  </si>
  <si>
    <t>Data baru</t>
  </si>
  <si>
    <t>Menghitung hasil dari matriks yang merupakan bilangan skalar dengan x = (20 55)</t>
  </si>
  <si>
    <t>Menghitung fungsi diskriminan setiap kelas</t>
  </si>
  <si>
    <t>Kesimpulan</t>
  </si>
  <si>
    <t>dalam kelas kedua yaitu yes</t>
  </si>
  <si>
    <t>Stopi^L1(x) =</t>
  </si>
  <si>
    <t>Stopi^L2(x) =</t>
  </si>
  <si>
    <t>Dikarenakan Stopi^L2(x) &gt; Stopi^L1(x), maka</t>
  </si>
  <si>
    <t>(ω2X2 - μ2X2)^T</t>
  </si>
  <si>
    <t>dengan x (20 55) diklasifikasikan masuk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</si>
</sst>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1" fontId="0" fillId="10" borderId="3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99"/>
      <color rgb="FFFFFFCC"/>
      <color rgb="FFCCFFCC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442118</xdr:colOff>
      <xdr:row>6</xdr:row>
      <xdr:rowOff>142397</xdr:rowOff>
    </xdr:from>
    <xdr:to>
      <xdr:col>19</xdr:col>
      <xdr:colOff>487002</xdr:colOff>
      <xdr:row>9</xdr:row>
      <xdr:rowOff>25798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AE068F-1298-DF91-2FD7-C41173ABC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07845" y="1250761"/>
          <a:ext cx="1003157" cy="437582"/>
        </a:xfrm>
        <a:prstGeom prst="rect">
          <a:avLst/>
        </a:prstGeom>
      </xdr:spPr>
    </xdr:pic>
    <xdr:clientData/>
  </xdr:twoCellAnchor>
  <xdr:twoCellAnchor editAs="oneCell">
    <xdr:from>
      <xdr:col>18</xdr:col>
      <xdr:colOff>741039</xdr:colOff>
      <xdr:row>12</xdr:row>
      <xdr:rowOff>39511</xdr:rowOff>
    </xdr:from>
    <xdr:to>
      <xdr:col>19</xdr:col>
      <xdr:colOff>294069</xdr:colOff>
      <xdr:row>13</xdr:row>
      <xdr:rowOff>163946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03745B-2F0D-61B0-CDD1-948D50349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6766" y="2256238"/>
          <a:ext cx="511303" cy="309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20CB-2478-4FB2-9032-F99449B4B8D1}">
  <dimension ref="A1:Q67"/>
  <sheetViews>
    <sheetView topLeftCell="D51" zoomScaleNormal="100" workbookViewId="0">
      <selection activeCell="F51" sqref="F51"/>
    </sheetView>
  </sheetViews>
  <sheetFormatPr defaultRowHeight="14.4" x14ac:dyDescent="0.3"/>
  <cols>
    <col min="1" max="1" width="15" style="1" customWidth="1"/>
    <col min="2" max="2" width="16.109375" style="1" customWidth="1"/>
    <col min="3" max="3" width="15.44140625" style="1" customWidth="1"/>
    <col min="4" max="4" width="13.109375" style="1" customWidth="1"/>
    <col min="5" max="5" width="13.109375" style="1" bestFit="1" customWidth="1"/>
    <col min="6" max="8" width="12.6640625" style="1" bestFit="1" customWidth="1"/>
    <col min="9" max="15" width="8.88671875" style="1"/>
    <col min="16" max="16" width="12.21875" style="1" customWidth="1"/>
    <col min="17" max="17" width="12.21875" style="1" bestFit="1" customWidth="1"/>
    <col min="18" max="16384" width="8.88671875" style="1"/>
  </cols>
  <sheetData>
    <row r="1" spans="1:3" x14ac:dyDescent="0.3">
      <c r="A1" s="50" t="s">
        <v>11</v>
      </c>
      <c r="B1" s="50"/>
      <c r="C1" s="50"/>
    </row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2">
        <v>1</v>
      </c>
      <c r="B3" s="2">
        <v>2.95</v>
      </c>
      <c r="C3" s="2">
        <v>6.63</v>
      </c>
    </row>
    <row r="4" spans="1:3" x14ac:dyDescent="0.3">
      <c r="A4" s="2">
        <v>1</v>
      </c>
      <c r="B4" s="2">
        <v>2.5299999999999998</v>
      </c>
      <c r="C4" s="2">
        <v>7.79</v>
      </c>
    </row>
    <row r="5" spans="1:3" x14ac:dyDescent="0.3">
      <c r="A5" s="2">
        <v>1</v>
      </c>
      <c r="B5" s="2">
        <v>3.57</v>
      </c>
      <c r="C5" s="2">
        <v>5.65</v>
      </c>
    </row>
    <row r="6" spans="1:3" x14ac:dyDescent="0.3">
      <c r="A6" s="2">
        <v>1</v>
      </c>
      <c r="B6" s="2">
        <v>3.16</v>
      </c>
      <c r="C6" s="2">
        <v>5.47</v>
      </c>
    </row>
    <row r="7" spans="1:3" x14ac:dyDescent="0.3">
      <c r="A7" s="2">
        <v>2</v>
      </c>
      <c r="B7" s="2">
        <v>2.58</v>
      </c>
      <c r="C7" s="2">
        <v>4.46</v>
      </c>
    </row>
    <row r="8" spans="1:3" x14ac:dyDescent="0.3">
      <c r="A8" s="2">
        <v>2</v>
      </c>
      <c r="B8" s="2">
        <v>2.16</v>
      </c>
      <c r="C8" s="2">
        <v>6.22</v>
      </c>
    </row>
    <row r="9" spans="1:3" x14ac:dyDescent="0.3">
      <c r="A9" s="2">
        <v>2</v>
      </c>
      <c r="B9" s="2">
        <v>3.27</v>
      </c>
      <c r="C9" s="2">
        <v>3.52</v>
      </c>
    </row>
    <row r="11" spans="1:3" x14ac:dyDescent="0.3">
      <c r="A11" s="54" t="s">
        <v>10</v>
      </c>
      <c r="B11" s="2" cm="1">
        <f t="array" ref="B11:C14">B3:C6</f>
        <v>2.95</v>
      </c>
      <c r="C11" s="2">
        <v>6.63</v>
      </c>
    </row>
    <row r="12" spans="1:3" x14ac:dyDescent="0.3">
      <c r="A12" s="54"/>
      <c r="B12" s="2">
        <v>2.5299999999999998</v>
      </c>
      <c r="C12" s="2">
        <v>7.79</v>
      </c>
    </row>
    <row r="13" spans="1:3" x14ac:dyDescent="0.3">
      <c r="A13" s="54"/>
      <c r="B13" s="2">
        <v>3.57</v>
      </c>
      <c r="C13" s="2">
        <v>5.65</v>
      </c>
    </row>
    <row r="14" spans="1:3" x14ac:dyDescent="0.3">
      <c r="A14" s="54"/>
      <c r="B14" s="2">
        <v>3.16</v>
      </c>
      <c r="C14" s="2">
        <v>5.47</v>
      </c>
    </row>
    <row r="16" spans="1:3" x14ac:dyDescent="0.3">
      <c r="A16" s="55" t="s">
        <v>9</v>
      </c>
      <c r="B16" s="2" cm="1">
        <f t="array" ref="B16:C18">B7:C9</f>
        <v>2.58</v>
      </c>
      <c r="C16" s="2">
        <v>4.46</v>
      </c>
    </row>
    <row r="17" spans="1:5" x14ac:dyDescent="0.3">
      <c r="A17" s="55"/>
      <c r="B17" s="2">
        <v>2.16</v>
      </c>
      <c r="C17" s="2">
        <v>6.22</v>
      </c>
    </row>
    <row r="18" spans="1:5" x14ac:dyDescent="0.3">
      <c r="A18" s="55"/>
      <c r="B18" s="2">
        <v>3.27</v>
      </c>
      <c r="C18" s="2">
        <v>3.52</v>
      </c>
    </row>
    <row r="20" spans="1:5" x14ac:dyDescent="0.3">
      <c r="A20" s="53" t="s">
        <v>12</v>
      </c>
      <c r="B20" s="53"/>
      <c r="C20" s="53"/>
      <c r="D20" s="53"/>
      <c r="E20" s="53"/>
    </row>
    <row r="21" spans="1:5" x14ac:dyDescent="0.3">
      <c r="A21" s="5"/>
      <c r="B21" s="51" t="s">
        <v>16</v>
      </c>
      <c r="C21" s="51"/>
      <c r="D21" s="51" t="s">
        <v>17</v>
      </c>
      <c r="E21" s="51"/>
    </row>
    <row r="22" spans="1:5" x14ac:dyDescent="0.3">
      <c r="A22" s="4" t="s">
        <v>13</v>
      </c>
      <c r="B22" s="2">
        <f>(B11+B12+B13+B14)/4</f>
        <v>3.0525000000000002</v>
      </c>
      <c r="C22" s="2">
        <f>(C11+C12+C13+C14)/4</f>
        <v>6.3849999999999998</v>
      </c>
      <c r="D22" s="2">
        <f>AVERAGE(B11:B14)</f>
        <v>3.0525000000000002</v>
      </c>
      <c r="E22" s="2">
        <f xml:space="preserve"> AVERAGE(C11:C14)</f>
        <v>6.3849999999999998</v>
      </c>
    </row>
    <row r="23" spans="1:5" x14ac:dyDescent="0.3">
      <c r="A23" s="4" t="s">
        <v>14</v>
      </c>
      <c r="B23" s="2">
        <f>(B16+B17+B18)/3</f>
        <v>2.67</v>
      </c>
      <c r="C23" s="2">
        <f>(C16+C17+C18)/3</f>
        <v>4.7333333333333334</v>
      </c>
      <c r="D23" s="2">
        <f>AVERAGE(B16:B18)</f>
        <v>2.67</v>
      </c>
      <c r="E23" s="2">
        <f>AVERAGE(C16:C18)</f>
        <v>4.7333333333333334</v>
      </c>
    </row>
    <row r="24" spans="1:5" x14ac:dyDescent="0.3">
      <c r="A24" s="4" t="s">
        <v>15</v>
      </c>
      <c r="B24" s="2">
        <f>(B11+B12+B13+B14+B16+B17+B18)/7</f>
        <v>2.8885714285714288</v>
      </c>
      <c r="C24" s="2">
        <f>(C11+C12+C13+C14+C16+C17+C18)/7</f>
        <v>5.677142857142857</v>
      </c>
      <c r="D24" s="2">
        <f>AVERAGE(B11:B18)</f>
        <v>2.8885714285714288</v>
      </c>
      <c r="E24" s="2">
        <f>AVERAGE(C11:C18)</f>
        <v>5.677142857142857</v>
      </c>
    </row>
    <row r="26" spans="1:5" x14ac:dyDescent="0.3">
      <c r="A26" s="52" t="s">
        <v>18</v>
      </c>
      <c r="B26" s="52"/>
      <c r="C26" s="52"/>
      <c r="D26" s="52"/>
      <c r="E26" s="52"/>
    </row>
    <row r="27" spans="1:5" x14ac:dyDescent="0.3">
      <c r="A27" s="6" t="s">
        <v>20</v>
      </c>
      <c r="B27" s="2">
        <f>B22-B24</f>
        <v>0.16392857142857142</v>
      </c>
      <c r="C27" s="2">
        <f>C22-C24</f>
        <v>0.70785714285714274</v>
      </c>
      <c r="D27" s="6" t="s">
        <v>22</v>
      </c>
      <c r="E27" s="6" t="s">
        <v>23</v>
      </c>
    </row>
    <row r="28" spans="1:5" x14ac:dyDescent="0.3">
      <c r="A28" s="6" t="s">
        <v>21</v>
      </c>
      <c r="B28" s="2">
        <f>B23-B24</f>
        <v>-0.21857142857142886</v>
      </c>
      <c r="C28" s="2">
        <f>C23-C24</f>
        <v>-0.94380952380952365</v>
      </c>
      <c r="D28" s="2">
        <f>B27</f>
        <v>0.16392857142857142</v>
      </c>
      <c r="E28" s="2">
        <f>B28</f>
        <v>-0.21857142857142886</v>
      </c>
    </row>
    <row r="29" spans="1:5" x14ac:dyDescent="0.3">
      <c r="A29" s="6" t="s">
        <v>19</v>
      </c>
      <c r="B29" s="2" cm="1">
        <f t="array" ref="B29:C30">4*(D28:D29)*(B27:C27)</f>
        <v>0.10749030612244898</v>
      </c>
      <c r="C29" s="2">
        <v>0.46415204081632644</v>
      </c>
      <c r="D29" s="2">
        <f>C27</f>
        <v>0.70785714285714274</v>
      </c>
      <c r="E29" s="2">
        <f>C28</f>
        <v>-0.94380952380952365</v>
      </c>
    </row>
    <row r="30" spans="1:5" x14ac:dyDescent="0.3">
      <c r="A30" s="6"/>
      <c r="B30" s="2">
        <v>0.46415204081632644</v>
      </c>
      <c r="C30" s="2">
        <v>2.0042469387755095</v>
      </c>
      <c r="D30" s="52" t="s">
        <v>25</v>
      </c>
      <c r="E30" s="52"/>
    </row>
    <row r="31" spans="1:5" x14ac:dyDescent="0.3">
      <c r="A31" s="6" t="s">
        <v>24</v>
      </c>
      <c r="B31" s="2" cm="1">
        <f t="array" ref="B31:C32">3*(E28:E29)*(B28:C28)</f>
        <v>0.14332040816326569</v>
      </c>
      <c r="C31" s="2">
        <v>0.61886938775510281</v>
      </c>
      <c r="D31" s="2" cm="1">
        <f t="array" ref="D31:E32">(B29:C30)+(B31:C32)</f>
        <v>0.25081071428571466</v>
      </c>
      <c r="E31" s="2">
        <v>1.0830214285714292</v>
      </c>
    </row>
    <row r="32" spans="1:5" x14ac:dyDescent="0.3">
      <c r="A32" s="6"/>
      <c r="B32" s="2">
        <v>0.61886938775510281</v>
      </c>
      <c r="C32" s="2">
        <v>2.6723292517006794</v>
      </c>
      <c r="D32" s="2">
        <v>1.0830214285714292</v>
      </c>
      <c r="E32" s="2">
        <v>4.6765761904761884</v>
      </c>
    </row>
    <row r="34" spans="1:17" ht="10.199999999999999" customHeight="1" x14ac:dyDescent="0.3">
      <c r="A34" s="56" t="s">
        <v>26</v>
      </c>
      <c r="B34" s="56"/>
      <c r="C34" s="56"/>
      <c r="D34" s="56"/>
    </row>
    <row r="35" spans="1:17" x14ac:dyDescent="0.3">
      <c r="A35" s="10" t="s">
        <v>29</v>
      </c>
      <c r="B35" s="10" t="s">
        <v>28</v>
      </c>
      <c r="C35" s="10" t="s">
        <v>30</v>
      </c>
      <c r="D35" s="10" t="s">
        <v>31</v>
      </c>
    </row>
    <row r="36" spans="1:17" x14ac:dyDescent="0.3">
      <c r="A36" s="2" cm="1">
        <f t="array" ref="A36:A39">(B11:B14)-B22</f>
        <v>-0.10250000000000004</v>
      </c>
      <c r="B36" s="2" cm="1">
        <f t="array" ref="B36:B39">(C11:C14)-C22</f>
        <v>0.24500000000000011</v>
      </c>
      <c r="C36" s="2" cm="1">
        <f t="array" ref="C36:C38">(B16:B18)-B23</f>
        <v>-8.9999999999999858E-2</v>
      </c>
      <c r="D36" s="2" cm="1">
        <f t="array" ref="D36:D38">(C16:C18)-C23</f>
        <v>-0.27333333333333343</v>
      </c>
    </row>
    <row r="37" spans="1:17" x14ac:dyDescent="0.3">
      <c r="A37" s="2">
        <v>-0.52250000000000041</v>
      </c>
      <c r="B37" s="2">
        <v>1.4050000000000002</v>
      </c>
      <c r="C37" s="2">
        <v>-0.50999999999999979</v>
      </c>
      <c r="D37" s="2">
        <v>1.4866666666666664</v>
      </c>
    </row>
    <row r="38" spans="1:17" x14ac:dyDescent="0.3">
      <c r="A38" s="2">
        <v>0.51749999999999963</v>
      </c>
      <c r="B38" s="2">
        <v>-0.73499999999999943</v>
      </c>
      <c r="C38" s="2">
        <v>0.60000000000000009</v>
      </c>
      <c r="D38" s="2">
        <v>-1.2133333333333334</v>
      </c>
    </row>
    <row r="39" spans="1:17" x14ac:dyDescent="0.3">
      <c r="A39" s="9">
        <v>0.10749999999999993</v>
      </c>
      <c r="B39" s="9">
        <v>-0.91500000000000004</v>
      </c>
    </row>
    <row r="40" spans="1:17" x14ac:dyDescent="0.3">
      <c r="A40" s="56" t="s">
        <v>27</v>
      </c>
      <c r="B40" s="56"/>
      <c r="C40" s="56"/>
      <c r="D40" s="56"/>
    </row>
    <row r="41" spans="1:17" x14ac:dyDescent="0.3">
      <c r="A41" s="2" cm="1">
        <f t="array" ref="A41:D41">TRANSPOSE(_xlfn.ANCHORARRAY(A36))</f>
        <v>-0.10250000000000004</v>
      </c>
      <c r="B41" s="2">
        <v>-0.52250000000000041</v>
      </c>
      <c r="C41" s="2">
        <v>0.51749999999999963</v>
      </c>
      <c r="D41" s="2">
        <v>0.10749999999999993</v>
      </c>
      <c r="O41" s="8"/>
      <c r="P41" s="19"/>
    </row>
    <row r="42" spans="1:17" x14ac:dyDescent="0.3">
      <c r="A42" s="56" t="s">
        <v>32</v>
      </c>
      <c r="B42" s="56"/>
      <c r="C42" s="56"/>
      <c r="D42" s="56"/>
      <c r="O42" s="8"/>
    </row>
    <row r="43" spans="1:17" x14ac:dyDescent="0.3">
      <c r="A43" s="2" cm="1">
        <f t="array" ref="A43:D43">TRANSPOSE(_xlfn.ANCHORARRAY(B36))</f>
        <v>0.24500000000000011</v>
      </c>
      <c r="B43" s="2">
        <v>1.4050000000000002</v>
      </c>
      <c r="C43" s="2">
        <v>-0.73499999999999943</v>
      </c>
      <c r="D43" s="2">
        <v>-0.91500000000000004</v>
      </c>
      <c r="O43" s="8"/>
    </row>
    <row r="44" spans="1:17" x14ac:dyDescent="0.3">
      <c r="A44" s="56" t="s">
        <v>33</v>
      </c>
      <c r="B44" s="56"/>
      <c r="C44" s="56"/>
      <c r="D44" s="8"/>
      <c r="O44" s="8"/>
    </row>
    <row r="45" spans="1:17" x14ac:dyDescent="0.3">
      <c r="A45" s="2" cm="1">
        <f t="array" ref="A45:C45">TRANSPOSE(_xlfn.ANCHORARRAY(C36))</f>
        <v>-8.9999999999999858E-2</v>
      </c>
      <c r="B45" s="2">
        <v>-0.50999999999999979</v>
      </c>
      <c r="C45" s="2">
        <v>0.60000000000000009</v>
      </c>
      <c r="P45" s="19"/>
    </row>
    <row r="46" spans="1:17" x14ac:dyDescent="0.3">
      <c r="A46" s="56" t="s">
        <v>77</v>
      </c>
      <c r="B46" s="56"/>
      <c r="C46" s="56"/>
      <c r="D46" s="8"/>
      <c r="Q46" s="19"/>
    </row>
    <row r="47" spans="1:17" x14ac:dyDescent="0.3">
      <c r="A47" s="9" cm="1">
        <f t="array" ref="A47:C47">TRANSPOSE(_xlfn.ANCHORARRAY(D36))</f>
        <v>-0.27333333333333343</v>
      </c>
      <c r="B47" s="9">
        <v>1.4866666666666664</v>
      </c>
      <c r="C47" s="9">
        <v>-1.2133333333333334</v>
      </c>
      <c r="P47" s="19"/>
    </row>
    <row r="48" spans="1:17" x14ac:dyDescent="0.3">
      <c r="A48" s="56" t="s">
        <v>34</v>
      </c>
      <c r="B48" s="56"/>
      <c r="C48" s="56" t="s">
        <v>35</v>
      </c>
      <c r="D48" s="56"/>
    </row>
    <row r="49" spans="1:8" x14ac:dyDescent="0.3">
      <c r="A49" s="2" cm="1">
        <f t="array" ref="A49">MMULT(_xlfn.ANCHORARRAY(A41),_xlfn.ANCHORARRAY(A36))</f>
        <v>0.56287500000000001</v>
      </c>
      <c r="B49" s="2" cm="1">
        <f t="array" ref="B49">MMULT(_xlfn.ANCHORARRAY(A41),_xlfn.ANCHORARRAY(B36))</f>
        <v>-1.2379500000000001</v>
      </c>
      <c r="C49" s="2" cm="1">
        <f t="array" ref="C49">MMULT(_xlfn.ANCHORARRAY(A45),_xlfn.ANCHORARRAY(C36))</f>
        <v>0.62819999999999987</v>
      </c>
      <c r="D49" s="2" cm="1">
        <f t="array" ref="D49">MMULT(_xlfn.ANCHORARRAY(A45),_xlfn.ANCHORARRAY(D36))</f>
        <v>-1.4615999999999998</v>
      </c>
    </row>
    <row r="50" spans="1:8" x14ac:dyDescent="0.3">
      <c r="A50" s="2" cm="1">
        <f t="array" ref="A50">MMULT(_xlfn.ANCHORARRAY(A43),_xlfn.ANCHORARRAY(A36))</f>
        <v>-1.2379500000000001</v>
      </c>
      <c r="B50" s="2" cm="1">
        <f t="array" ref="B50">MMULT(_xlfn.ANCHORARRAY(A43),_xlfn.ANCHORARRAY(B36))</f>
        <v>3.4115000000000002</v>
      </c>
      <c r="C50" s="2" cm="1">
        <f t="array" ref="C50">MMULT(_xlfn.ANCHORARRAY(A47),_xlfn.ANCHORARRAY(C36))</f>
        <v>-1.4615999999999998</v>
      </c>
      <c r="D50" s="2" cm="1">
        <f t="array" ref="D50">MMULT(_xlfn.ANCHORARRAY(A47),_xlfn.ANCHORARRAY(D36))</f>
        <v>3.7570666666666659</v>
      </c>
    </row>
    <row r="52" spans="1:8" x14ac:dyDescent="0.3">
      <c r="A52" s="46" t="s">
        <v>36</v>
      </c>
      <c r="B52" s="47"/>
      <c r="C52" s="47"/>
      <c r="D52" s="47"/>
      <c r="E52" s="48"/>
    </row>
    <row r="53" spans="1:8" x14ac:dyDescent="0.3">
      <c r="A53" s="49" t="s">
        <v>38</v>
      </c>
      <c r="B53" s="18" cm="1">
        <f t="array" ref="B53:C54">MINVERSE(A49:B50)</f>
        <v>8.7986971067799988</v>
      </c>
      <c r="C53" s="16">
        <v>3.1928322096843917</v>
      </c>
      <c r="D53" s="15" cm="1">
        <f t="array" ref="D53:E54">D31:E32</f>
        <v>0.25081071428571466</v>
      </c>
      <c r="E53" s="16">
        <v>1.0830214285714292</v>
      </c>
    </row>
    <row r="54" spans="1:8" x14ac:dyDescent="0.3">
      <c r="A54" s="42"/>
      <c r="B54" s="17">
        <v>3.1928322096843913</v>
      </c>
      <c r="C54" s="14">
        <v>1.4517269922259395</v>
      </c>
      <c r="D54" s="13">
        <v>1.0830214285714292</v>
      </c>
      <c r="E54" s="14">
        <v>4.6765761904761884</v>
      </c>
    </row>
    <row r="55" spans="1:8" x14ac:dyDescent="0.3">
      <c r="A55" s="42"/>
      <c r="C55" s="15" cm="1">
        <f t="array" ref="C55:D56">MMULT(B53:C54,D53:E54)</f>
        <v>5.6647132070564057</v>
      </c>
      <c r="D55" s="16">
        <v>24.460700602147678</v>
      </c>
      <c r="G55" s="40" t="s">
        <v>44</v>
      </c>
      <c r="H55" s="41"/>
    </row>
    <row r="56" spans="1:8" x14ac:dyDescent="0.3">
      <c r="A56" s="43"/>
      <c r="C56" s="11">
        <v>2.3730479681216199</v>
      </c>
      <c r="D56" s="12">
        <v>10.247017587836702</v>
      </c>
      <c r="G56" s="26" t="s">
        <v>45</v>
      </c>
      <c r="H56" s="27" t="s">
        <v>46</v>
      </c>
    </row>
    <row r="57" spans="1:8" x14ac:dyDescent="0.3">
      <c r="A57" s="42" t="s">
        <v>39</v>
      </c>
      <c r="B57" s="18" cm="1">
        <f t="array" ref="B57:C58">MINVERSE(C49:D50)</f>
        <v>16.779007055305133</v>
      </c>
      <c r="C57" s="16">
        <v>6.5274851068299693</v>
      </c>
      <c r="D57" s="15" cm="1">
        <f t="array" ref="D57:E58">D31:E32</f>
        <v>0.25081071428571466</v>
      </c>
      <c r="E57" s="16">
        <v>1.0830214285714292</v>
      </c>
      <c r="G57" s="23" cm="1">
        <f t="array" ref="G57:G60">MMULT(B11:C14,D64:D65)</f>
        <v>-5.2826212746000003</v>
      </c>
      <c r="H57" s="23" cm="1">
        <f t="array" ref="H57:H59">MMULT(B16:C18,G64:G65)</f>
        <v>-4.0913761080000004</v>
      </c>
    </row>
    <row r="58" spans="1:8" x14ac:dyDescent="0.3">
      <c r="A58" s="42"/>
      <c r="B58" s="17">
        <v>6.5274851068299693</v>
      </c>
      <c r="C58" s="14">
        <v>2.8055323919749493</v>
      </c>
      <c r="D58" s="13">
        <v>1.0830214285714292</v>
      </c>
      <c r="E58" s="14">
        <v>4.6765761904761884</v>
      </c>
      <c r="G58" s="23">
        <v>-5.3434443087999997</v>
      </c>
      <c r="H58" s="23">
        <v>-4.3774392329999996</v>
      </c>
    </row>
    <row r="59" spans="1:8" x14ac:dyDescent="0.3">
      <c r="A59" s="42"/>
      <c r="C59" s="15" cm="1">
        <f t="array" ref="C59:D60">MMULT(B57:C58,D57:E58)</f>
        <v>11.277760989923848</v>
      </c>
      <c r="D59" s="16">
        <v>48.698305625335607</v>
      </c>
      <c r="G59" s="23">
        <v>-5.4758149310000004</v>
      </c>
      <c r="H59" s="24">
        <v>-4.3687694516999995</v>
      </c>
    </row>
    <row r="60" spans="1:8" x14ac:dyDescent="0.3">
      <c r="A60" s="43"/>
      <c r="C60" s="13">
        <v>4.6756149011935175</v>
      </c>
      <c r="D60" s="14">
        <v>20.189692231297478</v>
      </c>
      <c r="G60" s="24">
        <v>-5.0281072288999997</v>
      </c>
    </row>
    <row r="62" spans="1:8" x14ac:dyDescent="0.3">
      <c r="A62" s="44" t="s">
        <v>37</v>
      </c>
      <c r="B62" s="44"/>
      <c r="C62" s="44"/>
      <c r="D62" s="44"/>
      <c r="E62" s="44"/>
      <c r="F62" s="44"/>
      <c r="G62" s="44"/>
      <c r="H62" s="44"/>
    </row>
    <row r="63" spans="1:8" x14ac:dyDescent="0.3">
      <c r="A63" s="44" t="s">
        <v>40</v>
      </c>
      <c r="B63" s="44"/>
      <c r="C63" s="44" t="s">
        <v>41</v>
      </c>
      <c r="D63" s="44"/>
      <c r="E63" s="44" t="s">
        <v>42</v>
      </c>
      <c r="F63" s="44"/>
      <c r="G63" s="45" t="s">
        <v>43</v>
      </c>
      <c r="H63" s="44"/>
    </row>
    <row r="64" spans="1:8" x14ac:dyDescent="0.3">
      <c r="A64" s="15">
        <v>1.2411000000000001</v>
      </c>
      <c r="B64" s="16">
        <v>0</v>
      </c>
      <c r="C64" s="15">
        <v>-0.97421692999999998</v>
      </c>
      <c r="D64" s="16">
        <v>-0.92233814999999997</v>
      </c>
      <c r="E64" s="15">
        <v>31.467453220809698</v>
      </c>
      <c r="F64" s="16">
        <v>0</v>
      </c>
      <c r="G64" s="18">
        <v>-0.92375746999999997</v>
      </c>
      <c r="H64" s="16">
        <v>-0.97421692999999998</v>
      </c>
    </row>
    <row r="65" spans="1:8" x14ac:dyDescent="0.3">
      <c r="A65" s="13">
        <v>0</v>
      </c>
      <c r="B65" s="14">
        <v>15.911730795758899</v>
      </c>
      <c r="C65" s="13">
        <v>0.22561331000000001</v>
      </c>
      <c r="D65" s="14">
        <v>-0.38638367000000001</v>
      </c>
      <c r="E65" s="13">
        <v>0</v>
      </c>
      <c r="F65" s="14">
        <v>-8.0972739624485204</v>
      </c>
      <c r="G65" s="17">
        <v>-0.38297798999999999</v>
      </c>
      <c r="H65" s="14">
        <v>-0.22561331000000001</v>
      </c>
    </row>
    <row r="67" spans="1:8" x14ac:dyDescent="0.3">
      <c r="A67" s="8"/>
    </row>
  </sheetData>
  <mergeCells count="24">
    <mergeCell ref="A46:C46"/>
    <mergeCell ref="A52:E52"/>
    <mergeCell ref="A53:A56"/>
    <mergeCell ref="A1:C1"/>
    <mergeCell ref="B21:C21"/>
    <mergeCell ref="D30:E30"/>
    <mergeCell ref="D21:E21"/>
    <mergeCell ref="A20:E20"/>
    <mergeCell ref="A26:E26"/>
    <mergeCell ref="A11:A14"/>
    <mergeCell ref="A16:A18"/>
    <mergeCell ref="A48:B48"/>
    <mergeCell ref="C48:D48"/>
    <mergeCell ref="A34:D34"/>
    <mergeCell ref="A40:D40"/>
    <mergeCell ref="A42:D42"/>
    <mergeCell ref="A44:C44"/>
    <mergeCell ref="G55:H55"/>
    <mergeCell ref="A57:A60"/>
    <mergeCell ref="A62:H62"/>
    <mergeCell ref="A63:B63"/>
    <mergeCell ref="C63:D63"/>
    <mergeCell ref="E63:F63"/>
    <mergeCell ref="G63:H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5401-9291-4132-BD8D-9E154FE83F1A}">
  <dimension ref="A1:U32"/>
  <sheetViews>
    <sheetView tabSelected="1" topLeftCell="K1" zoomScale="66" zoomScaleNormal="100" workbookViewId="0">
      <selection activeCell="U32" sqref="U32"/>
    </sheetView>
  </sheetViews>
  <sheetFormatPr defaultRowHeight="14.4" x14ac:dyDescent="0.3"/>
  <cols>
    <col min="1" max="7" width="8.88671875" style="1"/>
    <col min="8" max="8" width="10.6640625" style="1" bestFit="1" customWidth="1"/>
    <col min="9" max="9" width="8.88671875" style="1"/>
    <col min="10" max="10" width="13" style="1" customWidth="1"/>
    <col min="11" max="13" width="13" style="1" bestFit="1" customWidth="1"/>
    <col min="14" max="14" width="8.88671875" style="1"/>
    <col min="15" max="16" width="13" style="1" bestFit="1" customWidth="1"/>
    <col min="17" max="17" width="12.44140625" style="1" bestFit="1" customWidth="1"/>
    <col min="18" max="18" width="12.21875" style="1" bestFit="1" customWidth="1"/>
    <col min="19" max="19" width="13.88671875" style="1" bestFit="1" customWidth="1"/>
    <col min="20" max="21" width="12.88671875" style="1" bestFit="1" customWidth="1"/>
    <col min="22" max="16384" width="8.88671875" style="1"/>
  </cols>
  <sheetData>
    <row r="1" spans="1:21" x14ac:dyDescent="0.3">
      <c r="A1" s="29" t="s">
        <v>3</v>
      </c>
      <c r="B1" s="3" t="s">
        <v>4</v>
      </c>
      <c r="C1" s="3" t="s">
        <v>5</v>
      </c>
      <c r="D1" s="30" t="s">
        <v>6</v>
      </c>
      <c r="F1" s="81" t="s">
        <v>47</v>
      </c>
      <c r="G1" s="7" t="s">
        <v>48</v>
      </c>
      <c r="H1" s="31" t="s">
        <v>49</v>
      </c>
      <c r="J1" s="52" t="s">
        <v>54</v>
      </c>
      <c r="K1" s="52"/>
      <c r="L1" s="52"/>
      <c r="M1" s="52"/>
      <c r="O1" s="70" t="s">
        <v>59</v>
      </c>
      <c r="P1" s="71"/>
      <c r="Q1" s="71"/>
      <c r="R1" s="71"/>
      <c r="S1" s="71"/>
      <c r="T1" s="71"/>
      <c r="U1" s="72"/>
    </row>
    <row r="2" spans="1:21" x14ac:dyDescent="0.3">
      <c r="A2" s="11">
        <v>1</v>
      </c>
      <c r="B2" s="23">
        <v>54</v>
      </c>
      <c r="C2" s="23">
        <v>72</v>
      </c>
      <c r="D2" s="12" t="s">
        <v>7</v>
      </c>
      <c r="F2" s="82"/>
      <c r="G2" s="23" cm="1">
        <f t="array" ref="G2:H8">(B2:C8)</f>
        <v>54</v>
      </c>
      <c r="H2" s="12">
        <v>72</v>
      </c>
      <c r="J2" s="32" t="s">
        <v>51</v>
      </c>
      <c r="K2" s="32" t="s">
        <v>52</v>
      </c>
      <c r="L2" s="32" t="s">
        <v>53</v>
      </c>
      <c r="O2" s="28" t="s">
        <v>61</v>
      </c>
      <c r="P2" s="10" t="s">
        <v>62</v>
      </c>
      <c r="Q2" s="10" t="s">
        <v>63</v>
      </c>
      <c r="R2" s="68" t="s">
        <v>64</v>
      </c>
      <c r="S2" s="69"/>
      <c r="T2" s="68" t="s">
        <v>65</v>
      </c>
      <c r="U2" s="69"/>
    </row>
    <row r="3" spans="1:21" x14ac:dyDescent="0.3">
      <c r="A3" s="11">
        <v>2</v>
      </c>
      <c r="B3" s="23">
        <v>50</v>
      </c>
      <c r="C3" s="23">
        <v>72</v>
      </c>
      <c r="D3" s="12" t="s">
        <v>7</v>
      </c>
      <c r="F3" s="82"/>
      <c r="G3" s="23">
        <v>50</v>
      </c>
      <c r="H3" s="12">
        <v>72</v>
      </c>
      <c r="J3" s="2">
        <v>7</v>
      </c>
      <c r="K3" s="2">
        <v>8</v>
      </c>
      <c r="L3" s="2">
        <v>15</v>
      </c>
      <c r="O3" s="2">
        <f>(6*J31/13)+(7*L31/13)</f>
        <v>498.54945054945051</v>
      </c>
      <c r="P3" s="2">
        <f>(6*K31/13)+(7*M31/13)</f>
        <v>152.52747252747253</v>
      </c>
      <c r="Q3" s="21">
        <f>(6*K32/13)+(7*M32/13)</f>
        <v>689.47252747252742</v>
      </c>
      <c r="R3" s="15">
        <f>O3</f>
        <v>498.54945054945051</v>
      </c>
      <c r="S3" s="16">
        <f>P3</f>
        <v>152.52747252747253</v>
      </c>
      <c r="T3" s="15" cm="1">
        <f t="array" ref="T3:U4">MINVERSE(R3:S4)</f>
        <v>2.1514315149237201E-3</v>
      </c>
      <c r="U3" s="16">
        <v>-4.7594704388035497E-4</v>
      </c>
    </row>
    <row r="4" spans="1:21" x14ac:dyDescent="0.3">
      <c r="A4" s="11">
        <v>3</v>
      </c>
      <c r="B4" s="23">
        <v>48</v>
      </c>
      <c r="C4" s="23">
        <v>56</v>
      </c>
      <c r="D4" s="12" t="s">
        <v>7</v>
      </c>
      <c r="F4" s="82"/>
      <c r="G4" s="23">
        <v>48</v>
      </c>
      <c r="H4" s="12">
        <v>56</v>
      </c>
      <c r="J4" s="6" t="s">
        <v>55</v>
      </c>
      <c r="K4" s="6" t="s">
        <v>58</v>
      </c>
      <c r="L4" s="6" t="s">
        <v>56</v>
      </c>
      <c r="M4" s="6" t="s">
        <v>57</v>
      </c>
      <c r="R4" s="13">
        <f>P3</f>
        <v>152.52747252747253</v>
      </c>
      <c r="S4" s="14">
        <f>Q3</f>
        <v>689.47252747252742</v>
      </c>
      <c r="T4" s="13">
        <v>-4.7594704388035503E-4</v>
      </c>
      <c r="U4" s="14">
        <v>1.5556747468850104E-3</v>
      </c>
    </row>
    <row r="5" spans="1:21" x14ac:dyDescent="0.3">
      <c r="A5" s="11">
        <v>4</v>
      </c>
      <c r="B5" s="23">
        <v>44</v>
      </c>
      <c r="C5" s="23">
        <v>72</v>
      </c>
      <c r="D5" s="12" t="s">
        <v>7</v>
      </c>
      <c r="F5" s="82"/>
      <c r="G5" s="23">
        <v>44</v>
      </c>
      <c r="H5" s="12">
        <v>72</v>
      </c>
      <c r="J5" s="2">
        <f>J3/L3</f>
        <v>0.46666666666666667</v>
      </c>
      <c r="K5" s="2">
        <f>LOG(J5)</f>
        <v>-0.33099321904142442</v>
      </c>
      <c r="L5" s="2">
        <f>K3/L3</f>
        <v>0.53333333333333333</v>
      </c>
      <c r="M5" s="2">
        <f>LOG(L5)</f>
        <v>-0.27300127206373764</v>
      </c>
    </row>
    <row r="6" spans="1:21" x14ac:dyDescent="0.3">
      <c r="A6" s="11">
        <v>5</v>
      </c>
      <c r="B6" s="23">
        <v>47</v>
      </c>
      <c r="C6" s="23">
        <v>64</v>
      </c>
      <c r="D6" s="12" t="s">
        <v>7</v>
      </c>
      <c r="F6" s="82"/>
      <c r="G6" s="23">
        <v>47</v>
      </c>
      <c r="H6" s="12">
        <v>64</v>
      </c>
      <c r="O6" s="90" t="s">
        <v>66</v>
      </c>
      <c r="P6" s="90"/>
      <c r="Q6" s="90"/>
      <c r="R6" s="90"/>
      <c r="S6" s="90"/>
      <c r="T6" s="90"/>
    </row>
    <row r="7" spans="1:21" x14ac:dyDescent="0.3">
      <c r="A7" s="11">
        <v>6</v>
      </c>
      <c r="B7" s="23">
        <v>35</v>
      </c>
      <c r="C7" s="23">
        <v>64</v>
      </c>
      <c r="D7" s="12" t="s">
        <v>7</v>
      </c>
      <c r="F7" s="82"/>
      <c r="G7" s="23">
        <v>35</v>
      </c>
      <c r="H7" s="12">
        <v>64</v>
      </c>
      <c r="J7" s="87" t="s">
        <v>12</v>
      </c>
      <c r="K7" s="87"/>
      <c r="L7" s="87"/>
      <c r="O7" s="46" t="s">
        <v>47</v>
      </c>
      <c r="P7" s="48"/>
      <c r="Q7" s="47" t="s">
        <v>50</v>
      </c>
      <c r="R7" s="48"/>
      <c r="S7" s="15"/>
      <c r="T7" s="16"/>
    </row>
    <row r="8" spans="1:21" x14ac:dyDescent="0.3">
      <c r="A8" s="11">
        <v>7</v>
      </c>
      <c r="B8" s="23">
        <v>36</v>
      </c>
      <c r="C8" s="23">
        <v>56</v>
      </c>
      <c r="D8" s="12" t="s">
        <v>7</v>
      </c>
      <c r="F8" s="83"/>
      <c r="G8" s="24">
        <v>36</v>
      </c>
      <c r="H8" s="14">
        <v>56</v>
      </c>
      <c r="J8" s="33" t="s">
        <v>13</v>
      </c>
      <c r="K8" s="2">
        <f>AVERAGE(G2:G8)</f>
        <v>44.857142857142854</v>
      </c>
      <c r="L8" s="2">
        <f>AVERAGE(H2:H8)</f>
        <v>65.142857142857139</v>
      </c>
      <c r="O8" s="20" t="s">
        <v>67</v>
      </c>
      <c r="P8" s="9" cm="1">
        <f t="array" ref="P8:P9">TRANSPOSE(K8:L8)</f>
        <v>44.857142857142854</v>
      </c>
      <c r="Q8" s="20" t="s">
        <v>68</v>
      </c>
      <c r="R8" s="9" cm="1">
        <f t="array" ref="R8:R9">TRANSPOSE(K9:L9)</f>
        <v>32</v>
      </c>
      <c r="S8" s="11"/>
      <c r="T8" s="12"/>
    </row>
    <row r="9" spans="1:21" x14ac:dyDescent="0.3">
      <c r="A9" s="11">
        <v>8</v>
      </c>
      <c r="B9" s="23">
        <v>52</v>
      </c>
      <c r="C9" s="23">
        <v>56</v>
      </c>
      <c r="D9" s="12" t="s">
        <v>8</v>
      </c>
      <c r="J9" s="33" t="s">
        <v>14</v>
      </c>
      <c r="K9" s="2">
        <f>AVERAGE(G11:G18)</f>
        <v>32</v>
      </c>
      <c r="L9" s="2">
        <f>AVERAGE(H11:H18)</f>
        <v>48</v>
      </c>
      <c r="O9" s="11"/>
      <c r="P9" s="23">
        <v>65.142857142857139</v>
      </c>
      <c r="R9" s="23">
        <v>48</v>
      </c>
      <c r="S9" s="11"/>
      <c r="T9" s="12"/>
    </row>
    <row r="10" spans="1:21" x14ac:dyDescent="0.3">
      <c r="A10" s="11">
        <v>9</v>
      </c>
      <c r="B10" s="23">
        <v>23</v>
      </c>
      <c r="C10" s="23">
        <v>56</v>
      </c>
      <c r="D10" s="12" t="s">
        <v>8</v>
      </c>
      <c r="F10" s="84" t="s">
        <v>50</v>
      </c>
      <c r="G10" s="4" t="s">
        <v>48</v>
      </c>
      <c r="H10" s="25" t="s">
        <v>49</v>
      </c>
      <c r="J10" s="33" t="s">
        <v>15</v>
      </c>
      <c r="K10" s="2">
        <f>AVERAGE(G2:G18)</f>
        <v>38</v>
      </c>
      <c r="L10" s="2">
        <f>AVERAGE(H2:H18)</f>
        <v>56</v>
      </c>
      <c r="O10" s="66" cm="1">
        <f t="array" ref="O10">(-1/2)*MMULT(MMULT(K8:L8,T3:U4),P8:P9)</f>
        <v>-4.0745645178752143</v>
      </c>
      <c r="P10" s="67"/>
      <c r="Q10" s="66" cm="1">
        <f t="array" ref="Q10">(-1/2)*MMULT(MMULT(K9:L9,T3:U4),R8:R9)</f>
        <v>-2.1626155846522512</v>
      </c>
      <c r="R10" s="67"/>
      <c r="S10" s="13"/>
      <c r="T10" s="14"/>
    </row>
    <row r="11" spans="1:21" x14ac:dyDescent="0.3">
      <c r="A11" s="11">
        <v>10</v>
      </c>
      <c r="B11" s="23">
        <v>40</v>
      </c>
      <c r="C11" s="23">
        <v>45</v>
      </c>
      <c r="D11" s="12" t="s">
        <v>8</v>
      </c>
      <c r="F11" s="85"/>
      <c r="G11" s="23" cm="1">
        <f t="array" ref="G11:H18">B9:C16</f>
        <v>52</v>
      </c>
      <c r="H11" s="12">
        <v>56</v>
      </c>
    </row>
    <row r="12" spans="1:21" x14ac:dyDescent="0.3">
      <c r="A12" s="11">
        <v>11</v>
      </c>
      <c r="B12" s="23">
        <v>34</v>
      </c>
      <c r="C12" s="23">
        <v>56</v>
      </c>
      <c r="D12" s="12" t="s">
        <v>8</v>
      </c>
      <c r="F12" s="85"/>
      <c r="G12" s="23">
        <v>23</v>
      </c>
      <c r="H12" s="12">
        <v>56</v>
      </c>
      <c r="J12" s="74" t="s">
        <v>60</v>
      </c>
      <c r="K12" s="75"/>
      <c r="L12" s="75"/>
      <c r="M12" s="76"/>
      <c r="N12" s="8"/>
      <c r="O12" s="89" t="s">
        <v>70</v>
      </c>
      <c r="P12" s="89"/>
      <c r="Q12" s="89"/>
      <c r="R12" s="89"/>
      <c r="S12" s="89"/>
      <c r="T12" s="89"/>
      <c r="U12" s="88"/>
    </row>
    <row r="13" spans="1:21" x14ac:dyDescent="0.3">
      <c r="A13" s="11">
        <v>12</v>
      </c>
      <c r="B13" s="23">
        <v>26</v>
      </c>
      <c r="C13" s="23">
        <v>29</v>
      </c>
      <c r="D13" s="12" t="s">
        <v>8</v>
      </c>
      <c r="F13" s="85"/>
      <c r="G13" s="23">
        <v>40</v>
      </c>
      <c r="H13" s="12">
        <v>45</v>
      </c>
      <c r="J13" s="35" t="s">
        <v>29</v>
      </c>
      <c r="K13" s="34" t="s">
        <v>28</v>
      </c>
      <c r="L13" s="35" t="s">
        <v>30</v>
      </c>
      <c r="M13" s="35" t="s">
        <v>31</v>
      </c>
      <c r="O13" s="77" t="s">
        <v>69</v>
      </c>
      <c r="P13" s="24">
        <v>20</v>
      </c>
      <c r="Q13" s="36" t="s">
        <v>47</v>
      </c>
      <c r="R13" s="36" t="s">
        <v>50</v>
      </c>
      <c r="S13" s="15"/>
      <c r="T13" s="16"/>
    </row>
    <row r="14" spans="1:21" x14ac:dyDescent="0.3">
      <c r="A14" s="11">
        <v>13</v>
      </c>
      <c r="B14" s="23">
        <v>25</v>
      </c>
      <c r="C14" s="23">
        <v>56</v>
      </c>
      <c r="D14" s="12" t="s">
        <v>8</v>
      </c>
      <c r="F14" s="85"/>
      <c r="G14" s="23">
        <v>34</v>
      </c>
      <c r="H14" s="12">
        <v>56</v>
      </c>
      <c r="J14" s="23" cm="1">
        <f t="array" ref="J14:J20">(G2:G8)-K8</f>
        <v>9.1428571428571459</v>
      </c>
      <c r="K14" s="11" cm="1">
        <f t="array" ref="K14:K20">(H2:H8)-L8</f>
        <v>6.8571428571428612</v>
      </c>
      <c r="L14" s="23" cm="1">
        <f t="array" ref="L14:L21">(G11:G18)-K9</f>
        <v>20</v>
      </c>
      <c r="M14" s="23" cm="1">
        <f t="array" ref="M14:M21">(H11:H18)-L9</f>
        <v>8</v>
      </c>
      <c r="O14" s="78"/>
      <c r="P14" s="2">
        <v>55</v>
      </c>
      <c r="Q14" s="24" cm="1">
        <f t="array" ref="Q14">MMULT(MMULT(K8:L8,T3:U4),P13:P14)</f>
        <v>5.7095814396563496</v>
      </c>
      <c r="R14" s="14" cm="1">
        <f t="array" ref="R14">MMULT(MMULT(K9:L9,T3:U4),P13:P14)</f>
        <v>4.1893215419730421</v>
      </c>
      <c r="S14" s="13"/>
      <c r="T14" s="14"/>
    </row>
    <row r="15" spans="1:21" x14ac:dyDescent="0.3">
      <c r="A15" s="11">
        <v>14</v>
      </c>
      <c r="B15" s="23">
        <v>27</v>
      </c>
      <c r="C15" s="23">
        <v>56</v>
      </c>
      <c r="D15" s="12" t="s">
        <v>8</v>
      </c>
      <c r="F15" s="85"/>
      <c r="G15" s="23">
        <v>26</v>
      </c>
      <c r="H15" s="12">
        <v>29</v>
      </c>
      <c r="J15" s="23">
        <v>5.1428571428571459</v>
      </c>
      <c r="K15" s="11">
        <v>6.8571428571428612</v>
      </c>
      <c r="L15" s="23">
        <v>-9</v>
      </c>
      <c r="M15" s="23">
        <v>8</v>
      </c>
    </row>
    <row r="16" spans="1:21" x14ac:dyDescent="0.3">
      <c r="A16" s="13">
        <v>15</v>
      </c>
      <c r="B16" s="24">
        <v>29</v>
      </c>
      <c r="C16" s="24">
        <v>30</v>
      </c>
      <c r="D16" s="14" t="s">
        <v>8</v>
      </c>
      <c r="F16" s="85"/>
      <c r="G16" s="23">
        <v>25</v>
      </c>
      <c r="H16" s="12">
        <v>56</v>
      </c>
      <c r="J16" s="23">
        <v>3.1428571428571459</v>
      </c>
      <c r="K16" s="11">
        <v>-9.1428571428571388</v>
      </c>
      <c r="L16" s="23">
        <v>8</v>
      </c>
      <c r="M16" s="23">
        <v>-3</v>
      </c>
      <c r="O16" s="79" t="s">
        <v>71</v>
      </c>
      <c r="P16" s="80"/>
      <c r="R16" s="57" t="s">
        <v>72</v>
      </c>
      <c r="S16" s="58"/>
      <c r="T16" s="58"/>
      <c r="U16" s="59"/>
    </row>
    <row r="17" spans="6:21" x14ac:dyDescent="0.3">
      <c r="F17" s="85"/>
      <c r="G17" s="23">
        <v>27</v>
      </c>
      <c r="H17" s="12">
        <v>56</v>
      </c>
      <c r="J17" s="23">
        <v>-0.8571428571428541</v>
      </c>
      <c r="K17" s="11">
        <v>6.8571428571428612</v>
      </c>
      <c r="L17" s="23">
        <v>2</v>
      </c>
      <c r="M17" s="23">
        <v>8</v>
      </c>
      <c r="O17" s="37" t="s">
        <v>74</v>
      </c>
      <c r="P17" s="22">
        <f>-4.074564518+5.70958144-0.330993219</f>
        <v>1.3040237030000001</v>
      </c>
      <c r="R17" s="60" t="s">
        <v>76</v>
      </c>
      <c r="S17" s="61"/>
      <c r="T17" s="61"/>
      <c r="U17" s="62"/>
    </row>
    <row r="18" spans="6:21" x14ac:dyDescent="0.3">
      <c r="F18" s="86"/>
      <c r="G18" s="24">
        <v>29</v>
      </c>
      <c r="H18" s="14">
        <v>30</v>
      </c>
      <c r="J18" s="23">
        <v>2.1428571428571459</v>
      </c>
      <c r="K18" s="11">
        <v>-1.1428571428571388</v>
      </c>
      <c r="L18" s="23">
        <v>-6</v>
      </c>
      <c r="M18" s="23">
        <v>-19</v>
      </c>
      <c r="O18" s="38" t="s">
        <v>75</v>
      </c>
      <c r="P18" s="14">
        <f>-2.162615585+4.189321542-0.273001272</f>
        <v>1.7537046849999998</v>
      </c>
      <c r="R18" s="60" t="s">
        <v>78</v>
      </c>
      <c r="S18" s="61"/>
      <c r="T18" s="61"/>
      <c r="U18" s="62"/>
    </row>
    <row r="19" spans="6:21" x14ac:dyDescent="0.3">
      <c r="J19" s="23">
        <v>-9.8571428571428541</v>
      </c>
      <c r="K19" s="11">
        <v>-1.1428571428571388</v>
      </c>
      <c r="L19" s="23">
        <v>-7</v>
      </c>
      <c r="M19" s="23">
        <v>8</v>
      </c>
      <c r="R19" s="63" t="s">
        <v>73</v>
      </c>
      <c r="S19" s="64"/>
      <c r="T19" s="64"/>
      <c r="U19" s="65"/>
    </row>
    <row r="20" spans="6:21" x14ac:dyDescent="0.3">
      <c r="J20" s="24">
        <v>-8.8571428571428541</v>
      </c>
      <c r="K20" s="13">
        <v>-9.1428571428571388</v>
      </c>
      <c r="L20" s="23">
        <v>-5</v>
      </c>
      <c r="M20" s="23">
        <v>8</v>
      </c>
    </row>
    <row r="21" spans="6:21" x14ac:dyDescent="0.3">
      <c r="L21" s="23">
        <v>-3</v>
      </c>
      <c r="M21" s="23">
        <v>-18</v>
      </c>
      <c r="R21" s="39" t="s">
        <v>4</v>
      </c>
      <c r="S21" s="39" t="s">
        <v>5</v>
      </c>
      <c r="T21" s="39" t="s">
        <v>6</v>
      </c>
    </row>
    <row r="22" spans="6:21" x14ac:dyDescent="0.3">
      <c r="J22" s="73" t="s">
        <v>27</v>
      </c>
      <c r="K22" s="73"/>
      <c r="L22" s="73"/>
      <c r="M22" s="73"/>
      <c r="N22" s="73"/>
      <c r="O22" s="73"/>
      <c r="P22" s="73"/>
      <c r="R22" s="2">
        <v>20</v>
      </c>
      <c r="S22" s="2">
        <v>55</v>
      </c>
      <c r="T22" s="2" t="s">
        <v>8</v>
      </c>
    </row>
    <row r="23" spans="6:21" x14ac:dyDescent="0.3">
      <c r="J23" s="2" cm="1">
        <f t="array" ref="J23:P23">TRANSPOSE(_xlfn.ANCHORARRAY(J14))</f>
        <v>9.1428571428571459</v>
      </c>
      <c r="K23" s="2">
        <v>5.1428571428571459</v>
      </c>
      <c r="L23" s="2">
        <v>3.1428571428571459</v>
      </c>
      <c r="M23" s="2">
        <v>-0.8571428571428541</v>
      </c>
      <c r="N23" s="2">
        <v>2.1428571428571459</v>
      </c>
      <c r="O23" s="2">
        <v>-9.8571428571428541</v>
      </c>
      <c r="P23" s="2">
        <v>-8.8571428571428541</v>
      </c>
    </row>
    <row r="24" spans="6:21" x14ac:dyDescent="0.3">
      <c r="J24" s="73" t="s">
        <v>32</v>
      </c>
      <c r="K24" s="73"/>
      <c r="L24" s="73"/>
      <c r="M24" s="73"/>
      <c r="N24" s="73"/>
      <c r="O24" s="73"/>
      <c r="P24" s="73"/>
    </row>
    <row r="25" spans="6:21" x14ac:dyDescent="0.3">
      <c r="J25" s="9" cm="1">
        <f t="array" ref="J25:P25">TRANSPOSE(_xlfn.ANCHORARRAY(K14))</f>
        <v>6.8571428571428612</v>
      </c>
      <c r="K25" s="9">
        <v>6.8571428571428612</v>
      </c>
      <c r="L25" s="9">
        <v>-9.1428571428571388</v>
      </c>
      <c r="M25" s="9">
        <v>6.8571428571428612</v>
      </c>
      <c r="N25" s="9">
        <v>-1.1428571428571388</v>
      </c>
      <c r="O25" s="9">
        <v>-1.1428571428571388</v>
      </c>
      <c r="P25" s="9">
        <v>-9.1428571428571388</v>
      </c>
    </row>
    <row r="26" spans="6:21" x14ac:dyDescent="0.3">
      <c r="J26" s="73" t="s">
        <v>33</v>
      </c>
      <c r="K26" s="73"/>
      <c r="L26" s="73"/>
      <c r="M26" s="73"/>
      <c r="N26" s="73"/>
      <c r="O26" s="73"/>
      <c r="P26" s="73"/>
      <c r="Q26" s="73"/>
    </row>
    <row r="27" spans="6:21" x14ac:dyDescent="0.3">
      <c r="J27" s="2" cm="1">
        <f t="array" ref="J27:Q27">TRANSPOSE(_xlfn.ANCHORARRAY(L14))</f>
        <v>20</v>
      </c>
      <c r="K27" s="2">
        <v>-9</v>
      </c>
      <c r="L27" s="2">
        <v>8</v>
      </c>
      <c r="M27" s="2">
        <v>2</v>
      </c>
      <c r="N27" s="2">
        <v>-6</v>
      </c>
      <c r="O27" s="2">
        <v>-7</v>
      </c>
      <c r="P27" s="2">
        <v>-5</v>
      </c>
      <c r="Q27" s="2">
        <v>-3</v>
      </c>
    </row>
    <row r="28" spans="6:21" x14ac:dyDescent="0.3">
      <c r="J28" s="73" t="s">
        <v>33</v>
      </c>
      <c r="K28" s="73"/>
      <c r="L28" s="73"/>
      <c r="M28" s="73"/>
      <c r="N28" s="73"/>
      <c r="O28" s="73"/>
      <c r="P28" s="73"/>
      <c r="Q28" s="73"/>
    </row>
    <row r="29" spans="6:21" x14ac:dyDescent="0.3">
      <c r="J29" s="2" cm="1">
        <f t="array" ref="J29:Q29">TRANSPOSE(_xlfn.ANCHORARRAY(M14))</f>
        <v>8</v>
      </c>
      <c r="K29" s="2">
        <v>8</v>
      </c>
      <c r="L29" s="2">
        <v>-3</v>
      </c>
      <c r="M29" s="2">
        <v>8</v>
      </c>
      <c r="N29" s="2">
        <v>-19</v>
      </c>
      <c r="O29" s="2">
        <v>8</v>
      </c>
      <c r="P29" s="2">
        <v>8</v>
      </c>
      <c r="Q29" s="2">
        <v>-18</v>
      </c>
    </row>
    <row r="30" spans="6:21" x14ac:dyDescent="0.3">
      <c r="J30" s="73" t="s">
        <v>34</v>
      </c>
      <c r="K30" s="73"/>
      <c r="L30" s="73" t="s">
        <v>35</v>
      </c>
      <c r="M30" s="73"/>
    </row>
    <row r="31" spans="6:21" x14ac:dyDescent="0.3">
      <c r="J31" s="11" cm="1">
        <f t="array" ref="J31">MMULT(_xlfn.ANCHORARRAY(J23),_xlfn.ANCHORARRAY(J14))</f>
        <v>300.85714285714283</v>
      </c>
      <c r="K31" s="12" cm="1">
        <f t="array" ref="K31">MMULT(_xlfn.ANCHORARRAY(J23),_xlfn.ANCHORARRAY(K14))</f>
        <v>153.14285714285711</v>
      </c>
      <c r="L31" s="11" cm="1">
        <f t="array" ref="L31">MMULT(_xlfn.ANCHORARRAY(J27),_xlfn.ANCHORARRAY(L14))</f>
        <v>668</v>
      </c>
      <c r="M31" s="12" cm="1">
        <f t="array" ref="M31">MMULT(_xlfn.ANCHORARRAY(J27),_xlfn.ANCHORARRAY(M14))</f>
        <v>152</v>
      </c>
    </row>
    <row r="32" spans="6:21" x14ac:dyDescent="0.3">
      <c r="J32" s="13" cm="1">
        <f t="array" ref="J32">MMULT(_xlfn.ANCHORARRAY(J25),_xlfn.ANCHORARRAY(J14))</f>
        <v>153.14285714285711</v>
      </c>
      <c r="K32" s="14" cm="1">
        <f t="array" ref="K32">MMULT(_xlfn.ANCHORARRAY(J25),_xlfn.ANCHORARRAY(K14))</f>
        <v>310.85714285714283</v>
      </c>
      <c r="L32" s="13" cm="1">
        <f t="array" ref="L32">MMULT(_xlfn.ANCHORARRAY(J29),_xlfn.ANCHORARRAY(L14))</f>
        <v>152</v>
      </c>
      <c r="M32" s="14" cm="1">
        <f t="array" ref="M32">MMULT(_xlfn.ANCHORARRAY(J29),_xlfn.ANCHORARRAY(M14))</f>
        <v>1014</v>
      </c>
    </row>
  </sheetData>
  <mergeCells count="26">
    <mergeCell ref="F1:F8"/>
    <mergeCell ref="F10:F18"/>
    <mergeCell ref="J7:L7"/>
    <mergeCell ref="J1:M1"/>
    <mergeCell ref="O6:T6"/>
    <mergeCell ref="O12:T12"/>
    <mergeCell ref="R2:S2"/>
    <mergeCell ref="T2:U2"/>
    <mergeCell ref="O1:U1"/>
    <mergeCell ref="J30:K30"/>
    <mergeCell ref="L30:M30"/>
    <mergeCell ref="J22:P22"/>
    <mergeCell ref="J24:P24"/>
    <mergeCell ref="J26:Q26"/>
    <mergeCell ref="J28:Q28"/>
    <mergeCell ref="J12:M12"/>
    <mergeCell ref="O13:O14"/>
    <mergeCell ref="O16:P16"/>
    <mergeCell ref="R16:U16"/>
    <mergeCell ref="R17:U17"/>
    <mergeCell ref="R18:U18"/>
    <mergeCell ref="R19:U19"/>
    <mergeCell ref="O7:P7"/>
    <mergeCell ref="Q7:R7"/>
    <mergeCell ref="O10:P10"/>
    <mergeCell ref="Q10:R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amandasari dinda</dc:creator>
  <cp:lastModifiedBy>amandasari dinda</cp:lastModifiedBy>
  <dcterms:created xsi:type="dcterms:W3CDTF">2024-05-06T13:44:13Z</dcterms:created>
  <dcterms:modified xsi:type="dcterms:W3CDTF">2024-05-10T19:24:55Z</dcterms:modified>
</cp:coreProperties>
</file>