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esktop/"/>
    </mc:Choice>
  </mc:AlternateContent>
  <xr:revisionPtr revIDLastSave="0" documentId="13_ncr:1_{13B3DEB9-8ABB-594F-8D46-63A27C8DA935}" xr6:coauthVersionLast="47" xr6:coauthVersionMax="47" xr10:uidLastSave="{00000000-0000-0000-0000-000000000000}"/>
  <bookViews>
    <workbookView xWindow="320" yWindow="500" windowWidth="26000" windowHeight="15820" xr2:uid="{D87F3B95-049A-D24B-AC65-3B6F8185E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" i="1" l="1"/>
  <c r="H120" i="1" s="1"/>
  <c r="H119" i="1"/>
  <c r="H118" i="1"/>
  <c r="C141" i="1"/>
  <c r="D141" i="1"/>
  <c r="C142" i="1"/>
  <c r="D142" i="1"/>
  <c r="C143" i="1"/>
  <c r="D143" i="1"/>
  <c r="B142" i="1"/>
  <c r="B143" i="1"/>
  <c r="B141" i="1"/>
  <c r="C135" i="1"/>
  <c r="D135" i="1"/>
  <c r="C136" i="1"/>
  <c r="D136" i="1"/>
  <c r="C137" i="1"/>
  <c r="D137" i="1"/>
  <c r="B136" i="1"/>
  <c r="B137" i="1"/>
  <c r="B135" i="1"/>
  <c r="C129" i="1"/>
  <c r="D129" i="1"/>
  <c r="C130" i="1"/>
  <c r="D130" i="1"/>
  <c r="C131" i="1"/>
  <c r="D131" i="1"/>
  <c r="B130" i="1"/>
  <c r="B131" i="1"/>
  <c r="B129" i="1"/>
  <c r="D124" i="1"/>
  <c r="D123" i="1"/>
  <c r="D122" i="1"/>
  <c r="C124" i="1"/>
  <c r="C123" i="1"/>
  <c r="C122" i="1"/>
  <c r="B123" i="1"/>
  <c r="B122" i="1"/>
  <c r="B124" i="1"/>
  <c r="D82" i="1"/>
  <c r="D81" i="1"/>
  <c r="D80" i="1"/>
  <c r="C82" i="1"/>
  <c r="C81" i="1"/>
  <c r="C80" i="1"/>
  <c r="B82" i="1"/>
  <c r="B81" i="1"/>
  <c r="B80" i="1"/>
  <c r="G72" i="1"/>
  <c r="G71" i="1"/>
  <c r="F35" i="1"/>
  <c r="G31" i="1"/>
  <c r="C21" i="1"/>
  <c r="G32" i="1"/>
  <c r="G30" i="1"/>
  <c r="C66" i="1"/>
  <c r="C67" i="1"/>
  <c r="B67" i="1"/>
  <c r="B66" i="1"/>
  <c r="C60" i="1"/>
  <c r="C61" i="1"/>
  <c r="B61" i="1"/>
  <c r="B60" i="1"/>
  <c r="C54" i="1"/>
  <c r="C55" i="1"/>
  <c r="B55" i="1"/>
  <c r="B54" i="1"/>
  <c r="B48" i="1"/>
  <c r="C48" i="1"/>
  <c r="C49" i="1"/>
  <c r="B49" i="1"/>
  <c r="C42" i="1"/>
  <c r="C43" i="1"/>
  <c r="B43" i="1"/>
  <c r="B42" i="1"/>
  <c r="C36" i="1"/>
  <c r="B36" i="1"/>
  <c r="C35" i="1"/>
  <c r="B35" i="1"/>
  <c r="G28" i="1"/>
  <c r="E9" i="1"/>
  <c r="F9" i="1" s="1"/>
  <c r="E7" i="1"/>
  <c r="F7" i="1" s="1"/>
  <c r="E6" i="1"/>
  <c r="F6" i="1" s="1"/>
  <c r="C9" i="1"/>
  <c r="D9" i="1" s="1"/>
  <c r="C8" i="1"/>
  <c r="D8" i="1" s="1"/>
  <c r="E8" i="1" s="1"/>
  <c r="F8" i="1" s="1"/>
  <c r="C7" i="1"/>
  <c r="D7" i="1" s="1"/>
  <c r="C6" i="1"/>
  <c r="D6" i="1" s="1"/>
  <c r="C5" i="1"/>
  <c r="D5" i="1" s="1"/>
  <c r="E5" i="1" s="1"/>
  <c r="F5" i="1" s="1"/>
  <c r="C4" i="1"/>
  <c r="D4" i="1" s="1"/>
  <c r="E4" i="1" s="1"/>
  <c r="F4" i="1" s="1"/>
  <c r="C3" i="1"/>
  <c r="D3" i="1"/>
  <c r="E3" i="1" s="1"/>
  <c r="F3" i="1" s="1"/>
  <c r="B12" i="1"/>
  <c r="B16" i="1" s="1"/>
  <c r="B11" i="1"/>
  <c r="B19" i="1" l="1"/>
  <c r="B13" i="1"/>
  <c r="B21" i="1" l="1"/>
  <c r="B20" i="1"/>
</calcChain>
</file>

<file path=xl/sharedStrings.xml><?xml version="1.0" encoding="utf-8"?>
<sst xmlns="http://schemas.openxmlformats.org/spreadsheetml/2006/main" count="163" uniqueCount="57">
  <si>
    <t>Sunday</t>
  </si>
  <si>
    <t>Monday</t>
  </si>
  <si>
    <t>Tuesday</t>
  </si>
  <si>
    <t>Wednesday</t>
  </si>
  <si>
    <t>Thursday</t>
  </si>
  <si>
    <t>Friday</t>
  </si>
  <si>
    <t>Saturday</t>
  </si>
  <si>
    <t>groups (k) =</t>
  </si>
  <si>
    <t>n =</t>
  </si>
  <si>
    <t>equal prop. =</t>
  </si>
  <si>
    <t>yates cc?</t>
  </si>
  <si>
    <t>alpha =</t>
  </si>
  <si>
    <t>df =</t>
  </si>
  <si>
    <t>chi-sq critical value</t>
  </si>
  <si>
    <t>chi-sq statistic</t>
  </si>
  <si>
    <t>is stat.sig?</t>
  </si>
  <si>
    <t xml:space="preserve">p-value = </t>
  </si>
  <si>
    <t>O-E</t>
  </si>
  <si>
    <t>(O-E)^2</t>
  </si>
  <si>
    <t>Participants</t>
  </si>
  <si>
    <t>Non-participants</t>
  </si>
  <si>
    <t>Total</t>
  </si>
  <si>
    <t>OBSERVED</t>
  </si>
  <si>
    <t>EXPECTED</t>
  </si>
  <si>
    <t>Low level</t>
  </si>
  <si>
    <t>High level</t>
  </si>
  <si>
    <t>Level of Calmness</t>
  </si>
  <si>
    <t>Pet Therapy Participation</t>
  </si>
  <si>
    <t>((O-E)^2) / E</t>
  </si>
  <si>
    <t>yes</t>
  </si>
  <si>
    <t>no</t>
  </si>
  <si>
    <t>|O-E|</t>
  </si>
  <si>
    <t>|O-E|-0.5</t>
  </si>
  <si>
    <t>(|O-E|-0.5)^2</t>
  </si>
  <si>
    <t>((|O-E|-0.5)^2) / E</t>
  </si>
  <si>
    <t>&lt; - p-val &gt; alpha</t>
  </si>
  <si>
    <t>p-val is less than alpha</t>
  </si>
  <si>
    <t>p-val is greater than alpha</t>
  </si>
  <si>
    <t>(not statistically significant, fail to reject null)</t>
  </si>
  <si>
    <t>&lt; - p-val &lt; alpha (satistically significant, reject null)</t>
  </si>
  <si>
    <t>data favors alternative hypothesis</t>
  </si>
  <si>
    <t>not enough evidence to conclude whether effect exists</t>
  </si>
  <si>
    <t>Question 3a</t>
  </si>
  <si>
    <t>Question 2b</t>
  </si>
  <si>
    <t>Question 3b</t>
  </si>
  <si>
    <t>Particpants %</t>
  </si>
  <si>
    <t>Non-participants %</t>
  </si>
  <si>
    <t>New table with column percentages</t>
  </si>
  <si>
    <t>Original table</t>
  </si>
  <si>
    <t>Question 3c</t>
  </si>
  <si>
    <t>Question 4b</t>
  </si>
  <si>
    <t>Hard ‘g’</t>
  </si>
  <si>
    <t>Soft ‘g’</t>
  </si>
  <si>
    <t>All letters</t>
  </si>
  <si>
    <t>USA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</si>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</sst>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Fill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9" fontId="0" fillId="0" borderId="0" xfId="1" applyFont="1"/>
    <xf numFmtId="0" fontId="7" fillId="0" borderId="0" xfId="0" applyFont="1"/>
    <xf numFmtId="9" fontId="0" fillId="0" borderId="0" xfId="0" applyNumberFormat="1"/>
    <xf numFmtId="0" fontId="2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/>
    <xf numFmtId="0" fontId="1" fillId="2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2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2" fillId="0" borderId="0" xfId="0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Relationship</a:t>
            </a:r>
            <a:r>
              <a:rPr lang="en-US" b="1" baseline="0"/>
              <a:t> Between Calmness Levels During Exams &amp; Pet Therapy Participation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60632889174301E-2"/>
          <c:y val="0.15905950254810139"/>
          <c:w val="0.88091738618112891"/>
          <c:h val="0.67278476067541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High level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Sheet1!$B$79:$C$79</c:f>
              <c:strCache>
                <c:ptCount val="2"/>
                <c:pt idx="0">
                  <c:v>Participants</c:v>
                </c:pt>
                <c:pt idx="1">
                  <c:v>Non-participants</c:v>
                </c:pt>
              </c:strCache>
            </c:strRef>
          </c:cat>
          <c:val>
            <c:numRef>
              <c:f>Sheet1!$B$80:$C$80</c:f>
              <c:numCache>
                <c:formatCode>0%</c:formatCode>
                <c:ptCount val="2"/>
                <c:pt idx="0">
                  <c:v>0.67647058823529416</c:v>
                </c:pt>
                <c:pt idx="1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7-2B4D-AFDB-13FA8B5C9A22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Low level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Sheet1!$B$79:$C$79</c:f>
              <c:strCache>
                <c:ptCount val="2"/>
                <c:pt idx="0">
                  <c:v>Participants</c:v>
                </c:pt>
                <c:pt idx="1">
                  <c:v>Non-participants</c:v>
                </c:pt>
              </c:strCache>
            </c:strRef>
          </c:cat>
          <c:val>
            <c:numRef>
              <c:f>Sheet1!$B$81:$C$81</c:f>
              <c:numCache>
                <c:formatCode>0%</c:formatCode>
                <c:ptCount val="2"/>
                <c:pt idx="0">
                  <c:v>0.3235294117647059</c:v>
                </c:pt>
                <c:pt idx="1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7-2B4D-AFDB-13FA8B5C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9546927"/>
        <c:axId val="269548575"/>
      </c:barChart>
      <c:catAx>
        <c:axId val="26954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Level of Calmness During Exams</a:t>
                </a:r>
              </a:p>
            </c:rich>
          </c:tx>
          <c:layout>
            <c:manualLayout>
              <c:xMode val="edge"/>
              <c:yMode val="edge"/>
              <c:x val="0.37631924880986639"/>
              <c:y val="0.88708425981754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8575"/>
        <c:crosses val="autoZero"/>
        <c:auto val="1"/>
        <c:lblAlgn val="ctr"/>
        <c:lblOffset val="100"/>
        <c:noMultiLvlLbl val="0"/>
      </c:catAx>
      <c:valAx>
        <c:axId val="2695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Proportion of Partcipants</a:t>
                </a:r>
              </a:p>
            </c:rich>
          </c:tx>
          <c:layout>
            <c:manualLayout>
              <c:xMode val="edge"/>
              <c:yMode val="edge"/>
              <c:x val="1.0961213662587064E-2"/>
              <c:y val="0.36020867109629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10162</xdr:colOff>
      <xdr:row>2</xdr:row>
      <xdr:rowOff>3874</xdr:rowOff>
    </xdr:from>
    <xdr:to>
      <xdr:col>18</xdr:col>
      <xdr:colOff>2</xdr:colOff>
      <xdr:row>41</xdr:row>
      <xdr:rowOff>67374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496C0D-D5DD-4B4B-8F80-951845CD4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9993" y="412857"/>
          <a:ext cx="6619670" cy="80386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512304</xdr:colOff>
      <xdr:row>85</xdr:row>
      <xdr:rowOff>119033</xdr:rowOff>
    </xdr:from>
    <xdr:to>
      <xdr:col>7</xdr:col>
      <xdr:colOff>538136</xdr:colOff>
      <xdr:row>108</xdr:row>
      <xdr:rowOff>64575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B463EE-DC71-C343-9CBE-20808422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F7-AD80-FA46-BE37-C98A57623574}">
  <dimension ref="A1:J147"/>
  <sheetViews>
    <sheetView tabSelected="1" topLeftCell="B1" zoomScale="118" workbookViewId="0">
      <selection activeCell="I122" sqref="I122"/>
    </sheetView>
  </sheetViews>
  <sheetFormatPr baseColWidth="10" defaultRowHeight="16" x14ac:dyDescent="0.2"/>
  <cols>
    <col min="1" max="1" width="17" customWidth="1"/>
    <col min="2" max="2" width="12.1640625" customWidth="1"/>
    <col min="3" max="3" width="14.5" customWidth="1"/>
    <col min="6" max="6" width="11.5" customWidth="1"/>
    <col min="8" max="8" width="12.1640625" bestFit="1" customWidth="1"/>
  </cols>
  <sheetData>
    <row r="1" spans="1:9" x14ac:dyDescent="0.2">
      <c r="A1" s="19" t="s">
        <v>43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B2" s="1" t="s">
        <v>22</v>
      </c>
      <c r="C2" s="1" t="s">
        <v>23</v>
      </c>
      <c r="D2" s="1" t="s">
        <v>17</v>
      </c>
      <c r="E2" s="1" t="s">
        <v>18</v>
      </c>
      <c r="F2" s="1" t="s">
        <v>28</v>
      </c>
    </row>
    <row r="3" spans="1:9" x14ac:dyDescent="0.2">
      <c r="A3" t="s">
        <v>0</v>
      </c>
      <c r="B3" s="3">
        <v>47</v>
      </c>
      <c r="C3" s="2">
        <f>0.07*494</f>
        <v>34.580000000000005</v>
      </c>
      <c r="D3">
        <f>B3-C3</f>
        <v>12.419999999999995</v>
      </c>
      <c r="E3">
        <f>D3^2</f>
        <v>154.25639999999987</v>
      </c>
      <c r="F3">
        <f>E3/C3</f>
        <v>4.4608559861191397</v>
      </c>
    </row>
    <row r="4" spans="1:9" x14ac:dyDescent="0.2">
      <c r="A4" t="s">
        <v>1</v>
      </c>
      <c r="B4" s="3">
        <v>15</v>
      </c>
      <c r="C4" s="2">
        <f>0.04*494</f>
        <v>19.760000000000002</v>
      </c>
      <c r="D4">
        <f>B4-C4</f>
        <v>-4.7600000000000016</v>
      </c>
      <c r="E4">
        <f>D4^2</f>
        <v>22.657600000000016</v>
      </c>
      <c r="F4">
        <f>E4/C4</f>
        <v>1.146639676113361</v>
      </c>
    </row>
    <row r="5" spans="1:9" x14ac:dyDescent="0.2">
      <c r="A5" t="s">
        <v>2</v>
      </c>
      <c r="B5" s="3">
        <v>27</v>
      </c>
      <c r="C5" s="2">
        <f>0.05*494</f>
        <v>24.700000000000003</v>
      </c>
      <c r="D5">
        <f>B5-C5</f>
        <v>2.2999999999999972</v>
      </c>
      <c r="E5">
        <f>D5^2</f>
        <v>5.2899999999999867</v>
      </c>
      <c r="F5">
        <f>E5/C5</f>
        <v>0.21417004048582941</v>
      </c>
    </row>
    <row r="6" spans="1:9" x14ac:dyDescent="0.2">
      <c r="A6" t="s">
        <v>3</v>
      </c>
      <c r="B6" s="3">
        <v>45</v>
      </c>
      <c r="C6" s="2">
        <f>0.12*494</f>
        <v>59.28</v>
      </c>
      <c r="D6">
        <f>B6-C6</f>
        <v>-14.280000000000001</v>
      </c>
      <c r="E6">
        <f>D6^2</f>
        <v>203.91840000000002</v>
      </c>
      <c r="F6">
        <f>E6/C6</f>
        <v>3.4399190283400811</v>
      </c>
    </row>
    <row r="7" spans="1:9" x14ac:dyDescent="0.2">
      <c r="A7" t="s">
        <v>4</v>
      </c>
      <c r="B7" s="3">
        <v>44</v>
      </c>
      <c r="C7" s="2">
        <f>0.11*494</f>
        <v>54.34</v>
      </c>
      <c r="D7">
        <f>B7-C7</f>
        <v>-10.340000000000003</v>
      </c>
      <c r="E7">
        <f>D7^2</f>
        <v>106.91560000000007</v>
      </c>
      <c r="F7">
        <f>E7/C7</f>
        <v>1.9675303643724709</v>
      </c>
    </row>
    <row r="8" spans="1:9" x14ac:dyDescent="0.2">
      <c r="A8" t="s">
        <v>5</v>
      </c>
      <c r="B8" s="3">
        <v>166</v>
      </c>
      <c r="C8" s="2">
        <f>0.37*494</f>
        <v>182.78</v>
      </c>
      <c r="D8">
        <f>B8-C8</f>
        <v>-16.78</v>
      </c>
      <c r="E8">
        <f>D8^2</f>
        <v>281.56840000000005</v>
      </c>
      <c r="F8">
        <f>E8/C8</f>
        <v>1.5404770762665503</v>
      </c>
      <c r="I8" s="2"/>
    </row>
    <row r="9" spans="1:9" x14ac:dyDescent="0.2">
      <c r="A9" t="s">
        <v>6</v>
      </c>
      <c r="B9" s="3">
        <v>150</v>
      </c>
      <c r="C9" s="2">
        <f>0.24*494</f>
        <v>118.56</v>
      </c>
      <c r="D9">
        <f>B9-C9</f>
        <v>31.439999999999998</v>
      </c>
      <c r="E9">
        <f>D9^2</f>
        <v>988.47359999999981</v>
      </c>
      <c r="F9">
        <f>E9/C9</f>
        <v>8.337327935222671</v>
      </c>
      <c r="I9" s="2"/>
    </row>
    <row r="10" spans="1:9" x14ac:dyDescent="0.2">
      <c r="I10" s="2"/>
    </row>
    <row r="11" spans="1:9" x14ac:dyDescent="0.2">
      <c r="A11" s="4" t="s">
        <v>8</v>
      </c>
      <c r="B11">
        <f>SUM(B3:B9)</f>
        <v>494</v>
      </c>
      <c r="I11" s="2"/>
    </row>
    <row r="12" spans="1:9" x14ac:dyDescent="0.2">
      <c r="A12" s="4" t="s">
        <v>7</v>
      </c>
      <c r="B12">
        <f>COUNTA(A3:A9)</f>
        <v>7</v>
      </c>
      <c r="I12" s="2"/>
    </row>
    <row r="13" spans="1:9" x14ac:dyDescent="0.2">
      <c r="A13" s="4" t="s">
        <v>9</v>
      </c>
      <c r="B13">
        <f>B11/B12</f>
        <v>70.571428571428569</v>
      </c>
      <c r="I13" s="2"/>
    </row>
    <row r="14" spans="1:9" x14ac:dyDescent="0.2">
      <c r="A14" s="4" t="s">
        <v>10</v>
      </c>
      <c r="B14" s="4" t="s">
        <v>30</v>
      </c>
      <c r="I14" s="2"/>
    </row>
    <row r="15" spans="1:9" x14ac:dyDescent="0.2">
      <c r="A15" s="4" t="s">
        <v>11</v>
      </c>
      <c r="B15">
        <v>0.05</v>
      </c>
    </row>
    <row r="16" spans="1:9" x14ac:dyDescent="0.2">
      <c r="A16" s="4" t="s">
        <v>12</v>
      </c>
      <c r="B16">
        <f>B12-1</f>
        <v>6</v>
      </c>
      <c r="F16" s="2"/>
    </row>
    <row r="17" spans="1:9" x14ac:dyDescent="0.2">
      <c r="F17" s="2"/>
    </row>
    <row r="18" spans="1:9" x14ac:dyDescent="0.2">
      <c r="A18" s="4" t="s">
        <v>13</v>
      </c>
      <c r="B18">
        <v>12.592000000000001</v>
      </c>
      <c r="F18" s="2"/>
    </row>
    <row r="19" spans="1:9" x14ac:dyDescent="0.2">
      <c r="A19" s="4" t="s">
        <v>14</v>
      </c>
      <c r="B19">
        <f>SUM(F3:F9)</f>
        <v>21.1069201069201</v>
      </c>
      <c r="F19" s="2"/>
    </row>
    <row r="20" spans="1:9" x14ac:dyDescent="0.2">
      <c r="A20" s="4" t="s">
        <v>15</v>
      </c>
      <c r="B20" t="b">
        <f>B19&gt;B18</f>
        <v>1</v>
      </c>
      <c r="D20" t="s">
        <v>36</v>
      </c>
      <c r="F20" s="2"/>
    </row>
    <row r="21" spans="1:9" x14ac:dyDescent="0.2">
      <c r="A21" s="4" t="s">
        <v>16</v>
      </c>
      <c r="B21">
        <f>_xlfn.CHISQ.DIST.RT(B19,B16)</f>
        <v>1.7551980015717617E-3</v>
      </c>
      <c r="C21" s="4" t="b">
        <f>B21&lt;B15</f>
        <v>1</v>
      </c>
      <c r="D21" t="s">
        <v>39</v>
      </c>
      <c r="F21" s="2"/>
    </row>
    <row r="22" spans="1:9" x14ac:dyDescent="0.2">
      <c r="D22" s="11" t="s">
        <v>40</v>
      </c>
      <c r="F22" s="2"/>
    </row>
    <row r="23" spans="1:9" x14ac:dyDescent="0.2">
      <c r="A23" s="21" t="s">
        <v>42</v>
      </c>
      <c r="B23" s="20"/>
      <c r="C23" s="20"/>
      <c r="D23" s="20"/>
      <c r="E23" s="20"/>
      <c r="F23" s="20"/>
      <c r="G23" s="20"/>
      <c r="H23" s="20"/>
      <c r="I23" s="20"/>
    </row>
    <row r="25" spans="1:9" x14ac:dyDescent="0.2">
      <c r="A25" s="19" t="s">
        <v>22</v>
      </c>
      <c r="F25" s="18"/>
    </row>
    <row r="26" spans="1:9" x14ac:dyDescent="0.2">
      <c r="A26" s="6"/>
      <c r="B26" s="8" t="s">
        <v>27</v>
      </c>
      <c r="F26" s="4" t="s">
        <v>10</v>
      </c>
      <c r="G26" s="4" t="s">
        <v>29</v>
      </c>
    </row>
    <row r="27" spans="1:9" x14ac:dyDescent="0.2">
      <c r="A27" s="7" t="s">
        <v>26</v>
      </c>
      <c r="B27" t="s">
        <v>19</v>
      </c>
      <c r="C27" t="s">
        <v>20</v>
      </c>
      <c r="D27" t="s">
        <v>21</v>
      </c>
      <c r="F27" s="4" t="s">
        <v>11</v>
      </c>
      <c r="G27">
        <v>0.05</v>
      </c>
    </row>
    <row r="28" spans="1:9" x14ac:dyDescent="0.2">
      <c r="A28" t="s">
        <v>25</v>
      </c>
      <c r="B28">
        <v>23</v>
      </c>
      <c r="C28">
        <v>15</v>
      </c>
      <c r="D28">
        <v>38</v>
      </c>
      <c r="F28" s="4" t="s">
        <v>12</v>
      </c>
      <c r="G28">
        <f>1*1</f>
        <v>1</v>
      </c>
    </row>
    <row r="29" spans="1:9" x14ac:dyDescent="0.2">
      <c r="A29" t="s">
        <v>24</v>
      </c>
      <c r="B29">
        <v>11</v>
      </c>
      <c r="C29">
        <v>18</v>
      </c>
      <c r="D29">
        <v>29</v>
      </c>
      <c r="F29" s="4" t="s">
        <v>13</v>
      </c>
      <c r="G29">
        <v>3.8410000000000002</v>
      </c>
    </row>
    <row r="30" spans="1:9" x14ac:dyDescent="0.2">
      <c r="A30" t="s">
        <v>21</v>
      </c>
      <c r="B30">
        <v>34</v>
      </c>
      <c r="C30">
        <v>33</v>
      </c>
      <c r="D30">
        <v>67</v>
      </c>
      <c r="F30" s="4" t="s">
        <v>14</v>
      </c>
      <c r="G30">
        <f>SUM(B66:C67)</f>
        <v>2.5164882113544964</v>
      </c>
    </row>
    <row r="31" spans="1:9" x14ac:dyDescent="0.2">
      <c r="F31" s="4" t="s">
        <v>15</v>
      </c>
      <c r="G31" t="b">
        <f>G30&gt;G29</f>
        <v>0</v>
      </c>
    </row>
    <row r="32" spans="1:9" x14ac:dyDescent="0.2">
      <c r="A32" s="19" t="s">
        <v>23</v>
      </c>
      <c r="F32" s="4" t="s">
        <v>16</v>
      </c>
      <c r="G32">
        <f>_xlfn.CHISQ.DIST.RT(G30,G28)</f>
        <v>0.11266123014275034</v>
      </c>
    </row>
    <row r="33" spans="1:7" x14ac:dyDescent="0.2">
      <c r="B33" s="8" t="s">
        <v>27</v>
      </c>
      <c r="F33" s="4"/>
    </row>
    <row r="34" spans="1:7" x14ac:dyDescent="0.2">
      <c r="A34" s="7" t="s">
        <v>26</v>
      </c>
      <c r="B34" s="1" t="s">
        <v>19</v>
      </c>
      <c r="C34" s="1" t="s">
        <v>20</v>
      </c>
      <c r="D34" s="1" t="s">
        <v>21</v>
      </c>
      <c r="F34" s="9" t="s">
        <v>37</v>
      </c>
    </row>
    <row r="35" spans="1:7" x14ac:dyDescent="0.2">
      <c r="A35" s="1" t="s">
        <v>25</v>
      </c>
      <c r="B35">
        <f>(B37*D35)/D37</f>
        <v>19.28358208955224</v>
      </c>
      <c r="C35">
        <f>(C37*D35)/D37</f>
        <v>18.71641791044776</v>
      </c>
      <c r="D35">
        <v>38</v>
      </c>
      <c r="F35" s="4" t="b">
        <f>G32&gt;G27</f>
        <v>1</v>
      </c>
      <c r="G35" t="s">
        <v>35</v>
      </c>
    </row>
    <row r="36" spans="1:7" x14ac:dyDescent="0.2">
      <c r="A36" s="1" t="s">
        <v>24</v>
      </c>
      <c r="B36">
        <f>(B37*D36)/D37</f>
        <v>14.716417910447761</v>
      </c>
      <c r="C36">
        <f>(C37*D36)/D37</f>
        <v>14.283582089552239</v>
      </c>
      <c r="D36">
        <v>29</v>
      </c>
      <c r="F36" s="9" t="s">
        <v>38</v>
      </c>
    </row>
    <row r="37" spans="1:7" x14ac:dyDescent="0.2">
      <c r="A37" s="1" t="s">
        <v>21</v>
      </c>
      <c r="B37">
        <v>34</v>
      </c>
      <c r="C37">
        <v>33</v>
      </c>
      <c r="D37">
        <v>67</v>
      </c>
      <c r="F37" s="12" t="s">
        <v>41</v>
      </c>
    </row>
    <row r="38" spans="1:7" x14ac:dyDescent="0.2">
      <c r="F38" s="4"/>
    </row>
    <row r="39" spans="1:7" x14ac:dyDescent="0.2">
      <c r="A39" s="19" t="s">
        <v>17</v>
      </c>
      <c r="F39" s="9"/>
    </row>
    <row r="40" spans="1:7" x14ac:dyDescent="0.2">
      <c r="B40" s="8" t="s">
        <v>27</v>
      </c>
      <c r="F40" s="10"/>
    </row>
    <row r="41" spans="1:7" x14ac:dyDescent="0.2">
      <c r="A41" s="7" t="s">
        <v>26</v>
      </c>
      <c r="B41" s="1" t="s">
        <v>19</v>
      </c>
      <c r="C41" s="1" t="s">
        <v>20</v>
      </c>
    </row>
    <row r="42" spans="1:7" x14ac:dyDescent="0.2">
      <c r="A42" s="1" t="s">
        <v>25</v>
      </c>
      <c r="B42">
        <f>B28-B35</f>
        <v>3.7164179104477597</v>
      </c>
      <c r="C42">
        <f>C28-C35</f>
        <v>-3.7164179104477597</v>
      </c>
    </row>
    <row r="43" spans="1:7" x14ac:dyDescent="0.2">
      <c r="A43" s="1" t="s">
        <v>24</v>
      </c>
      <c r="B43">
        <f>B29-B36</f>
        <v>-3.7164179104477615</v>
      </c>
      <c r="C43">
        <f>C29-C36</f>
        <v>3.7164179104477615</v>
      </c>
    </row>
    <row r="45" spans="1:7" x14ac:dyDescent="0.2">
      <c r="A45" s="19" t="s">
        <v>31</v>
      </c>
      <c r="B45" s="1"/>
    </row>
    <row r="46" spans="1:7" x14ac:dyDescent="0.2">
      <c r="B46" s="8" t="s">
        <v>27</v>
      </c>
    </row>
    <row r="47" spans="1:7" x14ac:dyDescent="0.2">
      <c r="A47" s="7" t="s">
        <v>26</v>
      </c>
      <c r="B47" s="1" t="s">
        <v>19</v>
      </c>
      <c r="C47" s="1" t="s">
        <v>20</v>
      </c>
    </row>
    <row r="48" spans="1:7" x14ac:dyDescent="0.2">
      <c r="A48" s="1" t="s">
        <v>25</v>
      </c>
      <c r="B48">
        <f>ABS(B42)</f>
        <v>3.7164179104477597</v>
      </c>
      <c r="C48">
        <f>ABS(C42)</f>
        <v>3.7164179104477597</v>
      </c>
    </row>
    <row r="49" spans="1:3" x14ac:dyDescent="0.2">
      <c r="A49" s="1" t="s">
        <v>24</v>
      </c>
      <c r="B49">
        <f>ABS(B43)</f>
        <v>3.7164179104477615</v>
      </c>
      <c r="C49">
        <f>ABS(C43)</f>
        <v>3.7164179104477615</v>
      </c>
    </row>
    <row r="51" spans="1:3" x14ac:dyDescent="0.2">
      <c r="A51" s="19" t="s">
        <v>32</v>
      </c>
    </row>
    <row r="52" spans="1:3" x14ac:dyDescent="0.2">
      <c r="B52" s="8" t="s">
        <v>27</v>
      </c>
    </row>
    <row r="53" spans="1:3" x14ac:dyDescent="0.2">
      <c r="A53" s="7" t="s">
        <v>26</v>
      </c>
      <c r="B53" s="1" t="s">
        <v>19</v>
      </c>
      <c r="C53" s="1" t="s">
        <v>20</v>
      </c>
    </row>
    <row r="54" spans="1:3" x14ac:dyDescent="0.2">
      <c r="A54" s="1" t="s">
        <v>25</v>
      </c>
      <c r="B54">
        <f>B48-0.5</f>
        <v>3.2164179104477597</v>
      </c>
      <c r="C54">
        <f>C48-0.5</f>
        <v>3.2164179104477597</v>
      </c>
    </row>
    <row r="55" spans="1:3" x14ac:dyDescent="0.2">
      <c r="A55" s="1" t="s">
        <v>24</v>
      </c>
      <c r="B55">
        <f>B49-0.5</f>
        <v>3.2164179104477615</v>
      </c>
      <c r="C55">
        <f>C49-0.5</f>
        <v>3.2164179104477615</v>
      </c>
    </row>
    <row r="57" spans="1:3" x14ac:dyDescent="0.2">
      <c r="A57" s="19" t="s">
        <v>33</v>
      </c>
    </row>
    <row r="58" spans="1:3" x14ac:dyDescent="0.2">
      <c r="B58" s="8" t="s">
        <v>27</v>
      </c>
    </row>
    <row r="59" spans="1:3" x14ac:dyDescent="0.2">
      <c r="A59" s="7" t="s">
        <v>26</v>
      </c>
      <c r="B59" s="1" t="s">
        <v>19</v>
      </c>
      <c r="C59" s="1" t="s">
        <v>20</v>
      </c>
    </row>
    <row r="60" spans="1:3" x14ac:dyDescent="0.2">
      <c r="A60" s="1" t="s">
        <v>25</v>
      </c>
      <c r="B60">
        <f>B54^2</f>
        <v>10.345344174649133</v>
      </c>
      <c r="C60">
        <f>C54^2</f>
        <v>10.345344174649133</v>
      </c>
    </row>
    <row r="61" spans="1:3" x14ac:dyDescent="0.2">
      <c r="A61" s="1" t="s">
        <v>24</v>
      </c>
      <c r="B61">
        <f>B55^2</f>
        <v>10.345344174649144</v>
      </c>
      <c r="C61">
        <f>C55^2</f>
        <v>10.345344174649144</v>
      </c>
    </row>
    <row r="62" spans="1:3" x14ac:dyDescent="0.2">
      <c r="A62" s="1"/>
    </row>
    <row r="63" spans="1:3" x14ac:dyDescent="0.2">
      <c r="A63" s="19" t="s">
        <v>34</v>
      </c>
      <c r="B63" s="8"/>
    </row>
    <row r="64" spans="1:3" x14ac:dyDescent="0.2">
      <c r="B64" s="8" t="s">
        <v>27</v>
      </c>
    </row>
    <row r="65" spans="1:9" x14ac:dyDescent="0.2">
      <c r="A65" s="7" t="s">
        <v>26</v>
      </c>
      <c r="B65" s="1" t="s">
        <v>19</v>
      </c>
      <c r="C65" s="1" t="s">
        <v>20</v>
      </c>
    </row>
    <row r="66" spans="1:9" x14ac:dyDescent="0.2">
      <c r="A66" s="1" t="s">
        <v>25</v>
      </c>
      <c r="B66">
        <f>B60/B35</f>
        <v>0.53648456633242403</v>
      </c>
      <c r="C66">
        <f>C60/C35</f>
        <v>0.55274167440310362</v>
      </c>
    </row>
    <row r="67" spans="1:9" x14ac:dyDescent="0.2">
      <c r="A67" s="1" t="s">
        <v>24</v>
      </c>
      <c r="B67">
        <f>B61/B36</f>
        <v>0.70297977657352195</v>
      </c>
      <c r="C67">
        <f>C61/C36</f>
        <v>0.72428219404544691</v>
      </c>
    </row>
    <row r="68" spans="1:9" x14ac:dyDescent="0.2">
      <c r="A68" s="1"/>
    </row>
    <row r="69" spans="1:9" x14ac:dyDescent="0.2">
      <c r="A69" s="21" t="s">
        <v>44</v>
      </c>
      <c r="B69" s="20"/>
      <c r="C69" s="20"/>
      <c r="D69" s="20"/>
      <c r="E69" s="20"/>
      <c r="F69" s="20"/>
      <c r="G69" s="20"/>
      <c r="H69" s="20"/>
      <c r="I69" s="20"/>
    </row>
    <row r="70" spans="1:9" x14ac:dyDescent="0.2">
      <c r="A70" s="14" t="s">
        <v>48</v>
      </c>
      <c r="B70" s="8"/>
    </row>
    <row r="71" spans="1:9" x14ac:dyDescent="0.2">
      <c r="A71" s="6"/>
      <c r="B71" s="8" t="s">
        <v>27</v>
      </c>
      <c r="F71" t="s">
        <v>45</v>
      </c>
      <c r="G71" s="13">
        <f>23/34</f>
        <v>0.67647058823529416</v>
      </c>
    </row>
    <row r="72" spans="1:9" x14ac:dyDescent="0.2">
      <c r="A72" s="7" t="s">
        <v>26</v>
      </c>
      <c r="B72" t="s">
        <v>19</v>
      </c>
      <c r="C72" t="s">
        <v>20</v>
      </c>
      <c r="D72" t="s">
        <v>21</v>
      </c>
      <c r="F72" t="s">
        <v>46</v>
      </c>
      <c r="G72" s="13">
        <f>15/33</f>
        <v>0.45454545454545453</v>
      </c>
    </row>
    <row r="73" spans="1:9" x14ac:dyDescent="0.2">
      <c r="A73" t="s">
        <v>25</v>
      </c>
      <c r="B73">
        <v>23</v>
      </c>
      <c r="C73">
        <v>15</v>
      </c>
      <c r="D73">
        <v>38</v>
      </c>
    </row>
    <row r="74" spans="1:9" x14ac:dyDescent="0.2">
      <c r="A74" t="s">
        <v>24</v>
      </c>
      <c r="B74">
        <v>11</v>
      </c>
      <c r="C74">
        <v>18</v>
      </c>
      <c r="D74">
        <v>29</v>
      </c>
    </row>
    <row r="75" spans="1:9" x14ac:dyDescent="0.2">
      <c r="A75" t="s">
        <v>21</v>
      </c>
      <c r="B75">
        <v>34</v>
      </c>
      <c r="C75">
        <v>33</v>
      </c>
      <c r="D75">
        <v>67</v>
      </c>
    </row>
    <row r="77" spans="1:9" x14ac:dyDescent="0.2">
      <c r="A77" s="14" t="s">
        <v>47</v>
      </c>
      <c r="B77" s="13"/>
    </row>
    <row r="78" spans="1:9" x14ac:dyDescent="0.2">
      <c r="B78" s="8" t="s">
        <v>27</v>
      </c>
    </row>
    <row r="79" spans="1:9" x14ac:dyDescent="0.2">
      <c r="A79" s="7" t="s">
        <v>26</v>
      </c>
      <c r="B79" s="1" t="s">
        <v>19</v>
      </c>
      <c r="C79" s="1" t="s">
        <v>20</v>
      </c>
      <c r="D79" s="1" t="s">
        <v>21</v>
      </c>
    </row>
    <row r="80" spans="1:9" x14ac:dyDescent="0.2">
      <c r="A80" s="1" t="s">
        <v>25</v>
      </c>
      <c r="B80" s="13">
        <f>B73/B75</f>
        <v>0.67647058823529416</v>
      </c>
      <c r="C80" s="13">
        <f>C73/C75</f>
        <v>0.45454545454545453</v>
      </c>
      <c r="D80" s="13">
        <f>D73/D75</f>
        <v>0.56716417910447758</v>
      </c>
    </row>
    <row r="81" spans="1:9" x14ac:dyDescent="0.2">
      <c r="A81" s="1" t="s">
        <v>24</v>
      </c>
      <c r="B81" s="13">
        <f>B74/B75</f>
        <v>0.3235294117647059</v>
      </c>
      <c r="C81" s="13">
        <f>C74/C75</f>
        <v>0.54545454545454541</v>
      </c>
      <c r="D81" s="13">
        <f>D74/D75</f>
        <v>0.43283582089552236</v>
      </c>
    </row>
    <row r="82" spans="1:9" x14ac:dyDescent="0.2">
      <c r="A82" s="1" t="s">
        <v>21</v>
      </c>
      <c r="B82" s="15">
        <f>SUM(B80,B81)</f>
        <v>1</v>
      </c>
      <c r="C82" s="15">
        <f>SUM(C80,C81)</f>
        <v>1</v>
      </c>
      <c r="D82" s="15">
        <f>SUM(D80,D81)</f>
        <v>1</v>
      </c>
    </row>
    <row r="84" spans="1:9" x14ac:dyDescent="0.2">
      <c r="A84" s="19" t="s">
        <v>49</v>
      </c>
      <c r="B84" s="20"/>
      <c r="C84" s="20"/>
      <c r="D84" s="20"/>
      <c r="E84" s="20"/>
      <c r="F84" s="20"/>
      <c r="G84" s="20"/>
      <c r="H84" s="20"/>
      <c r="I84" s="20"/>
    </row>
    <row r="111" spans="1:9" x14ac:dyDescent="0.2">
      <c r="A111" s="19" t="s">
        <v>50</v>
      </c>
      <c r="B111" s="20"/>
      <c r="C111" s="20"/>
      <c r="D111" s="20"/>
      <c r="E111" s="20"/>
      <c r="F111" s="20"/>
      <c r="G111" s="20"/>
      <c r="H111" s="20"/>
      <c r="I111" s="20"/>
    </row>
    <row r="112" spans="1:9" x14ac:dyDescent="0.2">
      <c r="A112" s="1"/>
    </row>
    <row r="113" spans="1:8" ht="17" x14ac:dyDescent="0.2">
      <c r="A113" s="22" t="s">
        <v>22</v>
      </c>
      <c r="B113" s="17"/>
      <c r="C113" s="17"/>
      <c r="D113" s="17"/>
      <c r="E113" s="17"/>
    </row>
    <row r="114" spans="1:8" ht="17" x14ac:dyDescent="0.2">
      <c r="A114" s="23"/>
      <c r="B114" s="25" t="s">
        <v>51</v>
      </c>
      <c r="C114" s="25" t="s">
        <v>52</v>
      </c>
      <c r="D114" s="25" t="s">
        <v>53</v>
      </c>
      <c r="E114" s="25" t="s">
        <v>21</v>
      </c>
      <c r="G114" s="4" t="s">
        <v>10</v>
      </c>
      <c r="H114" s="30" t="s">
        <v>30</v>
      </c>
    </row>
    <row r="115" spans="1:8" ht="17" x14ac:dyDescent="0.2">
      <c r="A115" s="24" t="s">
        <v>54</v>
      </c>
      <c r="B115" s="16">
        <v>65</v>
      </c>
      <c r="C115" s="16">
        <v>32</v>
      </c>
      <c r="D115" s="16">
        <v>1</v>
      </c>
      <c r="E115" s="16">
        <v>98</v>
      </c>
      <c r="G115" s="4" t="s">
        <v>11</v>
      </c>
      <c r="H115" s="30">
        <v>0.01</v>
      </c>
    </row>
    <row r="116" spans="1:8" ht="17" x14ac:dyDescent="0.2">
      <c r="A116" s="24" t="s">
        <v>55</v>
      </c>
      <c r="B116" s="16">
        <v>75</v>
      </c>
      <c r="C116" s="16">
        <v>22</v>
      </c>
      <c r="D116" s="16">
        <v>1</v>
      </c>
      <c r="E116" s="16">
        <v>98</v>
      </c>
      <c r="G116" s="4" t="s">
        <v>12</v>
      </c>
      <c r="H116">
        <f>9</f>
        <v>9</v>
      </c>
    </row>
    <row r="117" spans="1:8" ht="17" x14ac:dyDescent="0.2">
      <c r="A117" s="24" t="s">
        <v>56</v>
      </c>
      <c r="B117" s="16">
        <v>33</v>
      </c>
      <c r="C117" s="16">
        <v>34</v>
      </c>
      <c r="D117" s="16">
        <v>30</v>
      </c>
      <c r="E117" s="16">
        <v>97</v>
      </c>
      <c r="G117" s="4" t="s">
        <v>13</v>
      </c>
      <c r="H117" s="30">
        <v>14.683999999999999</v>
      </c>
    </row>
    <row r="118" spans="1:8" ht="17" x14ac:dyDescent="0.2">
      <c r="A118" s="24" t="s">
        <v>21</v>
      </c>
      <c r="B118" s="16">
        <v>173</v>
      </c>
      <c r="C118" s="16">
        <v>88</v>
      </c>
      <c r="D118" s="16">
        <v>32</v>
      </c>
      <c r="E118" s="16">
        <v>293</v>
      </c>
      <c r="G118" s="4" t="s">
        <v>14</v>
      </c>
      <c r="H118">
        <f>SUM(B141:D143)</f>
        <v>72.298380398269344</v>
      </c>
    </row>
    <row r="119" spans="1:8" x14ac:dyDescent="0.2">
      <c r="G119" s="4" t="s">
        <v>15</v>
      </c>
      <c r="H119" t="b">
        <f>H118&gt;H117</f>
        <v>1</v>
      </c>
    </row>
    <row r="120" spans="1:8" ht="17" x14ac:dyDescent="0.2">
      <c r="A120" s="26" t="s">
        <v>23</v>
      </c>
      <c r="G120" s="4" t="s">
        <v>16</v>
      </c>
      <c r="H120">
        <f>_xlfn.CHISQ.DIST.RT(H118,H116)</f>
        <v>5.3851368148145592E-12</v>
      </c>
    </row>
    <row r="121" spans="1:8" ht="17" x14ac:dyDescent="0.2">
      <c r="B121" s="25" t="s">
        <v>51</v>
      </c>
      <c r="C121" s="25" t="s">
        <v>52</v>
      </c>
      <c r="D121" s="25" t="s">
        <v>53</v>
      </c>
      <c r="E121" s="25" t="s">
        <v>21</v>
      </c>
    </row>
    <row r="122" spans="1:8" ht="17" x14ac:dyDescent="0.2">
      <c r="A122" s="24" t="s">
        <v>54</v>
      </c>
      <c r="B122">
        <f>(B125*E122)/E125</f>
        <v>57.863481228668945</v>
      </c>
      <c r="C122">
        <f>(C125*E122)/E125</f>
        <v>29.43344709897611</v>
      </c>
      <c r="D122">
        <f>(D125*E122)/E125</f>
        <v>10.703071672354948</v>
      </c>
      <c r="E122" s="16">
        <v>98</v>
      </c>
    </row>
    <row r="123" spans="1:8" ht="17" x14ac:dyDescent="0.2">
      <c r="A123" s="24" t="s">
        <v>55</v>
      </c>
      <c r="B123">
        <f>(B125*E123)/E125</f>
        <v>57.863481228668945</v>
      </c>
      <c r="C123">
        <f>(C125*E123)/E125</f>
        <v>29.43344709897611</v>
      </c>
      <c r="D123">
        <f>(D125*E123)/E125</f>
        <v>10.703071672354948</v>
      </c>
      <c r="E123" s="16">
        <v>98</v>
      </c>
    </row>
    <row r="124" spans="1:8" ht="17" x14ac:dyDescent="0.2">
      <c r="A124" s="24" t="s">
        <v>56</v>
      </c>
      <c r="B124">
        <f>(B125*E124)/E125</f>
        <v>57.273037542662117</v>
      </c>
      <c r="C124">
        <f>(C125*E124)/E125</f>
        <v>29.133105802047783</v>
      </c>
      <c r="D124">
        <f>(D125*E124)/E125</f>
        <v>10.593856655290102</v>
      </c>
      <c r="E124" s="16">
        <v>97</v>
      </c>
    </row>
    <row r="125" spans="1:8" ht="17" x14ac:dyDescent="0.2">
      <c r="A125" s="24" t="s">
        <v>21</v>
      </c>
      <c r="B125" s="16">
        <v>173</v>
      </c>
      <c r="C125" s="16">
        <v>88</v>
      </c>
      <c r="D125" s="16">
        <v>32</v>
      </c>
      <c r="E125" s="16">
        <v>293</v>
      </c>
    </row>
    <row r="127" spans="1:8" x14ac:dyDescent="0.2">
      <c r="A127" s="19" t="s">
        <v>17</v>
      </c>
    </row>
    <row r="128" spans="1:8" ht="17" x14ac:dyDescent="0.2">
      <c r="B128" s="25" t="s">
        <v>51</v>
      </c>
      <c r="C128" s="25" t="s">
        <v>52</v>
      </c>
      <c r="D128" s="25" t="s">
        <v>53</v>
      </c>
      <c r="E128" s="25"/>
      <c r="G128" s="5"/>
    </row>
    <row r="129" spans="1:10" ht="17" x14ac:dyDescent="0.2">
      <c r="A129" s="24" t="s">
        <v>54</v>
      </c>
      <c r="B129">
        <f>B115-B122</f>
        <v>7.1365187713310547</v>
      </c>
      <c r="C129">
        <f t="shared" ref="C129:D129" si="0">C115-C122</f>
        <v>2.5665529010238899</v>
      </c>
      <c r="D129">
        <f t="shared" si="0"/>
        <v>-9.7030716723549482</v>
      </c>
      <c r="H129" s="25"/>
      <c r="I129" s="25"/>
      <c r="J129" s="25"/>
    </row>
    <row r="130" spans="1:10" ht="17" x14ac:dyDescent="0.2">
      <c r="A130" s="24" t="s">
        <v>55</v>
      </c>
      <c r="B130">
        <f t="shared" ref="B130:C131" si="1">B116-B123</f>
        <v>17.136518771331055</v>
      </c>
      <c r="C130">
        <f t="shared" ref="C130:D130" si="2">C116-C123</f>
        <v>-7.4334470989761101</v>
      </c>
      <c r="D130">
        <f t="shared" si="2"/>
        <v>-9.7030716723549482</v>
      </c>
      <c r="G130" s="24"/>
    </row>
    <row r="131" spans="1:10" ht="17" x14ac:dyDescent="0.2">
      <c r="A131" s="24" t="s">
        <v>56</v>
      </c>
      <c r="B131">
        <f t="shared" si="1"/>
        <v>-24.273037542662117</v>
      </c>
      <c r="C131">
        <f t="shared" ref="C131:D131" si="3">C117-C124</f>
        <v>4.8668941979522167</v>
      </c>
      <c r="D131">
        <f t="shared" si="3"/>
        <v>19.406143344709896</v>
      </c>
      <c r="G131" s="24"/>
    </row>
    <row r="132" spans="1:10" x14ac:dyDescent="0.2">
      <c r="A132" s="24"/>
      <c r="G132" s="24"/>
    </row>
    <row r="133" spans="1:10" x14ac:dyDescent="0.2">
      <c r="A133" s="19" t="s">
        <v>18</v>
      </c>
    </row>
    <row r="134" spans="1:10" ht="17" x14ac:dyDescent="0.2">
      <c r="B134" s="25" t="s">
        <v>51</v>
      </c>
      <c r="C134" s="25" t="s">
        <v>52</v>
      </c>
      <c r="D134" s="25" t="s">
        <v>53</v>
      </c>
      <c r="G134" s="5"/>
    </row>
    <row r="135" spans="1:10" ht="17" x14ac:dyDescent="0.2">
      <c r="A135" s="24" t="s">
        <v>54</v>
      </c>
      <c r="B135">
        <f>B129^2</f>
        <v>50.929900173560505</v>
      </c>
      <c r="C135">
        <f t="shared" ref="C135:D135" si="4">C129^2</f>
        <v>6.5871937937541452</v>
      </c>
      <c r="D135">
        <f t="shared" si="4"/>
        <v>94.149599878857046</v>
      </c>
      <c r="E135" s="25"/>
      <c r="H135" s="25"/>
      <c r="I135" s="25"/>
      <c r="J135" s="25"/>
    </row>
    <row r="136" spans="1:10" ht="17" x14ac:dyDescent="0.2">
      <c r="A136" s="24" t="s">
        <v>55</v>
      </c>
      <c r="B136">
        <f t="shared" ref="B136:D137" si="5">B130^2</f>
        <v>293.66027560018159</v>
      </c>
      <c r="C136">
        <f t="shared" si="5"/>
        <v>55.256135773276348</v>
      </c>
      <c r="D136">
        <f t="shared" si="5"/>
        <v>94.149599878857046</v>
      </c>
      <c r="G136" s="5"/>
    </row>
    <row r="137" spans="1:10" ht="17" x14ac:dyDescent="0.2">
      <c r="A137" s="24" t="s">
        <v>56</v>
      </c>
      <c r="B137">
        <f t="shared" si="5"/>
        <v>589.18035154748452</v>
      </c>
      <c r="C137">
        <f t="shared" si="5"/>
        <v>23.68665913406095</v>
      </c>
      <c r="D137">
        <f t="shared" si="5"/>
        <v>376.59839951542818</v>
      </c>
      <c r="G137" s="27"/>
      <c r="H137" s="28"/>
      <c r="I137" s="28"/>
      <c r="J137" s="28"/>
    </row>
    <row r="138" spans="1:10" x14ac:dyDescent="0.2">
      <c r="A138" s="24"/>
      <c r="G138" s="29"/>
      <c r="H138" s="27"/>
      <c r="I138" s="27"/>
      <c r="J138" s="27"/>
    </row>
    <row r="139" spans="1:10" x14ac:dyDescent="0.2">
      <c r="A139" s="19" t="s">
        <v>28</v>
      </c>
      <c r="G139" s="29"/>
      <c r="H139" s="27"/>
      <c r="I139" s="27"/>
      <c r="J139" s="27"/>
    </row>
    <row r="140" spans="1:10" ht="17" x14ac:dyDescent="0.2">
      <c r="A140" s="27"/>
      <c r="B140" s="28" t="s">
        <v>51</v>
      </c>
      <c r="C140" s="28" t="s">
        <v>52</v>
      </c>
      <c r="D140" s="28" t="s">
        <v>53</v>
      </c>
      <c r="G140" s="29"/>
      <c r="H140" s="27"/>
      <c r="I140" s="27"/>
      <c r="J140" s="27"/>
    </row>
    <row r="141" spans="1:10" ht="17" x14ac:dyDescent="0.2">
      <c r="A141" s="29" t="s">
        <v>54</v>
      </c>
      <c r="B141" s="27">
        <f>B135/B122</f>
        <v>0.88017345469229835</v>
      </c>
      <c r="C141" s="27">
        <f t="shared" ref="C141:D141" si="6">C135/C122</f>
        <v>0.22379960361432796</v>
      </c>
      <c r="D141" s="27">
        <f t="shared" si="6"/>
        <v>8.7965027948039278</v>
      </c>
      <c r="G141" s="29"/>
      <c r="H141" s="27"/>
      <c r="I141" s="27"/>
      <c r="J141" s="27"/>
    </row>
    <row r="142" spans="1:10" ht="17" x14ac:dyDescent="0.2">
      <c r="A142" s="29" t="s">
        <v>55</v>
      </c>
      <c r="B142" s="27">
        <f t="shared" ref="B142:D143" si="7">B136/B123</f>
        <v>5.0750537189367231</v>
      </c>
      <c r="C142" s="27">
        <f t="shared" si="7"/>
        <v>1.8773246499965177</v>
      </c>
      <c r="D142" s="27">
        <f t="shared" si="7"/>
        <v>8.7965027948039278</v>
      </c>
      <c r="E142" s="28"/>
    </row>
    <row r="143" spans="1:10" ht="17" x14ac:dyDescent="0.2">
      <c r="A143" s="29" t="s">
        <v>56</v>
      </c>
      <c r="B143" s="27">
        <f t="shared" si="7"/>
        <v>10.287220249294617</v>
      </c>
      <c r="C143" s="27">
        <f t="shared" si="7"/>
        <v>0.81304956962041441</v>
      </c>
      <c r="D143" s="27">
        <f t="shared" si="7"/>
        <v>35.54875356250659</v>
      </c>
      <c r="E143" s="27"/>
    </row>
    <row r="144" spans="1:10" x14ac:dyDescent="0.2">
      <c r="A144" s="29"/>
      <c r="B144" s="27"/>
      <c r="C144" s="27"/>
      <c r="D144" s="27"/>
      <c r="E144" s="27"/>
    </row>
    <row r="145" spans="1:5" x14ac:dyDescent="0.2">
      <c r="A145" s="29"/>
      <c r="B145" s="27"/>
      <c r="C145" s="27"/>
      <c r="D145" s="27"/>
      <c r="E145" s="27"/>
    </row>
    <row r="146" spans="1:5" x14ac:dyDescent="0.2">
      <c r="A146" s="29"/>
      <c r="B146" s="27"/>
      <c r="C146" s="27"/>
      <c r="D146" s="27"/>
      <c r="E146" s="27"/>
    </row>
    <row r="147" spans="1:5" x14ac:dyDescent="0.2">
      <c r="A147" s="27"/>
      <c r="B147" s="27"/>
      <c r="C147" s="27"/>
      <c r="D147" s="27"/>
      <c r="E14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2021-10-11T04:27:15Z</dcterms:created>
  <dcterms:modified xsi:type="dcterms:W3CDTF">2021-10-13T03:22:57Z</dcterms:modified>
</cp:coreProperties>
</file>