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l drop" sheetId="1" r:id="rId3"/>
    <sheet state="visible" name="Comb drop" sheetId="2" r:id="rId4"/>
  </sheets>
  <definedNames/>
  <calcPr/>
</workbook>
</file>

<file path=xl/sharedStrings.xml><?xml version="1.0" encoding="utf-8"?>
<sst xmlns="http://schemas.openxmlformats.org/spreadsheetml/2006/main" count="158" uniqueCount="67">
  <si>
    <t>Photogate Distance: 8.3cm</t>
  </si>
  <si>
    <t>Trial 1: Photogate to Impact Dist 51.0cm, Ball Height 61.0cm</t>
  </si>
  <si>
    <t>Trial 2: 60.7cm, H= 70.7cm</t>
  </si>
  <si>
    <t>Trial 3: 43.2cm, H=53.2cm</t>
  </si>
  <si>
    <t>Trial 4: 31.6cm, H=41.6cm</t>
  </si>
  <si>
    <t>Trial 5: 75.3cm, H=85.3cm</t>
  </si>
  <si>
    <t>dmin=8.25cm</t>
  </si>
  <si>
    <t>dmax=8.35cm</t>
  </si>
  <si>
    <t>T1 (1 to 2)</t>
  </si>
  <si>
    <t>T2 (2 to 3)</t>
  </si>
  <si>
    <t>g</t>
  </si>
  <si>
    <t>gbest</t>
  </si>
  <si>
    <t>T1</t>
  </si>
  <si>
    <t xml:space="preserve">T2 </t>
  </si>
  <si>
    <t>T2</t>
  </si>
  <si>
    <t>uncert. in d = .05cm</t>
  </si>
  <si>
    <t>(half millimeter)</t>
  </si>
  <si>
    <t>D</t>
  </si>
  <si>
    <t>Stdev(g)</t>
  </si>
  <si>
    <t>Stat uncert(g)</t>
  </si>
  <si>
    <t>(=stdev/sqrt(N)</t>
  </si>
  <si>
    <t>gmin</t>
  </si>
  <si>
    <t>gmax</t>
  </si>
  <si>
    <t>syst uncert(g)</t>
  </si>
  <si>
    <t>avg sys uncert</t>
  </si>
  <si>
    <t>LINEST</t>
  </si>
  <si>
    <t>Slope: .00004</t>
  </si>
  <si>
    <t>Uncertainty in slope: .00366</t>
  </si>
  <si>
    <t>Consistent with zero</t>
  </si>
  <si>
    <t>Photogate Comb</t>
  </si>
  <si>
    <t>Pos(min)</t>
  </si>
  <si>
    <t>Pos(max)</t>
  </si>
  <si>
    <t>Position</t>
  </si>
  <si>
    <t>Trial 1</t>
  </si>
  <si>
    <t>T1^2</t>
  </si>
  <si>
    <t>Trial 2</t>
  </si>
  <si>
    <t>T2^2</t>
  </si>
  <si>
    <t>Trial 3</t>
  </si>
  <si>
    <t>T3</t>
  </si>
  <si>
    <t>T3^2</t>
  </si>
  <si>
    <t>Trial 4</t>
  </si>
  <si>
    <t>T4</t>
  </si>
  <si>
    <t>T4^2</t>
  </si>
  <si>
    <t>Trial 5</t>
  </si>
  <si>
    <t>T5</t>
  </si>
  <si>
    <t>T5^2</t>
  </si>
  <si>
    <t xml:space="preserve">(only 5 trials </t>
  </si>
  <si>
    <t>Trial 6</t>
  </si>
  <si>
    <t>Trial 7</t>
  </si>
  <si>
    <t>Trial 8</t>
  </si>
  <si>
    <t>Trial 9</t>
  </si>
  <si>
    <t>Trial 10</t>
  </si>
  <si>
    <t>28.75cm, 34 gaps</t>
  </si>
  <si>
    <t>dist(m)</t>
  </si>
  <si>
    <t>Distance (m)</t>
  </si>
  <si>
    <t>Time (s)</t>
  </si>
  <si>
    <t>Time(s)</t>
  </si>
  <si>
    <t>needed per</t>
  </si>
  <si>
    <t>0.8456cm</t>
  </si>
  <si>
    <t>n/a</t>
  </si>
  <si>
    <t>person)</t>
  </si>
  <si>
    <t>Ignore first and last times</t>
  </si>
  <si>
    <t>(Because gap size is different)</t>
  </si>
  <si>
    <t>stat uncert</t>
  </si>
  <si>
    <t>g(min)</t>
  </si>
  <si>
    <t>g(max)</t>
  </si>
  <si>
    <t>sys uncert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</si>
</sst>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Values of g vs. height of measurement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'Ball drop'!$B$6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'Ball drop'!$A$7:$A$11</c:f>
            </c:numRef>
          </c:xVal>
          <c:yVal>
            <c:numRef>
              <c:f>'Ball drop'!$B$7:$B$11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0725465"/>
        <c:axId val="1664061412"/>
      </c:scatterChart>
      <c:valAx>
        <c:axId val="157072546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Distance from lower photogate to impact sensor  h (cm)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64061412"/>
      </c:valAx>
      <c:valAx>
        <c:axId val="1664061412"/>
        <c:scaling>
          <c:orientation val="minMax"/>
          <c:max val="12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value of g(m/s^2)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707254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Trial 1 Photogate Comb - Position vs. Time Squared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'Comb drop'!$E$1:$E$2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'Comb drop'!$H$3:$H$38</c:f>
            </c:numRef>
          </c:xVal>
          <c:yVal>
            <c:numRef>
              <c:f>'Comb drop'!$E$3:$E$38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8101053"/>
        <c:axId val="407633682"/>
      </c:scatterChart>
      <c:valAx>
        <c:axId val="172810105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07633682"/>
      </c:valAx>
      <c:valAx>
        <c:axId val="4076336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281010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Photogate Comb Trial 1: Position vs. Time</a:t>
            </a:r>
          </a:p>
        </c:rich>
      </c:tx>
      <c:overlay val="0"/>
    </c:title>
    <c:plotArea>
      <c:layout>
        <c:manualLayout>
          <c:xMode val="edge"/>
          <c:yMode val="edge"/>
          <c:x val="0.10083333333333333"/>
          <c:y val="0.21883954897920638"/>
          <c:w val="0.8883333333333333"/>
          <c:h val="0.6008327990222625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1"/>
          </c:trendline>
          <c:xVal>
            <c:numRef>
              <c:f>'Comb drop'!$G$3:$G$38</c:f>
            </c:numRef>
          </c:xVal>
          <c:yVal>
            <c:numRef>
              <c:f>'Comb drop'!$E$4:$E$37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8115048"/>
        <c:axId val="481736877"/>
      </c:scatterChart>
      <c:valAx>
        <c:axId val="166811504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Time (s)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81736877"/>
      </c:valAx>
      <c:valAx>
        <c:axId val="4817368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Distance Fallen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681150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Photogate Comb Trial 2: Position vs. Time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1"/>
          </c:trendline>
          <c:xVal>
            <c:numRef>
              <c:f>'Comb drop'!$L$4:$L$38</c:f>
            </c:numRef>
          </c:xVal>
          <c:yVal>
            <c:numRef>
              <c:f>'Comb drop'!$E$4:$E$38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013548"/>
        <c:axId val="34443710"/>
      </c:scatterChart>
      <c:valAx>
        <c:axId val="124001354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4443710"/>
      </c:valAx>
      <c:valAx>
        <c:axId val="344437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Distance Fallen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400135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Photogate Comb Trial 3:  Position vs. Time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1"/>
          </c:trendline>
          <c:xVal>
            <c:numRef>
              <c:f>'Comb drop'!$R$4:$R$38</c:f>
            </c:numRef>
          </c:xVal>
          <c:yVal>
            <c:numRef>
              <c:f>'Comb drop'!$E$4:$E$38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9627729"/>
        <c:axId val="1358360197"/>
      </c:scatterChart>
      <c:valAx>
        <c:axId val="97962772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58360197"/>
      </c:valAx>
      <c:valAx>
        <c:axId val="13583601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Distance Fallen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796277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Photogate Comb Trial 4: Position vs. Time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1"/>
          </c:trendline>
          <c:xVal>
            <c:numRef>
              <c:f>'Comb drop'!$R$57</c:f>
            </c:numRef>
          </c:xVal>
          <c:yVal>
            <c:numRef>
              <c:f>'Comb drop'!$X$4:$X$38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5908630"/>
        <c:axId val="263346097"/>
      </c:scatterChart>
      <c:valAx>
        <c:axId val="182590863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63346097"/>
      </c:valAx>
      <c:valAx>
        <c:axId val="2633460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Distance Fallen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259086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Photogate Comb Trial 5: Position vs. Time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1"/>
          </c:trendline>
          <c:xVal>
            <c:numRef>
              <c:f>'Comb drop'!$R$57</c:f>
            </c:numRef>
          </c:xVal>
          <c:yVal>
            <c:numRef>
              <c:f>'Comb drop'!$AD$4:$AD$38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2840788"/>
        <c:axId val="354350597"/>
      </c:scatterChart>
      <c:valAx>
        <c:axId val="95284078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54350597"/>
      </c:valAx>
      <c:valAx>
        <c:axId val="3543505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Distance Fallen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528407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Relationship Id="rId4" Type="http://schemas.openxmlformats.org/officeDocument/2006/relationships/chart" Target="../charts/chart5.xml"/><Relationship Id="rId5" Type="http://schemas.openxmlformats.org/officeDocument/2006/relationships/chart" Target="../charts/chart6.xml"/><Relationship Id="rId6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33</xdr:row>
      <xdr:rowOff>95250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923925</xdr:colOff>
      <xdr:row>38</xdr:row>
      <xdr:rowOff>133350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923925</xdr:colOff>
      <xdr:row>56</xdr:row>
      <xdr:rowOff>66675</xdr:rowOff>
    </xdr:from>
    <xdr:ext cx="5715000" cy="41148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409575</xdr:colOff>
      <xdr:row>39</xdr:row>
      <xdr:rowOff>57150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16</xdr:col>
      <xdr:colOff>704850</xdr:colOff>
      <xdr:row>39</xdr:row>
      <xdr:rowOff>57150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22</xdr:col>
      <xdr:colOff>847725</xdr:colOff>
      <xdr:row>39</xdr:row>
      <xdr:rowOff>57150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28</xdr:col>
      <xdr:colOff>971550</xdr:colOff>
      <xdr:row>39</xdr:row>
      <xdr:rowOff>57150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  <c r="F1" s="1"/>
      <c r="G1" s="1" t="s">
        <v>2</v>
      </c>
      <c r="J1" s="1"/>
      <c r="K1" s="1" t="s">
        <v>3</v>
      </c>
      <c r="N1" s="1"/>
      <c r="O1" s="1" t="s">
        <v>4</v>
      </c>
      <c r="S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10</v>
      </c>
      <c r="J2" s="1" t="s">
        <v>11</v>
      </c>
      <c r="K2" s="1" t="s">
        <v>12</v>
      </c>
      <c r="L2" s="1" t="s">
        <v>14</v>
      </c>
      <c r="M2" s="1" t="s">
        <v>10</v>
      </c>
      <c r="N2" s="1" t="s">
        <v>11</v>
      </c>
      <c r="O2" s="1" t="s">
        <v>12</v>
      </c>
      <c r="P2" s="1" t="s">
        <v>14</v>
      </c>
      <c r="Q2" s="1" t="s">
        <v>10</v>
      </c>
      <c r="R2" s="1" t="s">
        <v>11</v>
      </c>
      <c r="S2" s="1" t="s">
        <v>12</v>
      </c>
      <c r="T2" s="1" t="s">
        <v>14</v>
      </c>
      <c r="U2" s="1" t="s">
        <v>10</v>
      </c>
      <c r="V2" s="1" t="s">
        <v>11</v>
      </c>
    </row>
    <row r="3">
      <c r="A3" s="1" t="s">
        <v>15</v>
      </c>
      <c r="C3" s="2">
        <v>0.0955</v>
      </c>
      <c r="D3" s="2">
        <v>0.2121</v>
      </c>
      <c r="E3" s="3">
        <f t="shared" ref="E3:E12" si="1">2/(C3+D3)*(0.51/D3-0.083/C3)</f>
        <v>9.983200385</v>
      </c>
      <c r="F3" s="2">
        <f>average(E3:E12)</f>
        <v>9.923716217</v>
      </c>
      <c r="G3" s="2">
        <v>0.0921</v>
      </c>
      <c r="H3" s="2">
        <v>0.2398</v>
      </c>
      <c r="I3" s="3">
        <f t="shared" ref="I3:I12" si="2">2/(G3+H3)*(0.607/H3-0.083/G3)</f>
        <v>9.822727987</v>
      </c>
      <c r="J3" s="2">
        <f>average(I3:I12)</f>
        <v>9.882372373</v>
      </c>
      <c r="K3" s="2">
        <v>0.0946</v>
      </c>
      <c r="L3" s="2">
        <v>0.1896</v>
      </c>
      <c r="M3" s="3">
        <f t="shared" ref="M3:M12" si="3">2/(K3+L3)*(0.432/L3-0.083/K3)</f>
        <v>9.859975912</v>
      </c>
      <c r="N3" s="2">
        <f>average(M3:M12)</f>
        <v>9.888916245</v>
      </c>
      <c r="O3" s="2">
        <v>0.0936</v>
      </c>
      <c r="P3" s="2">
        <v>0.1521</v>
      </c>
      <c r="Q3" s="3">
        <f t="shared" ref="Q3:Q12" si="4">2/(O3+P3)*(0.316/P3-0.083/O3)</f>
        <v>9.693352889</v>
      </c>
      <c r="R3" s="2">
        <f>average(Q3:Q12)</f>
        <v>9.695668745</v>
      </c>
      <c r="S3" s="2">
        <v>0.0892</v>
      </c>
      <c r="T3" s="2">
        <v>0.2774</v>
      </c>
      <c r="U3" s="3">
        <f t="shared" ref="U3:U12" si="5">2/(S3+T3)*(0.753/T3-0.083/S3)</f>
        <v>9.732670132</v>
      </c>
      <c r="V3" s="2">
        <f>average(U3:U12)</f>
        <v>9.720602885</v>
      </c>
    </row>
    <row r="4">
      <c r="A4" s="1" t="s">
        <v>16</v>
      </c>
      <c r="C4" s="2">
        <v>0.0949</v>
      </c>
      <c r="D4" s="2">
        <v>0.2131</v>
      </c>
      <c r="E4" s="3">
        <f t="shared" si="1"/>
        <v>9.861284168</v>
      </c>
      <c r="F4" s="2"/>
      <c r="G4" s="2">
        <v>0.0888</v>
      </c>
      <c r="H4" s="2">
        <v>0.2386</v>
      </c>
      <c r="I4" s="3">
        <f t="shared" si="2"/>
        <v>9.830922548</v>
      </c>
      <c r="J4" s="2"/>
      <c r="K4" s="2">
        <v>0.0907</v>
      </c>
      <c r="L4" s="2">
        <v>0.1885</v>
      </c>
      <c r="M4" s="3">
        <f t="shared" si="3"/>
        <v>9.861550483</v>
      </c>
      <c r="N4" s="2"/>
      <c r="O4" s="2">
        <v>0.0892</v>
      </c>
      <c r="P4" s="2">
        <v>0.151</v>
      </c>
      <c r="Q4" s="3">
        <f t="shared" si="4"/>
        <v>9.67711872</v>
      </c>
      <c r="R4" s="3"/>
      <c r="S4" s="2">
        <v>0.0932</v>
      </c>
      <c r="T4" s="2">
        <v>0.2789</v>
      </c>
      <c r="U4" s="3">
        <f t="shared" si="5"/>
        <v>9.724990565</v>
      </c>
      <c r="V4" s="3"/>
    </row>
    <row r="5">
      <c r="C5" s="2">
        <v>0.0908</v>
      </c>
      <c r="D5" s="2">
        <v>0.2103</v>
      </c>
      <c r="E5" s="3">
        <f t="shared" si="1"/>
        <v>10.03659963</v>
      </c>
      <c r="F5" s="2"/>
      <c r="G5" s="2">
        <v>0.0925</v>
      </c>
      <c r="H5" s="2">
        <v>0.2383</v>
      </c>
      <c r="I5" s="3">
        <f t="shared" si="2"/>
        <v>9.97528478</v>
      </c>
      <c r="J5" s="2"/>
      <c r="K5" s="2">
        <v>0.0899</v>
      </c>
      <c r="L5" s="2">
        <v>0.1887</v>
      </c>
      <c r="M5" s="3">
        <f t="shared" si="3"/>
        <v>9.80689245</v>
      </c>
      <c r="N5" s="2"/>
      <c r="O5" s="2">
        <v>0.0897</v>
      </c>
      <c r="P5" s="2">
        <v>0.151</v>
      </c>
      <c r="Q5" s="3">
        <f t="shared" si="4"/>
        <v>9.700113455</v>
      </c>
      <c r="R5" s="3"/>
      <c r="S5" s="2">
        <v>0.0892</v>
      </c>
      <c r="T5" s="2">
        <v>0.2776</v>
      </c>
      <c r="U5" s="3">
        <f t="shared" si="5"/>
        <v>9.716699834</v>
      </c>
      <c r="V5" s="3"/>
    </row>
    <row r="6">
      <c r="A6" s="1" t="s">
        <v>17</v>
      </c>
      <c r="B6" s="1" t="s">
        <v>10</v>
      </c>
      <c r="C6" s="2">
        <v>0.0989</v>
      </c>
      <c r="D6" s="2">
        <v>0.2129</v>
      </c>
      <c r="E6" s="3">
        <f t="shared" si="1"/>
        <v>9.982420101</v>
      </c>
      <c r="F6" s="2"/>
      <c r="G6" s="2">
        <v>0.0922</v>
      </c>
      <c r="H6" s="2">
        <v>0.2403</v>
      </c>
      <c r="I6" s="3">
        <f t="shared" si="2"/>
        <v>9.779201416</v>
      </c>
      <c r="J6" s="2"/>
      <c r="K6" s="2">
        <v>0.0917</v>
      </c>
      <c r="L6" s="2">
        <v>0.1887</v>
      </c>
      <c r="M6" s="3">
        <f t="shared" si="3"/>
        <v>9.873200876</v>
      </c>
      <c r="N6" s="2"/>
      <c r="O6" s="2">
        <v>0.0897</v>
      </c>
      <c r="P6" s="2">
        <v>0.1508</v>
      </c>
      <c r="Q6" s="3">
        <f t="shared" si="4"/>
        <v>9.731261029</v>
      </c>
      <c r="R6" s="3"/>
      <c r="S6" s="2">
        <v>0.0911</v>
      </c>
      <c r="T6" s="2">
        <v>0.2782</v>
      </c>
      <c r="U6" s="3">
        <f t="shared" si="5"/>
        <v>9.724338585</v>
      </c>
      <c r="V6" s="3"/>
    </row>
    <row r="7">
      <c r="A7" s="1">
        <v>51.0</v>
      </c>
      <c r="B7" s="1">
        <v>9.9237</v>
      </c>
      <c r="C7" s="2">
        <v>0.0925</v>
      </c>
      <c r="D7" s="2">
        <v>0.2121</v>
      </c>
      <c r="E7" s="3">
        <f t="shared" si="1"/>
        <v>9.896446944</v>
      </c>
      <c r="F7" s="2"/>
      <c r="G7" s="2">
        <v>0.0919</v>
      </c>
      <c r="H7" s="2">
        <v>0.2394</v>
      </c>
      <c r="I7" s="3">
        <f t="shared" si="2"/>
        <v>9.854209637</v>
      </c>
      <c r="J7" s="2"/>
      <c r="K7" s="2">
        <v>0.0892</v>
      </c>
      <c r="L7" s="2">
        <v>0.1876</v>
      </c>
      <c r="M7" s="3">
        <f t="shared" si="3"/>
        <v>9.91530767</v>
      </c>
      <c r="N7" s="2"/>
      <c r="O7" s="2">
        <v>0.0883</v>
      </c>
      <c r="P7" s="2">
        <v>0.1506</v>
      </c>
      <c r="Q7" s="3">
        <f t="shared" si="4"/>
        <v>9.696912704</v>
      </c>
      <c r="R7" s="3"/>
      <c r="S7" s="2">
        <v>0.0926</v>
      </c>
      <c r="T7" s="2">
        <v>0.2787</v>
      </c>
      <c r="U7" s="3">
        <f t="shared" si="5"/>
        <v>9.725298308</v>
      </c>
      <c r="V7" s="3"/>
    </row>
    <row r="8">
      <c r="A8" s="1">
        <v>60.7</v>
      </c>
      <c r="B8" s="1">
        <v>9.8824</v>
      </c>
      <c r="C8" s="2">
        <v>0.0927</v>
      </c>
      <c r="D8" s="2">
        <v>0.2123</v>
      </c>
      <c r="E8" s="3">
        <f t="shared" si="1"/>
        <v>9.88130866</v>
      </c>
      <c r="F8" s="2"/>
      <c r="G8" s="2">
        <v>0.095</v>
      </c>
      <c r="H8" s="2">
        <v>0.2405</v>
      </c>
      <c r="I8" s="3">
        <f t="shared" si="2"/>
        <v>9.837402762</v>
      </c>
      <c r="J8" s="2"/>
      <c r="K8" s="2">
        <v>0.094</v>
      </c>
      <c r="L8" s="2">
        <v>0.1893</v>
      </c>
      <c r="M8" s="3">
        <f t="shared" si="3"/>
        <v>9.877255165</v>
      </c>
      <c r="N8" s="2"/>
      <c r="O8" s="2">
        <v>0.094</v>
      </c>
      <c r="P8" s="2">
        <v>0.1522</v>
      </c>
      <c r="Q8" s="3">
        <f t="shared" si="4"/>
        <v>9.693231377</v>
      </c>
      <c r="R8" s="3"/>
      <c r="S8" s="2">
        <v>0.0912</v>
      </c>
      <c r="T8" s="2">
        <v>0.2783</v>
      </c>
      <c r="U8" s="3">
        <f t="shared" si="5"/>
        <v>9.719218077</v>
      </c>
      <c r="V8" s="3"/>
    </row>
    <row r="9">
      <c r="A9" s="1">
        <v>43.2</v>
      </c>
      <c r="B9" s="1">
        <v>9.8889</v>
      </c>
      <c r="C9" s="2">
        <v>0.0924</v>
      </c>
      <c r="D9" s="2">
        <v>0.2127</v>
      </c>
      <c r="E9" s="3">
        <f t="shared" si="1"/>
        <v>9.829399555</v>
      </c>
      <c r="F9" s="2"/>
      <c r="G9" s="2">
        <v>0.0912</v>
      </c>
      <c r="H9" s="2">
        <v>0.2377</v>
      </c>
      <c r="I9" s="3">
        <f t="shared" si="2"/>
        <v>9.994231204</v>
      </c>
      <c r="J9" s="2"/>
      <c r="K9" s="2">
        <v>0.0939</v>
      </c>
      <c r="L9" s="2">
        <v>0.1887</v>
      </c>
      <c r="M9" s="3">
        <f t="shared" si="3"/>
        <v>9.946419737</v>
      </c>
      <c r="N9" s="2"/>
      <c r="O9" s="2">
        <v>0.0893</v>
      </c>
      <c r="P9" s="2">
        <v>0.1509</v>
      </c>
      <c r="Q9" s="3">
        <f t="shared" si="4"/>
        <v>9.697341936</v>
      </c>
      <c r="R9" s="3"/>
      <c r="S9" s="2">
        <v>0.0896</v>
      </c>
      <c r="T9" s="2">
        <v>0.2776</v>
      </c>
      <c r="U9" s="3">
        <f t="shared" si="5"/>
        <v>9.728740399</v>
      </c>
      <c r="V9" s="3"/>
    </row>
    <row r="10">
      <c r="A10" s="1">
        <v>31.6</v>
      </c>
      <c r="B10" s="1">
        <v>9.6957</v>
      </c>
      <c r="C10" s="2">
        <v>0.091</v>
      </c>
      <c r="D10" s="2">
        <v>0.2117</v>
      </c>
      <c r="E10" s="3">
        <f t="shared" si="1"/>
        <v>9.890859107</v>
      </c>
      <c r="F10" s="2"/>
      <c r="G10" s="2">
        <v>0.0949</v>
      </c>
      <c r="H10" s="2">
        <v>0.2387</v>
      </c>
      <c r="I10" s="3">
        <f t="shared" si="2"/>
        <v>10.00201489</v>
      </c>
      <c r="J10" s="2"/>
      <c r="K10" s="2">
        <v>0.0907</v>
      </c>
      <c r="L10" s="2">
        <v>0.1874</v>
      </c>
      <c r="M10" s="3">
        <f t="shared" si="3"/>
        <v>9.997301077</v>
      </c>
      <c r="N10" s="2"/>
      <c r="O10" s="2">
        <v>0.0873</v>
      </c>
      <c r="P10" s="2">
        <v>0.1503</v>
      </c>
      <c r="Q10" s="3">
        <f t="shared" si="4"/>
        <v>9.694589092</v>
      </c>
      <c r="R10" s="3"/>
      <c r="S10" s="2">
        <v>0.0896</v>
      </c>
      <c r="T10" s="2">
        <v>0.2778</v>
      </c>
      <c r="U10" s="3">
        <f t="shared" si="5"/>
        <v>9.712813651</v>
      </c>
      <c r="V10" s="3"/>
    </row>
    <row r="11">
      <c r="A11" s="1">
        <v>75.3</v>
      </c>
      <c r="B11" s="1">
        <v>9.7206</v>
      </c>
      <c r="C11" s="2">
        <v>0.0901</v>
      </c>
      <c r="D11" s="2">
        <v>0.2105</v>
      </c>
      <c r="E11" s="3">
        <f t="shared" si="1"/>
        <v>9.990713122</v>
      </c>
      <c r="F11" s="2"/>
      <c r="G11" s="2">
        <v>0.0913</v>
      </c>
      <c r="H11" s="2">
        <v>0.2389</v>
      </c>
      <c r="I11" s="3">
        <f t="shared" si="2"/>
        <v>9.883229232</v>
      </c>
      <c r="J11" s="2"/>
      <c r="K11" s="2">
        <v>0.0942</v>
      </c>
      <c r="L11" s="2">
        <v>0.1893</v>
      </c>
      <c r="M11" s="3">
        <f t="shared" si="3"/>
        <v>9.883512406</v>
      </c>
      <c r="N11" s="2"/>
      <c r="O11" s="2">
        <v>0.0895</v>
      </c>
      <c r="P11" s="2">
        <v>0.151</v>
      </c>
      <c r="Q11" s="3">
        <f t="shared" si="4"/>
        <v>9.690984866</v>
      </c>
      <c r="R11" s="3"/>
      <c r="S11" s="2">
        <v>0.0881</v>
      </c>
      <c r="T11" s="2">
        <v>0.2773</v>
      </c>
      <c r="U11" s="3">
        <f t="shared" si="5"/>
        <v>9.706400505</v>
      </c>
      <c r="V11" s="3"/>
    </row>
    <row r="12">
      <c r="C12" s="2">
        <v>0.0918</v>
      </c>
      <c r="D12" s="2">
        <v>0.212</v>
      </c>
      <c r="E12" s="3">
        <f t="shared" si="1"/>
        <v>9.884930506</v>
      </c>
      <c r="F12" s="2"/>
      <c r="G12" s="2">
        <v>0.0892</v>
      </c>
      <c r="H12" s="2">
        <v>0.2386</v>
      </c>
      <c r="I12" s="3">
        <f t="shared" si="2"/>
        <v>9.844499282</v>
      </c>
      <c r="J12" s="2"/>
      <c r="K12" s="2">
        <v>0.0937</v>
      </c>
      <c r="L12" s="2">
        <v>0.1893</v>
      </c>
      <c r="M12" s="3">
        <f t="shared" si="3"/>
        <v>9.867746675</v>
      </c>
      <c r="N12" s="2"/>
      <c r="O12" s="2">
        <v>0.0914</v>
      </c>
      <c r="P12" s="2">
        <v>0.1516</v>
      </c>
      <c r="Q12" s="3">
        <f t="shared" si="4"/>
        <v>9.681781379</v>
      </c>
      <c r="R12" s="3"/>
      <c r="S12" s="2">
        <v>0.0925</v>
      </c>
      <c r="T12" s="2">
        <v>0.2788</v>
      </c>
      <c r="U12" s="3">
        <f t="shared" si="5"/>
        <v>9.714858793</v>
      </c>
      <c r="V12" s="3"/>
    </row>
    <row r="13">
      <c r="B13">
        <f>AVERAGE(B7:B11)</f>
        <v>9.82226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C14" s="2" t="s">
        <v>18</v>
      </c>
      <c r="D14" s="2" t="s">
        <v>19</v>
      </c>
      <c r="E14" s="2" t="s">
        <v>20</v>
      </c>
      <c r="F14" s="3"/>
      <c r="G14" s="2" t="s">
        <v>18</v>
      </c>
      <c r="H14" s="2" t="s">
        <v>19</v>
      </c>
      <c r="I14" s="2" t="s">
        <v>20</v>
      </c>
      <c r="J14" s="3"/>
      <c r="K14" s="2" t="s">
        <v>18</v>
      </c>
      <c r="L14" s="2" t="s">
        <v>19</v>
      </c>
      <c r="M14" s="2" t="s">
        <v>20</v>
      </c>
      <c r="N14" s="3"/>
      <c r="O14" s="2" t="s">
        <v>18</v>
      </c>
      <c r="P14" s="2" t="s">
        <v>19</v>
      </c>
      <c r="Q14" s="2" t="s">
        <v>20</v>
      </c>
      <c r="R14" s="3"/>
      <c r="S14" s="2" t="s">
        <v>18</v>
      </c>
      <c r="T14" s="2" t="s">
        <v>19</v>
      </c>
      <c r="U14" s="2" t="s">
        <v>20</v>
      </c>
      <c r="V14" s="3"/>
    </row>
    <row r="15">
      <c r="C15" s="3">
        <f>STDEV(E3:E12)</f>
        <v>0.06842277903</v>
      </c>
      <c r="D15" s="3">
        <f>C15/sqrt(10)</f>
        <v>0.02163718256</v>
      </c>
      <c r="E15" s="3"/>
      <c r="F15" s="3"/>
      <c r="G15" s="3">
        <f>STDEV(I3:I12)</f>
        <v>0.07927360399</v>
      </c>
      <c r="H15" s="3">
        <f>G15/sqrt(10)</f>
        <v>0.02506851469</v>
      </c>
      <c r="I15" s="3"/>
      <c r="J15" s="3"/>
      <c r="K15" s="3">
        <f>STDEV(M3:M12)</f>
        <v>0.05262558236</v>
      </c>
      <c r="L15" s="3">
        <f>K15/sqrt(10)</f>
        <v>0.01664167035</v>
      </c>
      <c r="M15" s="3"/>
      <c r="N15" s="3"/>
      <c r="O15" s="3">
        <f>STDEV(Q3:Q12)</f>
        <v>0.01438472877</v>
      </c>
      <c r="P15" s="3">
        <f>O15/sqrt(10)</f>
        <v>0.004548850642</v>
      </c>
      <c r="Q15" s="3"/>
      <c r="R15" s="3"/>
      <c r="S15" s="3">
        <f>STDEV(U3:U12)</f>
        <v>0.00802508326</v>
      </c>
      <c r="T15" s="3">
        <f>S15/sqrt(10)</f>
        <v>0.002537754151</v>
      </c>
      <c r="U15" s="3"/>
      <c r="V15" s="3"/>
    </row>
    <row r="16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C17" s="2" t="s">
        <v>21</v>
      </c>
      <c r="D17" s="2" t="s">
        <v>22</v>
      </c>
      <c r="E17" s="2" t="s">
        <v>23</v>
      </c>
      <c r="F17" s="2" t="s">
        <v>24</v>
      </c>
      <c r="G17" s="2" t="s">
        <v>21</v>
      </c>
      <c r="H17" s="2" t="s">
        <v>22</v>
      </c>
      <c r="I17" s="2" t="s">
        <v>23</v>
      </c>
      <c r="J17" s="2" t="s">
        <v>24</v>
      </c>
      <c r="K17" s="2" t="s">
        <v>21</v>
      </c>
      <c r="L17" s="2" t="s">
        <v>22</v>
      </c>
      <c r="M17" s="2" t="s">
        <v>23</v>
      </c>
      <c r="N17" s="2" t="s">
        <v>24</v>
      </c>
      <c r="O17" s="2" t="s">
        <v>21</v>
      </c>
      <c r="P17" s="2" t="s">
        <v>22</v>
      </c>
      <c r="Q17" s="2" t="s">
        <v>23</v>
      </c>
      <c r="R17" s="2" t="s">
        <v>24</v>
      </c>
      <c r="S17" s="2" t="s">
        <v>21</v>
      </c>
      <c r="T17" s="2" t="s">
        <v>22</v>
      </c>
      <c r="U17" s="2" t="s">
        <v>23</v>
      </c>
      <c r="V17" s="2" t="s">
        <v>24</v>
      </c>
    </row>
    <row r="18">
      <c r="C18" s="3">
        <f t="shared" ref="C18:C27" si="6">2/(C3+D3)*(0.5095/D3-0.0835/C3)</f>
        <v>9.9338312</v>
      </c>
      <c r="D18" s="3">
        <f t="shared" ref="D18:D27" si="7">2/(C3+D3)*(0.5105/D3-0.0825/C3)</f>
        <v>10.03256957</v>
      </c>
      <c r="E18" s="3">
        <f t="shared" ref="E18:E27" si="8">(D18-C18)/2</f>
        <v>0.04936918524</v>
      </c>
      <c r="F18" s="3">
        <f>average(E18:E27)</f>
        <v>0.05073610993</v>
      </c>
      <c r="G18" s="3">
        <f t="shared" ref="G18:G27" si="9">2/(G3+H3)*(0.6065/H3-0.0835/G3)</f>
        <v>9.777449574</v>
      </c>
      <c r="H18" s="3">
        <f t="shared" ref="H18:H27" si="10">2/(G3+H3)*(0.6075/H3-0.0825/G3)</f>
        <v>9.868006399</v>
      </c>
      <c r="I18" s="3">
        <f t="shared" ref="I18:I27" si="11">(H18-G18)/2</f>
        <v>0.04527841243</v>
      </c>
      <c r="J18" s="3">
        <f>average(I18:I27)</f>
        <v>0.04553054787</v>
      </c>
      <c r="K18" s="3">
        <f t="shared" ref="K18:K27" si="12">2/(K3+L3)*(0.4315/L3-0.0835/K3)</f>
        <v>9.804222618</v>
      </c>
      <c r="L18" s="3">
        <f t="shared" ref="L18:L27" si="13">2/(K3+L3)*(0.4325/L3-0.0825/K3)</f>
        <v>9.915729206</v>
      </c>
      <c r="M18" s="3">
        <f t="shared" ref="M18:M27" si="14">(L18-K18)/2</f>
        <v>0.0557532939</v>
      </c>
      <c r="N18" s="3">
        <f>average(M18:M27)</f>
        <v>0.05746658163</v>
      </c>
      <c r="O18" s="3">
        <f t="shared" ref="O18:O27" si="15">2/(O3+P3)*(0.3155/P3-0.0835/O3)</f>
        <v>9.623111201</v>
      </c>
      <c r="P18" s="3">
        <f t="shared" ref="P18:P27" si="16">2/(O3+P3)*(0.3165/P3-0.0825/O3)</f>
        <v>9.763594576</v>
      </c>
      <c r="Q18" s="3">
        <f t="shared" ref="Q18:Q27" si="17">(P18-O18)/2</f>
        <v>0.0702416876</v>
      </c>
      <c r="R18" s="3">
        <f>average(Q18:Q27)</f>
        <v>0.07339248333</v>
      </c>
      <c r="S18" s="3">
        <f t="shared" ref="S18:S27" si="18">2/(S3+T3)*(0.7525/T3-0.0835/S3)</f>
        <v>9.692256425</v>
      </c>
      <c r="T18" s="3">
        <f t="shared" ref="T18:T27" si="19">2/(S3+T3)*(0.7535/T3-0.0825/S3)</f>
        <v>9.773083839</v>
      </c>
      <c r="U18" s="3">
        <f t="shared" ref="U18:U27" si="20">(T18-S18)/2</f>
        <v>0.04041370704</v>
      </c>
      <c r="V18" s="3">
        <f>average(U18:U27)</f>
        <v>0.03969633245</v>
      </c>
    </row>
    <row r="19">
      <c r="C19" s="3">
        <f t="shared" si="6"/>
        <v>9.811835985</v>
      </c>
      <c r="D19" s="3">
        <f t="shared" si="7"/>
        <v>9.910732351</v>
      </c>
      <c r="E19" s="3">
        <f t="shared" si="8"/>
        <v>0.049448183</v>
      </c>
      <c r="F19" s="3"/>
      <c r="G19" s="3">
        <f t="shared" si="9"/>
        <v>9.783725309</v>
      </c>
      <c r="H19" s="3">
        <f t="shared" si="10"/>
        <v>9.878119787</v>
      </c>
      <c r="I19" s="3">
        <f t="shared" si="11"/>
        <v>0.04719723915</v>
      </c>
      <c r="J19" s="3"/>
      <c r="K19" s="3">
        <f t="shared" si="12"/>
        <v>9.803060518</v>
      </c>
      <c r="L19" s="3">
        <f t="shared" si="13"/>
        <v>9.920040448</v>
      </c>
      <c r="M19" s="3">
        <f t="shared" si="14"/>
        <v>0.05848996458</v>
      </c>
      <c r="N19" s="3"/>
      <c r="O19" s="3">
        <f t="shared" si="15"/>
        <v>9.602875261</v>
      </c>
      <c r="P19" s="3">
        <f t="shared" si="16"/>
        <v>9.751362179</v>
      </c>
      <c r="Q19" s="3">
        <f t="shared" si="17"/>
        <v>0.07424345915</v>
      </c>
      <c r="R19" s="3"/>
      <c r="S19" s="3">
        <f t="shared" si="18"/>
        <v>9.686519379</v>
      </c>
      <c r="T19" s="3">
        <f t="shared" si="19"/>
        <v>9.763461751</v>
      </c>
      <c r="U19" s="3">
        <f t="shared" si="20"/>
        <v>0.03847118585</v>
      </c>
      <c r="V19" s="3"/>
    </row>
    <row r="20">
      <c r="C20" s="3">
        <f t="shared" si="6"/>
        <v>9.984230554</v>
      </c>
      <c r="D20" s="3">
        <f t="shared" si="7"/>
        <v>10.0889687</v>
      </c>
      <c r="E20" s="3">
        <f t="shared" si="8"/>
        <v>0.05236907208</v>
      </c>
      <c r="F20" s="3"/>
      <c r="G20" s="3">
        <f t="shared" si="9"/>
        <v>9.92991839</v>
      </c>
      <c r="H20" s="3">
        <f t="shared" si="10"/>
        <v>10.02065117</v>
      </c>
      <c r="I20" s="3">
        <f t="shared" si="11"/>
        <v>0.04536639031</v>
      </c>
      <c r="J20" s="3"/>
      <c r="K20" s="3">
        <f t="shared" si="12"/>
        <v>9.747944541</v>
      </c>
      <c r="L20" s="3">
        <f t="shared" si="13"/>
        <v>9.86584036</v>
      </c>
      <c r="M20" s="3">
        <f t="shared" si="14"/>
        <v>0.0589479095</v>
      </c>
      <c r="N20" s="3"/>
      <c r="O20" s="3">
        <f t="shared" si="15"/>
        <v>9.626283839</v>
      </c>
      <c r="P20" s="3">
        <f t="shared" si="16"/>
        <v>9.773943071</v>
      </c>
      <c r="Q20" s="3">
        <f t="shared" si="17"/>
        <v>0.07382961601</v>
      </c>
      <c r="R20" s="3"/>
      <c r="S20" s="3">
        <f t="shared" si="18"/>
        <v>9.676315243</v>
      </c>
      <c r="T20" s="3">
        <f t="shared" si="19"/>
        <v>9.757084424</v>
      </c>
      <c r="U20" s="3">
        <f t="shared" si="20"/>
        <v>0.04038459053</v>
      </c>
      <c r="V20" s="3"/>
    </row>
    <row r="21">
      <c r="C21" s="3">
        <f t="shared" si="6"/>
        <v>9.934927271</v>
      </c>
      <c r="D21" s="3">
        <f t="shared" si="7"/>
        <v>10.02991293</v>
      </c>
      <c r="E21" s="3">
        <f t="shared" si="8"/>
        <v>0.04749282977</v>
      </c>
      <c r="F21" s="3"/>
      <c r="G21" s="3">
        <f t="shared" si="9"/>
        <v>9.734066223</v>
      </c>
      <c r="H21" s="3">
        <f t="shared" si="10"/>
        <v>9.82433661</v>
      </c>
      <c r="I21" s="3">
        <f t="shared" si="11"/>
        <v>0.04513519344</v>
      </c>
      <c r="J21" s="3"/>
      <c r="K21" s="3">
        <f t="shared" si="12"/>
        <v>9.815410068</v>
      </c>
      <c r="L21" s="3">
        <f t="shared" si="13"/>
        <v>9.930991683</v>
      </c>
      <c r="M21" s="3">
        <f t="shared" si="14"/>
        <v>0.05779080768</v>
      </c>
      <c r="N21" s="3"/>
      <c r="O21" s="3">
        <f t="shared" si="15"/>
        <v>9.657333495</v>
      </c>
      <c r="P21" s="3">
        <f t="shared" si="16"/>
        <v>9.805188562</v>
      </c>
      <c r="Q21" s="3">
        <f t="shared" si="17"/>
        <v>0.07392753327</v>
      </c>
      <c r="R21" s="3"/>
      <c r="S21" s="3">
        <f t="shared" si="18"/>
        <v>9.684881545</v>
      </c>
      <c r="T21" s="3">
        <f t="shared" si="19"/>
        <v>9.763795624</v>
      </c>
      <c r="U21" s="3">
        <f t="shared" si="20"/>
        <v>0.03945703957</v>
      </c>
      <c r="V21" s="3"/>
    </row>
    <row r="22">
      <c r="C22" s="3">
        <f t="shared" si="6"/>
        <v>9.845476596</v>
      </c>
      <c r="D22" s="3">
        <f t="shared" si="7"/>
        <v>9.947417292</v>
      </c>
      <c r="E22" s="3">
        <f t="shared" si="8"/>
        <v>0.050970348</v>
      </c>
      <c r="F22" s="3"/>
      <c r="G22" s="3">
        <f t="shared" si="9"/>
        <v>9.808756868</v>
      </c>
      <c r="H22" s="3">
        <f t="shared" si="10"/>
        <v>9.899662405</v>
      </c>
      <c r="I22" s="3">
        <f t="shared" si="11"/>
        <v>0.04545276866</v>
      </c>
      <c r="J22" s="3"/>
      <c r="K22" s="3">
        <f t="shared" si="12"/>
        <v>9.855548809</v>
      </c>
      <c r="L22" s="3">
        <f t="shared" si="13"/>
        <v>9.975066531</v>
      </c>
      <c r="M22" s="3">
        <f t="shared" si="14"/>
        <v>0.05975886104</v>
      </c>
      <c r="N22" s="3"/>
      <c r="O22" s="3">
        <f t="shared" si="15"/>
        <v>9.621713312</v>
      </c>
      <c r="P22" s="3">
        <f t="shared" si="16"/>
        <v>9.772112095</v>
      </c>
      <c r="Q22" s="3">
        <f t="shared" si="17"/>
        <v>0.07519939119</v>
      </c>
      <c r="R22" s="3"/>
      <c r="S22" s="3">
        <f t="shared" si="18"/>
        <v>9.686550063</v>
      </c>
      <c r="T22" s="3">
        <f t="shared" si="19"/>
        <v>9.764046554</v>
      </c>
      <c r="U22" s="3">
        <f t="shared" si="20"/>
        <v>0.03874824567</v>
      </c>
      <c r="V22" s="3"/>
    </row>
    <row r="23">
      <c r="C23" s="3">
        <f t="shared" si="6"/>
        <v>9.830496194</v>
      </c>
      <c r="D23" s="3">
        <f t="shared" si="7"/>
        <v>9.932121126</v>
      </c>
      <c r="E23" s="3">
        <f t="shared" si="8"/>
        <v>0.05081246592</v>
      </c>
      <c r="F23" s="3"/>
      <c r="G23" s="3">
        <f t="shared" si="9"/>
        <v>9.793634298</v>
      </c>
      <c r="H23" s="3">
        <f t="shared" si="10"/>
        <v>9.881171227</v>
      </c>
      <c r="I23" s="3">
        <f t="shared" si="11"/>
        <v>0.04376846482</v>
      </c>
      <c r="J23" s="3"/>
      <c r="K23" s="3">
        <f t="shared" si="12"/>
        <v>9.821057078</v>
      </c>
      <c r="L23" s="3">
        <f t="shared" si="13"/>
        <v>9.933453252</v>
      </c>
      <c r="M23" s="3">
        <f t="shared" si="14"/>
        <v>0.05619808702</v>
      </c>
      <c r="N23" s="3"/>
      <c r="O23" s="3">
        <f t="shared" si="15"/>
        <v>9.623334545</v>
      </c>
      <c r="P23" s="3">
        <f t="shared" si="16"/>
        <v>9.763128209</v>
      </c>
      <c r="Q23" s="3">
        <f t="shared" si="17"/>
        <v>0.06989683228</v>
      </c>
      <c r="R23" s="3"/>
      <c r="S23" s="3">
        <f t="shared" si="18"/>
        <v>9.679818464</v>
      </c>
      <c r="T23" s="3">
        <f t="shared" si="19"/>
        <v>9.75861769</v>
      </c>
      <c r="U23" s="3">
        <f t="shared" si="20"/>
        <v>0.03939961294</v>
      </c>
      <c r="V23" s="3"/>
    </row>
    <row r="24">
      <c r="C24" s="3">
        <f t="shared" si="6"/>
        <v>9.778517981</v>
      </c>
      <c r="D24" s="3">
        <f t="shared" si="7"/>
        <v>9.880281129</v>
      </c>
      <c r="E24" s="3">
        <f t="shared" si="8"/>
        <v>0.05088157415</v>
      </c>
      <c r="F24" s="3"/>
      <c r="G24" s="3">
        <f t="shared" si="9"/>
        <v>9.948101998</v>
      </c>
      <c r="H24" s="3">
        <f t="shared" si="10"/>
        <v>10.04036041</v>
      </c>
      <c r="I24" s="3">
        <f t="shared" si="11"/>
        <v>0.04612920606</v>
      </c>
      <c r="J24" s="3"/>
      <c r="K24" s="3">
        <f t="shared" si="12"/>
        <v>9.889982921</v>
      </c>
      <c r="L24" s="3">
        <f t="shared" si="13"/>
        <v>10.00285655</v>
      </c>
      <c r="M24" s="3">
        <f t="shared" si="14"/>
        <v>0.05643681644</v>
      </c>
      <c r="N24" s="3"/>
      <c r="O24" s="3">
        <f t="shared" si="15"/>
        <v>9.623132471</v>
      </c>
      <c r="P24" s="3">
        <f t="shared" si="16"/>
        <v>9.771551401</v>
      </c>
      <c r="Q24" s="3">
        <f t="shared" si="17"/>
        <v>0.07420946512</v>
      </c>
      <c r="R24" s="3"/>
      <c r="S24" s="3">
        <f t="shared" si="18"/>
        <v>9.688536097</v>
      </c>
      <c r="T24" s="3">
        <f t="shared" si="19"/>
        <v>9.768944702</v>
      </c>
      <c r="U24" s="3">
        <f t="shared" si="20"/>
        <v>0.04020430218</v>
      </c>
      <c r="V24" s="3"/>
    </row>
    <row r="25">
      <c r="C25" s="3">
        <f t="shared" si="6"/>
        <v>9.838950694</v>
      </c>
      <c r="D25" s="3">
        <f t="shared" si="7"/>
        <v>9.942767519</v>
      </c>
      <c r="E25" s="3">
        <f t="shared" si="8"/>
        <v>0.0519084128</v>
      </c>
      <c r="F25" s="3"/>
      <c r="G25" s="3">
        <f t="shared" si="9"/>
        <v>9.957869901</v>
      </c>
      <c r="H25" s="3">
        <f t="shared" si="10"/>
        <v>10.04615987</v>
      </c>
      <c r="I25" s="3">
        <f t="shared" si="11"/>
        <v>0.04414498449</v>
      </c>
      <c r="J25" s="3"/>
      <c r="K25" s="3">
        <f t="shared" si="12"/>
        <v>9.938467789</v>
      </c>
      <c r="L25" s="3">
        <f t="shared" si="13"/>
        <v>10.05613437</v>
      </c>
      <c r="M25" s="3">
        <f t="shared" si="14"/>
        <v>0.05883328882</v>
      </c>
      <c r="N25" s="3"/>
      <c r="O25" s="3">
        <f t="shared" si="15"/>
        <v>9.618376493</v>
      </c>
      <c r="P25" s="3">
        <f t="shared" si="16"/>
        <v>9.770801692</v>
      </c>
      <c r="Q25" s="3">
        <f t="shared" si="17"/>
        <v>0.07621259962</v>
      </c>
      <c r="R25" s="3"/>
      <c r="S25" s="3">
        <f t="shared" si="18"/>
        <v>9.672638293</v>
      </c>
      <c r="T25" s="3">
        <f t="shared" si="19"/>
        <v>9.752989008</v>
      </c>
      <c r="U25" s="3">
        <f t="shared" si="20"/>
        <v>0.0401753574</v>
      </c>
      <c r="V25" s="3"/>
    </row>
    <row r="26">
      <c r="C26" s="3">
        <f t="shared" si="6"/>
        <v>9.93798733</v>
      </c>
      <c r="D26" s="3">
        <f t="shared" si="7"/>
        <v>10.04343891</v>
      </c>
      <c r="E26" s="3">
        <f t="shared" si="8"/>
        <v>0.05272579161</v>
      </c>
      <c r="F26" s="3"/>
      <c r="G26" s="3">
        <f t="shared" si="9"/>
        <v>9.837382005</v>
      </c>
      <c r="H26" s="3">
        <f t="shared" si="10"/>
        <v>9.929076459</v>
      </c>
      <c r="I26" s="3">
        <f t="shared" si="11"/>
        <v>0.04584722695</v>
      </c>
      <c r="J26" s="3"/>
      <c r="K26" s="3">
        <f t="shared" si="12"/>
        <v>9.827433636</v>
      </c>
      <c r="L26" s="3">
        <f t="shared" si="13"/>
        <v>9.939591177</v>
      </c>
      <c r="M26" s="3">
        <f t="shared" si="14"/>
        <v>0.05607877048</v>
      </c>
      <c r="N26" s="3"/>
      <c r="O26" s="3">
        <f t="shared" si="15"/>
        <v>9.616990267</v>
      </c>
      <c r="P26" s="3">
        <f t="shared" si="16"/>
        <v>9.764979464</v>
      </c>
      <c r="Q26" s="3">
        <f t="shared" si="17"/>
        <v>0.07399459839</v>
      </c>
      <c r="R26" s="3"/>
      <c r="S26" s="3">
        <f t="shared" si="18"/>
        <v>9.665467444</v>
      </c>
      <c r="T26" s="3">
        <f t="shared" si="19"/>
        <v>9.747333566</v>
      </c>
      <c r="U26" s="3">
        <f t="shared" si="20"/>
        <v>0.04093306094</v>
      </c>
      <c r="V26" s="3"/>
    </row>
    <row r="27">
      <c r="C27" s="3">
        <f t="shared" si="6"/>
        <v>9.833547269</v>
      </c>
      <c r="D27" s="3">
        <f t="shared" si="7"/>
        <v>9.936313742</v>
      </c>
      <c r="E27" s="3">
        <f t="shared" si="8"/>
        <v>0.05138323673</v>
      </c>
      <c r="F27" s="3"/>
      <c r="G27" s="3">
        <f t="shared" si="9"/>
        <v>9.797513689</v>
      </c>
      <c r="H27" s="3">
        <f t="shared" si="10"/>
        <v>9.891484874</v>
      </c>
      <c r="I27" s="3">
        <f t="shared" si="11"/>
        <v>0.04698559234</v>
      </c>
      <c r="J27" s="3"/>
      <c r="K27" s="3">
        <f t="shared" si="12"/>
        <v>9.811368658</v>
      </c>
      <c r="L27" s="3">
        <f t="shared" si="13"/>
        <v>9.924124692</v>
      </c>
      <c r="M27" s="3">
        <f t="shared" si="14"/>
        <v>0.05637801686</v>
      </c>
      <c r="N27" s="3"/>
      <c r="O27" s="3">
        <f t="shared" si="15"/>
        <v>9.609611729</v>
      </c>
      <c r="P27" s="3">
        <f t="shared" si="16"/>
        <v>9.75395103</v>
      </c>
      <c r="Q27" s="3">
        <f t="shared" si="17"/>
        <v>0.07216965064</v>
      </c>
      <c r="R27" s="3"/>
      <c r="S27" s="3">
        <f t="shared" si="18"/>
        <v>9.67608257</v>
      </c>
      <c r="T27" s="3">
        <f t="shared" si="19"/>
        <v>9.753635015</v>
      </c>
      <c r="U27" s="3">
        <f t="shared" si="20"/>
        <v>0.03877622242</v>
      </c>
      <c r="V27" s="3"/>
    </row>
    <row r="29">
      <c r="H29" s="1" t="s">
        <v>25</v>
      </c>
    </row>
    <row r="30">
      <c r="H30">
        <f t="array" ref="H30:I34">linest(B7:B11,A7:A11,true,true)</f>
        <v>0.00004358706087</v>
      </c>
      <c r="I30">
        <v>9.819977781493026</v>
      </c>
    </row>
    <row r="31">
      <c r="H31">
        <v>0.0036595397971871217</v>
      </c>
      <c r="I31">
        <v>0.1992375267267843</v>
      </c>
    </row>
    <row r="32">
      <c r="H32">
        <v>4.7284677398451436E-5</v>
      </c>
      <c r="I32">
        <v>0.12206263197807433</v>
      </c>
    </row>
    <row r="33">
      <c r="H33">
        <v>1.418607400346632E-4</v>
      </c>
      <c r="I33">
        <v>3.0</v>
      </c>
    </row>
    <row r="34">
      <c r="H34">
        <v>2.1136237557395354E-6</v>
      </c>
      <c r="I34">
        <v>0.044697858376244445</v>
      </c>
    </row>
    <row r="36">
      <c r="H36" s="1" t="s">
        <v>26</v>
      </c>
    </row>
    <row r="37">
      <c r="H37" s="1" t="s">
        <v>27</v>
      </c>
    </row>
    <row r="38">
      <c r="H38" s="1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3" max="23" width="14.71"/>
    <col customWidth="1" min="29" max="29" width="14.71"/>
  </cols>
  <sheetData>
    <row r="1">
      <c r="A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12</v>
      </c>
      <c r="H1" s="1" t="s">
        <v>34</v>
      </c>
      <c r="L1" s="1" t="s">
        <v>35</v>
      </c>
      <c r="M1" s="1" t="s">
        <v>14</v>
      </c>
      <c r="N1" s="1" t="s">
        <v>36</v>
      </c>
      <c r="R1" s="1" t="s">
        <v>37</v>
      </c>
      <c r="S1" s="1" t="s">
        <v>38</v>
      </c>
      <c r="T1" s="1" t="s">
        <v>39</v>
      </c>
      <c r="X1" s="1" t="s">
        <v>40</v>
      </c>
      <c r="Y1" s="1" t="s">
        <v>41</v>
      </c>
      <c r="Z1" s="1" t="s">
        <v>42</v>
      </c>
      <c r="AD1" s="1" t="s">
        <v>43</v>
      </c>
      <c r="AE1" s="1" t="s">
        <v>44</v>
      </c>
      <c r="AF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</row>
    <row r="2">
      <c r="A2" s="1" t="s">
        <v>52</v>
      </c>
      <c r="C2" s="1" t="s">
        <v>53</v>
      </c>
      <c r="D2" s="1" t="s">
        <v>53</v>
      </c>
      <c r="E2" s="1" t="s">
        <v>54</v>
      </c>
      <c r="F2" s="1" t="s">
        <v>55</v>
      </c>
      <c r="G2" s="1" t="s">
        <v>55</v>
      </c>
      <c r="H2" s="1" t="s">
        <v>56</v>
      </c>
      <c r="I2" s="1" t="s">
        <v>25</v>
      </c>
      <c r="L2" s="1" t="s">
        <v>55</v>
      </c>
      <c r="M2" s="1" t="s">
        <v>55</v>
      </c>
      <c r="N2" s="1" t="s">
        <v>56</v>
      </c>
      <c r="O2" s="1" t="s">
        <v>25</v>
      </c>
      <c r="R2" s="1" t="s">
        <v>55</v>
      </c>
      <c r="S2" s="1" t="s">
        <v>55</v>
      </c>
      <c r="T2" s="1" t="s">
        <v>56</v>
      </c>
      <c r="U2" s="1" t="s">
        <v>25</v>
      </c>
      <c r="X2" s="1" t="s">
        <v>55</v>
      </c>
      <c r="Y2" s="1" t="s">
        <v>55</v>
      </c>
      <c r="Z2" s="1" t="s">
        <v>56</v>
      </c>
      <c r="AA2" s="1" t="s">
        <v>25</v>
      </c>
      <c r="AD2" s="1" t="s">
        <v>55</v>
      </c>
      <c r="AE2" s="1" t="s">
        <v>55</v>
      </c>
      <c r="AF2" s="1" t="s">
        <v>56</v>
      </c>
      <c r="AG2" s="1" t="s">
        <v>25</v>
      </c>
      <c r="AJ2" s="1" t="s">
        <v>57</v>
      </c>
      <c r="AK2" s="1" t="s">
        <v>55</v>
      </c>
      <c r="AL2" s="1" t="s">
        <v>55</v>
      </c>
      <c r="AM2" s="1" t="s">
        <v>55</v>
      </c>
      <c r="AN2" s="1" t="s">
        <v>55</v>
      </c>
      <c r="AO2" s="1" t="s">
        <v>55</v>
      </c>
    </row>
    <row r="3">
      <c r="A3" s="1" t="s">
        <v>58</v>
      </c>
      <c r="C3" s="1" t="s">
        <v>59</v>
      </c>
      <c r="D3" s="1" t="s">
        <v>59</v>
      </c>
      <c r="E3" s="1" t="s">
        <v>59</v>
      </c>
      <c r="F3" s="1">
        <v>1.62732</v>
      </c>
      <c r="G3">
        <f t="shared" ref="G3:G38" si="1">F3-1.6235</f>
        <v>0.00382</v>
      </c>
      <c r="H3">
        <f t="shared" ref="H3:H38" si="2">(F3-1.6235)^2</f>
        <v>0.0000145924</v>
      </c>
      <c r="I3">
        <f t="array" ref="I3:J7">linest(E4:E37,H4:H37, true, true)</f>
        <v>4.894087758</v>
      </c>
      <c r="J3">
        <v>-0.007747925537263754</v>
      </c>
      <c r="L3" s="1">
        <v>0.90134</v>
      </c>
      <c r="M3">
        <f t="shared" ref="M3:M38" si="3">L3-0.8768</f>
        <v>0.02454</v>
      </c>
      <c r="N3">
        <f t="shared" ref="N3:N38" si="4">(L3-0.8768)^2</f>
        <v>0.0006022116</v>
      </c>
      <c r="O3">
        <f t="array" ref="O3:P7">linest(E4:E37,N4:N37, true, true)</f>
        <v>4.848683749</v>
      </c>
      <c r="P3">
        <v>-0.011574693471343827</v>
      </c>
      <c r="R3" s="1">
        <v>1.28883</v>
      </c>
      <c r="S3">
        <f t="shared" ref="S3:S38" si="5">R3-1.254</f>
        <v>0.03483</v>
      </c>
      <c r="T3">
        <f t="shared" ref="T3:T38" si="6">(R3-1.254)^2</f>
        <v>0.0012131289</v>
      </c>
      <c r="U3">
        <f t="array" ref="U3:V7">linest(E4:E37,T4:T37, true, true)</f>
        <v>4.794094342</v>
      </c>
      <c r="V3">
        <v>-0.015386121136695088</v>
      </c>
      <c r="X3" s="1">
        <v>1.30392</v>
      </c>
      <c r="Y3">
        <f t="shared" ref="Y3:Y38" si="7">X3-1.27874</f>
        <v>0.02518</v>
      </c>
      <c r="Z3">
        <f t="shared" ref="Z3:Z38" si="8">(X3-1.27874)^2</f>
        <v>0.0006340324</v>
      </c>
      <c r="AA3">
        <f t="array" ref="AA3:AB7">linest(E4:E37,Z4:Z37, true, true)</f>
        <v>4.395174249</v>
      </c>
      <c r="AB3">
        <v>-0.013795739593341155</v>
      </c>
      <c r="AD3" s="1">
        <v>0.73266</v>
      </c>
      <c r="AE3">
        <f t="shared" ref="AE3:AE38" si="9">AD3-0.69876</f>
        <v>0.0339</v>
      </c>
      <c r="AF3">
        <f t="shared" ref="AF3:AF38" si="10">(AD3-0.69883)^2</f>
        <v>0.0011444689</v>
      </c>
      <c r="AG3">
        <f t="array" ref="AG3:AH7">linest(E4:E37,AF4:AF37, true, true)</f>
        <v>4.883208998</v>
      </c>
      <c r="AH3">
        <v>-0.014081156322023518</v>
      </c>
      <c r="AJ3" s="1" t="s">
        <v>60</v>
      </c>
      <c r="AK3" s="1">
        <v>0.98733</v>
      </c>
      <c r="AL3" s="1">
        <v>1.01609</v>
      </c>
      <c r="AM3" s="1">
        <v>1.05896</v>
      </c>
      <c r="AN3" s="1">
        <v>1.16586</v>
      </c>
      <c r="AO3" s="1">
        <v>2.16032</v>
      </c>
    </row>
    <row r="4">
      <c r="A4" s="1" t="s">
        <v>61</v>
      </c>
      <c r="C4" s="1">
        <v>0.0</v>
      </c>
      <c r="D4" s="1">
        <v>0.0</v>
      </c>
      <c r="E4" s="1">
        <v>0.0</v>
      </c>
      <c r="F4" s="1">
        <v>1.66367</v>
      </c>
      <c r="G4">
        <f t="shared" si="1"/>
        <v>0.04017</v>
      </c>
      <c r="H4">
        <f t="shared" si="2"/>
        <v>0.0016136289</v>
      </c>
      <c r="I4">
        <v>7.396905563200721E-4</v>
      </c>
      <c r="J4">
        <v>2.5546845672801615E-5</v>
      </c>
      <c r="L4" s="1">
        <v>0.92547</v>
      </c>
      <c r="M4">
        <f t="shared" si="3"/>
        <v>0.04867</v>
      </c>
      <c r="N4">
        <f t="shared" si="4"/>
        <v>0.0023687689</v>
      </c>
      <c r="O4">
        <v>3.2075108039120745E-4</v>
      </c>
      <c r="P4">
        <v>1.14028216449608E-5</v>
      </c>
      <c r="R4" s="1">
        <v>1.30934</v>
      </c>
      <c r="S4">
        <f t="shared" si="5"/>
        <v>0.05534</v>
      </c>
      <c r="T4">
        <f t="shared" si="6"/>
        <v>0.0030625156</v>
      </c>
      <c r="U4">
        <v>0.0021887430986990168</v>
      </c>
      <c r="V4">
        <v>8.022629529079441E-5</v>
      </c>
      <c r="X4" s="1">
        <v>1.33325</v>
      </c>
      <c r="Y4">
        <f t="shared" si="7"/>
        <v>0.05451</v>
      </c>
      <c r="Z4">
        <f t="shared" si="8"/>
        <v>0.0029713401</v>
      </c>
      <c r="AA4">
        <v>0.002065627653320045</v>
      </c>
      <c r="AB4">
        <v>8.192747684811979E-5</v>
      </c>
      <c r="AD4" s="1">
        <v>0.75247</v>
      </c>
      <c r="AE4">
        <f t="shared" si="9"/>
        <v>0.05371</v>
      </c>
      <c r="AF4">
        <f t="shared" si="10"/>
        <v>0.0028772496</v>
      </c>
      <c r="AG4">
        <v>2.9627597776401524E-4</v>
      </c>
      <c r="AH4">
        <v>1.0591809863824429E-5</v>
      </c>
      <c r="AJ4" s="1"/>
      <c r="AK4" s="1">
        <v>1.00772</v>
      </c>
      <c r="AL4" s="1">
        <v>1.04058</v>
      </c>
      <c r="AM4" s="1">
        <v>1.0812</v>
      </c>
      <c r="AN4" s="1">
        <v>1.18953</v>
      </c>
      <c r="AO4" s="1">
        <v>2.18248</v>
      </c>
    </row>
    <row r="5">
      <c r="A5" s="1" t="s">
        <v>62</v>
      </c>
      <c r="C5">
        <f t="shared" ref="C5:C38" si="11">C4+0.287/34</f>
        <v>0.008441176471</v>
      </c>
      <c r="D5">
        <f t="shared" ref="D5:D38" si="12">D4+0.288/34</f>
        <v>0.008470588235</v>
      </c>
      <c r="E5">
        <f>0.2875/34</f>
        <v>0.008455882353</v>
      </c>
      <c r="F5" s="1">
        <v>1.68117</v>
      </c>
      <c r="G5">
        <f t="shared" si="1"/>
        <v>0.05767</v>
      </c>
      <c r="H5">
        <f t="shared" si="2"/>
        <v>0.0033258289</v>
      </c>
      <c r="I5">
        <v>0.999999269018638</v>
      </c>
      <c r="J5">
        <v>7.311002330178747E-5</v>
      </c>
      <c r="L5" s="1">
        <v>0.94098</v>
      </c>
      <c r="M5">
        <f t="shared" si="3"/>
        <v>0.06418</v>
      </c>
      <c r="N5">
        <f t="shared" si="4"/>
        <v>0.0041190724</v>
      </c>
      <c r="O5">
        <v>0.9999998599644001</v>
      </c>
      <c r="P5">
        <v>3.199948571420596E-5</v>
      </c>
      <c r="R5" s="1">
        <v>1.32386</v>
      </c>
      <c r="S5">
        <f t="shared" si="5"/>
        <v>0.06986</v>
      </c>
      <c r="T5">
        <f t="shared" si="6"/>
        <v>0.0048804196</v>
      </c>
      <c r="U5">
        <v>0.9999933300357112</v>
      </c>
      <c r="V5">
        <v>2.2084395939923245E-4</v>
      </c>
      <c r="X5" s="1">
        <v>1.34976</v>
      </c>
      <c r="Y5">
        <f t="shared" si="7"/>
        <v>0.07102</v>
      </c>
      <c r="Z5">
        <f t="shared" si="8"/>
        <v>0.0050438404</v>
      </c>
      <c r="AA5">
        <v>0.9999929319633714</v>
      </c>
      <c r="AB5">
        <v>2.2733859214241233E-4</v>
      </c>
      <c r="AD5" s="1">
        <v>0.76674</v>
      </c>
      <c r="AE5">
        <f t="shared" si="9"/>
        <v>0.06798</v>
      </c>
      <c r="AF5">
        <f t="shared" si="10"/>
        <v>0.0046117681</v>
      </c>
      <c r="AG5">
        <v>0.9999998822035553</v>
      </c>
      <c r="AH5">
        <v>2.934876709760227E-5</v>
      </c>
      <c r="AJ5" s="1"/>
      <c r="AK5" s="1">
        <v>1.02219</v>
      </c>
      <c r="AL5" s="1">
        <v>1.05616</v>
      </c>
      <c r="AM5" s="1">
        <v>1.09629</v>
      </c>
      <c r="AN5" s="1">
        <v>1.20491</v>
      </c>
      <c r="AO5" s="1">
        <v>2.19766</v>
      </c>
    </row>
    <row r="6">
      <c r="C6">
        <f t="shared" si="11"/>
        <v>0.01688235294</v>
      </c>
      <c r="D6">
        <f t="shared" si="12"/>
        <v>0.01694117647</v>
      </c>
      <c r="E6">
        <f t="shared" ref="E6:E38" si="13">E5+0.2875/34</f>
        <v>0.01691176471</v>
      </c>
      <c r="F6" s="1">
        <v>1.69452</v>
      </c>
      <c r="G6">
        <f t="shared" si="1"/>
        <v>0.07102</v>
      </c>
      <c r="H6">
        <f t="shared" si="2"/>
        <v>0.0050438404</v>
      </c>
      <c r="I6">
        <v>4.377673395412559E7</v>
      </c>
      <c r="J6">
        <v>32.0</v>
      </c>
      <c r="L6" s="1">
        <v>0.95344</v>
      </c>
      <c r="M6">
        <f t="shared" si="3"/>
        <v>0.07664</v>
      </c>
      <c r="N6">
        <f t="shared" si="4"/>
        <v>0.0058736896</v>
      </c>
      <c r="O6">
        <v>2.2851328907300818E8</v>
      </c>
      <c r="P6">
        <v>32.0</v>
      </c>
      <c r="R6" s="1">
        <v>1.33573</v>
      </c>
      <c r="S6">
        <f t="shared" si="5"/>
        <v>0.08173</v>
      </c>
      <c r="T6">
        <f t="shared" si="6"/>
        <v>0.0066797929</v>
      </c>
      <c r="U6">
        <v>4797594.8859053515</v>
      </c>
      <c r="V6">
        <v>32.0</v>
      </c>
      <c r="X6" s="1">
        <v>1.3627</v>
      </c>
      <c r="Y6">
        <f t="shared" si="7"/>
        <v>0.08396</v>
      </c>
      <c r="Z6">
        <f t="shared" si="8"/>
        <v>0.0070492816</v>
      </c>
      <c r="AA6">
        <v>4527392.188792686</v>
      </c>
      <c r="AB6">
        <v>32.0</v>
      </c>
      <c r="AD6" s="1">
        <v>0.77847</v>
      </c>
      <c r="AE6">
        <f t="shared" si="9"/>
        <v>0.07971</v>
      </c>
      <c r="AF6">
        <f t="shared" si="10"/>
        <v>0.0063425296</v>
      </c>
      <c r="AG6">
        <v>2.7165502590860635E8</v>
      </c>
      <c r="AH6">
        <v>32.0</v>
      </c>
      <c r="AJ6" s="1"/>
      <c r="AK6" s="1">
        <v>1.03404</v>
      </c>
      <c r="AL6" s="1">
        <v>1.06863</v>
      </c>
      <c r="AM6" s="1">
        <v>1.10847</v>
      </c>
      <c r="AN6" s="1">
        <v>1.21725</v>
      </c>
      <c r="AO6" s="1">
        <v>2.20981</v>
      </c>
    </row>
    <row r="7">
      <c r="C7">
        <f t="shared" si="11"/>
        <v>0.02532352941</v>
      </c>
      <c r="D7">
        <f t="shared" si="12"/>
        <v>0.02541176471</v>
      </c>
      <c r="E7">
        <f t="shared" si="13"/>
        <v>0.02536764706</v>
      </c>
      <c r="F7" s="1">
        <v>1.70581</v>
      </c>
      <c r="G7">
        <f t="shared" si="1"/>
        <v>0.08231</v>
      </c>
      <c r="H7">
        <f t="shared" si="2"/>
        <v>0.0067749361</v>
      </c>
      <c r="I7">
        <v>0.2339899484428779</v>
      </c>
      <c r="J7">
        <v>1.7104241623001302E-7</v>
      </c>
      <c r="L7" s="1">
        <v>0.9641</v>
      </c>
      <c r="M7">
        <f t="shared" si="3"/>
        <v>0.0873</v>
      </c>
      <c r="N7">
        <f t="shared" si="4"/>
        <v>0.00762129</v>
      </c>
      <c r="O7">
        <v>0.2339900867183474</v>
      </c>
      <c r="P7">
        <v>3.276694675115749E-8</v>
      </c>
      <c r="R7" s="1">
        <v>1.34605</v>
      </c>
      <c r="S7">
        <f t="shared" si="5"/>
        <v>0.09205</v>
      </c>
      <c r="T7">
        <f t="shared" si="6"/>
        <v>0.0084732025</v>
      </c>
      <c r="U7">
        <v>0.23398855877955324</v>
      </c>
      <c r="V7">
        <v>1.5607057409001544E-6</v>
      </c>
      <c r="X7" s="1">
        <v>1.37361</v>
      </c>
      <c r="Y7">
        <f t="shared" si="7"/>
        <v>0.09487</v>
      </c>
      <c r="Z7">
        <f t="shared" si="8"/>
        <v>0.0090003169</v>
      </c>
      <c r="AA7">
        <v>0.23398846563455886</v>
      </c>
      <c r="AB7">
        <v>1.6538507352734113E-6</v>
      </c>
      <c r="AD7" s="1">
        <v>0.78871</v>
      </c>
      <c r="AE7">
        <f t="shared" si="9"/>
        <v>0.08995</v>
      </c>
      <c r="AF7">
        <f t="shared" si="10"/>
        <v>0.0080784144</v>
      </c>
      <c r="AG7">
        <v>0.23399009192208997</v>
      </c>
      <c r="AH7">
        <v>2.756320416477765E-8</v>
      </c>
      <c r="AJ7" s="1"/>
      <c r="AK7" s="1">
        <v>1.04434</v>
      </c>
      <c r="AL7" s="1">
        <v>1.07935</v>
      </c>
      <c r="AM7" s="1">
        <v>1.11896</v>
      </c>
      <c r="AN7" s="1">
        <v>1.22789</v>
      </c>
      <c r="AO7" s="1">
        <v>2.22027</v>
      </c>
    </row>
    <row r="8">
      <c r="A8">
        <f>I10</f>
        <v>9.788175516</v>
      </c>
      <c r="C8">
        <f t="shared" si="11"/>
        <v>0.03376470588</v>
      </c>
      <c r="D8">
        <f t="shared" si="12"/>
        <v>0.03388235294</v>
      </c>
      <c r="E8">
        <f t="shared" si="13"/>
        <v>0.03382352941</v>
      </c>
      <c r="F8" s="1">
        <v>1.71571</v>
      </c>
      <c r="G8">
        <f t="shared" si="1"/>
        <v>0.09221</v>
      </c>
      <c r="H8">
        <f t="shared" si="2"/>
        <v>0.0085026841</v>
      </c>
      <c r="L8" s="1">
        <v>0.9736</v>
      </c>
      <c r="M8">
        <f t="shared" si="3"/>
        <v>0.0968</v>
      </c>
      <c r="N8">
        <f t="shared" si="4"/>
        <v>0.00937024</v>
      </c>
      <c r="R8" s="1">
        <v>1.35527</v>
      </c>
      <c r="S8">
        <f t="shared" si="5"/>
        <v>0.10127</v>
      </c>
      <c r="T8">
        <f t="shared" si="6"/>
        <v>0.0102556129</v>
      </c>
      <c r="X8" s="1">
        <v>1.38329</v>
      </c>
      <c r="Y8">
        <f t="shared" si="7"/>
        <v>0.10455</v>
      </c>
      <c r="Z8">
        <f t="shared" si="8"/>
        <v>0.0109307025</v>
      </c>
      <c r="AD8" s="1">
        <v>0.79789</v>
      </c>
      <c r="AE8">
        <f t="shared" si="9"/>
        <v>0.09913</v>
      </c>
      <c r="AF8">
        <f t="shared" si="10"/>
        <v>0.0098128836</v>
      </c>
      <c r="AJ8" s="1"/>
      <c r="AK8" s="1">
        <v>1.05356</v>
      </c>
      <c r="AL8" s="1">
        <v>1.08887</v>
      </c>
      <c r="AM8" s="1">
        <v>1.12836</v>
      </c>
      <c r="AN8" s="1">
        <v>1.23735</v>
      </c>
      <c r="AO8" s="1">
        <v>2.22966</v>
      </c>
    </row>
    <row r="9">
      <c r="A9">
        <f>O10</f>
        <v>9.697367497</v>
      </c>
      <c r="C9">
        <f t="shared" si="11"/>
        <v>0.04220588235</v>
      </c>
      <c r="D9">
        <f t="shared" si="12"/>
        <v>0.04235294118</v>
      </c>
      <c r="E9">
        <f t="shared" si="13"/>
        <v>0.04227941176</v>
      </c>
      <c r="F9" s="1">
        <v>1.72463</v>
      </c>
      <c r="G9">
        <f t="shared" si="1"/>
        <v>0.10113</v>
      </c>
      <c r="H9">
        <f t="shared" si="2"/>
        <v>0.0102272769</v>
      </c>
      <c r="I9" s="1" t="s">
        <v>10</v>
      </c>
      <c r="L9" s="1">
        <v>0.98223</v>
      </c>
      <c r="M9">
        <f t="shared" si="3"/>
        <v>0.10543</v>
      </c>
      <c r="N9">
        <f t="shared" si="4"/>
        <v>0.0111154849</v>
      </c>
      <c r="O9" s="1" t="s">
        <v>10</v>
      </c>
      <c r="R9" s="1">
        <v>1.36363</v>
      </c>
      <c r="S9">
        <f t="shared" si="5"/>
        <v>0.10963</v>
      </c>
      <c r="T9">
        <f t="shared" si="6"/>
        <v>0.0120187369</v>
      </c>
      <c r="U9" s="1" t="s">
        <v>10</v>
      </c>
      <c r="X9" s="1">
        <v>1.39209</v>
      </c>
      <c r="Y9">
        <f t="shared" si="7"/>
        <v>0.11335</v>
      </c>
      <c r="Z9">
        <f t="shared" si="8"/>
        <v>0.0128482225</v>
      </c>
      <c r="AA9" s="1" t="s">
        <v>10</v>
      </c>
      <c r="AD9" s="1">
        <v>0.80628</v>
      </c>
      <c r="AE9">
        <f t="shared" si="9"/>
        <v>0.10752</v>
      </c>
      <c r="AF9">
        <f t="shared" si="10"/>
        <v>0.0115455025</v>
      </c>
      <c r="AG9" s="1" t="s">
        <v>10</v>
      </c>
      <c r="AJ9" s="1"/>
      <c r="AK9" s="1">
        <v>1.06196</v>
      </c>
      <c r="AL9" s="1">
        <v>1.0975</v>
      </c>
      <c r="AM9" s="1">
        <v>1.13691</v>
      </c>
      <c r="AN9" s="1">
        <v>1.24593</v>
      </c>
      <c r="AO9" s="1">
        <v>2.23819</v>
      </c>
    </row>
    <row r="10">
      <c r="A10">
        <f>U10</f>
        <v>9.588188684</v>
      </c>
      <c r="C10">
        <f t="shared" si="11"/>
        <v>0.05064705882</v>
      </c>
      <c r="D10">
        <f t="shared" si="12"/>
        <v>0.05082352941</v>
      </c>
      <c r="E10">
        <f t="shared" si="13"/>
        <v>0.05073529412</v>
      </c>
      <c r="F10" s="1">
        <v>1.73284</v>
      </c>
      <c r="G10">
        <f t="shared" si="1"/>
        <v>0.10934</v>
      </c>
      <c r="H10">
        <f t="shared" si="2"/>
        <v>0.0119552356</v>
      </c>
      <c r="I10">
        <f>2*I3</f>
        <v>9.788175516</v>
      </c>
      <c r="L10" s="1">
        <v>0.99021</v>
      </c>
      <c r="M10">
        <f t="shared" si="3"/>
        <v>0.11341</v>
      </c>
      <c r="N10">
        <f t="shared" si="4"/>
        <v>0.0128618281</v>
      </c>
      <c r="O10">
        <f>2*O3</f>
        <v>9.697367497</v>
      </c>
      <c r="R10" s="1">
        <v>1.37149</v>
      </c>
      <c r="S10">
        <f t="shared" si="5"/>
        <v>0.11749</v>
      </c>
      <c r="T10">
        <f t="shared" si="6"/>
        <v>0.0138039001</v>
      </c>
      <c r="U10">
        <f>2*U3</f>
        <v>9.588188684</v>
      </c>
      <c r="X10" s="1">
        <v>1.40019</v>
      </c>
      <c r="Y10">
        <f t="shared" si="7"/>
        <v>0.12145</v>
      </c>
      <c r="Z10">
        <f t="shared" si="8"/>
        <v>0.0147501025</v>
      </c>
      <c r="AA10">
        <f>2*AA3</f>
        <v>8.790348499</v>
      </c>
      <c r="AD10" s="1">
        <v>0.81407</v>
      </c>
      <c r="AE10">
        <f t="shared" si="9"/>
        <v>0.11531</v>
      </c>
      <c r="AF10">
        <f t="shared" si="10"/>
        <v>0.0132802576</v>
      </c>
      <c r="AG10">
        <f>2*AG3</f>
        <v>9.766417997</v>
      </c>
      <c r="AJ10" s="1"/>
      <c r="AK10" s="1">
        <v>1.06977</v>
      </c>
      <c r="AL10" s="1">
        <v>1.10547</v>
      </c>
      <c r="AM10" s="1">
        <v>1.14484</v>
      </c>
      <c r="AN10" s="1">
        <v>1.2539</v>
      </c>
      <c r="AO10" s="1">
        <v>2.24607</v>
      </c>
    </row>
    <row r="11">
      <c r="A11">
        <f>AA10</f>
        <v>8.790348499</v>
      </c>
      <c r="C11">
        <f t="shared" si="11"/>
        <v>0.05908823529</v>
      </c>
      <c r="D11">
        <f t="shared" si="12"/>
        <v>0.05929411765</v>
      </c>
      <c r="E11">
        <f t="shared" si="13"/>
        <v>0.05919117647</v>
      </c>
      <c r="F11" s="1">
        <v>1.74046</v>
      </c>
      <c r="G11">
        <f t="shared" si="1"/>
        <v>0.11696</v>
      </c>
      <c r="H11">
        <f t="shared" si="2"/>
        <v>0.0136796416</v>
      </c>
      <c r="I11" s="1" t="s">
        <v>63</v>
      </c>
      <c r="L11" s="1">
        <v>0.99765</v>
      </c>
      <c r="M11">
        <f t="shared" si="3"/>
        <v>0.12085</v>
      </c>
      <c r="N11">
        <f t="shared" si="4"/>
        <v>0.0146047225</v>
      </c>
      <c r="O11" s="1" t="s">
        <v>63</v>
      </c>
      <c r="R11" s="1">
        <v>1.37885</v>
      </c>
      <c r="S11">
        <f t="shared" si="5"/>
        <v>0.12485</v>
      </c>
      <c r="T11">
        <f t="shared" si="6"/>
        <v>0.0155875225</v>
      </c>
      <c r="U11" s="1" t="s">
        <v>63</v>
      </c>
      <c r="X11" s="1">
        <v>1.40771</v>
      </c>
      <c r="Y11">
        <f t="shared" si="7"/>
        <v>0.12897</v>
      </c>
      <c r="Z11">
        <f t="shared" si="8"/>
        <v>0.0166332609</v>
      </c>
      <c r="AA11" s="1" t="s">
        <v>63</v>
      </c>
      <c r="AD11" s="1">
        <v>0.82135</v>
      </c>
      <c r="AE11">
        <f t="shared" si="9"/>
        <v>0.12259</v>
      </c>
      <c r="AF11">
        <f t="shared" si="10"/>
        <v>0.0150111504</v>
      </c>
      <c r="AG11" s="1" t="s">
        <v>63</v>
      </c>
      <c r="AJ11" s="1"/>
      <c r="AK11" s="1">
        <v>1.07711</v>
      </c>
      <c r="AL11" s="1">
        <v>1.11293</v>
      </c>
      <c r="AM11" s="1">
        <v>1.15224</v>
      </c>
      <c r="AN11" s="1">
        <v>1.26133</v>
      </c>
      <c r="AO11" s="1">
        <v>2.25343</v>
      </c>
    </row>
    <row r="12">
      <c r="A12">
        <f>AG10</f>
        <v>9.766417997</v>
      </c>
      <c r="C12">
        <f t="shared" si="11"/>
        <v>0.06752941176</v>
      </c>
      <c r="D12">
        <f t="shared" si="12"/>
        <v>0.06776470588</v>
      </c>
      <c r="E12">
        <f t="shared" si="13"/>
        <v>0.06764705882</v>
      </c>
      <c r="F12" s="1">
        <v>1.74764</v>
      </c>
      <c r="G12">
        <f t="shared" si="1"/>
        <v>0.12414</v>
      </c>
      <c r="H12">
        <f t="shared" si="2"/>
        <v>0.0154107396</v>
      </c>
      <c r="I12">
        <f>2*I4</f>
        <v>0.001479381113</v>
      </c>
      <c r="L12" s="1">
        <v>1.00466</v>
      </c>
      <c r="M12">
        <f t="shared" si="3"/>
        <v>0.12786</v>
      </c>
      <c r="N12">
        <f t="shared" si="4"/>
        <v>0.0163481796</v>
      </c>
      <c r="O12">
        <f>2*O4</f>
        <v>0.0006415021608</v>
      </c>
      <c r="R12" s="1">
        <v>1.38575</v>
      </c>
      <c r="S12">
        <f t="shared" si="5"/>
        <v>0.13175</v>
      </c>
      <c r="T12">
        <f t="shared" si="6"/>
        <v>0.0173580625</v>
      </c>
      <c r="U12">
        <f>2*U4</f>
        <v>0.004377486197</v>
      </c>
      <c r="X12" s="1">
        <v>1.4149</v>
      </c>
      <c r="Y12">
        <f t="shared" si="7"/>
        <v>0.13616</v>
      </c>
      <c r="Z12">
        <f t="shared" si="8"/>
        <v>0.0185395456</v>
      </c>
      <c r="AA12">
        <f>2*AA4</f>
        <v>0.004131255307</v>
      </c>
      <c r="AD12" s="1">
        <v>0.82822</v>
      </c>
      <c r="AE12">
        <f t="shared" si="9"/>
        <v>0.12946</v>
      </c>
      <c r="AF12">
        <f t="shared" si="10"/>
        <v>0.0167417721</v>
      </c>
      <c r="AG12">
        <f>2*AG4</f>
        <v>0.0005925519555</v>
      </c>
      <c r="AJ12" s="1"/>
      <c r="AK12" s="1">
        <v>1.08401</v>
      </c>
      <c r="AL12" s="1">
        <v>1.11995</v>
      </c>
      <c r="AM12" s="1">
        <v>1.15922</v>
      </c>
      <c r="AN12" s="1">
        <v>1.26836</v>
      </c>
      <c r="AO12" s="1">
        <v>2.26038</v>
      </c>
    </row>
    <row r="13">
      <c r="C13">
        <f t="shared" si="11"/>
        <v>0.07597058824</v>
      </c>
      <c r="D13">
        <f t="shared" si="12"/>
        <v>0.07623529412</v>
      </c>
      <c r="E13">
        <f t="shared" si="13"/>
        <v>0.07610294118</v>
      </c>
      <c r="F13" s="1">
        <v>1.75439</v>
      </c>
      <c r="G13">
        <f t="shared" si="1"/>
        <v>0.13089</v>
      </c>
      <c r="H13">
        <f t="shared" si="2"/>
        <v>0.0171321921</v>
      </c>
      <c r="L13" s="1">
        <v>1.01131</v>
      </c>
      <c r="M13">
        <f t="shared" si="3"/>
        <v>0.13451</v>
      </c>
      <c r="N13">
        <f t="shared" si="4"/>
        <v>0.0180929401</v>
      </c>
      <c r="R13" s="1">
        <v>1.39226</v>
      </c>
      <c r="S13">
        <f t="shared" si="5"/>
        <v>0.13826</v>
      </c>
      <c r="T13">
        <f t="shared" si="6"/>
        <v>0.0191158276</v>
      </c>
      <c r="X13" s="1">
        <v>1.42177</v>
      </c>
      <c r="Y13">
        <f t="shared" si="7"/>
        <v>0.14303</v>
      </c>
      <c r="Z13">
        <f t="shared" si="8"/>
        <v>0.0204575809</v>
      </c>
      <c r="AD13" s="1">
        <v>0.83474</v>
      </c>
      <c r="AE13">
        <f t="shared" si="9"/>
        <v>0.13598</v>
      </c>
      <c r="AF13">
        <f t="shared" si="10"/>
        <v>0.0184715281</v>
      </c>
      <c r="AJ13" s="1"/>
      <c r="AK13" s="1">
        <v>1.09053</v>
      </c>
      <c r="AL13" s="1">
        <v>1.12661</v>
      </c>
      <c r="AM13" s="1">
        <v>1.16583</v>
      </c>
      <c r="AN13" s="1">
        <v>1.275</v>
      </c>
      <c r="AO13" s="1">
        <v>2.26695</v>
      </c>
    </row>
    <row r="14">
      <c r="A14">
        <f>average(A8:A12)</f>
        <v>9.526099639</v>
      </c>
      <c r="C14">
        <f t="shared" si="11"/>
        <v>0.08441176471</v>
      </c>
      <c r="D14">
        <f t="shared" si="12"/>
        <v>0.08470588235</v>
      </c>
      <c r="E14">
        <f t="shared" si="13"/>
        <v>0.08455882353</v>
      </c>
      <c r="F14" s="1">
        <v>1.76083</v>
      </c>
      <c r="G14">
        <f t="shared" si="1"/>
        <v>0.13733</v>
      </c>
      <c r="H14">
        <f t="shared" si="2"/>
        <v>0.0188595289</v>
      </c>
      <c r="I14" s="1" t="s">
        <v>64</v>
      </c>
      <c r="L14" s="1">
        <v>1.01762</v>
      </c>
      <c r="M14">
        <f t="shared" si="3"/>
        <v>0.14082</v>
      </c>
      <c r="N14">
        <f t="shared" si="4"/>
        <v>0.0198302724</v>
      </c>
      <c r="O14" s="1" t="s">
        <v>64</v>
      </c>
      <c r="R14" s="1">
        <v>1.39855</v>
      </c>
      <c r="S14">
        <f t="shared" si="5"/>
        <v>0.14455</v>
      </c>
      <c r="T14">
        <f t="shared" si="6"/>
        <v>0.0208947025</v>
      </c>
      <c r="U14" s="1" t="s">
        <v>64</v>
      </c>
      <c r="X14" s="1">
        <v>1.42827</v>
      </c>
      <c r="Y14">
        <f t="shared" si="7"/>
        <v>0.14953</v>
      </c>
      <c r="Z14">
        <f t="shared" si="8"/>
        <v>0.0223592209</v>
      </c>
      <c r="AA14" s="1" t="s">
        <v>64</v>
      </c>
      <c r="AD14" s="1">
        <v>0.84097</v>
      </c>
      <c r="AE14">
        <f t="shared" si="9"/>
        <v>0.14221</v>
      </c>
      <c r="AF14">
        <f t="shared" si="10"/>
        <v>0.0202037796</v>
      </c>
      <c r="AG14" s="1" t="s">
        <v>64</v>
      </c>
      <c r="AJ14" s="1"/>
      <c r="AK14" s="1">
        <v>1.09681</v>
      </c>
      <c r="AL14" s="1">
        <v>1.13293</v>
      </c>
      <c r="AM14" s="1">
        <v>1.17215</v>
      </c>
      <c r="AN14" s="1">
        <v>1.28135</v>
      </c>
      <c r="AO14" s="1">
        <v>2.27322</v>
      </c>
    </row>
    <row r="15">
      <c r="C15">
        <f t="shared" si="11"/>
        <v>0.09285294118</v>
      </c>
      <c r="D15">
        <f t="shared" si="12"/>
        <v>0.09317647059</v>
      </c>
      <c r="E15">
        <f t="shared" si="13"/>
        <v>0.09301470588</v>
      </c>
      <c r="F15" s="1">
        <v>1.76697</v>
      </c>
      <c r="G15">
        <f t="shared" si="1"/>
        <v>0.14347</v>
      </c>
      <c r="H15">
        <f t="shared" si="2"/>
        <v>0.0205836409</v>
      </c>
      <c r="I15">
        <f t="array" ref="I15:J15">linest(C4:C37,H4:H37)</f>
        <v>4.885576301</v>
      </c>
      <c r="J15">
        <v>-0.007734450884155345</v>
      </c>
      <c r="L15" s="1">
        <v>1.02368</v>
      </c>
      <c r="M15">
        <f t="shared" si="3"/>
        <v>0.14688</v>
      </c>
      <c r="N15">
        <f t="shared" si="4"/>
        <v>0.0215737344</v>
      </c>
      <c r="O15">
        <f t="array" ref="O15:P15">linest(C4:C37,N4:N37)</f>
        <v>4.840251255</v>
      </c>
      <c r="P15">
        <v>-0.011554563569654489</v>
      </c>
      <c r="R15" s="1">
        <v>1.40454</v>
      </c>
      <c r="S15">
        <f t="shared" si="5"/>
        <v>0.15054</v>
      </c>
      <c r="T15">
        <f t="shared" si="6"/>
        <v>0.0226622916</v>
      </c>
      <c r="U15">
        <f t="array" ref="U15:V15">linest(C4:C37,T4:T37)</f>
        <v>4.785756787</v>
      </c>
      <c r="V15">
        <v>-0.015359362665152946</v>
      </c>
      <c r="X15" s="1">
        <v>1.43455</v>
      </c>
      <c r="Y15">
        <f t="shared" si="7"/>
        <v>0.15581</v>
      </c>
      <c r="Z15">
        <f t="shared" si="8"/>
        <v>0.0242767561</v>
      </c>
      <c r="AA15">
        <f t="array" ref="AA15:AB15">linest(C4:C37,Z4:Z37)</f>
        <v>4.387530468</v>
      </c>
      <c r="AB15">
        <v>-0.013771747002743936</v>
      </c>
      <c r="AD15" s="1">
        <v>0.84694</v>
      </c>
      <c r="AE15">
        <f t="shared" si="9"/>
        <v>0.14818</v>
      </c>
      <c r="AF15">
        <f t="shared" si="10"/>
        <v>0.0219365721</v>
      </c>
      <c r="AG15">
        <f t="array" ref="AG15:AH15">linest(C4:C37,AF4:AF37)</f>
        <v>4.874716461</v>
      </c>
      <c r="AH15">
        <v>-0.014056667354506863</v>
      </c>
      <c r="AJ15" s="1"/>
      <c r="AK15" s="1">
        <v>1.1028</v>
      </c>
      <c r="AL15" s="1">
        <v>1.13899</v>
      </c>
      <c r="AM15" s="1">
        <v>1.17821</v>
      </c>
      <c r="AN15" s="1">
        <v>1.28748</v>
      </c>
      <c r="AO15" s="1">
        <v>2.27921</v>
      </c>
    </row>
    <row r="16">
      <c r="C16">
        <f t="shared" si="11"/>
        <v>0.1012941176</v>
      </c>
      <c r="D16">
        <f t="shared" si="12"/>
        <v>0.1016470588</v>
      </c>
      <c r="E16">
        <f t="shared" si="13"/>
        <v>0.1014705882</v>
      </c>
      <c r="F16" s="1">
        <v>1.77288</v>
      </c>
      <c r="G16">
        <f t="shared" si="1"/>
        <v>0.14938</v>
      </c>
      <c r="H16">
        <f t="shared" si="2"/>
        <v>0.0223143844</v>
      </c>
      <c r="I16">
        <f>I15*2</f>
        <v>9.771152602</v>
      </c>
      <c r="L16" s="1">
        <v>1.0295</v>
      </c>
      <c r="M16">
        <f t="shared" si="3"/>
        <v>0.1527</v>
      </c>
      <c r="N16">
        <f t="shared" si="4"/>
        <v>0.02331729</v>
      </c>
      <c r="O16">
        <f>O15*2</f>
        <v>9.68050251</v>
      </c>
      <c r="R16" s="1">
        <v>1.41028</v>
      </c>
      <c r="S16">
        <f t="shared" si="5"/>
        <v>0.15628</v>
      </c>
      <c r="T16">
        <f t="shared" si="6"/>
        <v>0.0244234384</v>
      </c>
      <c r="U16">
        <f>U15*2</f>
        <v>9.571513573</v>
      </c>
      <c r="X16" s="1">
        <v>1.44056</v>
      </c>
      <c r="Y16">
        <f t="shared" si="7"/>
        <v>0.16182</v>
      </c>
      <c r="Z16">
        <f t="shared" si="8"/>
        <v>0.0261857124</v>
      </c>
      <c r="AA16">
        <f>AA15*2</f>
        <v>8.775060936</v>
      </c>
      <c r="AD16" s="1">
        <v>0.85267</v>
      </c>
      <c r="AE16">
        <f t="shared" si="9"/>
        <v>0.15391</v>
      </c>
      <c r="AF16">
        <f t="shared" si="10"/>
        <v>0.0236667456</v>
      </c>
      <c r="AG16">
        <f>AG15*2</f>
        <v>9.749432922</v>
      </c>
      <c r="AJ16" s="1"/>
      <c r="AK16" s="1">
        <v>1.10855</v>
      </c>
      <c r="AL16" s="1">
        <v>1.14476</v>
      </c>
      <c r="AM16" s="1">
        <v>1.184</v>
      </c>
      <c r="AN16" s="1">
        <v>1.29335</v>
      </c>
      <c r="AO16" s="1">
        <v>2.28495</v>
      </c>
    </row>
    <row r="17">
      <c r="C17">
        <f t="shared" si="11"/>
        <v>0.1097352941</v>
      </c>
      <c r="D17">
        <f t="shared" si="12"/>
        <v>0.1101176471</v>
      </c>
      <c r="E17">
        <f t="shared" si="13"/>
        <v>0.1099264706</v>
      </c>
      <c r="F17" s="1">
        <v>1.77852</v>
      </c>
      <c r="G17">
        <f t="shared" si="1"/>
        <v>0.15502</v>
      </c>
      <c r="H17">
        <f t="shared" si="2"/>
        <v>0.0240312004</v>
      </c>
      <c r="L17" s="1">
        <v>1.03508</v>
      </c>
      <c r="M17">
        <f t="shared" si="3"/>
        <v>0.15828</v>
      </c>
      <c r="N17">
        <f t="shared" si="4"/>
        <v>0.0250525584</v>
      </c>
      <c r="R17" s="1">
        <v>1.41581</v>
      </c>
      <c r="S17">
        <f t="shared" si="5"/>
        <v>0.16181</v>
      </c>
      <c r="T17">
        <f t="shared" si="6"/>
        <v>0.0261824761</v>
      </c>
      <c r="X17" s="1">
        <v>1.44635</v>
      </c>
      <c r="Y17">
        <f t="shared" si="7"/>
        <v>0.16761</v>
      </c>
      <c r="Z17">
        <f t="shared" si="8"/>
        <v>0.0280931121</v>
      </c>
      <c r="AD17" s="1">
        <v>0.8582</v>
      </c>
      <c r="AE17">
        <f t="shared" si="9"/>
        <v>0.15944</v>
      </c>
      <c r="AF17">
        <f t="shared" si="10"/>
        <v>0.0253987969</v>
      </c>
      <c r="AJ17" s="1"/>
      <c r="AK17" s="1">
        <v>1.11408</v>
      </c>
      <c r="AL17" s="1">
        <v>1.15041</v>
      </c>
      <c r="AM17" s="1">
        <v>1.18957</v>
      </c>
      <c r="AN17" s="1">
        <v>1.29901</v>
      </c>
      <c r="AO17" s="1">
        <v>2.2905</v>
      </c>
    </row>
    <row r="18">
      <c r="C18">
        <f t="shared" si="11"/>
        <v>0.1181764706</v>
      </c>
      <c r="D18">
        <f t="shared" si="12"/>
        <v>0.1185882353</v>
      </c>
      <c r="E18">
        <f t="shared" si="13"/>
        <v>0.1183823529</v>
      </c>
      <c r="F18" s="1">
        <v>1.78401</v>
      </c>
      <c r="G18">
        <f t="shared" si="1"/>
        <v>0.16051</v>
      </c>
      <c r="H18">
        <f t="shared" si="2"/>
        <v>0.0257634601</v>
      </c>
      <c r="I18" s="1" t="s">
        <v>65</v>
      </c>
      <c r="L18" s="1">
        <v>1.04051</v>
      </c>
      <c r="M18">
        <f t="shared" si="3"/>
        <v>0.16371</v>
      </c>
      <c r="N18">
        <f t="shared" si="4"/>
        <v>0.0268009641</v>
      </c>
      <c r="O18" s="1" t="s">
        <v>65</v>
      </c>
      <c r="R18" s="1">
        <v>1.42116</v>
      </c>
      <c r="S18">
        <f t="shared" si="5"/>
        <v>0.16716</v>
      </c>
      <c r="T18">
        <f t="shared" si="6"/>
        <v>0.0279424656</v>
      </c>
      <c r="U18" s="1" t="s">
        <v>65</v>
      </c>
      <c r="X18" s="1">
        <v>1.45201</v>
      </c>
      <c r="Y18">
        <f t="shared" si="7"/>
        <v>0.17327</v>
      </c>
      <c r="Z18">
        <f t="shared" si="8"/>
        <v>0.0300224929</v>
      </c>
      <c r="AA18" s="1" t="s">
        <v>65</v>
      </c>
      <c r="AD18" s="1">
        <v>0.86353</v>
      </c>
      <c r="AE18">
        <f t="shared" si="9"/>
        <v>0.16477</v>
      </c>
      <c r="AF18">
        <f t="shared" si="10"/>
        <v>0.02712609</v>
      </c>
      <c r="AG18" s="1" t="s">
        <v>65</v>
      </c>
      <c r="AJ18" s="1"/>
      <c r="AK18" s="1">
        <v>1.11945</v>
      </c>
      <c r="AL18" s="1">
        <v>1.15581</v>
      </c>
      <c r="AM18" s="1">
        <v>1.19497</v>
      </c>
      <c r="AN18" s="1">
        <v>1.3045</v>
      </c>
      <c r="AO18" s="1">
        <v>2.29586</v>
      </c>
    </row>
    <row r="19">
      <c r="C19">
        <f t="shared" si="11"/>
        <v>0.1266176471</v>
      </c>
      <c r="D19">
        <f t="shared" si="12"/>
        <v>0.1270588235</v>
      </c>
      <c r="E19">
        <f t="shared" si="13"/>
        <v>0.1268382353</v>
      </c>
      <c r="F19" s="1">
        <v>1.78929</v>
      </c>
      <c r="G19">
        <f t="shared" si="1"/>
        <v>0.16579</v>
      </c>
      <c r="H19">
        <f t="shared" si="2"/>
        <v>0.0274863241</v>
      </c>
      <c r="I19">
        <f t="array" ref="I19:J19">linest(D4:D37,H4:H37)</f>
        <v>4.902599215</v>
      </c>
      <c r="J19">
        <v>-0.007761400190372009</v>
      </c>
      <c r="L19" s="1">
        <v>1.04574</v>
      </c>
      <c r="M19">
        <f t="shared" si="3"/>
        <v>0.16894</v>
      </c>
      <c r="N19">
        <f t="shared" si="4"/>
        <v>0.0285407236</v>
      </c>
      <c r="O19">
        <f t="array" ref="O19:P19">linest(D4:D37,N4:N37)</f>
        <v>4.857116242</v>
      </c>
      <c r="P19">
        <v>-0.011594823373033126</v>
      </c>
      <c r="R19" s="1">
        <v>1.42638</v>
      </c>
      <c r="S19">
        <f t="shared" si="5"/>
        <v>0.17238</v>
      </c>
      <c r="T19">
        <f t="shared" si="6"/>
        <v>0.0297148644</v>
      </c>
      <c r="U19">
        <f t="array" ref="U19:V19">linest(D4:D37,T4:T37)</f>
        <v>4.802431897</v>
      </c>
      <c r="V19">
        <v>-0.015412879608237078</v>
      </c>
      <c r="X19" s="1">
        <v>1.45747</v>
      </c>
      <c r="Y19">
        <f t="shared" si="7"/>
        <v>0.17873</v>
      </c>
      <c r="Z19">
        <f t="shared" si="8"/>
        <v>0.0319444129</v>
      </c>
      <c r="AA19">
        <f t="array" ref="AA19:AB19">linest(D4:D37,Z4:Z37)</f>
        <v>4.402818031</v>
      </c>
      <c r="AB19">
        <v>-0.013819732183938203</v>
      </c>
      <c r="AD19" s="1">
        <v>0.86869</v>
      </c>
      <c r="AE19">
        <f t="shared" si="9"/>
        <v>0.16993</v>
      </c>
      <c r="AF19">
        <f t="shared" si="10"/>
        <v>0.0288524196</v>
      </c>
      <c r="AG19">
        <f t="array" ref="AG19:AH19">linest(D4:D37,AF4:AF37)</f>
        <v>4.891701536</v>
      </c>
      <c r="AH19">
        <v>-0.01410564528954004</v>
      </c>
      <c r="AJ19" s="1"/>
      <c r="AK19" s="1">
        <v>1.12464</v>
      </c>
      <c r="AL19" s="1">
        <v>1.16105</v>
      </c>
      <c r="AM19" s="1">
        <v>1.20022</v>
      </c>
      <c r="AN19" s="1">
        <v>1.30984</v>
      </c>
      <c r="AO19" s="1">
        <v>2.30115</v>
      </c>
    </row>
    <row r="20">
      <c r="C20">
        <f t="shared" si="11"/>
        <v>0.1350588235</v>
      </c>
      <c r="D20">
        <f t="shared" si="12"/>
        <v>0.1355294118</v>
      </c>
      <c r="E20">
        <f t="shared" si="13"/>
        <v>0.1352941176</v>
      </c>
      <c r="F20" s="1">
        <v>1.79442</v>
      </c>
      <c r="G20">
        <f t="shared" si="1"/>
        <v>0.17092</v>
      </c>
      <c r="H20">
        <f t="shared" si="2"/>
        <v>0.0292136464</v>
      </c>
      <c r="I20">
        <f>I19*2</f>
        <v>9.80519843</v>
      </c>
      <c r="L20" s="1">
        <v>1.05082</v>
      </c>
      <c r="M20">
        <f t="shared" si="3"/>
        <v>0.17402</v>
      </c>
      <c r="N20">
        <f t="shared" si="4"/>
        <v>0.0302829604</v>
      </c>
      <c r="O20">
        <f>O19*2</f>
        <v>9.714232484</v>
      </c>
      <c r="R20" s="1">
        <v>1.43141</v>
      </c>
      <c r="S20">
        <f t="shared" si="5"/>
        <v>0.17741</v>
      </c>
      <c r="T20">
        <f t="shared" si="6"/>
        <v>0.0314743081</v>
      </c>
      <c r="U20">
        <f>U19*2</f>
        <v>9.604863795</v>
      </c>
      <c r="X20" s="1">
        <v>1.4628</v>
      </c>
      <c r="Y20">
        <f t="shared" si="7"/>
        <v>0.18406</v>
      </c>
      <c r="Z20">
        <f t="shared" si="8"/>
        <v>0.0338780836</v>
      </c>
      <c r="AA20">
        <f>AA19*2</f>
        <v>8.805636062</v>
      </c>
      <c r="AD20" s="1">
        <v>0.87372</v>
      </c>
      <c r="AE20">
        <f t="shared" si="9"/>
        <v>0.17496</v>
      </c>
      <c r="AF20">
        <f t="shared" si="10"/>
        <v>0.0305865121</v>
      </c>
      <c r="AG20">
        <f>AG19*2</f>
        <v>9.783403072</v>
      </c>
      <c r="AJ20" s="1"/>
      <c r="AK20" s="1">
        <v>1.12968</v>
      </c>
      <c r="AL20" s="1">
        <v>1.16611</v>
      </c>
      <c r="AM20" s="1">
        <v>1.20539</v>
      </c>
      <c r="AN20" s="1">
        <v>1.31505</v>
      </c>
      <c r="AO20" s="1">
        <v>2.30634</v>
      </c>
    </row>
    <row r="21">
      <c r="C21">
        <f t="shared" si="11"/>
        <v>0.1435</v>
      </c>
      <c r="D21">
        <f t="shared" si="12"/>
        <v>0.144</v>
      </c>
      <c r="E21">
        <f t="shared" si="13"/>
        <v>0.14375</v>
      </c>
      <c r="F21" s="1">
        <v>1.79939</v>
      </c>
      <c r="G21">
        <f t="shared" si="1"/>
        <v>0.17589</v>
      </c>
      <c r="H21">
        <f t="shared" si="2"/>
        <v>0.0309372921</v>
      </c>
      <c r="L21" s="1">
        <v>1.05576</v>
      </c>
      <c r="M21">
        <f t="shared" si="3"/>
        <v>0.17896</v>
      </c>
      <c r="N21">
        <f t="shared" si="4"/>
        <v>0.0320266816</v>
      </c>
      <c r="R21" s="1">
        <v>1.4363</v>
      </c>
      <c r="S21">
        <f t="shared" si="5"/>
        <v>0.1823</v>
      </c>
      <c r="T21">
        <f t="shared" si="6"/>
        <v>0.03323329</v>
      </c>
      <c r="X21" s="1">
        <v>1.46796</v>
      </c>
      <c r="Y21">
        <f t="shared" si="7"/>
        <v>0.18922</v>
      </c>
      <c r="Z21">
        <f t="shared" si="8"/>
        <v>0.0358042084</v>
      </c>
      <c r="AD21" s="1">
        <v>0.8786</v>
      </c>
      <c r="AE21">
        <f t="shared" si="9"/>
        <v>0.17984</v>
      </c>
      <c r="AF21">
        <f t="shared" si="10"/>
        <v>0.0323172529</v>
      </c>
      <c r="AJ21" s="1"/>
      <c r="AK21" s="1">
        <v>1.13458</v>
      </c>
      <c r="AL21" s="1">
        <v>1.17104</v>
      </c>
      <c r="AM21" s="1">
        <v>1.21052</v>
      </c>
      <c r="AN21" s="1">
        <v>1.32012</v>
      </c>
      <c r="AO21" s="1">
        <v>2.31143</v>
      </c>
    </row>
    <row r="22">
      <c r="C22">
        <f t="shared" si="11"/>
        <v>0.1519411765</v>
      </c>
      <c r="D22">
        <f t="shared" si="12"/>
        <v>0.1524705882</v>
      </c>
      <c r="E22">
        <f t="shared" si="13"/>
        <v>0.1522058824</v>
      </c>
      <c r="F22" s="1">
        <v>1.80425</v>
      </c>
      <c r="G22">
        <f t="shared" si="1"/>
        <v>0.18075</v>
      </c>
      <c r="H22">
        <f t="shared" si="2"/>
        <v>0.0326705625</v>
      </c>
      <c r="I22" s="1" t="s">
        <v>66</v>
      </c>
      <c r="L22" s="1">
        <v>1.06058</v>
      </c>
      <c r="M22">
        <f t="shared" si="3"/>
        <v>0.18378</v>
      </c>
      <c r="N22">
        <f t="shared" si="4"/>
        <v>0.0337750884</v>
      </c>
      <c r="O22" s="1" t="s">
        <v>66</v>
      </c>
      <c r="R22" s="1">
        <v>1.44105</v>
      </c>
      <c r="S22">
        <f t="shared" si="5"/>
        <v>0.18705</v>
      </c>
      <c r="T22">
        <f t="shared" si="6"/>
        <v>0.0349877025</v>
      </c>
      <c r="U22" s="1" t="s">
        <v>66</v>
      </c>
      <c r="X22" s="1">
        <v>1.47298</v>
      </c>
      <c r="Y22">
        <f t="shared" si="7"/>
        <v>0.19424</v>
      </c>
      <c r="Z22">
        <f t="shared" si="8"/>
        <v>0.0377291776</v>
      </c>
      <c r="AA22" s="1" t="s">
        <v>66</v>
      </c>
      <c r="AD22" s="1">
        <v>0.88335</v>
      </c>
      <c r="AE22">
        <f t="shared" si="9"/>
        <v>0.18459</v>
      </c>
      <c r="AF22">
        <f t="shared" si="10"/>
        <v>0.0340476304</v>
      </c>
      <c r="AG22" s="1" t="s">
        <v>66</v>
      </c>
      <c r="AJ22" s="1"/>
      <c r="AK22" s="1">
        <v>1.13933</v>
      </c>
      <c r="AL22" s="1">
        <v>1.17585</v>
      </c>
      <c r="AM22" s="1">
        <v>1.21558</v>
      </c>
      <c r="AN22" s="1">
        <v>1.32505</v>
      </c>
      <c r="AO22" s="1">
        <v>2.31639</v>
      </c>
    </row>
    <row r="23">
      <c r="C23">
        <f t="shared" si="11"/>
        <v>0.1603823529</v>
      </c>
      <c r="D23">
        <f t="shared" si="12"/>
        <v>0.1609411765</v>
      </c>
      <c r="E23">
        <f t="shared" si="13"/>
        <v>0.1606617647</v>
      </c>
      <c r="F23" s="1">
        <v>1.80896</v>
      </c>
      <c r="G23">
        <f t="shared" si="1"/>
        <v>0.18546</v>
      </c>
      <c r="H23">
        <f t="shared" si="2"/>
        <v>0.0343954116</v>
      </c>
      <c r="I23">
        <f>(I20-I16)/2</f>
        <v>0.01702291394</v>
      </c>
      <c r="L23" s="1">
        <v>1.06526</v>
      </c>
      <c r="M23">
        <f t="shared" si="3"/>
        <v>0.18846</v>
      </c>
      <c r="N23">
        <f t="shared" si="4"/>
        <v>0.0355171716</v>
      </c>
      <c r="O23">
        <f>(O20-O16)/2</f>
        <v>0.01686498695</v>
      </c>
      <c r="R23" s="1">
        <v>1.44569</v>
      </c>
      <c r="S23">
        <f t="shared" si="5"/>
        <v>0.19169</v>
      </c>
      <c r="T23">
        <f t="shared" si="6"/>
        <v>0.0367450561</v>
      </c>
      <c r="U23">
        <f>(U20-U16)/2</f>
        <v>0.01667511075</v>
      </c>
      <c r="X23" s="1">
        <v>1.47788</v>
      </c>
      <c r="Y23">
        <f t="shared" si="7"/>
        <v>0.19914</v>
      </c>
      <c r="Z23">
        <f t="shared" si="8"/>
        <v>0.0396567396</v>
      </c>
      <c r="AA23">
        <f>(AA20-AA16)/2</f>
        <v>0.01528756261</v>
      </c>
      <c r="AD23" s="1">
        <v>0.88798</v>
      </c>
      <c r="AE23">
        <f t="shared" si="9"/>
        <v>0.18922</v>
      </c>
      <c r="AF23">
        <f t="shared" si="10"/>
        <v>0.0357777225</v>
      </c>
      <c r="AG23">
        <f>(AG20-AG16)/2</f>
        <v>0.01698507478</v>
      </c>
      <c r="AJ23" s="1"/>
      <c r="AK23" s="1">
        <v>1.14398</v>
      </c>
      <c r="AL23" s="1">
        <v>1.18052</v>
      </c>
      <c r="AM23" s="1">
        <v>1.22047</v>
      </c>
      <c r="AN23" s="1">
        <v>1.32987</v>
      </c>
      <c r="AO23" s="1">
        <v>2.32121</v>
      </c>
    </row>
    <row r="24">
      <c r="C24">
        <f t="shared" si="11"/>
        <v>0.1688235294</v>
      </c>
      <c r="D24">
        <f t="shared" si="12"/>
        <v>0.1694117647</v>
      </c>
      <c r="E24">
        <f t="shared" si="13"/>
        <v>0.1691176471</v>
      </c>
      <c r="F24" s="1">
        <v>1.81356</v>
      </c>
      <c r="G24">
        <f t="shared" si="1"/>
        <v>0.19006</v>
      </c>
      <c r="H24">
        <f t="shared" si="2"/>
        <v>0.0361228036</v>
      </c>
      <c r="L24" s="1">
        <v>1.06984</v>
      </c>
      <c r="M24">
        <f t="shared" si="3"/>
        <v>0.19304</v>
      </c>
      <c r="N24">
        <f t="shared" si="4"/>
        <v>0.0372644416</v>
      </c>
      <c r="R24" s="1">
        <v>1.45024</v>
      </c>
      <c r="S24">
        <f t="shared" si="5"/>
        <v>0.19624</v>
      </c>
      <c r="T24">
        <f t="shared" si="6"/>
        <v>0.0385101376</v>
      </c>
      <c r="X24" s="1">
        <v>1.48271</v>
      </c>
      <c r="Y24">
        <f t="shared" si="7"/>
        <v>0.20397</v>
      </c>
      <c r="Z24">
        <f t="shared" si="8"/>
        <v>0.0416037609</v>
      </c>
      <c r="AD24" s="1">
        <v>0.89251</v>
      </c>
      <c r="AE24">
        <f t="shared" si="9"/>
        <v>0.19375</v>
      </c>
      <c r="AF24">
        <f t="shared" si="10"/>
        <v>0.0375119424</v>
      </c>
      <c r="AJ24" s="1"/>
      <c r="AK24" s="1">
        <v>1.14852</v>
      </c>
      <c r="AL24" s="1">
        <v>1.18509</v>
      </c>
      <c r="AM24" s="1">
        <v>1.22523</v>
      </c>
      <c r="AN24" s="1">
        <v>1.33458</v>
      </c>
      <c r="AO24" s="1">
        <v>2.32591</v>
      </c>
    </row>
    <row r="25">
      <c r="C25">
        <f t="shared" si="11"/>
        <v>0.1772647059</v>
      </c>
      <c r="D25">
        <f t="shared" si="12"/>
        <v>0.1778823529</v>
      </c>
      <c r="E25">
        <f t="shared" si="13"/>
        <v>0.1775735294</v>
      </c>
      <c r="F25" s="1">
        <v>1.81805</v>
      </c>
      <c r="G25">
        <f t="shared" si="1"/>
        <v>0.19455</v>
      </c>
      <c r="H25">
        <f t="shared" si="2"/>
        <v>0.0378497025</v>
      </c>
      <c r="L25" s="1">
        <v>1.0743</v>
      </c>
      <c r="M25">
        <f t="shared" si="3"/>
        <v>0.1975</v>
      </c>
      <c r="N25">
        <f t="shared" si="4"/>
        <v>0.03900625</v>
      </c>
      <c r="R25" s="1">
        <v>1.45468</v>
      </c>
      <c r="S25">
        <f t="shared" si="5"/>
        <v>0.20068</v>
      </c>
      <c r="T25">
        <f t="shared" si="6"/>
        <v>0.0402724624</v>
      </c>
      <c r="X25" s="1">
        <v>1.48742</v>
      </c>
      <c r="Y25">
        <f t="shared" si="7"/>
        <v>0.20868</v>
      </c>
      <c r="Z25">
        <f t="shared" si="8"/>
        <v>0.0435473424</v>
      </c>
      <c r="AD25" s="1">
        <v>0.89695</v>
      </c>
      <c r="AE25">
        <f t="shared" si="9"/>
        <v>0.19819</v>
      </c>
      <c r="AF25">
        <f t="shared" si="10"/>
        <v>0.0392515344</v>
      </c>
      <c r="AJ25" s="1"/>
      <c r="AK25" s="1">
        <v>1.15296</v>
      </c>
      <c r="AL25" s="1">
        <v>1.18955</v>
      </c>
      <c r="AM25" s="1">
        <v>1.22988</v>
      </c>
      <c r="AN25" s="1">
        <v>1.33917</v>
      </c>
      <c r="AO25" s="1">
        <v>2.33053</v>
      </c>
    </row>
    <row r="26">
      <c r="C26">
        <f t="shared" si="11"/>
        <v>0.1857058824</v>
      </c>
      <c r="D26">
        <f t="shared" si="12"/>
        <v>0.1863529412</v>
      </c>
      <c r="E26">
        <f t="shared" si="13"/>
        <v>0.1860294118</v>
      </c>
      <c r="F26" s="1">
        <v>1.82243</v>
      </c>
      <c r="G26">
        <f t="shared" si="1"/>
        <v>0.19893</v>
      </c>
      <c r="H26">
        <f t="shared" si="2"/>
        <v>0.0395731449</v>
      </c>
      <c r="L26" s="1">
        <v>1.07868</v>
      </c>
      <c r="M26">
        <f t="shared" si="3"/>
        <v>0.20188</v>
      </c>
      <c r="N26">
        <f t="shared" si="4"/>
        <v>0.0407555344</v>
      </c>
      <c r="R26" s="1">
        <v>1.45901</v>
      </c>
      <c r="S26">
        <f t="shared" si="5"/>
        <v>0.20501</v>
      </c>
      <c r="T26">
        <f t="shared" si="6"/>
        <v>0.0420291001</v>
      </c>
      <c r="X26" s="1">
        <v>1.49199</v>
      </c>
      <c r="Y26">
        <f t="shared" si="7"/>
        <v>0.21325</v>
      </c>
      <c r="Z26">
        <f t="shared" si="8"/>
        <v>0.0454755625</v>
      </c>
      <c r="AD26" s="1">
        <v>0.90126</v>
      </c>
      <c r="AE26">
        <f t="shared" si="9"/>
        <v>0.2025</v>
      </c>
      <c r="AF26">
        <f t="shared" si="10"/>
        <v>0.0409779049</v>
      </c>
      <c r="AJ26" s="1"/>
      <c r="AK26" s="1">
        <v>1.15729</v>
      </c>
      <c r="AL26" s="1">
        <v>1.19391</v>
      </c>
      <c r="AM26" s="1">
        <v>1.23443</v>
      </c>
      <c r="AN26" s="1">
        <v>1.34367</v>
      </c>
      <c r="AO26" s="1">
        <v>2.33502</v>
      </c>
    </row>
    <row r="27">
      <c r="C27">
        <f t="shared" si="11"/>
        <v>0.1941470588</v>
      </c>
      <c r="D27">
        <f t="shared" si="12"/>
        <v>0.1948235294</v>
      </c>
      <c r="E27">
        <f t="shared" si="13"/>
        <v>0.1944852941</v>
      </c>
      <c r="F27" s="1">
        <v>1.82674</v>
      </c>
      <c r="G27">
        <f t="shared" si="1"/>
        <v>0.20324</v>
      </c>
      <c r="H27">
        <f t="shared" si="2"/>
        <v>0.0413064976</v>
      </c>
      <c r="L27" s="1">
        <v>1.08295</v>
      </c>
      <c r="M27">
        <f t="shared" si="3"/>
        <v>0.20615</v>
      </c>
      <c r="N27">
        <f t="shared" si="4"/>
        <v>0.0424978225</v>
      </c>
      <c r="R27" s="1">
        <v>1.46325</v>
      </c>
      <c r="S27">
        <f t="shared" si="5"/>
        <v>0.20925</v>
      </c>
      <c r="T27">
        <f t="shared" si="6"/>
        <v>0.0437855625</v>
      </c>
      <c r="X27" s="1">
        <v>1.49646</v>
      </c>
      <c r="Y27">
        <f t="shared" si="7"/>
        <v>0.21772</v>
      </c>
      <c r="Z27">
        <f t="shared" si="8"/>
        <v>0.0474019984</v>
      </c>
      <c r="AD27" s="1">
        <v>0.90549</v>
      </c>
      <c r="AE27">
        <f t="shared" si="9"/>
        <v>0.20673</v>
      </c>
      <c r="AF27">
        <f t="shared" si="10"/>
        <v>0.0427083556</v>
      </c>
      <c r="AJ27" s="1"/>
      <c r="AK27" s="1">
        <v>1.16153</v>
      </c>
      <c r="AL27" s="1">
        <v>1.19817</v>
      </c>
      <c r="AM27" s="1">
        <v>1.23887</v>
      </c>
      <c r="AN27" s="1">
        <v>1.34806</v>
      </c>
      <c r="AO27" s="1">
        <v>2.33941</v>
      </c>
    </row>
    <row r="28">
      <c r="C28">
        <f t="shared" si="11"/>
        <v>0.2025882353</v>
      </c>
      <c r="D28">
        <f t="shared" si="12"/>
        <v>0.2032941176</v>
      </c>
      <c r="E28">
        <f t="shared" si="13"/>
        <v>0.2029411765</v>
      </c>
      <c r="F28" s="1">
        <v>1.83095</v>
      </c>
      <c r="G28">
        <f t="shared" si="1"/>
        <v>0.20745</v>
      </c>
      <c r="H28">
        <f t="shared" si="2"/>
        <v>0.0430355025</v>
      </c>
      <c r="L28" s="1">
        <v>1.08713</v>
      </c>
      <c r="M28">
        <f t="shared" si="3"/>
        <v>0.21033</v>
      </c>
      <c r="N28">
        <f t="shared" si="4"/>
        <v>0.0442387089</v>
      </c>
      <c r="R28" s="1">
        <v>1.46741</v>
      </c>
      <c r="S28">
        <f t="shared" si="5"/>
        <v>0.21341</v>
      </c>
      <c r="T28">
        <f t="shared" si="6"/>
        <v>0.0455438281</v>
      </c>
      <c r="X28" s="1">
        <v>1.50081</v>
      </c>
      <c r="Y28">
        <f t="shared" si="7"/>
        <v>0.22207</v>
      </c>
      <c r="Z28">
        <f t="shared" si="8"/>
        <v>0.0493150849</v>
      </c>
      <c r="AD28" s="1">
        <v>0.90963</v>
      </c>
      <c r="AE28">
        <f t="shared" si="9"/>
        <v>0.21087</v>
      </c>
      <c r="AF28">
        <f t="shared" si="10"/>
        <v>0.04443664</v>
      </c>
      <c r="AJ28" s="1"/>
      <c r="AK28" s="1">
        <v>1.16568</v>
      </c>
      <c r="AL28" s="1">
        <v>1.20234</v>
      </c>
      <c r="AM28" s="1">
        <v>1.24323</v>
      </c>
      <c r="AN28" s="1">
        <v>1.35237</v>
      </c>
      <c r="AO28" s="1">
        <v>2.34367</v>
      </c>
    </row>
    <row r="29">
      <c r="C29">
        <f t="shared" si="11"/>
        <v>0.2110294118</v>
      </c>
      <c r="D29">
        <f t="shared" si="12"/>
        <v>0.2117647059</v>
      </c>
      <c r="E29">
        <f t="shared" si="13"/>
        <v>0.2113970588</v>
      </c>
      <c r="F29" s="1">
        <v>1.83508</v>
      </c>
      <c r="G29">
        <f t="shared" si="1"/>
        <v>0.21158</v>
      </c>
      <c r="H29">
        <f t="shared" si="2"/>
        <v>0.0447660964</v>
      </c>
      <c r="L29" s="1">
        <v>1.09124</v>
      </c>
      <c r="M29">
        <f t="shared" si="3"/>
        <v>0.21444</v>
      </c>
      <c r="N29">
        <f t="shared" si="4"/>
        <v>0.0459845136</v>
      </c>
      <c r="R29" s="1">
        <v>1.47149</v>
      </c>
      <c r="S29">
        <f t="shared" si="5"/>
        <v>0.21749</v>
      </c>
      <c r="T29">
        <f t="shared" si="6"/>
        <v>0.0473019001</v>
      </c>
      <c r="X29" s="1">
        <v>1.50508</v>
      </c>
      <c r="Y29">
        <f t="shared" si="7"/>
        <v>0.22634</v>
      </c>
      <c r="Z29">
        <f t="shared" si="8"/>
        <v>0.0512297956</v>
      </c>
      <c r="AD29" s="1">
        <v>0.91369</v>
      </c>
      <c r="AE29">
        <f t="shared" si="9"/>
        <v>0.21493</v>
      </c>
      <c r="AF29">
        <f t="shared" si="10"/>
        <v>0.0461648196</v>
      </c>
      <c r="AJ29" s="1"/>
      <c r="AK29" s="1">
        <v>1.16976</v>
      </c>
      <c r="AL29" s="1">
        <v>1.20644</v>
      </c>
      <c r="AM29" s="1">
        <v>1.24746</v>
      </c>
      <c r="AN29" s="1">
        <v>1.35659</v>
      </c>
      <c r="AO29" s="1">
        <v>2.34784</v>
      </c>
    </row>
    <row r="30">
      <c r="C30">
        <f t="shared" si="11"/>
        <v>0.2194705882</v>
      </c>
      <c r="D30">
        <f t="shared" si="12"/>
        <v>0.2202352941</v>
      </c>
      <c r="E30">
        <f t="shared" si="13"/>
        <v>0.2198529412</v>
      </c>
      <c r="F30" s="1">
        <v>1.83914</v>
      </c>
      <c r="G30">
        <f t="shared" si="1"/>
        <v>0.21564</v>
      </c>
      <c r="H30">
        <f t="shared" si="2"/>
        <v>0.0465006096</v>
      </c>
      <c r="L30" s="1">
        <v>1.09526</v>
      </c>
      <c r="M30">
        <f t="shared" si="3"/>
        <v>0.21846</v>
      </c>
      <c r="N30">
        <f t="shared" si="4"/>
        <v>0.0477247716</v>
      </c>
      <c r="R30" s="1">
        <v>1.4755</v>
      </c>
      <c r="S30">
        <f t="shared" si="5"/>
        <v>0.2215</v>
      </c>
      <c r="T30">
        <f t="shared" si="6"/>
        <v>0.04906225</v>
      </c>
      <c r="X30" s="1">
        <v>1.50932</v>
      </c>
      <c r="Y30">
        <f t="shared" si="7"/>
        <v>0.23058</v>
      </c>
      <c r="Z30">
        <f t="shared" si="8"/>
        <v>0.0531671364</v>
      </c>
      <c r="AD30" s="1">
        <v>0.91769</v>
      </c>
      <c r="AE30">
        <f t="shared" si="9"/>
        <v>0.21893</v>
      </c>
      <c r="AF30">
        <f t="shared" si="10"/>
        <v>0.0478996996</v>
      </c>
      <c r="AJ30" s="1"/>
      <c r="AK30" s="1">
        <v>1.17376</v>
      </c>
      <c r="AL30" s="1">
        <v>1.21045</v>
      </c>
      <c r="AM30" s="1">
        <v>1.2516</v>
      </c>
      <c r="AN30" s="1">
        <v>1.36074</v>
      </c>
      <c r="AO30" s="1">
        <v>2.35192</v>
      </c>
    </row>
    <row r="31">
      <c r="C31">
        <f t="shared" si="11"/>
        <v>0.2279117647</v>
      </c>
      <c r="D31">
        <f t="shared" si="12"/>
        <v>0.2287058824</v>
      </c>
      <c r="E31">
        <f t="shared" si="13"/>
        <v>0.2283088235</v>
      </c>
      <c r="F31" s="1">
        <v>1.84313</v>
      </c>
      <c r="G31">
        <f t="shared" si="1"/>
        <v>0.21963</v>
      </c>
      <c r="H31">
        <f t="shared" si="2"/>
        <v>0.0482373369</v>
      </c>
      <c r="L31" s="1">
        <v>1.09923</v>
      </c>
      <c r="M31">
        <f t="shared" si="3"/>
        <v>0.22243</v>
      </c>
      <c r="N31">
        <f t="shared" si="4"/>
        <v>0.0494751049</v>
      </c>
      <c r="R31" s="1">
        <v>1.47943</v>
      </c>
      <c r="S31">
        <f t="shared" si="5"/>
        <v>0.22543</v>
      </c>
      <c r="T31">
        <f t="shared" si="6"/>
        <v>0.0508186849</v>
      </c>
      <c r="X31" s="1">
        <v>1.51349</v>
      </c>
      <c r="Y31">
        <f t="shared" si="7"/>
        <v>0.23475</v>
      </c>
      <c r="Z31">
        <f t="shared" si="8"/>
        <v>0.0551075625</v>
      </c>
      <c r="AD31" s="1">
        <v>0.92162</v>
      </c>
      <c r="AE31">
        <f t="shared" si="9"/>
        <v>0.22286</v>
      </c>
      <c r="AF31">
        <f t="shared" si="10"/>
        <v>0.0496353841</v>
      </c>
      <c r="AJ31" s="1"/>
      <c r="AK31" s="1">
        <v>1.1777</v>
      </c>
      <c r="AL31" s="1">
        <v>1.21441</v>
      </c>
      <c r="AM31" s="1">
        <v>1.25564</v>
      </c>
      <c r="AN31" s="1">
        <v>1.36482</v>
      </c>
      <c r="AO31" s="1">
        <v>2.35593</v>
      </c>
    </row>
    <row r="32">
      <c r="C32">
        <f t="shared" si="11"/>
        <v>0.2363529412</v>
      </c>
      <c r="D32">
        <f t="shared" si="12"/>
        <v>0.2371764706</v>
      </c>
      <c r="E32">
        <f t="shared" si="13"/>
        <v>0.2367647059</v>
      </c>
      <c r="F32" s="1">
        <v>1.84704</v>
      </c>
      <c r="G32">
        <f t="shared" si="1"/>
        <v>0.22354</v>
      </c>
      <c r="H32">
        <f t="shared" si="2"/>
        <v>0.0499701316</v>
      </c>
      <c r="L32" s="1">
        <v>1.10312</v>
      </c>
      <c r="M32">
        <f t="shared" si="3"/>
        <v>0.22632</v>
      </c>
      <c r="N32">
        <f t="shared" si="4"/>
        <v>0.0512207424</v>
      </c>
      <c r="R32" s="1">
        <v>1.4833</v>
      </c>
      <c r="S32">
        <f t="shared" si="5"/>
        <v>0.2293</v>
      </c>
      <c r="T32">
        <f t="shared" si="6"/>
        <v>0.05257849</v>
      </c>
      <c r="X32" s="1">
        <v>1.51756</v>
      </c>
      <c r="Y32">
        <f t="shared" si="7"/>
        <v>0.23882</v>
      </c>
      <c r="Z32">
        <f t="shared" si="8"/>
        <v>0.0570349924</v>
      </c>
      <c r="AD32" s="1">
        <v>0.92546</v>
      </c>
      <c r="AE32">
        <f t="shared" si="9"/>
        <v>0.2267</v>
      </c>
      <c r="AF32">
        <f t="shared" si="10"/>
        <v>0.0513611569</v>
      </c>
      <c r="AJ32" s="1"/>
      <c r="AK32" s="1">
        <v>1.18155</v>
      </c>
      <c r="AL32" s="1">
        <v>1.21829</v>
      </c>
      <c r="AM32" s="1">
        <v>1.25962</v>
      </c>
      <c r="AN32" s="1">
        <v>1.36883</v>
      </c>
      <c r="AO32" s="1">
        <v>2.35988</v>
      </c>
    </row>
    <row r="33">
      <c r="C33">
        <f t="shared" si="11"/>
        <v>0.2447941176</v>
      </c>
      <c r="D33">
        <f t="shared" si="12"/>
        <v>0.2456470588</v>
      </c>
      <c r="E33">
        <f t="shared" si="13"/>
        <v>0.2452205882</v>
      </c>
      <c r="F33" s="1">
        <v>1.85087</v>
      </c>
      <c r="G33">
        <f t="shared" si="1"/>
        <v>0.22737</v>
      </c>
      <c r="H33">
        <f t="shared" si="2"/>
        <v>0.0516971169</v>
      </c>
      <c r="L33" s="1">
        <v>1.10694</v>
      </c>
      <c r="M33">
        <f t="shared" si="3"/>
        <v>0.23014</v>
      </c>
      <c r="N33">
        <f t="shared" si="4"/>
        <v>0.0529644196</v>
      </c>
      <c r="R33" s="1">
        <v>1.48709</v>
      </c>
      <c r="S33">
        <f t="shared" si="5"/>
        <v>0.23309</v>
      </c>
      <c r="T33">
        <f t="shared" si="6"/>
        <v>0.0543309481</v>
      </c>
      <c r="X33" s="1">
        <v>1.52157</v>
      </c>
      <c r="Y33">
        <f t="shared" si="7"/>
        <v>0.24283</v>
      </c>
      <c r="Z33">
        <f t="shared" si="8"/>
        <v>0.0589664089</v>
      </c>
      <c r="AD33" s="1">
        <v>0.92926</v>
      </c>
      <c r="AE33">
        <f t="shared" si="9"/>
        <v>0.2305</v>
      </c>
      <c r="AF33">
        <f t="shared" si="10"/>
        <v>0.0530979849</v>
      </c>
      <c r="AJ33" s="1"/>
      <c r="AK33" s="1">
        <v>1.18535</v>
      </c>
      <c r="AL33" s="1">
        <v>1.22211</v>
      </c>
      <c r="AM33" s="1">
        <v>1.26351</v>
      </c>
      <c r="AN33" s="1">
        <v>1.37276</v>
      </c>
      <c r="AO33" s="1">
        <v>2.36377</v>
      </c>
    </row>
    <row r="34">
      <c r="C34">
        <f t="shared" si="11"/>
        <v>0.2532352941</v>
      </c>
      <c r="D34">
        <f t="shared" si="12"/>
        <v>0.2541176471</v>
      </c>
      <c r="E34">
        <f t="shared" si="13"/>
        <v>0.2536764706</v>
      </c>
      <c r="F34" s="1">
        <v>1.85465</v>
      </c>
      <c r="G34">
        <f t="shared" si="1"/>
        <v>0.23115</v>
      </c>
      <c r="H34">
        <f t="shared" si="2"/>
        <v>0.0534303225</v>
      </c>
      <c r="L34" s="1">
        <v>1.1107</v>
      </c>
      <c r="M34">
        <f t="shared" si="3"/>
        <v>0.2339</v>
      </c>
      <c r="N34">
        <f t="shared" si="4"/>
        <v>0.05470921</v>
      </c>
      <c r="R34" s="1">
        <v>1.49082</v>
      </c>
      <c r="S34">
        <f t="shared" si="5"/>
        <v>0.23682</v>
      </c>
      <c r="T34">
        <f t="shared" si="6"/>
        <v>0.0560837124</v>
      </c>
      <c r="X34" s="1">
        <v>1.5255</v>
      </c>
      <c r="Y34">
        <f t="shared" si="7"/>
        <v>0.24676</v>
      </c>
      <c r="Z34">
        <f t="shared" si="8"/>
        <v>0.0608904976</v>
      </c>
      <c r="AD34" s="1">
        <v>0.93299</v>
      </c>
      <c r="AE34">
        <f t="shared" si="9"/>
        <v>0.23423</v>
      </c>
      <c r="AF34">
        <f t="shared" si="10"/>
        <v>0.0548309056</v>
      </c>
      <c r="AJ34" s="1"/>
      <c r="AK34" s="1">
        <v>1.18908</v>
      </c>
      <c r="AL34" s="1">
        <v>1.22586</v>
      </c>
      <c r="AM34" s="1">
        <v>1.26738</v>
      </c>
      <c r="AN34" s="1">
        <v>1.37662</v>
      </c>
      <c r="AO34" s="1">
        <v>2.36763</v>
      </c>
    </row>
    <row r="35">
      <c r="C35">
        <f t="shared" si="11"/>
        <v>0.2616764706</v>
      </c>
      <c r="D35">
        <f t="shared" si="12"/>
        <v>0.2625882353</v>
      </c>
      <c r="E35">
        <f t="shared" si="13"/>
        <v>0.2621323529</v>
      </c>
      <c r="F35" s="1">
        <v>1.85836</v>
      </c>
      <c r="G35">
        <f t="shared" si="1"/>
        <v>0.23486</v>
      </c>
      <c r="H35">
        <f t="shared" si="2"/>
        <v>0.0551592196</v>
      </c>
      <c r="L35" s="1">
        <v>1.1144</v>
      </c>
      <c r="M35">
        <f t="shared" si="3"/>
        <v>0.2376</v>
      </c>
      <c r="N35">
        <f t="shared" si="4"/>
        <v>0.05645376</v>
      </c>
      <c r="R35" s="1">
        <v>1.49451</v>
      </c>
      <c r="S35">
        <f t="shared" si="5"/>
        <v>0.24051</v>
      </c>
      <c r="T35">
        <f t="shared" si="6"/>
        <v>0.0578450601</v>
      </c>
      <c r="X35" s="1">
        <v>1.52933</v>
      </c>
      <c r="Y35">
        <f t="shared" si="7"/>
        <v>0.25059</v>
      </c>
      <c r="Z35">
        <f t="shared" si="8"/>
        <v>0.0627953481</v>
      </c>
      <c r="AD35" s="1">
        <v>0.93667</v>
      </c>
      <c r="AE35">
        <f t="shared" si="9"/>
        <v>0.23791</v>
      </c>
      <c r="AF35">
        <f t="shared" si="10"/>
        <v>0.0565678656</v>
      </c>
      <c r="AJ35" s="1"/>
      <c r="AK35" s="1">
        <v>1.19276</v>
      </c>
      <c r="AL35" s="1">
        <v>1.22957</v>
      </c>
      <c r="AM35" s="1">
        <v>1.27123</v>
      </c>
      <c r="AN35" s="1">
        <v>1.38041</v>
      </c>
      <c r="AO35" s="1">
        <v>2.37145</v>
      </c>
    </row>
    <row r="36">
      <c r="C36">
        <f t="shared" si="11"/>
        <v>0.2701176471</v>
      </c>
      <c r="D36">
        <f t="shared" si="12"/>
        <v>0.2710588235</v>
      </c>
      <c r="E36">
        <f t="shared" si="13"/>
        <v>0.2705882353</v>
      </c>
      <c r="F36" s="1">
        <v>1.86205</v>
      </c>
      <c r="G36">
        <f t="shared" si="1"/>
        <v>0.23855</v>
      </c>
      <c r="H36">
        <f t="shared" si="2"/>
        <v>0.0569061025</v>
      </c>
      <c r="L36" s="1">
        <v>1.11804</v>
      </c>
      <c r="M36">
        <f t="shared" si="3"/>
        <v>0.24124</v>
      </c>
      <c r="N36">
        <f t="shared" si="4"/>
        <v>0.0581967376</v>
      </c>
      <c r="R36" s="1">
        <v>1.49814</v>
      </c>
      <c r="S36">
        <f t="shared" si="5"/>
        <v>0.24414</v>
      </c>
      <c r="T36">
        <f t="shared" si="6"/>
        <v>0.0596043396</v>
      </c>
      <c r="X36" s="1">
        <v>1.53312</v>
      </c>
      <c r="Y36">
        <f t="shared" si="7"/>
        <v>0.25438</v>
      </c>
      <c r="Z36">
        <f t="shared" si="8"/>
        <v>0.0647091844</v>
      </c>
      <c r="AD36" s="1">
        <v>0.94031</v>
      </c>
      <c r="AE36">
        <f t="shared" si="9"/>
        <v>0.24155</v>
      </c>
      <c r="AF36">
        <f t="shared" si="10"/>
        <v>0.0583125904</v>
      </c>
      <c r="AJ36" s="1"/>
      <c r="AK36" s="1">
        <v>1.19638</v>
      </c>
      <c r="AL36" s="1">
        <v>1.23322</v>
      </c>
      <c r="AM36" s="1">
        <v>1.27502</v>
      </c>
      <c r="AN36" s="1">
        <v>1.38414</v>
      </c>
      <c r="AO36" s="1">
        <v>2.37521</v>
      </c>
    </row>
    <row r="37">
      <c r="C37">
        <f t="shared" si="11"/>
        <v>0.2785588235</v>
      </c>
      <c r="D37">
        <f t="shared" si="12"/>
        <v>0.2795294118</v>
      </c>
      <c r="E37">
        <f t="shared" si="13"/>
        <v>0.2790441176</v>
      </c>
      <c r="F37" s="1">
        <v>1.86564</v>
      </c>
      <c r="G37">
        <f t="shared" si="1"/>
        <v>0.24214</v>
      </c>
      <c r="H37">
        <f t="shared" si="2"/>
        <v>0.0586317796</v>
      </c>
      <c r="L37" s="1">
        <v>1.12162</v>
      </c>
      <c r="M37">
        <f t="shared" si="3"/>
        <v>0.24482</v>
      </c>
      <c r="N37">
        <f t="shared" si="4"/>
        <v>0.0599368324</v>
      </c>
      <c r="R37" s="1">
        <v>1.5017</v>
      </c>
      <c r="S37">
        <f t="shared" si="5"/>
        <v>0.2477</v>
      </c>
      <c r="T37">
        <f t="shared" si="6"/>
        <v>0.06135529</v>
      </c>
      <c r="X37" s="1">
        <v>1.53683</v>
      </c>
      <c r="Y37">
        <f t="shared" si="7"/>
        <v>0.25809</v>
      </c>
      <c r="Z37">
        <f t="shared" si="8"/>
        <v>0.0666104481</v>
      </c>
      <c r="AD37" s="1">
        <v>0.94386</v>
      </c>
      <c r="AE37">
        <f t="shared" si="9"/>
        <v>0.2451</v>
      </c>
      <c r="AF37">
        <f t="shared" si="10"/>
        <v>0.0600397009</v>
      </c>
      <c r="AJ37" s="1"/>
      <c r="AK37" s="1">
        <v>1.19995</v>
      </c>
      <c r="AL37" s="1">
        <v>1.23679</v>
      </c>
      <c r="AM37" s="1">
        <v>1.27874</v>
      </c>
      <c r="AN37" s="1">
        <v>1.38779</v>
      </c>
      <c r="AO37" s="1">
        <v>2.3789</v>
      </c>
    </row>
    <row r="38">
      <c r="C38">
        <f t="shared" si="11"/>
        <v>0.287</v>
      </c>
      <c r="D38">
        <f t="shared" si="12"/>
        <v>0.288</v>
      </c>
      <c r="E38">
        <f t="shared" si="13"/>
        <v>0.2875</v>
      </c>
      <c r="F38" s="1">
        <v>1.86923</v>
      </c>
      <c r="G38">
        <f t="shared" si="1"/>
        <v>0.24573</v>
      </c>
      <c r="H38">
        <f t="shared" si="2"/>
        <v>0.0603832329</v>
      </c>
      <c r="L38" s="1">
        <v>1.12516</v>
      </c>
      <c r="M38">
        <f t="shared" si="3"/>
        <v>0.24836</v>
      </c>
      <c r="N38">
        <f t="shared" si="4"/>
        <v>0.0616826896</v>
      </c>
      <c r="R38" s="1">
        <v>1.50525</v>
      </c>
      <c r="S38">
        <f t="shared" si="5"/>
        <v>0.25125</v>
      </c>
      <c r="T38">
        <f t="shared" si="6"/>
        <v>0.0631265625</v>
      </c>
      <c r="X38" s="1">
        <v>1.54054</v>
      </c>
      <c r="Y38">
        <f t="shared" si="7"/>
        <v>0.2618</v>
      </c>
      <c r="Z38">
        <f t="shared" si="8"/>
        <v>0.06853924</v>
      </c>
      <c r="AD38" s="1">
        <v>0.9474</v>
      </c>
      <c r="AE38">
        <f t="shared" si="9"/>
        <v>0.24864</v>
      </c>
      <c r="AF38">
        <f t="shared" si="10"/>
        <v>0.0617870449</v>
      </c>
      <c r="AJ38" s="1"/>
      <c r="AK38" s="1">
        <v>1.20349</v>
      </c>
      <c r="AL38" s="1">
        <v>1.24036</v>
      </c>
      <c r="AM38" s="1">
        <v>1.28238</v>
      </c>
      <c r="AN38" s="1">
        <v>1.39142</v>
      </c>
      <c r="AO38" s="1">
        <v>2.38253</v>
      </c>
    </row>
  </sheetData>
  <drawing r:id="rId1"/>
</worksheet>
</file>