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defaultThemeVersion="124226"/>
  <bookViews>
    <workbookView xWindow="240" yWindow="120" windowWidth="16152" windowHeight="8508" activeTab="1"/>
  </bookViews>
  <sheets>
    <sheet name="数据收集表" sheetId="1" r:id="rId1"/>
    <sheet name="统计计算表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1" i="1" l="1"/>
  <c r="B50" i="2"/>
  <c r="B45" i="2"/>
  <c r="B34" i="2"/>
  <c r="B5" i="2"/>
  <c r="E21" i="2"/>
  <c r="B19" i="2"/>
  <c r="B12" i="2"/>
  <c r="B6" i="2"/>
  <c r="B22" i="2"/>
  <c r="B7" i="2"/>
  <c r="B49" i="2"/>
  <c r="B44" i="2"/>
  <c r="B33" i="2"/>
  <c r="B21" i="2"/>
  <c r="B18" i="2"/>
  <c r="B9" i="2"/>
  <c r="B2" i="2"/>
  <c r="B35" i="2"/>
  <c r="B20" i="2"/>
  <c r="B47" i="2"/>
  <c r="B36" i="2"/>
  <c r="B29" i="2"/>
  <c r="B23" i="2"/>
  <c r="E20" i="2"/>
  <c r="B17" i="2"/>
  <c r="B8" i="2"/>
  <c r="B46" i="2"/>
  <c r="B30" i="2"/>
  <c r="B13" i="2"/>
  <c r="E46" i="2" l="1"/>
  <c r="E47" i="2"/>
  <c r="E45" i="2"/>
  <c r="E44" i="2"/>
  <c r="E36" i="2"/>
  <c r="B37" i="2"/>
  <c r="E37" i="2" s="1"/>
  <c r="B39" i="2"/>
  <c r="B40" i="2" s="1"/>
  <c r="E40" i="2" s="1"/>
  <c r="E35" i="2"/>
  <c r="E34" i="2"/>
  <c r="H25" i="2"/>
  <c r="H26" i="2" s="1"/>
  <c r="B41" i="2" s="1"/>
  <c r="E25" i="2"/>
  <c r="E26" i="2" s="1"/>
  <c r="B25" i="2"/>
  <c r="B26" i="2" s="1"/>
  <c r="B14" i="2"/>
  <c r="B52" i="2" l="1"/>
  <c r="E41" i="2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OF9TkpYB4JlaggAAGGzAAAKAAAAemlwcGVkZmlsZe2de1BUVRjAL1CAlOazKHtOWjq5eff9sAegBoJAD820skidzEdYFpk6Yxhqasqo6Chgig9IFF2EJRfXpeK17IosuCylNqL5COghmKhMZFxwGffsOYaFc++58/3+EL3fDpzrfN+P87jnntGjQpg7GYbxe5xpZ0D62/7nG+YFbTqxffe4wE2VDMK1Ntq+eNWcsNgKjqFRGpm4G7nA3diB4oLmIUX1Q3lpEQGvSJaVyrRyLSHeMPqPdH+n3dhyk+9hbDFVleeYSszOrv/c8iaLrUsf9GYY0aSFTwbfLQAESGZSYc+fjy+JTrr73KnJYU9noXF3PeqK7HaHLtvi/IGHpnYTr1OmR4WUEL9dehzc1Q926lEEaQF6BDAYRrwQ+8HHd0QZ+sW/fUW9IRONI3os3kt7HTBv0qZHOSEuID3SnxagRwDDZ4/YRyb7vxKa2lj63vp42zg0jugxp7S6ie46YN6iTY9KQlxAeqQ/LUCPAIZTzQu80io+CdvxrZy1Tn3oZTSO6LHifO5ZuuuAiaFNj2pCXEB6pD8tQI8AhroC67GicOnYhLTIHgV+Mo9SdOmx2tRRCdmWb1t1rERhq+ehsd1CwF7kAndbh04ZjTp9blH9d2fyy+2O7As67kb5FWa7HuUqmYoQb14bv5NXPd7BMKJJi33pfLcAECDsjLiBh3vGjTq4aKHdv29uAxp36bHTIUhBSKmrCN/wAPcLwu09KhWsUiYlLc0sX8OzHr1v+NVCe1ok7eS7BYAAyVqaWL0tYFPYslfiwhYOWo32rDr16Djm0A/R1w612KytupoTphIe2to9+PS5y/2CZbex5WhN3lWH/hsn132szChrsfLcc+Tg9CiXquSkpZntwf+ux0OHj7buL7i1n9vFx3ra9SiatCiD3iPgyX1rku5eNEgzev2c0wMTPt6Rj8Zdesy5ZLBwtaZzHLNv5/ShK6ku/9qeVkndnM1Tel/3C5weudsz6Q//YD3N3WRpnRD6km16lLIqqYY893h7eo+3okfRpIUR9Ah4stzgZS9esDho24O2wCPnpkWjcZcenfbrdZBzyWk/VJN3xK0oeGj4fybV0tf9AqdH1+0JQ4wdcL1HjVKjJelxShL/vUfRpEUh6BHwpLdmcfRvU1QhW31C7jXXD56Gxj30eOAk3XXALKRMjyoFIS4oPdKeFqBHAEOMfKVfS2tVqOmXCSGrT84l7prprAPuL059lYHWOmBWUaZHjYwQF5QeaU8L0COAoUS5Ja52w5TQ9MbQibNzXx2Lxl16PHDyeh1wc0vcPyoz7Nu5MuhYyNBlmwsomZZ/Pwsz9+i6PYHpUcq2GZL0YM8jS/mfexRNWsDSDIAj6t61yZl+wbkTn5xZtnyJBg13VY81X1NSB0wsbXokzT3SoEdq0gL0CGBQDfcpTP50UkjaiMcynhsz5Twa99Bjpd1cUNbSuVBpy7Pe4tiNb6bjBtcC1SM3uFYIee5RNGkBg2sAw3jVhefrEoYFb+wx92hO1I92NP5vety/i7I6YN6lTY+k5x6FrEfq0gL0CGCQnHKGXo68HLy2eGp6beOmeDSO3VSoYiUq2rZFdDKZrk2FailLiAtuUyHNaQGbCgEMM/bUTZg+5lxIzrptzRnDHXFoHK9HpUSlpbQOmGm06ZE09yg8PVKcFqBHAMPlD3o9YI+ePTq7uCni9F3zV6JxrB7VrERNazeBmUWZHmWkuUfB6ZHmtAA9Ahg29wrOclwsDU8boX/0q5fHf4bG8XpUStS0dhOYuZTpUU56JYXw9EhxWoAeAQxD17YqN0obIs2bt33y4nffNKFxrB41rERDazeBmU+bHj0etrqO4PRIc1qAHgEMM+YffGZdXkn459o5DzxvTQ1G43g9KiUaWrsJTDxleiS+LVx4eqQ4LUCPAIbVsq1nT0yKCVqmey3/eO8VxDf2uNWBlpVoae0mMF9QpkclaVOh4PRIc1qAHgEMz+7075/yYUZkymDFpNUx1jNoHK9Hpa2+ylFWwUN7/z+JtOmRdJCr8PRIcVqAHgEMRrNsVebMM1HJPR2HpkeUeRxZfPO3havaCsKkp6sk/Gl7WzjpsfDla/g/a0Y0aQFnzQAYjksUG8pjNgTtX5xQe6CmnHhSYfGuwkbjDu6l0Dw0sltZEYnsue64NU4iwhJkmx5lLMvKSHOPgcm3R4/lTV3cN+Pt+r8TQVqAHgEMT2gSvlAmPBqyq+ylVRf7hc9H4+565IadRmNOWfu57zy0tjvwXtHL/YKA9ahQSjXEwxSWpvB/1oxo0uIKnDUDeLLn2tLXGiUXQo1vGWJT3ojwReMEPXLnvvPQ2u7AhzY9kh4LF6Ae6U0L0COAYZ56y9i/9wZFJN7zZFJqw7qX0Li7Hrmli/Y6ULLUzsL706ZH0tJMYLJQ9CiCtAA9AhiGXZwYYJr2ZWjWzMnL3h+X5Y/GXXo0Z5kKD/6et4+bfuehmd2I95/IBXN5leHg1WyzkN7Ww8GtXMsUUiVpcC0Lvz16vJW5R9GkxX5YuQY8SXzH56OQPldC16lr54Rph41C4516bHOIxebI1uVX0HtaZzs+tOmRNLiWhfO9NOPFiCYtYGkGwFDn52w+erEueol84N/52p/2ofHOg1xLq5vEUQsBlOlRRdpzzb8eGUY0aQF6BDBsXPKrYlLWi2N3DR9SNMCv33o07tJjxfncs6KoA2YAZXpUk3bNCGFwLZq0KIa5R8CT1N8+Cqybu2dUUv+VYzIH7YtF4zf2Hg2lplJrBlcLND/m9hBletSQXocbEcu/HkWTFimgR8CTWb19dxuiRo5MYHL/Opd4fzUax+nxeysPDe02HqZNj6TBdUQs/7tmRJMWvjC4Btzx8mr/o+NLIHelcktTOuP1D1BLAQIUABQAAAAIAOF9TkpYB4JlaggAAGGzAAAKAAAAAAAAAAAAIAAAAAAAAAB6aXBwZWRmaWxlUEsFBgAAAAABAAEAOAAAAJIIAAAAAA==</t>
        </r>
      </text>
    </comment>
  </commentList>
</comments>
</file>

<file path=xl/sharedStrings.xml><?xml version="1.0" encoding="utf-8"?>
<sst xmlns="http://schemas.openxmlformats.org/spreadsheetml/2006/main" count="203" uniqueCount="137">
  <si>
    <t>指标名称</t>
  </si>
  <si>
    <t>频率</t>
  </si>
  <si>
    <t>指标ID</t>
  </si>
  <si>
    <t>总人口</t>
  </si>
  <si>
    <t>年</t>
  </si>
  <si>
    <t>M0012939</t>
  </si>
  <si>
    <t>总人口:男性:比重</t>
  </si>
  <si>
    <t>M0012941</t>
  </si>
  <si>
    <t>总人口:女性:比重</t>
  </si>
  <si>
    <t>M0012943</t>
  </si>
  <si>
    <t>总人口:城镇:比重</t>
  </si>
  <si>
    <t>M0012945</t>
  </si>
  <si>
    <t>总人口:乡村:比重</t>
  </si>
  <si>
    <t>M0012947</t>
  </si>
  <si>
    <t>占总人口比例:0-4岁</t>
  </si>
  <si>
    <t>M0013626</t>
  </si>
  <si>
    <t>人口结构:占总人口比例:0-14岁</t>
  </si>
  <si>
    <t>M5405211</t>
  </si>
  <si>
    <t>在园(班)人数:总计</t>
  </si>
  <si>
    <t>M5431633</t>
  </si>
  <si>
    <t>中等教育:初中阶段教育:在校生数</t>
  </si>
  <si>
    <t>M5485897</t>
  </si>
  <si>
    <t>中等教育:高中阶段教育:在校生数</t>
  </si>
  <si>
    <t>M5485864</t>
  </si>
  <si>
    <t>中等教育:中等职业教育:在校生数</t>
  </si>
  <si>
    <t>M5485882</t>
  </si>
  <si>
    <t>高等教育:普通高等学校在校学生数:本科</t>
  </si>
  <si>
    <t>M5105486</t>
  </si>
  <si>
    <t>高等教育:普通高等学校在校学生数:专科</t>
  </si>
  <si>
    <t>M5105487</t>
  </si>
  <si>
    <t>高等教育:研究生在校生数:硕士</t>
  </si>
  <si>
    <t>M5485844</t>
  </si>
  <si>
    <t>高等教育:研究生在校生数:博士</t>
  </si>
  <si>
    <t>M5485843</t>
  </si>
  <si>
    <t>占总人口比例:60-64岁</t>
  </si>
  <si>
    <t>M0013710</t>
  </si>
  <si>
    <t>占总人口比例:65-69岁</t>
  </si>
  <si>
    <t>M0013717</t>
  </si>
  <si>
    <t>占总人口比例:70-74岁</t>
  </si>
  <si>
    <t>M0013724</t>
  </si>
  <si>
    <t>占总人口比例:75-79岁</t>
  </si>
  <si>
    <t>M0013731</t>
  </si>
  <si>
    <t>占总人口比例:80-84岁</t>
  </si>
  <si>
    <t>M0013738</t>
  </si>
  <si>
    <t>占总人口比例:85-89岁</t>
  </si>
  <si>
    <t>M0013745</t>
  </si>
  <si>
    <t>占总人口比例:90-94岁</t>
  </si>
  <si>
    <t>M0013752</t>
  </si>
  <si>
    <t>占总人口比例:95岁以上</t>
  </si>
  <si>
    <t>M0013759</t>
  </si>
  <si>
    <t>人口结构:占总人口比例:65岁及以上</t>
  </si>
  <si>
    <t>M5405213</t>
  </si>
  <si>
    <t>年份：</t>
    <phoneticPr fontId="1" type="noConversion"/>
  </si>
  <si>
    <t>人口概况：</t>
    <phoneticPr fontId="1" type="noConversion"/>
  </si>
  <si>
    <t>总人口：</t>
    <phoneticPr fontId="1" type="noConversion"/>
  </si>
  <si>
    <t>城镇人口比重：</t>
    <phoneticPr fontId="1" type="noConversion"/>
  </si>
  <si>
    <t>女性人口比重：</t>
    <phoneticPr fontId="1" type="noConversion"/>
  </si>
  <si>
    <t>男性人口比重：</t>
    <phoneticPr fontId="1" type="noConversion"/>
  </si>
  <si>
    <t>日期年份所在列：</t>
    <phoneticPr fontId="1" type="noConversion"/>
  </si>
  <si>
    <t>乡村人口比重：</t>
    <phoneticPr fontId="1" type="noConversion"/>
  </si>
  <si>
    <t>低龄人口情况：</t>
    <phoneticPr fontId="1" type="noConversion"/>
  </si>
  <si>
    <t>0-4岁人口占比：</t>
    <phoneticPr fontId="1" type="noConversion"/>
  </si>
  <si>
    <t>初等教育:在校生数:普通小学</t>
  </si>
  <si>
    <t>M5106187</t>
  </si>
  <si>
    <t>农民工人数</t>
  </si>
  <si>
    <t>M5200025</t>
  </si>
  <si>
    <t>农民工性别构成:男性</t>
  </si>
  <si>
    <t>M5451833</t>
  </si>
  <si>
    <t>农民工性别构成:女性</t>
  </si>
  <si>
    <t>M5451834</t>
  </si>
  <si>
    <t>农民工年龄构成:50岁以上</t>
  </si>
  <si>
    <t>M5451839</t>
  </si>
  <si>
    <t>经济活动人口</t>
  </si>
  <si>
    <t>M0024153</t>
  </si>
  <si>
    <t>就业人员:合计</t>
  </si>
  <si>
    <t>M0024154</t>
  </si>
  <si>
    <t>城镇就业人员:合计</t>
  </si>
  <si>
    <t>M0024161</t>
  </si>
  <si>
    <t>乡村就业人员:合计</t>
  </si>
  <si>
    <t>M0024172</t>
  </si>
  <si>
    <t>城镇登记失业人数</t>
  </si>
  <si>
    <t>M0024180</t>
  </si>
  <si>
    <t>城镇登记失业率</t>
  </si>
  <si>
    <t>M0024181</t>
  </si>
  <si>
    <t>0-14岁人口占比：</t>
    <phoneticPr fontId="1" type="noConversion"/>
  </si>
  <si>
    <t>估算，0-15岁人口占比：</t>
    <phoneticPr fontId="1" type="noConversion"/>
  </si>
  <si>
    <t>在学人口统计：</t>
    <phoneticPr fontId="1" type="noConversion"/>
  </si>
  <si>
    <t>幼儿园人数总计：</t>
    <phoneticPr fontId="1" type="noConversion"/>
  </si>
  <si>
    <t>普通小学在校人数：</t>
    <phoneticPr fontId="1" type="noConversion"/>
  </si>
  <si>
    <t>初中在校人数：</t>
    <phoneticPr fontId="1" type="noConversion"/>
  </si>
  <si>
    <t>高中在校人数：</t>
    <phoneticPr fontId="1" type="noConversion"/>
  </si>
  <si>
    <t>中等职业教育在校生数：</t>
    <phoneticPr fontId="1" type="noConversion"/>
  </si>
  <si>
    <t>本科在校人数：</t>
    <phoneticPr fontId="1" type="noConversion"/>
  </si>
  <si>
    <t>专科在校人数：</t>
    <phoneticPr fontId="1" type="noConversion"/>
  </si>
  <si>
    <t>硕士在校人数：</t>
    <phoneticPr fontId="1" type="noConversion"/>
  </si>
  <si>
    <t>博士在校人数：</t>
    <phoneticPr fontId="1" type="noConversion"/>
  </si>
  <si>
    <t>在学人口总数：</t>
    <phoneticPr fontId="1" type="noConversion"/>
  </si>
  <si>
    <t>在学人口占比：</t>
    <phoneticPr fontId="1" type="noConversion"/>
  </si>
  <si>
    <t>单位</t>
  </si>
  <si>
    <t>万人</t>
  </si>
  <si>
    <t>%</t>
  </si>
  <si>
    <t>人</t>
  </si>
  <si>
    <t>数据收集表!$AA</t>
    <phoneticPr fontId="1" type="noConversion"/>
  </si>
  <si>
    <t>高中及以上在学人口占比：</t>
    <phoneticPr fontId="1" type="noConversion"/>
  </si>
  <si>
    <t>高中及以上在学人口总数：</t>
    <phoneticPr fontId="1" type="noConversion"/>
  </si>
  <si>
    <t>除幼儿园外在学人口总数：</t>
    <phoneticPr fontId="1" type="noConversion"/>
  </si>
  <si>
    <t>除幼儿园外在学人口占比：</t>
    <phoneticPr fontId="1" type="noConversion"/>
  </si>
  <si>
    <t>老龄人口统计：</t>
    <phoneticPr fontId="1" type="noConversion"/>
  </si>
  <si>
    <t>60岁及以上人口占比：</t>
  </si>
  <si>
    <t>65岁及以上人口占比：</t>
  </si>
  <si>
    <t>农民工人口统计：</t>
    <phoneticPr fontId="1" type="noConversion"/>
  </si>
  <si>
    <t>农民工人口总数：</t>
    <phoneticPr fontId="1" type="noConversion"/>
  </si>
  <si>
    <t>农民工男性占比</t>
    <phoneticPr fontId="1" type="noConversion"/>
  </si>
  <si>
    <t>农民工女性占比</t>
    <phoneticPr fontId="1" type="noConversion"/>
  </si>
  <si>
    <t>50岁以上农民工占比：</t>
    <phoneticPr fontId="1" type="noConversion"/>
  </si>
  <si>
    <t>男性农民工人数：</t>
    <phoneticPr fontId="1" type="noConversion"/>
  </si>
  <si>
    <t>女性农民工人数：</t>
    <phoneticPr fontId="1" type="noConversion"/>
  </si>
  <si>
    <t>估算，女性农民非农民工人数：</t>
    <phoneticPr fontId="1" type="noConversion"/>
  </si>
  <si>
    <t>50岁以下农名工占比：</t>
    <phoneticPr fontId="1" type="noConversion"/>
  </si>
  <si>
    <t>50岁以上农民工人数：</t>
    <phoneticPr fontId="1" type="noConversion"/>
  </si>
  <si>
    <t>50岁以下农民工人数：</t>
    <phoneticPr fontId="1" type="noConversion"/>
  </si>
  <si>
    <t>估算，乡村劳动人口占总人口比重：</t>
    <phoneticPr fontId="1" type="noConversion"/>
  </si>
  <si>
    <t>估算，乡村劳动人口数量：</t>
    <phoneticPr fontId="1" type="noConversion"/>
  </si>
  <si>
    <t>逆向估算，乡村劳动人口数量：</t>
    <phoneticPr fontId="1" type="noConversion"/>
  </si>
  <si>
    <t>逆向估算，乡村劳动人口占总人口比重：</t>
    <phoneticPr fontId="1" type="noConversion"/>
  </si>
  <si>
    <t>经济活动人口概况：</t>
    <phoneticPr fontId="1" type="noConversion"/>
  </si>
  <si>
    <t>经济活动人口占比：</t>
    <phoneticPr fontId="1" type="noConversion"/>
  </si>
  <si>
    <t>就业人员数量：</t>
    <phoneticPr fontId="1" type="noConversion"/>
  </si>
  <si>
    <t>经济活动人口：</t>
    <phoneticPr fontId="1" type="noConversion"/>
  </si>
  <si>
    <t>就业人口占比：</t>
    <phoneticPr fontId="1" type="noConversion"/>
  </si>
  <si>
    <t>城镇就业人员数量：</t>
    <phoneticPr fontId="1" type="noConversion"/>
  </si>
  <si>
    <t>乡村就业人员数量：</t>
    <phoneticPr fontId="1" type="noConversion"/>
  </si>
  <si>
    <t>城镇就业人员占比：</t>
    <phoneticPr fontId="1" type="noConversion"/>
  </si>
  <si>
    <t>乡村就业人员占比：</t>
    <phoneticPr fontId="1" type="noConversion"/>
  </si>
  <si>
    <t>城镇登记失业率：</t>
    <phoneticPr fontId="1" type="noConversion"/>
  </si>
  <si>
    <t>城镇登记失业人数：</t>
    <phoneticPr fontId="1" type="noConversion"/>
  </si>
  <si>
    <t>逆向估算，经济活动人口占比：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</si>
</sst>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;@"/>
    <numFmt numFmtId="177" formatCode="###,###,###,###,##0.00"/>
    <numFmt numFmtId="178" formatCode="###,###,###,###,##0.0000"/>
    <numFmt numFmtId="179" formatCode="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7"/>
  <sheetViews>
    <sheetView workbookViewId="0"/>
  </sheetViews>
  <sheetFormatPr defaultRowHeight="14.4" x14ac:dyDescent="0.25"/>
  <cols>
    <col min="1" max="1" width="33.77734375" customWidth="1"/>
    <col min="3" max="3" width="10.77734375" customWidth="1"/>
    <col min="4" max="4" width="18" customWidth="1"/>
    <col min="5" max="15" width="16.109375" bestFit="1" customWidth="1"/>
    <col min="16" max="23" width="16.44140625" bestFit="1" customWidth="1"/>
    <col min="24" max="27" width="15.44140625" bestFit="1" customWidth="1"/>
    <col min="28" max="28" width="12" bestFit="1" customWidth="1"/>
  </cols>
  <sheetData>
    <row r="1" spans="1:28" x14ac:dyDescent="0.25">
      <c r="A1" s="1" t="str">
        <f>[1]!edb()</f>
        <v>Wind资讯</v>
      </c>
    </row>
    <row r="2" spans="1:28" x14ac:dyDescent="0.25">
      <c r="A2" t="s">
        <v>0</v>
      </c>
      <c r="B2" t="s">
        <v>1</v>
      </c>
      <c r="C2" t="s">
        <v>98</v>
      </c>
      <c r="D2" t="s">
        <v>2</v>
      </c>
      <c r="E2" s="3">
        <v>34334</v>
      </c>
      <c r="F2" s="3">
        <v>34699</v>
      </c>
      <c r="G2" s="3">
        <v>35064</v>
      </c>
      <c r="H2" s="3">
        <v>35430</v>
      </c>
      <c r="I2" s="3">
        <v>35795</v>
      </c>
      <c r="J2" s="3">
        <v>36160</v>
      </c>
      <c r="K2" s="3">
        <v>36525</v>
      </c>
      <c r="L2" s="3">
        <v>36891</v>
      </c>
      <c r="M2" s="3">
        <v>37256</v>
      </c>
      <c r="N2" s="3">
        <v>37621</v>
      </c>
      <c r="O2" s="3">
        <v>37986</v>
      </c>
      <c r="P2" s="3">
        <v>38352</v>
      </c>
      <c r="Q2" s="3">
        <v>38717</v>
      </c>
      <c r="R2" s="3">
        <v>39082</v>
      </c>
      <c r="S2" s="3">
        <v>39447</v>
      </c>
      <c r="T2" s="3">
        <v>39813</v>
      </c>
      <c r="U2" s="3">
        <v>40178</v>
      </c>
      <c r="V2" s="3">
        <v>40543</v>
      </c>
      <c r="W2" s="3">
        <v>40908</v>
      </c>
      <c r="X2" s="3">
        <v>41274</v>
      </c>
      <c r="Y2" s="3">
        <v>41639</v>
      </c>
      <c r="Z2" s="3">
        <v>42004</v>
      </c>
      <c r="AA2" s="3">
        <v>42369</v>
      </c>
      <c r="AB2" s="3">
        <v>42735</v>
      </c>
    </row>
    <row r="3" spans="1:28" x14ac:dyDescent="0.25">
      <c r="A3" t="s">
        <v>3</v>
      </c>
      <c r="B3" t="s">
        <v>4</v>
      </c>
      <c r="C3" t="s">
        <v>99</v>
      </c>
      <c r="D3" t="s">
        <v>5</v>
      </c>
      <c r="E3" s="4">
        <v>118517</v>
      </c>
      <c r="F3" s="4">
        <v>119850</v>
      </c>
      <c r="G3" s="4">
        <v>121121</v>
      </c>
      <c r="H3" s="4">
        <v>122389</v>
      </c>
      <c r="I3" s="4">
        <v>123626</v>
      </c>
      <c r="J3" s="4">
        <v>124761</v>
      </c>
      <c r="K3" s="4">
        <v>125786</v>
      </c>
      <c r="L3" s="4">
        <v>126743</v>
      </c>
      <c r="M3" s="4">
        <v>127627</v>
      </c>
      <c r="N3" s="4">
        <v>128453</v>
      </c>
      <c r="O3" s="4">
        <v>129227</v>
      </c>
      <c r="P3" s="4">
        <v>129988</v>
      </c>
      <c r="Q3" s="4">
        <v>130756</v>
      </c>
      <c r="R3" s="4">
        <v>131448</v>
      </c>
      <c r="S3" s="4">
        <v>132129</v>
      </c>
      <c r="T3" s="4">
        <v>132802</v>
      </c>
      <c r="U3" s="4">
        <v>133450</v>
      </c>
      <c r="V3" s="4">
        <v>134091</v>
      </c>
      <c r="W3" s="4">
        <v>134735</v>
      </c>
      <c r="X3" s="4">
        <v>135404</v>
      </c>
      <c r="Y3" s="4">
        <v>136072</v>
      </c>
      <c r="Z3" s="4">
        <v>136782</v>
      </c>
      <c r="AA3" s="4">
        <v>137462</v>
      </c>
      <c r="AB3" s="4">
        <v>138271</v>
      </c>
    </row>
    <row r="4" spans="1:28" x14ac:dyDescent="0.25">
      <c r="A4" t="s">
        <v>6</v>
      </c>
      <c r="B4" t="s">
        <v>4</v>
      </c>
      <c r="C4" t="s">
        <v>100</v>
      </c>
      <c r="D4" t="s">
        <v>7</v>
      </c>
      <c r="E4" s="4">
        <v>51.02</v>
      </c>
      <c r="F4" s="4">
        <v>51.1</v>
      </c>
      <c r="G4" s="4">
        <v>51.03</v>
      </c>
      <c r="H4" s="4">
        <v>50.82</v>
      </c>
      <c r="I4" s="4">
        <v>51.07</v>
      </c>
      <c r="J4" s="4">
        <v>51.25</v>
      </c>
      <c r="K4" s="4">
        <v>51.43</v>
      </c>
      <c r="L4" s="4">
        <v>51.63</v>
      </c>
      <c r="M4" s="4">
        <v>51.46</v>
      </c>
      <c r="N4" s="4">
        <v>51.47</v>
      </c>
      <c r="O4" s="4">
        <v>51.5</v>
      </c>
      <c r="P4" s="4">
        <v>51.52</v>
      </c>
      <c r="Q4" s="4">
        <v>51.53</v>
      </c>
      <c r="R4" s="4">
        <v>51.52</v>
      </c>
      <c r="S4" s="4">
        <v>51.5</v>
      </c>
      <c r="T4" s="4">
        <v>51.47</v>
      </c>
      <c r="U4" s="4">
        <v>51.44</v>
      </c>
      <c r="V4" s="4">
        <v>51.27</v>
      </c>
      <c r="W4" s="4">
        <v>51.26</v>
      </c>
      <c r="X4" s="4">
        <v>51.25</v>
      </c>
      <c r="Y4" s="4">
        <v>51.24</v>
      </c>
      <c r="Z4" s="4">
        <v>51.23</v>
      </c>
      <c r="AA4" s="4">
        <v>51.22</v>
      </c>
      <c r="AB4" s="4">
        <v>51.214599999999997</v>
      </c>
    </row>
    <row r="5" spans="1:28" x14ac:dyDescent="0.25">
      <c r="A5" t="s">
        <v>8</v>
      </c>
      <c r="B5" t="s">
        <v>4</v>
      </c>
      <c r="C5" t="s">
        <v>100</v>
      </c>
      <c r="D5" t="s">
        <v>9</v>
      </c>
      <c r="E5" s="4">
        <v>48.98</v>
      </c>
      <c r="F5" s="4">
        <v>48.9</v>
      </c>
      <c r="G5" s="4">
        <v>48.97</v>
      </c>
      <c r="H5" s="4">
        <v>49.18</v>
      </c>
      <c r="I5" s="4">
        <v>48.93</v>
      </c>
      <c r="J5" s="4">
        <v>48.75</v>
      </c>
      <c r="K5" s="4">
        <v>48.57</v>
      </c>
      <c r="L5" s="4">
        <v>48.37</v>
      </c>
      <c r="M5" s="4">
        <v>48.54</v>
      </c>
      <c r="N5" s="4">
        <v>48.53</v>
      </c>
      <c r="O5" s="4">
        <v>48.5</v>
      </c>
      <c r="P5" s="4">
        <v>48.48</v>
      </c>
      <c r="Q5" s="4">
        <v>48.47</v>
      </c>
      <c r="R5" s="4">
        <v>48.48</v>
      </c>
      <c r="S5" s="4">
        <v>48.5</v>
      </c>
      <c r="T5" s="4">
        <v>48.53</v>
      </c>
      <c r="U5" s="4">
        <v>48.56</v>
      </c>
      <c r="V5" s="4">
        <v>48.73</v>
      </c>
      <c r="W5" s="4">
        <v>48.74</v>
      </c>
      <c r="X5" s="4">
        <v>48.75</v>
      </c>
      <c r="Y5" s="4">
        <v>48.76</v>
      </c>
      <c r="Z5" s="4">
        <v>48.77</v>
      </c>
      <c r="AA5" s="4">
        <v>48.78</v>
      </c>
      <c r="AB5" s="4">
        <v>48.785400000000003</v>
      </c>
    </row>
    <row r="6" spans="1:28" x14ac:dyDescent="0.25">
      <c r="A6" t="s">
        <v>10</v>
      </c>
      <c r="B6" t="s">
        <v>4</v>
      </c>
      <c r="C6" t="s">
        <v>100</v>
      </c>
      <c r="D6" t="s">
        <v>11</v>
      </c>
      <c r="E6" s="4">
        <v>27.99</v>
      </c>
      <c r="F6" s="4">
        <v>28.51</v>
      </c>
      <c r="G6" s="4">
        <v>29.04</v>
      </c>
      <c r="H6" s="4">
        <v>30.48</v>
      </c>
      <c r="I6" s="4">
        <v>31.91</v>
      </c>
      <c r="J6" s="4">
        <v>33.35</v>
      </c>
      <c r="K6" s="4">
        <v>34.78</v>
      </c>
      <c r="L6" s="4">
        <v>36.22</v>
      </c>
      <c r="M6" s="4">
        <v>37.659999999999997</v>
      </c>
      <c r="N6" s="4">
        <v>39.090000000000003</v>
      </c>
      <c r="O6" s="4">
        <v>40.53</v>
      </c>
      <c r="P6" s="4">
        <v>41.76</v>
      </c>
      <c r="Q6" s="4">
        <v>42.99</v>
      </c>
      <c r="R6" s="4">
        <v>44.34</v>
      </c>
      <c r="S6" s="4">
        <v>45.89</v>
      </c>
      <c r="T6" s="4">
        <v>46.99</v>
      </c>
      <c r="U6" s="4">
        <v>48.34</v>
      </c>
      <c r="V6" s="4">
        <v>49.95</v>
      </c>
      <c r="W6" s="4">
        <v>51.27</v>
      </c>
      <c r="X6" s="4">
        <v>52.57</v>
      </c>
      <c r="Y6" s="4">
        <v>53.73</v>
      </c>
      <c r="Z6" s="4">
        <v>54.77</v>
      </c>
      <c r="AA6" s="4">
        <v>56.1</v>
      </c>
      <c r="AB6" s="4">
        <v>57.349699999999999</v>
      </c>
    </row>
    <row r="7" spans="1:28" x14ac:dyDescent="0.25">
      <c r="A7" t="s">
        <v>12</v>
      </c>
      <c r="B7" t="s">
        <v>4</v>
      </c>
      <c r="C7" t="s">
        <v>100</v>
      </c>
      <c r="D7" t="s">
        <v>13</v>
      </c>
      <c r="E7" s="4">
        <v>72.010000000000005</v>
      </c>
      <c r="F7" s="4">
        <v>71.489999999999995</v>
      </c>
      <c r="G7" s="4">
        <v>70.959999999999994</v>
      </c>
      <c r="H7" s="4">
        <v>69.52</v>
      </c>
      <c r="I7" s="4">
        <v>68.09</v>
      </c>
      <c r="J7" s="4">
        <v>66.650000000000006</v>
      </c>
      <c r="K7" s="4">
        <v>65.22</v>
      </c>
      <c r="L7" s="4">
        <v>63.78</v>
      </c>
      <c r="M7" s="4">
        <v>62.34</v>
      </c>
      <c r="N7" s="4">
        <v>60.91</v>
      </c>
      <c r="O7" s="4">
        <v>59.47</v>
      </c>
      <c r="P7" s="4">
        <v>58.24</v>
      </c>
      <c r="Q7" s="4">
        <v>57.01</v>
      </c>
      <c r="R7" s="4">
        <v>55.66</v>
      </c>
      <c r="S7" s="4">
        <v>54.11</v>
      </c>
      <c r="T7" s="4">
        <v>53.01</v>
      </c>
      <c r="U7" s="4">
        <v>51.66</v>
      </c>
      <c r="V7" s="4">
        <v>50.05</v>
      </c>
      <c r="W7" s="4">
        <v>48.73</v>
      </c>
      <c r="X7" s="4">
        <v>47.43</v>
      </c>
      <c r="Y7" s="4">
        <v>46.27</v>
      </c>
      <c r="Z7" s="4">
        <v>45.23</v>
      </c>
      <c r="AA7" s="4">
        <v>43.9</v>
      </c>
      <c r="AB7" s="4">
        <v>42.650300000000001</v>
      </c>
    </row>
    <row r="8" spans="1:28" x14ac:dyDescent="0.25">
      <c r="A8" t="s">
        <v>14</v>
      </c>
      <c r="B8" t="s">
        <v>4</v>
      </c>
      <c r="C8" t="s">
        <v>100</v>
      </c>
      <c r="D8" t="s">
        <v>15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5.05</v>
      </c>
      <c r="P8" s="5">
        <v>4.95</v>
      </c>
      <c r="Q8" s="5">
        <v>5.34</v>
      </c>
      <c r="R8" s="5">
        <v>5.0773999999999999</v>
      </c>
      <c r="S8" s="5">
        <v>5.05</v>
      </c>
      <c r="T8" s="5">
        <v>5.13</v>
      </c>
      <c r="U8" s="5">
        <v>5.16</v>
      </c>
      <c r="V8" s="5">
        <v>0</v>
      </c>
      <c r="W8" s="5">
        <v>5.66</v>
      </c>
      <c r="X8" s="5">
        <v>5.69</v>
      </c>
      <c r="Y8" s="5">
        <v>5.68</v>
      </c>
      <c r="Z8" s="5">
        <v>5.69</v>
      </c>
      <c r="AA8" s="5">
        <v>5.83</v>
      </c>
      <c r="AB8" s="5">
        <v>0</v>
      </c>
    </row>
    <row r="9" spans="1:28" x14ac:dyDescent="0.25">
      <c r="A9" t="s">
        <v>16</v>
      </c>
      <c r="B9" t="s">
        <v>4</v>
      </c>
      <c r="C9" t="s">
        <v>100</v>
      </c>
      <c r="D9" t="s">
        <v>17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22.4</v>
      </c>
      <c r="O9" s="4">
        <v>22.1</v>
      </c>
      <c r="P9" s="4">
        <v>21.5</v>
      </c>
      <c r="Q9" s="4">
        <v>20.3</v>
      </c>
      <c r="R9" s="4">
        <v>19.8</v>
      </c>
      <c r="S9" s="4">
        <v>19.399999999999999</v>
      </c>
      <c r="T9" s="4">
        <v>19</v>
      </c>
      <c r="U9" s="4">
        <v>18.5</v>
      </c>
      <c r="V9" s="4">
        <v>16.600000000000001</v>
      </c>
      <c r="W9" s="4">
        <v>16.5</v>
      </c>
      <c r="X9" s="4">
        <v>16.5</v>
      </c>
      <c r="Y9" s="4">
        <v>16.399999999999999</v>
      </c>
      <c r="Z9" s="4">
        <v>16.489999999999998</v>
      </c>
      <c r="AA9" s="4">
        <v>17.600000000000001</v>
      </c>
      <c r="AB9" s="4">
        <v>0</v>
      </c>
    </row>
    <row r="10" spans="1:28" x14ac:dyDescent="0.25">
      <c r="A10" t="s">
        <v>18</v>
      </c>
      <c r="B10" t="s">
        <v>4</v>
      </c>
      <c r="C10" t="s">
        <v>101</v>
      </c>
      <c r="D10" t="s">
        <v>19</v>
      </c>
      <c r="E10" s="4">
        <v>25525380</v>
      </c>
      <c r="F10" s="4">
        <v>26302725</v>
      </c>
      <c r="G10" s="4">
        <v>27112328</v>
      </c>
      <c r="H10" s="4">
        <v>26663270</v>
      </c>
      <c r="I10" s="4">
        <v>25189638</v>
      </c>
      <c r="J10" s="4">
        <v>24030344</v>
      </c>
      <c r="K10" s="4">
        <v>0</v>
      </c>
      <c r="L10" s="4">
        <v>0</v>
      </c>
      <c r="M10" s="4">
        <v>0</v>
      </c>
      <c r="N10" s="4">
        <v>0</v>
      </c>
      <c r="O10" s="4">
        <v>20039061</v>
      </c>
      <c r="P10" s="4">
        <v>20894002</v>
      </c>
      <c r="Q10" s="4">
        <v>21790290</v>
      </c>
      <c r="R10" s="4">
        <v>22638509</v>
      </c>
      <c r="S10" s="4">
        <v>23488300</v>
      </c>
      <c r="T10" s="4">
        <v>24749600</v>
      </c>
      <c r="U10" s="4">
        <v>26578141</v>
      </c>
      <c r="V10" s="4">
        <v>29766695</v>
      </c>
      <c r="W10" s="4">
        <v>34244456</v>
      </c>
      <c r="X10" s="4">
        <v>36857624</v>
      </c>
      <c r="Y10" s="4">
        <v>38946903</v>
      </c>
      <c r="Z10" s="4">
        <v>40507145</v>
      </c>
      <c r="AA10" s="4">
        <v>42648284</v>
      </c>
      <c r="AB10" s="4">
        <v>0</v>
      </c>
    </row>
    <row r="11" spans="1:28" x14ac:dyDescent="0.25">
      <c r="A11" t="s">
        <v>62</v>
      </c>
      <c r="B11" t="s">
        <v>4</v>
      </c>
      <c r="C11" t="s">
        <v>101</v>
      </c>
      <c r="D11" t="s">
        <v>63</v>
      </c>
      <c r="E11" s="4">
        <v>124212000</v>
      </c>
      <c r="F11" s="4">
        <v>128226000</v>
      </c>
      <c r="G11" s="4">
        <v>131952000</v>
      </c>
      <c r="H11" s="4">
        <v>136150000</v>
      </c>
      <c r="I11" s="4">
        <v>139954000</v>
      </c>
      <c r="J11" s="4">
        <v>139538000</v>
      </c>
      <c r="K11" s="4">
        <v>135480000</v>
      </c>
      <c r="L11" s="4">
        <v>130132500</v>
      </c>
      <c r="M11" s="4">
        <v>125434700</v>
      </c>
      <c r="N11" s="4">
        <v>121567100</v>
      </c>
      <c r="O11" s="4">
        <v>116897400</v>
      </c>
      <c r="P11" s="4">
        <v>112462256</v>
      </c>
      <c r="Q11" s="4">
        <v>108640655</v>
      </c>
      <c r="R11" s="4">
        <v>107115346</v>
      </c>
      <c r="S11" s="4">
        <v>105640027</v>
      </c>
      <c r="T11" s="4">
        <v>103315122</v>
      </c>
      <c r="U11" s="4">
        <v>100714661</v>
      </c>
      <c r="V11" s="4">
        <v>99407043</v>
      </c>
      <c r="W11" s="4">
        <v>99263674</v>
      </c>
      <c r="X11" s="4">
        <v>96958985</v>
      </c>
      <c r="Y11" s="4">
        <v>93605487</v>
      </c>
      <c r="Z11" s="4">
        <v>94510651</v>
      </c>
      <c r="AA11" s="4">
        <v>96921831</v>
      </c>
      <c r="AB11" s="4">
        <v>0</v>
      </c>
    </row>
    <row r="12" spans="1:28" x14ac:dyDescent="0.25">
      <c r="A12" t="s">
        <v>20</v>
      </c>
      <c r="B12" t="s">
        <v>4</v>
      </c>
      <c r="C12" t="s">
        <v>101</v>
      </c>
      <c r="D12" t="s">
        <v>21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65762936</v>
      </c>
      <c r="Q12" s="4">
        <v>62662125</v>
      </c>
      <c r="R12" s="4">
        <v>60083851</v>
      </c>
      <c r="S12" s="4">
        <v>57941139</v>
      </c>
      <c r="T12" s="4">
        <v>56282860</v>
      </c>
      <c r="U12" s="4">
        <v>54897291</v>
      </c>
      <c r="V12" s="4">
        <v>53423332</v>
      </c>
      <c r="W12" s="4">
        <v>51212480</v>
      </c>
      <c r="X12" s="4">
        <v>48261414</v>
      </c>
      <c r="Y12" s="4">
        <v>44883526</v>
      </c>
      <c r="Z12" s="4">
        <v>44308928</v>
      </c>
      <c r="AA12" s="4">
        <v>43456512</v>
      </c>
      <c r="AB12" s="4">
        <v>0</v>
      </c>
    </row>
    <row r="13" spans="1:28" x14ac:dyDescent="0.25">
      <c r="A13" t="s">
        <v>22</v>
      </c>
      <c r="B13" t="s">
        <v>4</v>
      </c>
      <c r="C13" t="s">
        <v>101</v>
      </c>
      <c r="D13" t="s">
        <v>23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36489861</v>
      </c>
      <c r="Q13" s="4">
        <v>40309409</v>
      </c>
      <c r="R13" s="4">
        <v>43418552</v>
      </c>
      <c r="S13" s="4">
        <v>45274908</v>
      </c>
      <c r="T13" s="4">
        <v>45760735</v>
      </c>
      <c r="U13" s="4">
        <v>46244384</v>
      </c>
      <c r="V13" s="4">
        <v>46705958</v>
      </c>
      <c r="W13" s="4">
        <v>46866060</v>
      </c>
      <c r="X13" s="4">
        <v>45952782</v>
      </c>
      <c r="Y13" s="4">
        <v>43699228</v>
      </c>
      <c r="Z13" s="4">
        <v>41706510</v>
      </c>
      <c r="AA13" s="4">
        <v>40376929</v>
      </c>
      <c r="AB13" s="4">
        <v>0</v>
      </c>
    </row>
    <row r="14" spans="1:28" x14ac:dyDescent="0.25">
      <c r="A14" t="s">
        <v>24</v>
      </c>
      <c r="B14" t="s">
        <v>4</v>
      </c>
      <c r="C14" t="s">
        <v>101</v>
      </c>
      <c r="D14" t="s">
        <v>25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14092467</v>
      </c>
      <c r="Q14" s="4">
        <v>16000395</v>
      </c>
      <c r="R14" s="4">
        <v>18098869</v>
      </c>
      <c r="S14" s="4">
        <v>19870065</v>
      </c>
      <c r="T14" s="4">
        <v>20870873</v>
      </c>
      <c r="U14" s="4">
        <v>21786925</v>
      </c>
      <c r="V14" s="4">
        <v>22317637</v>
      </c>
      <c r="W14" s="4">
        <v>22053300</v>
      </c>
      <c r="X14" s="4">
        <v>21136871</v>
      </c>
      <c r="Y14" s="4">
        <v>19229706</v>
      </c>
      <c r="Z14" s="4">
        <v>17552823</v>
      </c>
      <c r="AA14" s="4">
        <v>16567024</v>
      </c>
      <c r="AB14" s="4">
        <v>0</v>
      </c>
    </row>
    <row r="15" spans="1:28" x14ac:dyDescent="0.25">
      <c r="A15" t="s">
        <v>26</v>
      </c>
      <c r="B15" t="s">
        <v>4</v>
      </c>
      <c r="C15" t="s">
        <v>101</v>
      </c>
      <c r="D15" t="s">
        <v>27</v>
      </c>
      <c r="E15" s="4">
        <v>0</v>
      </c>
      <c r="F15" s="4">
        <v>1516871</v>
      </c>
      <c r="G15" s="4">
        <v>1638200</v>
      </c>
      <c r="H15" s="4">
        <v>1794630</v>
      </c>
      <c r="I15" s="4">
        <v>1986125</v>
      </c>
      <c r="J15" s="4">
        <v>2234647</v>
      </c>
      <c r="K15" s="4">
        <v>2724421</v>
      </c>
      <c r="L15" s="4">
        <v>3400181</v>
      </c>
      <c r="M15" s="4">
        <v>4243744</v>
      </c>
      <c r="N15" s="4">
        <v>5270845</v>
      </c>
      <c r="O15" s="4">
        <v>6292089</v>
      </c>
      <c r="P15" s="4">
        <v>7378436</v>
      </c>
      <c r="Q15" s="4">
        <v>8488188</v>
      </c>
      <c r="R15" s="4">
        <v>9433395</v>
      </c>
      <c r="S15" s="4">
        <v>10243030</v>
      </c>
      <c r="T15" s="4">
        <v>11042207</v>
      </c>
      <c r="U15" s="4">
        <v>11798511</v>
      </c>
      <c r="V15" s="4">
        <v>12656132</v>
      </c>
      <c r="W15" s="4">
        <v>13496577</v>
      </c>
      <c r="X15" s="4">
        <v>14270888</v>
      </c>
      <c r="Y15" s="4">
        <v>14944353</v>
      </c>
      <c r="Z15" s="4">
        <v>15410653</v>
      </c>
      <c r="AA15" s="4">
        <v>15766848</v>
      </c>
      <c r="AB15" s="4">
        <v>0</v>
      </c>
    </row>
    <row r="16" spans="1:28" x14ac:dyDescent="0.25">
      <c r="A16" t="s">
        <v>28</v>
      </c>
      <c r="B16" t="s">
        <v>4</v>
      </c>
      <c r="C16" t="s">
        <v>101</v>
      </c>
      <c r="D16" t="s">
        <v>29</v>
      </c>
      <c r="E16" s="4">
        <v>0</v>
      </c>
      <c r="F16" s="4">
        <v>1281768</v>
      </c>
      <c r="G16" s="4">
        <v>1268229</v>
      </c>
      <c r="H16" s="4">
        <v>1226449</v>
      </c>
      <c r="I16" s="4">
        <v>1188237</v>
      </c>
      <c r="J16" s="4">
        <v>1174117</v>
      </c>
      <c r="K16" s="4">
        <v>1361453</v>
      </c>
      <c r="L16" s="4">
        <v>2160719</v>
      </c>
      <c r="M16" s="4">
        <v>2946914</v>
      </c>
      <c r="N16" s="4">
        <v>3762786</v>
      </c>
      <c r="O16" s="4">
        <v>4793553</v>
      </c>
      <c r="P16" s="4">
        <v>5956533</v>
      </c>
      <c r="Q16" s="4">
        <v>7129580</v>
      </c>
      <c r="R16" s="4">
        <v>7955051</v>
      </c>
      <c r="S16" s="4">
        <v>8605924</v>
      </c>
      <c r="T16" s="4">
        <v>9168042</v>
      </c>
      <c r="U16" s="4">
        <v>9648059</v>
      </c>
      <c r="V16" s="4">
        <v>9661797</v>
      </c>
      <c r="W16" s="4">
        <v>9588501</v>
      </c>
      <c r="X16" s="4">
        <v>9642267</v>
      </c>
      <c r="Y16" s="4">
        <v>9736373</v>
      </c>
      <c r="Z16" s="4">
        <v>10066346</v>
      </c>
      <c r="AA16" s="4">
        <v>10486120</v>
      </c>
      <c r="AB16" s="4">
        <v>0</v>
      </c>
    </row>
    <row r="17" spans="1:28" x14ac:dyDescent="0.25">
      <c r="A17" t="s">
        <v>30</v>
      </c>
      <c r="B17" t="s">
        <v>4</v>
      </c>
      <c r="C17" t="s">
        <v>101</v>
      </c>
      <c r="D17" t="s">
        <v>31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654286</v>
      </c>
      <c r="Q17" s="4">
        <v>787293</v>
      </c>
      <c r="R17" s="4">
        <v>896615</v>
      </c>
      <c r="S17" s="4">
        <v>972539</v>
      </c>
      <c r="T17" s="4">
        <v>1046429</v>
      </c>
      <c r="U17" s="4">
        <v>1158623</v>
      </c>
      <c r="V17" s="4">
        <v>1279466</v>
      </c>
      <c r="W17" s="4">
        <v>1374584</v>
      </c>
      <c r="X17" s="4">
        <v>1436008</v>
      </c>
      <c r="Y17" s="4">
        <v>1495670</v>
      </c>
      <c r="Z17" s="4">
        <v>1535013</v>
      </c>
      <c r="AA17" s="4">
        <v>1584719</v>
      </c>
      <c r="AB17" s="4">
        <v>0</v>
      </c>
    </row>
    <row r="18" spans="1:28" x14ac:dyDescent="0.25">
      <c r="A18" t="s">
        <v>32</v>
      </c>
      <c r="B18" t="s">
        <v>4</v>
      </c>
      <c r="C18" t="s">
        <v>101</v>
      </c>
      <c r="D18" t="s">
        <v>33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165610</v>
      </c>
      <c r="Q18" s="4">
        <v>191317</v>
      </c>
      <c r="R18" s="4">
        <v>208038</v>
      </c>
      <c r="S18" s="4">
        <v>222508</v>
      </c>
      <c r="T18" s="4">
        <v>236617</v>
      </c>
      <c r="U18" s="4">
        <v>246319</v>
      </c>
      <c r="V18" s="4">
        <v>258950</v>
      </c>
      <c r="W18" s="4">
        <v>271261</v>
      </c>
      <c r="X18" s="4">
        <v>283810</v>
      </c>
      <c r="Y18" s="4">
        <v>298283</v>
      </c>
      <c r="Z18" s="4">
        <v>312676</v>
      </c>
      <c r="AA18" s="4">
        <v>326687</v>
      </c>
      <c r="AB18" s="4">
        <v>0</v>
      </c>
    </row>
    <row r="19" spans="1:28" x14ac:dyDescent="0.25">
      <c r="A19" t="s">
        <v>34</v>
      </c>
      <c r="B19" t="s">
        <v>4</v>
      </c>
      <c r="C19" t="s">
        <v>100</v>
      </c>
      <c r="D19" t="s">
        <v>35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3.62</v>
      </c>
      <c r="P19" s="5">
        <v>3.8</v>
      </c>
      <c r="Q19" s="5">
        <v>3.93</v>
      </c>
      <c r="R19" s="5">
        <v>4.0989000000000004</v>
      </c>
      <c r="S19" s="5">
        <v>4.29</v>
      </c>
      <c r="T19" s="5">
        <v>4.47</v>
      </c>
      <c r="U19" s="5">
        <v>4.78</v>
      </c>
      <c r="V19" s="5">
        <v>0</v>
      </c>
      <c r="W19" s="5">
        <v>4.5999999999999996</v>
      </c>
      <c r="X19" s="5">
        <v>4.93</v>
      </c>
      <c r="Y19" s="5">
        <v>5.21</v>
      </c>
      <c r="Z19" s="5">
        <v>5.48</v>
      </c>
      <c r="AA19" s="5">
        <v>5.68</v>
      </c>
      <c r="AB19" s="5">
        <v>0</v>
      </c>
    </row>
    <row r="20" spans="1:28" x14ac:dyDescent="0.25">
      <c r="A20" t="s">
        <v>36</v>
      </c>
      <c r="B20" t="s">
        <v>4</v>
      </c>
      <c r="C20" t="s">
        <v>100</v>
      </c>
      <c r="D20" t="s">
        <v>37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3.29</v>
      </c>
      <c r="P20" s="5">
        <v>3.2</v>
      </c>
      <c r="Q20" s="5">
        <v>3.32</v>
      </c>
      <c r="R20" s="5">
        <v>3.3534999999999999</v>
      </c>
      <c r="S20" s="5">
        <v>3.35</v>
      </c>
      <c r="T20" s="5">
        <v>3.32</v>
      </c>
      <c r="U20" s="5">
        <v>3.44</v>
      </c>
      <c r="V20" s="5">
        <v>0</v>
      </c>
      <c r="W20" s="5">
        <v>3.15</v>
      </c>
      <c r="X20" s="5">
        <v>3.34</v>
      </c>
      <c r="Y20" s="5">
        <v>3.51</v>
      </c>
      <c r="Z20" s="5">
        <v>3.71</v>
      </c>
      <c r="AA20" s="5">
        <v>3.99</v>
      </c>
      <c r="AB20" s="5">
        <v>0</v>
      </c>
    </row>
    <row r="21" spans="1:28" x14ac:dyDescent="0.25">
      <c r="A21" t="s">
        <v>38</v>
      </c>
      <c r="B21" t="s">
        <v>4</v>
      </c>
      <c r="C21" t="s">
        <v>100</v>
      </c>
      <c r="D21" t="s">
        <v>39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2.4700000000000002</v>
      </c>
      <c r="P21" s="5">
        <v>2.8</v>
      </c>
      <c r="Q21" s="5">
        <v>2.68</v>
      </c>
      <c r="R21" s="5">
        <v>2.7410999999999999</v>
      </c>
      <c r="S21" s="5">
        <v>2.8</v>
      </c>
      <c r="T21" s="5">
        <v>2.83</v>
      </c>
      <c r="U21" s="5">
        <v>2.79</v>
      </c>
      <c r="V21" s="5">
        <v>0</v>
      </c>
      <c r="W21" s="5">
        <v>2.52</v>
      </c>
      <c r="X21" s="5">
        <v>2.5099999999999998</v>
      </c>
      <c r="Y21" s="5">
        <v>2.4900000000000002</v>
      </c>
      <c r="Z21" s="5">
        <v>2.59</v>
      </c>
      <c r="AA21" s="5">
        <v>2.64</v>
      </c>
      <c r="AB21" s="5">
        <v>0</v>
      </c>
    </row>
    <row r="22" spans="1:28" x14ac:dyDescent="0.25">
      <c r="A22" t="s">
        <v>40</v>
      </c>
      <c r="B22" t="s">
        <v>4</v>
      </c>
      <c r="C22" t="s">
        <v>100</v>
      </c>
      <c r="D22" t="s">
        <v>41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1.47</v>
      </c>
      <c r="P22" s="5">
        <v>1.53</v>
      </c>
      <c r="Q22" s="5">
        <v>1.71</v>
      </c>
      <c r="R22" s="5">
        <v>1.7299</v>
      </c>
      <c r="S22" s="5">
        <v>1.77</v>
      </c>
      <c r="T22" s="5">
        <v>1.87</v>
      </c>
      <c r="U22" s="5">
        <v>1.93</v>
      </c>
      <c r="V22" s="5">
        <v>0</v>
      </c>
      <c r="W22" s="5">
        <v>1.85</v>
      </c>
      <c r="X22" s="5">
        <v>1.89</v>
      </c>
      <c r="Y22" s="5">
        <v>1.9</v>
      </c>
      <c r="Z22" s="5">
        <v>1.9</v>
      </c>
      <c r="AA22" s="5">
        <v>1.93</v>
      </c>
      <c r="AB22" s="5">
        <v>0</v>
      </c>
    </row>
    <row r="23" spans="1:28" x14ac:dyDescent="0.25">
      <c r="A23" t="s">
        <v>42</v>
      </c>
      <c r="B23" t="s">
        <v>4</v>
      </c>
      <c r="C23" t="s">
        <v>100</v>
      </c>
      <c r="D23" t="s">
        <v>43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0.75</v>
      </c>
      <c r="P23" s="5">
        <v>0.84</v>
      </c>
      <c r="Q23" s="5">
        <v>0.92</v>
      </c>
      <c r="R23" s="5">
        <v>0.90759999999999996</v>
      </c>
      <c r="S23" s="5">
        <v>0.95</v>
      </c>
      <c r="T23" s="5">
        <v>0.99</v>
      </c>
      <c r="U23" s="5">
        <v>1.01</v>
      </c>
      <c r="V23" s="5">
        <v>0</v>
      </c>
      <c r="W23" s="5">
        <v>1.04</v>
      </c>
      <c r="X23" s="5">
        <v>1.08</v>
      </c>
      <c r="Y23" s="5">
        <v>1.1399999999999999</v>
      </c>
      <c r="Z23" s="5">
        <v>1.18</v>
      </c>
      <c r="AA23" s="5">
        <v>1.19</v>
      </c>
      <c r="AB23" s="5">
        <v>0</v>
      </c>
    </row>
    <row r="24" spans="1:28" x14ac:dyDescent="0.25">
      <c r="A24" t="s">
        <v>44</v>
      </c>
      <c r="B24" t="s">
        <v>4</v>
      </c>
      <c r="C24" t="s">
        <v>100</v>
      </c>
      <c r="D24" t="s">
        <v>45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0.27</v>
      </c>
      <c r="P24" s="5">
        <v>0.3</v>
      </c>
      <c r="Q24" s="5">
        <v>0.33</v>
      </c>
      <c r="R24" s="5">
        <v>0.3473</v>
      </c>
      <c r="S24" s="5">
        <v>0.37</v>
      </c>
      <c r="T24" s="5">
        <v>0.41</v>
      </c>
      <c r="U24" s="5">
        <v>0.41</v>
      </c>
      <c r="V24" s="5">
        <v>0</v>
      </c>
      <c r="W24" s="5">
        <v>0.42</v>
      </c>
      <c r="X24" s="5">
        <v>0.42</v>
      </c>
      <c r="Y24" s="5">
        <v>0.47</v>
      </c>
      <c r="Z24" s="5">
        <v>0.5</v>
      </c>
      <c r="AA24" s="5">
        <v>0.52</v>
      </c>
      <c r="AB24" s="5">
        <v>0</v>
      </c>
    </row>
    <row r="25" spans="1:28" x14ac:dyDescent="0.25">
      <c r="A25" t="s">
        <v>46</v>
      </c>
      <c r="B25" t="s">
        <v>4</v>
      </c>
      <c r="C25" t="s">
        <v>100</v>
      </c>
      <c r="D25" t="s">
        <v>47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0.08</v>
      </c>
      <c r="P25" s="5">
        <v>0.09</v>
      </c>
      <c r="Q25" s="5">
        <v>0.09</v>
      </c>
      <c r="R25" s="5">
        <v>0</v>
      </c>
      <c r="S25" s="5">
        <v>0.09</v>
      </c>
      <c r="T25" s="5">
        <v>0.1</v>
      </c>
      <c r="U25" s="5">
        <v>0.1</v>
      </c>
      <c r="V25" s="5">
        <v>0</v>
      </c>
      <c r="W25" s="5">
        <v>0.13</v>
      </c>
      <c r="X25" s="5">
        <v>0.13</v>
      </c>
      <c r="Y25" s="5">
        <v>0.14000000000000001</v>
      </c>
      <c r="Z25" s="5">
        <v>0.16</v>
      </c>
      <c r="AA25" s="5">
        <v>0.16</v>
      </c>
      <c r="AB25" s="5">
        <v>0</v>
      </c>
    </row>
    <row r="26" spans="1:28" x14ac:dyDescent="0.25">
      <c r="A26" t="s">
        <v>48</v>
      </c>
      <c r="B26" t="s">
        <v>4</v>
      </c>
      <c r="C26" t="s">
        <v>100</v>
      </c>
      <c r="D26" t="s">
        <v>49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0.02</v>
      </c>
      <c r="P26" s="5">
        <v>0.02</v>
      </c>
      <c r="Q26" s="5">
        <v>0</v>
      </c>
      <c r="R26" s="5">
        <v>0</v>
      </c>
      <c r="S26" s="5">
        <v>0.02</v>
      </c>
      <c r="T26" s="5">
        <v>0.02</v>
      </c>
      <c r="U26" s="5">
        <v>0.03</v>
      </c>
      <c r="V26" s="5">
        <v>0</v>
      </c>
      <c r="W26" s="5">
        <v>0.03</v>
      </c>
      <c r="X26" s="5">
        <v>0.03</v>
      </c>
      <c r="Y26" s="5">
        <v>0.03</v>
      </c>
      <c r="Z26" s="5">
        <v>0.03</v>
      </c>
      <c r="AA26" s="5">
        <v>3.2300000000000002E-2</v>
      </c>
      <c r="AB26" s="5">
        <v>0</v>
      </c>
    </row>
    <row r="27" spans="1:28" x14ac:dyDescent="0.25">
      <c r="A27" t="s">
        <v>50</v>
      </c>
      <c r="B27" t="s">
        <v>4</v>
      </c>
      <c r="C27" t="s">
        <v>100</v>
      </c>
      <c r="D27" t="s">
        <v>51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7.3</v>
      </c>
      <c r="O27" s="4">
        <v>7.5</v>
      </c>
      <c r="P27" s="4">
        <v>7.6</v>
      </c>
      <c r="Q27" s="4">
        <v>7.7</v>
      </c>
      <c r="R27" s="4">
        <v>7.9</v>
      </c>
      <c r="S27" s="4">
        <v>8.1</v>
      </c>
      <c r="T27" s="4">
        <v>8.3000000000000007</v>
      </c>
      <c r="U27" s="4">
        <v>8.5</v>
      </c>
      <c r="V27" s="4">
        <v>8.9</v>
      </c>
      <c r="W27" s="4">
        <v>9.1</v>
      </c>
      <c r="X27" s="4">
        <v>9.4</v>
      </c>
      <c r="Y27" s="4">
        <v>9.6999999999999993</v>
      </c>
      <c r="Z27" s="4">
        <v>10.1</v>
      </c>
      <c r="AA27" s="4">
        <v>10.5</v>
      </c>
      <c r="AB27" s="4">
        <v>10.8</v>
      </c>
    </row>
    <row r="28" spans="1:28" x14ac:dyDescent="0.25">
      <c r="A28" t="s">
        <v>64</v>
      </c>
      <c r="B28" t="s">
        <v>4</v>
      </c>
      <c r="C28" t="s">
        <v>99</v>
      </c>
      <c r="D28" t="s">
        <v>65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22542</v>
      </c>
      <c r="U28" s="4">
        <v>22978</v>
      </c>
      <c r="V28" s="4">
        <v>24223</v>
      </c>
      <c r="W28" s="4">
        <v>25278</v>
      </c>
      <c r="X28" s="4">
        <v>26261</v>
      </c>
      <c r="Y28" s="4">
        <v>26894</v>
      </c>
      <c r="Z28" s="4">
        <v>27395</v>
      </c>
      <c r="AA28" s="4">
        <v>27747</v>
      </c>
      <c r="AB28" s="4">
        <v>28171</v>
      </c>
    </row>
    <row r="29" spans="1:28" x14ac:dyDescent="0.25">
      <c r="A29" t="s">
        <v>66</v>
      </c>
      <c r="B29" t="s">
        <v>4</v>
      </c>
      <c r="C29" t="s">
        <v>100</v>
      </c>
      <c r="D29" t="s">
        <v>67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65.099999999999994</v>
      </c>
      <c r="V29" s="4">
        <v>65.099999999999994</v>
      </c>
      <c r="W29" s="4">
        <v>65.900000000000006</v>
      </c>
      <c r="X29" s="4">
        <v>66.400000000000006</v>
      </c>
      <c r="Y29" s="4">
        <v>66.67</v>
      </c>
      <c r="Z29" s="4">
        <v>67</v>
      </c>
      <c r="AA29" s="4">
        <v>66.400000000000006</v>
      </c>
      <c r="AB29" s="4">
        <v>0</v>
      </c>
    </row>
    <row r="30" spans="1:28" x14ac:dyDescent="0.25">
      <c r="A30" t="s">
        <v>68</v>
      </c>
      <c r="B30" t="s">
        <v>4</v>
      </c>
      <c r="C30" t="s">
        <v>100</v>
      </c>
      <c r="D30" t="s">
        <v>69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34.9</v>
      </c>
      <c r="V30" s="4">
        <v>34.9</v>
      </c>
      <c r="W30" s="4">
        <v>34.1</v>
      </c>
      <c r="X30" s="4">
        <v>33.6</v>
      </c>
      <c r="Y30" s="4">
        <v>33.33</v>
      </c>
      <c r="Z30" s="4">
        <v>33</v>
      </c>
      <c r="AA30" s="4">
        <v>33.6</v>
      </c>
      <c r="AB30" s="4">
        <v>0</v>
      </c>
    </row>
    <row r="31" spans="1:28" x14ac:dyDescent="0.25">
      <c r="A31" t="s">
        <v>70</v>
      </c>
      <c r="B31" t="s">
        <v>4</v>
      </c>
      <c r="C31" t="s">
        <v>100</v>
      </c>
      <c r="D31" t="s">
        <v>71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11.4</v>
      </c>
      <c r="U31" s="4">
        <v>12.2</v>
      </c>
      <c r="V31" s="4">
        <v>12.9</v>
      </c>
      <c r="W31" s="4">
        <v>14.3</v>
      </c>
      <c r="X31" s="4">
        <v>15.1</v>
      </c>
      <c r="Y31" s="4">
        <v>15.2</v>
      </c>
      <c r="Z31" s="4">
        <v>17.100000000000001</v>
      </c>
      <c r="AA31" s="4">
        <v>17.899999999999999</v>
      </c>
      <c r="AB31" s="4">
        <v>0</v>
      </c>
    </row>
    <row r="32" spans="1:28" x14ac:dyDescent="0.25">
      <c r="A32" t="s">
        <v>72</v>
      </c>
      <c r="B32" t="s">
        <v>4</v>
      </c>
      <c r="C32" t="s">
        <v>99</v>
      </c>
      <c r="D32" t="s">
        <v>73</v>
      </c>
      <c r="E32" s="4">
        <v>67468</v>
      </c>
      <c r="F32" s="4">
        <v>68135</v>
      </c>
      <c r="G32" s="4">
        <v>68855</v>
      </c>
      <c r="H32" s="4">
        <v>69765</v>
      </c>
      <c r="I32" s="4">
        <v>70800</v>
      </c>
      <c r="J32" s="4">
        <v>72087</v>
      </c>
      <c r="K32" s="4">
        <v>72791</v>
      </c>
      <c r="L32" s="4">
        <v>73992</v>
      </c>
      <c r="M32" s="4">
        <v>73884</v>
      </c>
      <c r="N32" s="4">
        <v>74492</v>
      </c>
      <c r="O32" s="4">
        <v>74911</v>
      </c>
      <c r="P32" s="4">
        <v>75290</v>
      </c>
      <c r="Q32" s="4">
        <v>76120</v>
      </c>
      <c r="R32" s="4">
        <v>76315</v>
      </c>
      <c r="S32" s="4">
        <v>76531</v>
      </c>
      <c r="T32" s="4">
        <v>77046</v>
      </c>
      <c r="U32" s="4">
        <v>77510</v>
      </c>
      <c r="V32" s="4">
        <v>78388</v>
      </c>
      <c r="W32" s="4">
        <v>78579</v>
      </c>
      <c r="X32" s="4">
        <v>78894</v>
      </c>
      <c r="Y32" s="4">
        <v>79300</v>
      </c>
      <c r="Z32" s="4">
        <v>79690</v>
      </c>
      <c r="AA32" s="4">
        <v>80091</v>
      </c>
      <c r="AB32" s="4">
        <v>0</v>
      </c>
    </row>
    <row r="33" spans="1:28" x14ac:dyDescent="0.25">
      <c r="A33" t="s">
        <v>74</v>
      </c>
      <c r="B33" t="s">
        <v>4</v>
      </c>
      <c r="C33" t="s">
        <v>99</v>
      </c>
      <c r="D33" t="s">
        <v>75</v>
      </c>
      <c r="E33" s="4">
        <v>66808</v>
      </c>
      <c r="F33" s="4">
        <v>67455</v>
      </c>
      <c r="G33" s="4">
        <v>68065</v>
      </c>
      <c r="H33" s="4">
        <v>68950</v>
      </c>
      <c r="I33" s="4">
        <v>69820</v>
      </c>
      <c r="J33" s="4">
        <v>70637</v>
      </c>
      <c r="K33" s="4">
        <v>71394</v>
      </c>
      <c r="L33" s="4">
        <v>72085</v>
      </c>
      <c r="M33" s="4">
        <v>72797</v>
      </c>
      <c r="N33" s="4">
        <v>73280</v>
      </c>
      <c r="O33" s="4">
        <v>73736</v>
      </c>
      <c r="P33" s="4">
        <v>74264</v>
      </c>
      <c r="Q33" s="4">
        <v>74647</v>
      </c>
      <c r="R33" s="4">
        <v>74978</v>
      </c>
      <c r="S33" s="4">
        <v>75321</v>
      </c>
      <c r="T33" s="4">
        <v>75564</v>
      </c>
      <c r="U33" s="4">
        <v>75828</v>
      </c>
      <c r="V33" s="4">
        <v>76105</v>
      </c>
      <c r="W33" s="4">
        <v>76420</v>
      </c>
      <c r="X33" s="4">
        <v>76704</v>
      </c>
      <c r="Y33" s="4">
        <v>76977</v>
      </c>
      <c r="Z33" s="4">
        <v>77253</v>
      </c>
      <c r="AA33" s="4">
        <v>77451</v>
      </c>
      <c r="AB33" s="4">
        <v>77603</v>
      </c>
    </row>
    <row r="34" spans="1:28" x14ac:dyDescent="0.25">
      <c r="A34" t="s">
        <v>76</v>
      </c>
      <c r="B34" t="s">
        <v>4</v>
      </c>
      <c r="C34" t="s">
        <v>99</v>
      </c>
      <c r="D34" t="s">
        <v>77</v>
      </c>
      <c r="E34" s="4">
        <v>18262</v>
      </c>
      <c r="F34" s="4">
        <v>18653</v>
      </c>
      <c r="G34" s="4">
        <v>19040</v>
      </c>
      <c r="H34" s="4">
        <v>19922</v>
      </c>
      <c r="I34" s="4">
        <v>20781</v>
      </c>
      <c r="J34" s="4">
        <v>21616</v>
      </c>
      <c r="K34" s="4">
        <v>22412</v>
      </c>
      <c r="L34" s="4">
        <v>23151</v>
      </c>
      <c r="M34" s="4">
        <v>24123</v>
      </c>
      <c r="N34" s="4">
        <v>25159</v>
      </c>
      <c r="O34" s="4">
        <v>26230</v>
      </c>
      <c r="P34" s="4">
        <v>27293</v>
      </c>
      <c r="Q34" s="4">
        <v>28389</v>
      </c>
      <c r="R34" s="4">
        <v>29630</v>
      </c>
      <c r="S34" s="4">
        <v>30953</v>
      </c>
      <c r="T34" s="4">
        <v>32103</v>
      </c>
      <c r="U34" s="4">
        <v>33322</v>
      </c>
      <c r="V34" s="4">
        <v>34687</v>
      </c>
      <c r="W34" s="4">
        <v>35914</v>
      </c>
      <c r="X34" s="4">
        <v>37102</v>
      </c>
      <c r="Y34" s="4">
        <v>38240</v>
      </c>
      <c r="Z34" s="4">
        <v>39310</v>
      </c>
      <c r="AA34" s="4">
        <v>40410</v>
      </c>
      <c r="AB34" s="4">
        <v>41428</v>
      </c>
    </row>
    <row r="35" spans="1:28" x14ac:dyDescent="0.25">
      <c r="A35" t="s">
        <v>78</v>
      </c>
      <c r="B35" t="s">
        <v>4</v>
      </c>
      <c r="C35" t="s">
        <v>99</v>
      </c>
      <c r="D35" t="s">
        <v>79</v>
      </c>
      <c r="E35" s="4">
        <v>48546</v>
      </c>
      <c r="F35" s="4">
        <v>48802</v>
      </c>
      <c r="G35" s="4">
        <v>49025</v>
      </c>
      <c r="H35" s="4">
        <v>49028</v>
      </c>
      <c r="I35" s="4">
        <v>49039</v>
      </c>
      <c r="J35" s="4">
        <v>49021</v>
      </c>
      <c r="K35" s="4">
        <v>48982</v>
      </c>
      <c r="L35" s="4">
        <v>48934</v>
      </c>
      <c r="M35" s="4">
        <v>48674</v>
      </c>
      <c r="N35" s="4">
        <v>48121</v>
      </c>
      <c r="O35" s="4">
        <v>47506</v>
      </c>
      <c r="P35" s="4">
        <v>46971</v>
      </c>
      <c r="Q35" s="4">
        <v>46258</v>
      </c>
      <c r="R35" s="4">
        <v>45348</v>
      </c>
      <c r="S35" s="4">
        <v>44368</v>
      </c>
      <c r="T35" s="4">
        <v>43461</v>
      </c>
      <c r="U35" s="4">
        <v>42506</v>
      </c>
      <c r="V35" s="4">
        <v>41418</v>
      </c>
      <c r="W35" s="4">
        <v>40506</v>
      </c>
      <c r="X35" s="4">
        <v>39602</v>
      </c>
      <c r="Y35" s="4">
        <v>38737</v>
      </c>
      <c r="Z35" s="4">
        <v>37943</v>
      </c>
      <c r="AA35" s="4">
        <v>37041</v>
      </c>
      <c r="AB35" s="4">
        <v>0</v>
      </c>
    </row>
    <row r="36" spans="1:28" x14ac:dyDescent="0.25">
      <c r="A36" t="s">
        <v>80</v>
      </c>
      <c r="B36" t="s">
        <v>4</v>
      </c>
      <c r="C36" t="s">
        <v>99</v>
      </c>
      <c r="D36" t="s">
        <v>81</v>
      </c>
      <c r="E36" s="4">
        <v>420.1</v>
      </c>
      <c r="F36" s="4">
        <v>476.4</v>
      </c>
      <c r="G36" s="4">
        <v>519.6</v>
      </c>
      <c r="H36" s="4">
        <v>552.79999999999995</v>
      </c>
      <c r="I36" s="4">
        <v>576.79999999999995</v>
      </c>
      <c r="J36" s="4">
        <v>571</v>
      </c>
      <c r="K36" s="4">
        <v>575</v>
      </c>
      <c r="L36" s="4">
        <v>595</v>
      </c>
      <c r="M36" s="4">
        <v>681</v>
      </c>
      <c r="N36" s="4">
        <v>770</v>
      </c>
      <c r="O36" s="4">
        <v>800</v>
      </c>
      <c r="P36" s="4">
        <v>827</v>
      </c>
      <c r="Q36" s="4">
        <v>839</v>
      </c>
      <c r="R36" s="4">
        <v>847</v>
      </c>
      <c r="S36" s="4">
        <v>830</v>
      </c>
      <c r="T36" s="4">
        <v>886</v>
      </c>
      <c r="U36" s="4">
        <v>921</v>
      </c>
      <c r="V36" s="4">
        <v>908</v>
      </c>
      <c r="W36" s="4">
        <v>922</v>
      </c>
      <c r="X36" s="4">
        <v>917</v>
      </c>
      <c r="Y36" s="4">
        <v>926</v>
      </c>
      <c r="Z36" s="4">
        <v>952</v>
      </c>
      <c r="AA36" s="4">
        <v>966</v>
      </c>
      <c r="AB36" s="4">
        <v>0</v>
      </c>
    </row>
    <row r="37" spans="1:28" x14ac:dyDescent="0.25">
      <c r="A37" t="s">
        <v>82</v>
      </c>
      <c r="B37" t="s">
        <v>4</v>
      </c>
      <c r="C37" t="s">
        <v>100</v>
      </c>
      <c r="D37" t="s">
        <v>83</v>
      </c>
      <c r="E37" s="4">
        <v>2.6</v>
      </c>
      <c r="F37" s="4">
        <v>2.8</v>
      </c>
      <c r="G37" s="4">
        <v>2.9</v>
      </c>
      <c r="H37" s="4">
        <v>3</v>
      </c>
      <c r="I37" s="4">
        <v>3.1</v>
      </c>
      <c r="J37" s="4">
        <v>3.1</v>
      </c>
      <c r="K37" s="4">
        <v>3.1</v>
      </c>
      <c r="L37" s="4">
        <v>3.1</v>
      </c>
      <c r="M37" s="4">
        <v>3.6</v>
      </c>
      <c r="N37" s="4">
        <v>4</v>
      </c>
      <c r="O37" s="4">
        <v>4.3</v>
      </c>
      <c r="P37" s="4">
        <v>4.2</v>
      </c>
      <c r="Q37" s="4">
        <v>4.2</v>
      </c>
      <c r="R37" s="4">
        <v>4.0999999999999996</v>
      </c>
      <c r="S37" s="4">
        <v>4</v>
      </c>
      <c r="T37" s="4">
        <v>4.2</v>
      </c>
      <c r="U37" s="4">
        <v>4.3</v>
      </c>
      <c r="V37" s="4">
        <v>4.0999999999999996</v>
      </c>
      <c r="W37" s="4">
        <v>4.0999999999999996</v>
      </c>
      <c r="X37" s="4">
        <v>4.0999999999999996</v>
      </c>
      <c r="Y37" s="4">
        <v>4.05</v>
      </c>
      <c r="Z37" s="4">
        <v>4.09</v>
      </c>
      <c r="AA37" s="4">
        <v>4.05</v>
      </c>
      <c r="AB37" s="4">
        <v>4.0199999999999996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E23" sqref="E23"/>
    </sheetView>
  </sheetViews>
  <sheetFormatPr defaultRowHeight="14.4" x14ac:dyDescent="0.25"/>
  <cols>
    <col min="1" max="1" width="31.44140625" customWidth="1"/>
    <col min="2" max="2" width="17.5546875" customWidth="1"/>
    <col min="4" max="4" width="36" customWidth="1"/>
    <col min="5" max="5" width="10.5546875" bestFit="1" customWidth="1"/>
    <col min="7" max="7" width="23.77734375" customWidth="1"/>
    <col min="8" max="8" width="10.5546875" bestFit="1" customWidth="1"/>
  </cols>
  <sheetData>
    <row r="1" spans="1:2" x14ac:dyDescent="0.25">
      <c r="A1" t="s">
        <v>58</v>
      </c>
      <c r="B1" t="s">
        <v>102</v>
      </c>
    </row>
    <row r="2" spans="1:2" x14ac:dyDescent="0.25">
      <c r="A2" t="s">
        <v>52</v>
      </c>
      <c r="B2" s="2">
        <f ca="1">INDIRECT($B$1&amp;"$2")</f>
        <v>42369</v>
      </c>
    </row>
    <row r="4" spans="1:2" s="7" customFormat="1" x14ac:dyDescent="0.25">
      <c r="A4" s="7" t="s">
        <v>53</v>
      </c>
    </row>
    <row r="5" spans="1:2" x14ac:dyDescent="0.25">
      <c r="A5" t="s">
        <v>54</v>
      </c>
      <c r="B5" s="6">
        <f ca="1">INDIRECT($B$1&amp;"$3")*10000</f>
        <v>1374620000</v>
      </c>
    </row>
    <row r="6" spans="1:2" x14ac:dyDescent="0.25">
      <c r="A6" t="s">
        <v>57</v>
      </c>
      <c r="B6" s="6">
        <f ca="1">INDIRECT($B$1&amp;"$4")</f>
        <v>51.22</v>
      </c>
    </row>
    <row r="7" spans="1:2" x14ac:dyDescent="0.25">
      <c r="A7" t="s">
        <v>56</v>
      </c>
      <c r="B7" s="6">
        <f ca="1">INDIRECT($B$1&amp;"$5")</f>
        <v>48.78</v>
      </c>
    </row>
    <row r="8" spans="1:2" x14ac:dyDescent="0.25">
      <c r="A8" t="s">
        <v>55</v>
      </c>
      <c r="B8" s="6">
        <f ca="1">INDIRECT($B$1&amp;"$6")</f>
        <v>56.1</v>
      </c>
    </row>
    <row r="9" spans="1:2" x14ac:dyDescent="0.25">
      <c r="A9" t="s">
        <v>59</v>
      </c>
      <c r="B9" s="6">
        <f ca="1">INDIRECT($B$1&amp;"$7")</f>
        <v>43.9</v>
      </c>
    </row>
    <row r="11" spans="1:2" s="8" customFormat="1" x14ac:dyDescent="0.25">
      <c r="A11" s="8" t="s">
        <v>60</v>
      </c>
    </row>
    <row r="12" spans="1:2" x14ac:dyDescent="0.25">
      <c r="A12" t="s">
        <v>61</v>
      </c>
      <c r="B12" s="6">
        <f ca="1">INDIRECT($B$1&amp;"$8")</f>
        <v>5.83</v>
      </c>
    </row>
    <row r="13" spans="1:2" x14ac:dyDescent="0.25">
      <c r="A13" t="s">
        <v>84</v>
      </c>
      <c r="B13" s="6">
        <f ca="1">INDIRECT($B$1&amp;"$9")</f>
        <v>17.600000000000001</v>
      </c>
    </row>
    <row r="14" spans="1:2" x14ac:dyDescent="0.25">
      <c r="A14" t="s">
        <v>85</v>
      </c>
      <c r="B14">
        <f ca="1">B13/15*16</f>
        <v>18.773333333333333</v>
      </c>
    </row>
    <row r="16" spans="1:2" s="10" customFormat="1" x14ac:dyDescent="0.25">
      <c r="A16" s="10" t="s">
        <v>86</v>
      </c>
    </row>
    <row r="17" spans="1:8" x14ac:dyDescent="0.25">
      <c r="A17" t="s">
        <v>87</v>
      </c>
      <c r="B17" s="6">
        <f ca="1">INDIRECT($B$1&amp;"$10")</f>
        <v>42648284</v>
      </c>
    </row>
    <row r="18" spans="1:8" x14ac:dyDescent="0.25">
      <c r="A18" t="s">
        <v>88</v>
      </c>
      <c r="B18" s="6">
        <f ca="1">INDIRECT($B$1&amp;"$11")</f>
        <v>96921831</v>
      </c>
    </row>
    <row r="19" spans="1:8" x14ac:dyDescent="0.25">
      <c r="A19" t="s">
        <v>89</v>
      </c>
      <c r="B19" s="6">
        <f ca="1">INDIRECT($B$1&amp;"$12")</f>
        <v>43456512</v>
      </c>
    </row>
    <row r="20" spans="1:8" x14ac:dyDescent="0.25">
      <c r="A20" t="s">
        <v>90</v>
      </c>
      <c r="B20" s="6">
        <f ca="1">INDIRECT($B$1&amp;"$13")</f>
        <v>40376929</v>
      </c>
      <c r="D20" t="s">
        <v>91</v>
      </c>
      <c r="E20" s="6">
        <f ca="1">INDIRECT($B$1&amp;"$14")</f>
        <v>16567024</v>
      </c>
    </row>
    <row r="21" spans="1:8" x14ac:dyDescent="0.25">
      <c r="A21" t="s">
        <v>92</v>
      </c>
      <c r="B21" s="6">
        <f ca="1">INDIRECT($B$1&amp;"$15")</f>
        <v>15766848</v>
      </c>
      <c r="D21" t="s">
        <v>93</v>
      </c>
      <c r="E21" s="6">
        <f ca="1">INDIRECT($B$1&amp;"$16")</f>
        <v>10486120</v>
      </c>
    </row>
    <row r="22" spans="1:8" x14ac:dyDescent="0.25">
      <c r="A22" t="s">
        <v>94</v>
      </c>
      <c r="B22" s="6">
        <f ca="1">INDIRECT($B$1&amp;"$17")</f>
        <v>1584719</v>
      </c>
    </row>
    <row r="23" spans="1:8" x14ac:dyDescent="0.25">
      <c r="A23" t="s">
        <v>95</v>
      </c>
      <c r="B23" s="6">
        <f ca="1">INDIRECT($B$1&amp;"$18")</f>
        <v>326687</v>
      </c>
    </row>
    <row r="25" spans="1:8" x14ac:dyDescent="0.25">
      <c r="A25" t="s">
        <v>96</v>
      </c>
      <c r="B25">
        <f ca="1">SUM(B17,B18,B19,B20,B21,B22,B23,E20,E21)</f>
        <v>268134954</v>
      </c>
      <c r="D25" t="s">
        <v>104</v>
      </c>
      <c r="E25">
        <f ca="1">SUM(B20,E20,B21,E21,B22,B23)</f>
        <v>85108327</v>
      </c>
      <c r="G25" t="s">
        <v>105</v>
      </c>
      <c r="H25">
        <f ca="1">SUM(B18,B19,B20,B21,B22,B23,E20,E21)</f>
        <v>225486670</v>
      </c>
    </row>
    <row r="26" spans="1:8" x14ac:dyDescent="0.25">
      <c r="A26" t="s">
        <v>97</v>
      </c>
      <c r="B26">
        <f ca="1">B25/$B$5*100</f>
        <v>19.506114708064771</v>
      </c>
      <c r="D26" t="s">
        <v>103</v>
      </c>
      <c r="E26">
        <f ca="1">E25/$B$5*100</f>
        <v>6.191407589006416</v>
      </c>
      <c r="G26" t="s">
        <v>106</v>
      </c>
      <c r="H26">
        <f ca="1">H25/$B$5*100</f>
        <v>16.40356389402162</v>
      </c>
    </row>
    <row r="28" spans="1:8" s="8" customFormat="1" x14ac:dyDescent="0.25">
      <c r="A28" s="8" t="s">
        <v>107</v>
      </c>
    </row>
    <row r="29" spans="1:8" x14ac:dyDescent="0.25">
      <c r="A29" t="s">
        <v>108</v>
      </c>
      <c r="B29" s="6">
        <f ca="1">INDIRECT($B$1&amp;"$19")+INDIRECT($B$1&amp;"$20")+INDIRECT($B$1&amp;"$21")+INDIRECT($B$1&amp;"$22")+INDIRECT($B$1&amp;"$23")+INDIRECT($B$1&amp;"$24")+INDIRECT($B$1&amp;"$25")+INDIRECT($B$1&amp;"$26")</f>
        <v>16.142299999999999</v>
      </c>
    </row>
    <row r="30" spans="1:8" x14ac:dyDescent="0.25">
      <c r="A30" t="s">
        <v>109</v>
      </c>
      <c r="B30" s="6">
        <f ca="1">INDIRECT($B$1&amp;"$27")</f>
        <v>10.5</v>
      </c>
    </row>
    <row r="32" spans="1:8" s="10" customFormat="1" x14ac:dyDescent="0.25">
      <c r="A32" s="10" t="s">
        <v>110</v>
      </c>
    </row>
    <row r="33" spans="1:5" x14ac:dyDescent="0.25">
      <c r="A33" t="s">
        <v>111</v>
      </c>
      <c r="B33" s="6">
        <f ca="1">INDIRECT($B$1&amp;"$28")*10000</f>
        <v>277470000</v>
      </c>
    </row>
    <row r="34" spans="1:5" x14ac:dyDescent="0.25">
      <c r="A34" t="s">
        <v>112</v>
      </c>
      <c r="B34" s="6">
        <f ca="1">INDIRECT($B$1&amp;"$29")</f>
        <v>66.400000000000006</v>
      </c>
      <c r="D34" t="s">
        <v>115</v>
      </c>
      <c r="E34">
        <f ca="1">$B$33*B34/100</f>
        <v>184240080</v>
      </c>
    </row>
    <row r="35" spans="1:5" x14ac:dyDescent="0.25">
      <c r="A35" t="s">
        <v>113</v>
      </c>
      <c r="B35" s="6">
        <f ca="1">INDIRECT($B$1&amp;"$30")</f>
        <v>33.6</v>
      </c>
      <c r="D35" t="s">
        <v>116</v>
      </c>
      <c r="E35">
        <f ca="1">$B$33*B35/100</f>
        <v>93229920</v>
      </c>
    </row>
    <row r="36" spans="1:5" x14ac:dyDescent="0.25">
      <c r="A36" t="s">
        <v>114</v>
      </c>
      <c r="B36" s="6">
        <f ca="1">INDIRECT($B$1&amp;"$31")</f>
        <v>17.899999999999999</v>
      </c>
      <c r="D36" t="s">
        <v>119</v>
      </c>
      <c r="E36">
        <f ca="1">$B$33*B36/100</f>
        <v>49667130</v>
      </c>
    </row>
    <row r="37" spans="1:5" x14ac:dyDescent="0.25">
      <c r="A37" t="s">
        <v>118</v>
      </c>
      <c r="B37" s="6">
        <f ca="1">100-B36</f>
        <v>82.1</v>
      </c>
      <c r="D37" t="s">
        <v>120</v>
      </c>
      <c r="E37">
        <f ca="1">$B$33*B37/100</f>
        <v>227802870</v>
      </c>
    </row>
    <row r="39" spans="1:5" x14ac:dyDescent="0.25">
      <c r="A39" t="s">
        <v>117</v>
      </c>
      <c r="B39" s="9">
        <f ca="1">B33*(B34-B35)/100</f>
        <v>91010160.000000015</v>
      </c>
    </row>
    <row r="40" spans="1:5" x14ac:dyDescent="0.25">
      <c r="A40" t="s">
        <v>122</v>
      </c>
      <c r="B40" s="9">
        <f ca="1">SUM(B33,B39)</f>
        <v>368480160</v>
      </c>
      <c r="D40" t="s">
        <v>121</v>
      </c>
      <c r="E40">
        <f ca="1">B40/B5*100</f>
        <v>26.805965284951476</v>
      </c>
    </row>
    <row r="41" spans="1:5" x14ac:dyDescent="0.25">
      <c r="A41" t="s">
        <v>123</v>
      </c>
      <c r="B41">
        <f ca="1">$B$5*$B$9/100*(100-$B$12-$H$26-$B$29)/100</f>
        <v>371875890.18586004</v>
      </c>
      <c r="D41" t="s">
        <v>124</v>
      </c>
      <c r="E41">
        <f ca="1">$B$9*(100-$B$12-$H$26-$B$29)/100</f>
        <v>27.052995750524509</v>
      </c>
    </row>
    <row r="43" spans="1:5" s="8" customFormat="1" x14ac:dyDescent="0.25">
      <c r="A43" s="8" t="s">
        <v>125</v>
      </c>
    </row>
    <row r="44" spans="1:5" x14ac:dyDescent="0.25">
      <c r="A44" t="s">
        <v>128</v>
      </c>
      <c r="B44" s="6">
        <f ca="1">INDIRECT($B$1&amp;"$32")*10000</f>
        <v>800910000</v>
      </c>
      <c r="D44" t="s">
        <v>126</v>
      </c>
      <c r="E44">
        <f ca="1">B44/$B$5*100</f>
        <v>58.26410207912005</v>
      </c>
    </row>
    <row r="45" spans="1:5" x14ac:dyDescent="0.25">
      <c r="A45" t="s">
        <v>127</v>
      </c>
      <c r="B45" s="6">
        <f ca="1">INDIRECT($B$1&amp;"$33")*10000</f>
        <v>774510000</v>
      </c>
      <c r="D45" t="s">
        <v>129</v>
      </c>
      <c r="E45">
        <f ca="1">B45/$B$5*100</f>
        <v>56.343571314254127</v>
      </c>
    </row>
    <row r="46" spans="1:5" x14ac:dyDescent="0.25">
      <c r="A46" t="s">
        <v>130</v>
      </c>
      <c r="B46" s="6">
        <f ca="1">INDIRECT($B$1&amp;"$34")*10000</f>
        <v>404100000</v>
      </c>
      <c r="D46" t="s">
        <v>132</v>
      </c>
      <c r="E46">
        <f t="shared" ref="E46:E47" ca="1" si="0">B46/$B$5*100</f>
        <v>29.397215230390945</v>
      </c>
    </row>
    <row r="47" spans="1:5" x14ac:dyDescent="0.25">
      <c r="A47" t="s">
        <v>131</v>
      </c>
      <c r="B47" s="6">
        <f ca="1">INDIRECT($B$1&amp;"$35")*10000</f>
        <v>370410000</v>
      </c>
      <c r="D47" t="s">
        <v>133</v>
      </c>
      <c r="E47">
        <f t="shared" ca="1" si="0"/>
        <v>26.946356083863176</v>
      </c>
    </row>
    <row r="49" spans="1:2" x14ac:dyDescent="0.25">
      <c r="A49" t="s">
        <v>135</v>
      </c>
      <c r="B49" s="6">
        <f ca="1">INDIRECT($B$1&amp;"$36")*10000</f>
        <v>9660000</v>
      </c>
    </row>
    <row r="50" spans="1:2" x14ac:dyDescent="0.25">
      <c r="A50" t="s">
        <v>134</v>
      </c>
      <c r="B50" s="6">
        <f ca="1">INDIRECT($B$1&amp;"$37")</f>
        <v>4.05</v>
      </c>
    </row>
    <row r="52" spans="1:2" x14ac:dyDescent="0.25">
      <c r="A52" t="s">
        <v>136</v>
      </c>
      <c r="B52">
        <f ca="1">100-SUM(B14,E26,B29)</f>
        <v>58.892959077660251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数据收集表</vt:lpstr>
      <vt:lpstr>统计计算表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2017-02-14T06:25:27Z</dcterms:created>
  <dcterms:modified xsi:type="dcterms:W3CDTF">2017-02-14T08:27:46Z</dcterms:modified>
</cp:coreProperties>
</file>