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0C01E0E0-0B7C-4689-A7B7-8E317C3CC7E1}" xr6:coauthVersionLast="47" xr6:coauthVersionMax="47" xr10:uidLastSave="{00000000-0000-0000-0000-000000000000}"/>
  <bookViews>
    <workbookView xWindow="-21765" yWindow="2040" windowWidth="21075" windowHeight="14835" tabRatio="701" activeTab="2" xr2:uid="{25568C85-006A-4435-9ED5-7F79BE0423F4}"/>
  </bookViews>
  <sheets>
    <sheet name="Task1" sheetId="1" r:id="rId1"/>
    <sheet name="Task2" sheetId="7" r:id="rId2"/>
    <sheet name="Task3 Data" sheetId="12" r:id="rId3"/>
    <sheet name="Task3 Model" sheetId="14" r:id="rId4"/>
    <sheet name="Answer Report 1" sheetId="15" r:id="rId5"/>
  </sheets>
  <definedNames>
    <definedName name="solver_adj" localSheetId="0" hidden="1">Task1!$B$8:$D$8</definedName>
    <definedName name="solver_adj" localSheetId="1" hidden="1">Task2!$B$8:$H$8</definedName>
    <definedName name="solver_adj" localSheetId="3" hidden="1">'Task3 Model'!$B$20:$N$20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3" hidden="1">1</definedName>
    <definedName name="solver_eng" localSheetId="4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Task1!$E$14:$E$20</definedName>
    <definedName name="solver_lhs1" localSheetId="1" hidden="1">Task2!$B$8:$H$8</definedName>
    <definedName name="solver_lhs1" localSheetId="3" hidden="1">'Task3 Model'!$B$20:$N$20</definedName>
    <definedName name="solver_lhs2" localSheetId="0" hidden="1">Task1!$E$14:$E$19</definedName>
    <definedName name="solver_lhs2" localSheetId="1" hidden="1">Task2!$B$8:$H$8</definedName>
    <definedName name="solver_lhs2" localSheetId="3" hidden="1">'Task3 Model'!$C$24</definedName>
    <definedName name="solver_lhs3" localSheetId="1" hidden="1">Task2!$I$14:$I$20</definedName>
    <definedName name="solver_lhs3" localSheetId="3" hidden="1">'Task3 Model'!$C$29:$C$41</definedName>
    <definedName name="solver_lhs4" localSheetId="3" hidden="1">'Task3 Model'!$E$29:$E$41</definedName>
    <definedName name="solver_lhs5" localSheetId="3" hidden="1">'Task3 Model'!$G$29:$G$41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4" hidden="1">0</definedName>
    <definedName name="solver_num" localSheetId="0" hidden="1">1</definedName>
    <definedName name="solver_num" localSheetId="1" hidden="1">3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4" hidden="1">'Answer Report 1'!$C$13</definedName>
    <definedName name="solver_opt" localSheetId="0" hidden="1">Task1!$C$3</definedName>
    <definedName name="solver_opt" localSheetId="1" hidden="1">Task2!$C$3</definedName>
    <definedName name="solver_opt" localSheetId="3" hidden="1">'Task3 Model'!$B$16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3" hidden="1">1</definedName>
    <definedName name="solver_rel1" localSheetId="0" hidden="1">1</definedName>
    <definedName name="solver_rel1" localSheetId="1" hidden="1">4</definedName>
    <definedName name="solver_rel1" localSheetId="3" hidden="1">4</definedName>
    <definedName name="solver_rel2" localSheetId="0" hidden="1">1</definedName>
    <definedName name="solver_rel2" localSheetId="1" hidden="1">3</definedName>
    <definedName name="solver_rel2" localSheetId="3" hidden="1">1</definedName>
    <definedName name="solver_rel3" localSheetId="1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hs1" localSheetId="0" hidden="1">Task1!$F$14:$F$20</definedName>
    <definedName name="solver_rhs1" localSheetId="1" hidden="1">"integer"</definedName>
    <definedName name="solver_rhs1" localSheetId="3" hidden="1">"integer"</definedName>
    <definedName name="solver_rhs2" localSheetId="0" hidden="1">Task1!$F$14:$F$19</definedName>
    <definedName name="solver_rhs2" localSheetId="1" hidden="1">1</definedName>
    <definedName name="solver_rhs2" localSheetId="3" hidden="1">'Task3 Model'!$C$25</definedName>
    <definedName name="solver_rhs3" localSheetId="1" hidden="1">Task2!$J$14:$J$20</definedName>
    <definedName name="solver_rhs3" localSheetId="3" hidden="1">'Task3 Model'!$D$29:$D$41</definedName>
    <definedName name="solver_rhs4" localSheetId="3" hidden="1">'Task3 Model'!$F$29:$F$41</definedName>
    <definedName name="solver_rhs5" localSheetId="3" hidden="1">'Task3 Model'!$H$29:$H$41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</definedName>
    <definedName name="solver_tol" localSheetId="1" hidden="1">0</definedName>
    <definedName name="solver_tol" localSheetId="3" hidden="1">0</definedName>
    <definedName name="solver_typ" localSheetId="4" hidden="1">1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4" hidden="1">3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14" l="1"/>
  <c r="N35" i="14"/>
  <c r="Q36" i="14"/>
  <c r="Q35" i="14"/>
  <c r="C38" i="12" l="1" a="1"/>
  <c r="C38" i="12" s="1"/>
  <c r="D38" i="12" a="1"/>
  <c r="D38" i="12" s="1"/>
  <c r="D39" i="12"/>
  <c r="C39" i="12"/>
  <c r="D37" i="12"/>
  <c r="C37" i="12"/>
  <c r="D35" i="12"/>
  <c r="D36" i="12"/>
  <c r="C35" i="12"/>
  <c r="C36" i="12"/>
  <c r="E20" i="1"/>
  <c r="B12" i="14" a="1"/>
  <c r="B12" i="14" s="1"/>
  <c r="C24" i="14"/>
  <c r="B16" i="14"/>
  <c r="B13" i="14" a="1"/>
  <c r="B13" i="14" s="1"/>
  <c r="B11" i="14" a="1"/>
  <c r="B11" i="14" s="1"/>
  <c r="P10" i="12"/>
  <c r="P11" i="12"/>
  <c r="P12" i="12"/>
  <c r="P13" i="12"/>
  <c r="P14" i="12"/>
  <c r="P15" i="12"/>
  <c r="P16" i="12"/>
  <c r="P17" i="12"/>
  <c r="P18" i="12"/>
  <c r="P19" i="12"/>
  <c r="P20" i="12"/>
  <c r="P23" i="12"/>
  <c r="P24" i="12"/>
  <c r="P25" i="12"/>
  <c r="P26" i="12"/>
  <c r="P27" i="12"/>
  <c r="P28" i="12"/>
  <c r="P2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2" i="12"/>
  <c r="O23" i="12"/>
  <c r="O24" i="12"/>
  <c r="O26" i="12"/>
  <c r="O27" i="12"/>
  <c r="O28" i="12"/>
  <c r="O29" i="12"/>
  <c r="O30" i="12"/>
  <c r="O9" i="12"/>
  <c r="K4" i="12"/>
  <c r="G31" i="12"/>
  <c r="G25" i="12" s="1"/>
  <c r="H31" i="12"/>
  <c r="H25" i="12" s="1"/>
  <c r="I31" i="12"/>
  <c r="I21" i="12" s="1"/>
  <c r="J31" i="12"/>
  <c r="J21" i="12" s="1"/>
  <c r="L31" i="12"/>
  <c r="L25" i="12" s="1"/>
  <c r="O25" i="12" s="1"/>
  <c r="K9" i="12"/>
  <c r="K10" i="12"/>
  <c r="K11" i="12"/>
  <c r="N11" i="12" s="1"/>
  <c r="K12" i="12"/>
  <c r="K13" i="12"/>
  <c r="K14" i="12"/>
  <c r="K15" i="12"/>
  <c r="K16" i="12"/>
  <c r="K17" i="12"/>
  <c r="K18" i="12"/>
  <c r="K19" i="12"/>
  <c r="N19" i="12" s="1"/>
  <c r="K20" i="12"/>
  <c r="K22" i="12"/>
  <c r="K23" i="12"/>
  <c r="K24" i="12"/>
  <c r="K26" i="12"/>
  <c r="K27" i="12"/>
  <c r="K28" i="12"/>
  <c r="K29" i="12"/>
  <c r="N29" i="12" s="1"/>
  <c r="K30" i="12"/>
  <c r="M31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9" i="12"/>
  <c r="F10" i="12"/>
  <c r="F11" i="12"/>
  <c r="F12" i="12"/>
  <c r="F13" i="12"/>
  <c r="F14" i="12"/>
  <c r="F15" i="12"/>
  <c r="F16" i="12"/>
  <c r="F17" i="12"/>
  <c r="E49" i="12"/>
  <c r="E50" i="12"/>
  <c r="E51" i="12"/>
  <c r="E52" i="12"/>
  <c r="E53" i="12"/>
  <c r="E54" i="12"/>
  <c r="E55" i="12"/>
  <c r="E56" i="12"/>
  <c r="E48" i="12"/>
  <c r="D49" i="12"/>
  <c r="D50" i="12"/>
  <c r="D51" i="12"/>
  <c r="D52" i="12"/>
  <c r="D53" i="12"/>
  <c r="D54" i="12"/>
  <c r="D55" i="12"/>
  <c r="D56" i="12"/>
  <c r="D48" i="12"/>
  <c r="I15" i="7"/>
  <c r="I16" i="7"/>
  <c r="I17" i="7"/>
  <c r="I18" i="7"/>
  <c r="I19" i="7"/>
  <c r="I20" i="7"/>
  <c r="I14" i="7"/>
  <c r="C3" i="7"/>
  <c r="N30" i="12" l="1"/>
  <c r="G31" i="14"/>
  <c r="Q29" i="12"/>
  <c r="G37" i="14"/>
  <c r="N27" i="12"/>
  <c r="Q27" i="12" s="1"/>
  <c r="N17" i="12"/>
  <c r="Q17" i="12" s="1"/>
  <c r="N20" i="12"/>
  <c r="Q20" i="12" s="1"/>
  <c r="N9" i="12"/>
  <c r="Q9" i="12" s="1"/>
  <c r="N24" i="12"/>
  <c r="Q24" i="12" s="1"/>
  <c r="N12" i="12"/>
  <c r="Q12" i="12" s="1"/>
  <c r="N26" i="12"/>
  <c r="N16" i="12"/>
  <c r="Q16" i="12" s="1"/>
  <c r="N15" i="12"/>
  <c r="Q15" i="12" s="1"/>
  <c r="N23" i="12"/>
  <c r="Q23" i="12" s="1"/>
  <c r="N14" i="12"/>
  <c r="Q14" i="12" s="1"/>
  <c r="G29" i="14"/>
  <c r="N22" i="12"/>
  <c r="N13" i="12"/>
  <c r="Q13" i="12" s="1"/>
  <c r="G39" i="14"/>
  <c r="N28" i="12"/>
  <c r="Q28" i="12" s="1"/>
  <c r="N18" i="12"/>
  <c r="Q18" i="12" s="1"/>
  <c r="N10" i="12"/>
  <c r="Q10" i="12" s="1"/>
  <c r="C29" i="14"/>
  <c r="G36" i="14"/>
  <c r="G35" i="14"/>
  <c r="G34" i="14"/>
  <c r="G41" i="14"/>
  <c r="G33" i="14"/>
  <c r="G40" i="14"/>
  <c r="G32" i="14"/>
  <c r="G38" i="14"/>
  <c r="G30" i="14"/>
  <c r="C35" i="14"/>
  <c r="C34" i="14"/>
  <c r="C41" i="14"/>
  <c r="C33" i="14"/>
  <c r="C40" i="14"/>
  <c r="C32" i="14"/>
  <c r="C39" i="14"/>
  <c r="C31" i="14"/>
  <c r="C38" i="14"/>
  <c r="C30" i="14"/>
  <c r="C37" i="14"/>
  <c r="C36" i="14"/>
  <c r="Q26" i="12"/>
  <c r="Q19" i="12"/>
  <c r="Q11" i="12"/>
  <c r="K31" i="12"/>
  <c r="K25" i="12" s="1"/>
  <c r="N25" i="12" s="1"/>
  <c r="Q25" i="12" s="1"/>
  <c r="J25" i="12"/>
  <c r="G21" i="12"/>
  <c r="L21" i="12"/>
  <c r="O21" i="12" s="1"/>
  <c r="I25" i="12"/>
  <c r="H21" i="12"/>
  <c r="F52" i="12"/>
  <c r="F50" i="12"/>
  <c r="F48" i="12"/>
  <c r="F54" i="12"/>
  <c r="F53" i="12"/>
  <c r="F56" i="12"/>
  <c r="F55" i="12"/>
  <c r="F51" i="12"/>
  <c r="F49" i="12"/>
  <c r="E15" i="1"/>
  <c r="E19" i="1"/>
  <c r="E16" i="1"/>
  <c r="E17" i="1"/>
  <c r="C3" i="1"/>
  <c r="B18" i="1"/>
  <c r="E18" i="1" s="1"/>
  <c r="C14" i="1"/>
  <c r="B14" i="1"/>
  <c r="E14" i="1" s="1"/>
  <c r="K21" i="12" l="1"/>
  <c r="N21" i="12" s="1"/>
  <c r="F57" i="12"/>
  <c r="B6" i="14" s="1"/>
  <c r="C25" i="14" s="1"/>
  <c r="M21" i="12"/>
  <c r="P21" i="12" s="1"/>
  <c r="M22" i="12"/>
  <c r="P22" i="12" s="1"/>
  <c r="Q22" i="12" s="1"/>
  <c r="M30" i="12"/>
  <c r="P30" i="12" s="1"/>
  <c r="Q30" i="12" s="1"/>
  <c r="Q21" i="12" l="1"/>
  <c r="R21" i="12" l="1"/>
  <c r="R14" i="12"/>
  <c r="R25" i="12"/>
  <c r="R18" i="12"/>
  <c r="R15" i="12"/>
  <c r="R16" i="12"/>
  <c r="R19" i="12"/>
  <c r="R13" i="12"/>
  <c r="R10" i="12"/>
  <c r="R9" i="12"/>
  <c r="R27" i="12"/>
  <c r="R12" i="12"/>
  <c r="R11" i="12"/>
  <c r="R20" i="12"/>
  <c r="R29" i="12"/>
  <c r="R23" i="12"/>
  <c r="R26" i="12"/>
  <c r="R24" i="12"/>
  <c r="R28" i="12"/>
  <c r="R17" i="12"/>
  <c r="R22" i="12"/>
  <c r="R30" i="12"/>
  <c r="B14" i="14" l="1" a="1"/>
  <c r="E32" i="14" l="1"/>
  <c r="E40" i="14"/>
  <c r="E33" i="14"/>
  <c r="E41" i="14"/>
  <c r="E34" i="14"/>
  <c r="E35" i="14"/>
  <c r="E36" i="14"/>
  <c r="E30" i="14"/>
  <c r="E38" i="14"/>
  <c r="E39" i="14"/>
  <c r="E37" i="14"/>
  <c r="E31" i="14"/>
  <c r="B14" i="14"/>
  <c r="E29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<sst xmlns="http://schemas.openxmlformats.org/spreadsheetml/2006/main" count="394" uniqueCount="249">
  <si>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</si>
  <si>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</si>
  <si>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</si>
  <si>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</si>
  <si>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</si>
  <si>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</si>
  <si>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</si>
  <si>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</si>
  <si>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</si>
  <si>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</si>
  <si>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</si>
  <si>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</si>
  <si>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</si>
  <si>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</si>
  <si>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</si>
  <si>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</si>
  <si>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</si>
  <si>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</si>
  <si>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</si>
  <si>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</si>
  <si>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</si>
  <si>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</si>
  <si>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</si>
  <si>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</si>
  <si>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</si>
  <si>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</si>
  <si>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</si>
  <si>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</si>
  <si>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</si>
  <si>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</si>
  <si>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</si>
  <si>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</si>
  <si>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</si>
  <si>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</si>
  <si>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</si>
  <si>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</si>
  <si>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</si>
  <si>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</si>
  <si>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</si>
  <si>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</si>
  <si>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</si>
  <si>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</si>
  <si>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</si>
  <si>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</si>
  <si>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</si>
  <si>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</si>
  <si>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</si>
  <si>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</si>
  <si>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</si>
  <si>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</si>
  <si>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</si>
  <si>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</si>
  <si>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</si>
  <si>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</si>
  <si>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</si>
  <si>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</si>
  <si>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</si>
  <si>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</si>
  <si>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</si>
  <si>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</si>
  <si>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</si>
  <si>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</si>
  <si>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</si>
  <si>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</si>
  <si>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</si>
  <si>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</si>
  <si>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</si>
  <si>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</si>
  <si>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</si>
  <si>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</si>
  <si>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</si>
  <si>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</si>
  <si>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</si>
  <si>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</si>
  <si>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</si>
  <si>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</si>
  <si>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</si>
  <si>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</si>
  <si>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</si>
  <si>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</si>
  <si>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</si>
  <si>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</si>
  <si>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</si>
  <si>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</si>
  <si>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</si>
  <si>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</si>
  <si>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</si>
  <si>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</si>
  <si>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</si>
  <si>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</si>
  <si>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budget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</si>
  <si>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</si>
  <si>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</si>
  <si>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</si>
  <si>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</si>
  <si>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</si>
  <si>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</si>
  <si>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</si>
  <si>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</si>
  <si>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</si>
  <si>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</si>
  <si>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</si>
  <si>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</si>
  <si>
    <t>2020 FTE teaching staff</t>
  </si>
  <si>
    <t>teaching staff</t>
  </si>
  <si>
    <t>staff growth limit</t>
  </si>
  <si>
    <t>System-level statistics</t>
  </si>
  <si>
    <t>median vce study score</t>
  </si>
  <si>
    <t>median naplan literacy</t>
  </si>
  <si>
    <t>median naplan numeracy</t>
  </si>
  <si>
    <t>median non-teaching staff to student ratio</t>
  </si>
  <si>
    <t>public</t>
  </si>
  <si>
    <t>median teaching staff to student ratio</t>
  </si>
  <si>
    <t>non-govt</t>
  </si>
  <si>
    <t>Microsoft Excel 16.0 Answer Report</t>
  </si>
  <si>
    <t>Worksheet: [assessment3_calcs.xlsx]Task3 Model</t>
  </si>
  <si>
    <t>Report Created: 21/02/2023 7:10:30 AM</t>
  </si>
  <si>
    <t>Result: Solver found a solution.  All Constraints and optimality conditions are satisfied.</t>
  </si>
  <si>
    <t>Solver Engine</t>
  </si>
  <si>
    <t>Engine: Simplex LP</t>
  </si>
  <si>
    <t>Solution Time: 0.063 Seconds.</t>
  </si>
  <si>
    <t>Iterations: 11 Subproblems: 34</t>
  </si>
  <si>
    <t>Solver Options</t>
  </si>
  <si>
    <t>Max Time Unlimited,  Iterations Unlimited, Precision 0.000001, Use Automatic Scaling</t>
  </si>
  <si>
    <t>Max Subproblems Unlimited, Max Integer Sols Unlimited, Integer Tolerance 0%,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</si>
  <si>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</si>
  <si>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</si>
  <si>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</si>
  <si>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</si>
  <si>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</si>
  <si>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</si>
  <si>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</si>
  <si>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</si>
  <si>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</si>
  <si>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</si>
  <si>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</si>
  <si>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</si>
  <si>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$B$16</t>
  </si>
  <si>
    <t>$B$20</t>
  </si>
  <si>
    <t>value x1</t>
  </si>
  <si>
    <t>$C$20</t>
  </si>
  <si>
    <t>value x2</t>
  </si>
  <si>
    <t>$D$20</t>
  </si>
  <si>
    <t>value x3</t>
  </si>
  <si>
    <t>$E$20</t>
  </si>
  <si>
    <t>value x4</t>
  </si>
  <si>
    <t>$F$20</t>
  </si>
  <si>
    <t>value x5</t>
  </si>
  <si>
    <t>$G$20</t>
  </si>
  <si>
    <t>value x6</t>
  </si>
  <si>
    <t>$H$20</t>
  </si>
  <si>
    <t>value x7</t>
  </si>
  <si>
    <t>$I$20</t>
  </si>
  <si>
    <t>value x8</t>
  </si>
  <si>
    <t>$J$20</t>
  </si>
  <si>
    <t>value x9</t>
  </si>
  <si>
    <t>$K$20</t>
  </si>
  <si>
    <t>value x10</t>
  </si>
  <si>
    <t>$L$20</t>
  </si>
  <si>
    <t>value x11</t>
  </si>
  <si>
    <t>$M$20</t>
  </si>
  <si>
    <t>value x12</t>
  </si>
  <si>
    <t>$N$20</t>
  </si>
  <si>
    <t>value x13</t>
  </si>
  <si>
    <t>$C$24</t>
  </si>
  <si>
    <t>optimal x2</t>
  </si>
  <si>
    <t>$C$24&lt;=$C$25</t>
  </si>
  <si>
    <t>Not Binding</t>
  </si>
  <si>
    <t>$C$29</t>
  </si>
  <si>
    <t>$C$29&lt;=$D$29</t>
  </si>
  <si>
    <t>$C$30</t>
  </si>
  <si>
    <t>$C$30&lt;=$D$30</t>
  </si>
  <si>
    <t>$C$31</t>
  </si>
  <si>
    <t>$C$31&lt;=$D$31</t>
  </si>
  <si>
    <t>$C$32</t>
  </si>
  <si>
    <t>$C$32&lt;=$D$32</t>
  </si>
  <si>
    <t>$C$33</t>
  </si>
  <si>
    <t>$C$33&lt;=$D$33</t>
  </si>
  <si>
    <t>$C$34</t>
  </si>
  <si>
    <t>$C$34&lt;=$D$34</t>
  </si>
  <si>
    <t>$C$35</t>
  </si>
  <si>
    <t>$C$35&lt;=$D$35</t>
  </si>
  <si>
    <t>$C$36</t>
  </si>
  <si>
    <t>$C$36&lt;=$D$36</t>
  </si>
  <si>
    <t>$C$37</t>
  </si>
  <si>
    <t>$C$37&lt;=$D$37</t>
  </si>
  <si>
    <t>$C$38</t>
  </si>
  <si>
    <t>$C$38&lt;=$D$38</t>
  </si>
  <si>
    <t>$C$39</t>
  </si>
  <si>
    <t>$C$39&lt;=$D$39</t>
  </si>
  <si>
    <t>$C$40</t>
  </si>
  <si>
    <t>$C$40&lt;=$D$40</t>
  </si>
  <si>
    <t>$C$41</t>
  </si>
  <si>
    <t>$C$41&lt;=$D$41</t>
  </si>
  <si>
    <t>$E$29</t>
  </si>
  <si>
    <t>$E$29&gt;=$F$29</t>
  </si>
  <si>
    <t>$E$30</t>
  </si>
  <si>
    <t>$E$30&gt;=$F$30</t>
  </si>
  <si>
    <t>$E$31</t>
  </si>
  <si>
    <t>$E$31&gt;=$F$31</t>
  </si>
  <si>
    <t>$E$32</t>
  </si>
  <si>
    <t>$E$32&gt;=$F$32</t>
  </si>
  <si>
    <t>$E$33</t>
  </si>
  <si>
    <t>$E$33&gt;=$F$33</t>
  </si>
  <si>
    <t>$E$34</t>
  </si>
  <si>
    <t>$E$34&gt;=$F$34</t>
  </si>
  <si>
    <t>$E$35</t>
  </si>
  <si>
    <t>$E$35&gt;=$F$35</t>
  </si>
  <si>
    <t>$E$36</t>
  </si>
  <si>
    <t>$E$36&gt;=$F$36</t>
  </si>
  <si>
    <t>$E$37</t>
  </si>
  <si>
    <t>$E$37&gt;=$F$37</t>
  </si>
  <si>
    <t>$E$38</t>
  </si>
  <si>
    <t>$E$38&gt;=$F$38</t>
  </si>
  <si>
    <t>Binding</t>
  </si>
  <si>
    <t>$E$39</t>
  </si>
  <si>
    <t>$E$39&gt;=$F$39</t>
  </si>
  <si>
    <t>$E$40</t>
  </si>
  <si>
    <t>$E$40&gt;=$F$40</t>
  </si>
  <si>
    <t>$E$41</t>
  </si>
  <si>
    <t>$E$41&gt;=$F$41</t>
  </si>
  <si>
    <t>$G$29</t>
  </si>
  <si>
    <t>$G$29&lt;=$H$29</t>
  </si>
  <si>
    <t>$G$30</t>
  </si>
  <si>
    <t>$G$30&lt;=$H$30</t>
  </si>
  <si>
    <t>$G$31</t>
  </si>
  <si>
    <t>$G$31&lt;=$H$31</t>
  </si>
  <si>
    <t>$G$32</t>
  </si>
  <si>
    <t>$G$32&lt;=$H$32</t>
  </si>
  <si>
    <t>$G$33</t>
  </si>
  <si>
    <t>$G$33&lt;=$H$33</t>
  </si>
  <si>
    <t>$G$34</t>
  </si>
  <si>
    <t>$G$34&lt;=$H$34</t>
  </si>
  <si>
    <t>$G$35</t>
  </si>
  <si>
    <t>$G$35&lt;=$H$35</t>
  </si>
  <si>
    <t>$G$36</t>
  </si>
  <si>
    <t>$G$36&lt;=$H$36</t>
  </si>
  <si>
    <t>$G$37</t>
  </si>
  <si>
    <t>$G$37&lt;=$H$37</t>
  </si>
  <si>
    <t>$G$38</t>
  </si>
  <si>
    <t>$G$38&lt;=$H$38</t>
  </si>
  <si>
    <t>$G$39</t>
  </si>
  <si>
    <t>$G$39&lt;=$H$39</t>
  </si>
  <si>
    <t>$G$40</t>
  </si>
  <si>
    <t>$G$40&lt;=$H$40</t>
  </si>
  <si>
    <t>$G$41</t>
  </si>
  <si>
    <t>$G$41&lt;=$H$41</t>
  </si>
  <si>
    <t>$B$20:$N$20=Integer</t>
  </si>
  <si>
    <t>staff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</si>
</sst>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1" fontId="4" fillId="0" borderId="0" xfId="0" applyNumberFormat="1" applyFont="1"/>
    <xf numFmtId="0" fontId="1" fillId="0" borderId="0" xfId="0" applyFont="1" applyAlignment="1">
      <alignment vertical="center" wrapText="1"/>
    </xf>
    <xf numFmtId="0" fontId="4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Fill="1" applyBorder="1" applyAlignment="1"/>
    <xf numFmtId="0" fontId="7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3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2" xfId="0" applyNumberFormat="1" applyFill="1" applyBorder="1" applyAlignment="1"/>
    <xf numFmtId="3" fontId="0" fillId="0" borderId="3" xfId="0" applyNumberFormat="1" applyFill="1" applyBorder="1" applyAlignment="1"/>
    <xf numFmtId="1" fontId="0" fillId="0" borderId="3" xfId="0" applyNumberForma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20"/>
  <sheetViews>
    <sheetView workbookViewId="0">
      <selection activeCell="I16" sqref="I16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6" t="s">
        <v>14</v>
      </c>
    </row>
    <row r="3" spans="1:6" x14ac:dyDescent="0.35">
      <c r="A3" t="s">
        <v>30</v>
      </c>
      <c r="C3">
        <f>SUMPRODUCT(B8:D8,B9:D9)</f>
        <v>1.3625</v>
      </c>
    </row>
    <row r="5" spans="1:6" x14ac:dyDescent="0.35">
      <c r="A5" t="s">
        <v>0</v>
      </c>
    </row>
    <row r="7" spans="1:6" x14ac:dyDescent="0.35">
      <c r="B7" s="2" t="s">
        <v>1</v>
      </c>
      <c r="C7" s="2" t="s">
        <v>2</v>
      </c>
      <c r="D7" s="2" t="s">
        <v>3</v>
      </c>
    </row>
    <row r="8" spans="1:6" x14ac:dyDescent="0.35">
      <c r="A8" t="s">
        <v>4</v>
      </c>
      <c r="B8">
        <v>2.4000000000000004</v>
      </c>
      <c r="C8">
        <v>9.9999999999999867E-2</v>
      </c>
      <c r="D8">
        <v>2.3625000000000003</v>
      </c>
    </row>
    <row r="9" spans="1:6" x14ac:dyDescent="0.35">
      <c r="A9" t="s">
        <v>5</v>
      </c>
      <c r="B9">
        <v>0.35</v>
      </c>
      <c r="C9">
        <v>0.5</v>
      </c>
      <c r="D9">
        <v>0.2</v>
      </c>
    </row>
    <row r="11" spans="1:6" x14ac:dyDescent="0.35">
      <c r="A11" t="s">
        <v>6</v>
      </c>
    </row>
    <row r="13" spans="1:6" x14ac:dyDescent="0.35">
      <c r="B13" s="2" t="s">
        <v>1</v>
      </c>
      <c r="C13" s="2" t="s">
        <v>2</v>
      </c>
      <c r="D13" s="2" t="s">
        <v>3</v>
      </c>
      <c r="E13" s="2" t="s">
        <v>7</v>
      </c>
      <c r="F13" s="2" t="s">
        <v>8</v>
      </c>
    </row>
    <row r="14" spans="1:6" x14ac:dyDescent="0.35">
      <c r="A14" t="s">
        <v>9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A15" t="s">
        <v>9</v>
      </c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10</v>
      </c>
      <c r="B16">
        <v>150</v>
      </c>
      <c r="C16">
        <v>400</v>
      </c>
      <c r="D16">
        <v>50</v>
      </c>
      <c r="E16">
        <f>SUMPRODUCT($B$8:$D$8, B16:D16)</f>
        <v>518.125</v>
      </c>
      <c r="F16">
        <v>1000</v>
      </c>
    </row>
    <row r="17" spans="1:6" x14ac:dyDescent="0.35">
      <c r="A17" t="s">
        <v>11</v>
      </c>
      <c r="C17">
        <v>10</v>
      </c>
      <c r="D17">
        <v>1</v>
      </c>
      <c r="E17">
        <f>SUMPRODUCT($B$8:$D$8, B17:D17)</f>
        <v>3.3624999999999989</v>
      </c>
      <c r="F17">
        <v>25</v>
      </c>
    </row>
    <row r="18" spans="1:6" x14ac:dyDescent="0.35">
      <c r="A18" t="s">
        <v>12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13</v>
      </c>
      <c r="B19" s="3">
        <v>-0.15</v>
      </c>
      <c r="C19" s="5">
        <v>0.85</v>
      </c>
      <c r="D19" s="3">
        <v>-0.15</v>
      </c>
      <c r="E19">
        <f>SUMPRODUCT($B$8:$D$8, B19:D19)</f>
        <v>-0.62937500000000024</v>
      </c>
      <c r="F19">
        <v>0</v>
      </c>
    </row>
    <row r="20" spans="1:6" x14ac:dyDescent="0.35">
      <c r="A20" t="s">
        <v>13</v>
      </c>
      <c r="B20" s="3">
        <v>0</v>
      </c>
      <c r="C20" s="5">
        <v>-1</v>
      </c>
      <c r="D20">
        <v>0</v>
      </c>
      <c r="E20">
        <f>SUMPRODUCT($B$8:$D$8, B20:D20)</f>
        <v>-9.9999999999999867E-2</v>
      </c>
      <c r="F2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>
      <selection activeCell="K14" sqref="K14"/>
    </sheetView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6" t="s">
        <v>15</v>
      </c>
    </row>
    <row r="3" spans="1:10" x14ac:dyDescent="0.35">
      <c r="A3" t="s">
        <v>20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1</v>
      </c>
      <c r="C7" s="2" t="s">
        <v>2</v>
      </c>
      <c r="D7" s="2" t="s">
        <v>3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10" x14ac:dyDescent="0.35">
      <c r="A8" t="s">
        <v>4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5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6</v>
      </c>
    </row>
    <row r="13" spans="1:10" x14ac:dyDescent="0.35">
      <c r="B13" s="2" t="s">
        <v>1</v>
      </c>
      <c r="C13" s="2" t="s">
        <v>2</v>
      </c>
      <c r="D13" s="2" t="s">
        <v>3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22</v>
      </c>
      <c r="J13" s="2" t="s">
        <v>21</v>
      </c>
    </row>
    <row r="14" spans="1:10" x14ac:dyDescent="0.35">
      <c r="A14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24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25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26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27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28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S57"/>
  <sheetViews>
    <sheetView tabSelected="1" topLeftCell="E6" workbookViewId="0">
      <selection activeCell="Q36" sqref="Q36"/>
    </sheetView>
  </sheetViews>
  <sheetFormatPr defaultRowHeight="15.5" x14ac:dyDescent="0.35"/>
  <cols>
    <col min="1" max="1" width="10.25" customWidth="1"/>
    <col min="2" max="2" width="35.83203125" customWidth="1"/>
    <col min="3" max="3" width="14.1640625" customWidth="1"/>
    <col min="4" max="4" width="13.0820312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9" ht="18.5" x14ac:dyDescent="0.45">
      <c r="A1" s="6" t="s">
        <v>31</v>
      </c>
      <c r="C1" s="6"/>
      <c r="D1" s="6"/>
    </row>
    <row r="2" spans="1:19" ht="18.5" x14ac:dyDescent="0.45">
      <c r="A2" s="6" t="s">
        <v>73</v>
      </c>
      <c r="C2" s="6"/>
      <c r="D2" s="6"/>
    </row>
    <row r="4" spans="1:19" ht="18.5" x14ac:dyDescent="0.45">
      <c r="A4" s="6" t="s">
        <v>74</v>
      </c>
      <c r="F4" t="s">
        <v>79</v>
      </c>
      <c r="G4">
        <v>577</v>
      </c>
      <c r="H4">
        <v>551</v>
      </c>
      <c r="I4">
        <v>580</v>
      </c>
      <c r="J4">
        <v>573</v>
      </c>
      <c r="K4" s="4">
        <f>AVERAGE(G4:J4)</f>
        <v>570.25</v>
      </c>
      <c r="L4">
        <v>588</v>
      </c>
      <c r="M4">
        <v>30</v>
      </c>
    </row>
    <row r="6" spans="1:19" ht="15.5" customHeight="1" x14ac:dyDescent="0.35">
      <c r="C6" s="21" t="s">
        <v>57</v>
      </c>
      <c r="D6" s="21" t="s">
        <v>103</v>
      </c>
      <c r="E6" s="21" t="s">
        <v>62</v>
      </c>
      <c r="F6" s="22" t="s">
        <v>72</v>
      </c>
      <c r="G6" s="21" t="s">
        <v>75</v>
      </c>
      <c r="H6" s="21"/>
      <c r="I6" s="21"/>
      <c r="J6" s="21"/>
      <c r="K6" s="21"/>
      <c r="L6" s="21"/>
      <c r="M6" s="21" t="s">
        <v>61</v>
      </c>
      <c r="N6" s="21" t="s">
        <v>80</v>
      </c>
      <c r="O6" s="21"/>
      <c r="P6" s="21"/>
      <c r="Q6" s="21" t="s">
        <v>78</v>
      </c>
      <c r="R6" s="21" t="s">
        <v>82</v>
      </c>
    </row>
    <row r="7" spans="1:19" ht="15.5" customHeight="1" x14ac:dyDescent="0.35">
      <c r="C7" s="21"/>
      <c r="D7" s="21"/>
      <c r="E7" s="21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9" ht="31" x14ac:dyDescent="0.35">
      <c r="C8" s="21"/>
      <c r="D8" s="21"/>
      <c r="E8" s="21"/>
      <c r="F8" s="22"/>
      <c r="G8" s="16" t="s">
        <v>53</v>
      </c>
      <c r="H8" s="10" t="s">
        <v>54</v>
      </c>
      <c r="I8" s="10" t="s">
        <v>76</v>
      </c>
      <c r="J8" s="10" t="s">
        <v>77</v>
      </c>
      <c r="K8" s="10" t="s">
        <v>69</v>
      </c>
      <c r="L8" s="10" t="s">
        <v>55</v>
      </c>
      <c r="M8" s="21"/>
      <c r="N8" s="10" t="s">
        <v>69</v>
      </c>
      <c r="O8" s="10" t="s">
        <v>55</v>
      </c>
      <c r="P8" s="10" t="s">
        <v>81</v>
      </c>
      <c r="Q8" s="21"/>
      <c r="R8" s="21"/>
    </row>
    <row r="9" spans="1:19" x14ac:dyDescent="0.35">
      <c r="A9" s="1" t="s">
        <v>59</v>
      </c>
      <c r="B9" t="s">
        <v>48</v>
      </c>
      <c r="C9">
        <v>2928</v>
      </c>
      <c r="D9" s="18">
        <v>232.2</v>
      </c>
      <c r="E9">
        <v>111</v>
      </c>
      <c r="F9" s="4">
        <f t="shared" ref="F9:F30" si="0">C9/E9</f>
        <v>26.378378378378379</v>
      </c>
      <c r="G9">
        <v>581</v>
      </c>
      <c r="H9">
        <v>546</v>
      </c>
      <c r="I9">
        <v>591</v>
      </c>
      <c r="J9">
        <v>592</v>
      </c>
      <c r="K9" s="4">
        <f t="shared" ref="K9:K20" si="1">AVERAGE(G9:J9)</f>
        <v>577.5</v>
      </c>
      <c r="L9">
        <v>591</v>
      </c>
      <c r="M9">
        <v>31</v>
      </c>
      <c r="N9" s="4">
        <f>K9-$K$4</f>
        <v>7.25</v>
      </c>
      <c r="O9">
        <f>L9-$L$4</f>
        <v>3</v>
      </c>
      <c r="P9">
        <f>M9-$M$4</f>
        <v>1</v>
      </c>
      <c r="Q9" s="4">
        <f>IF(SUM(N9:P9) &gt;= 0, 0, -SUM(N9:P9))</f>
        <v>0</v>
      </c>
      <c r="R9" s="3">
        <f t="shared" ref="R9:R30" si="2">Q9/SUM($Q$9:$Q$30)</f>
        <v>0</v>
      </c>
      <c r="S9" s="5"/>
    </row>
    <row r="10" spans="1:19" x14ac:dyDescent="0.35">
      <c r="B10" t="s">
        <v>43</v>
      </c>
      <c r="C10" s="7">
        <v>973</v>
      </c>
      <c r="D10" s="18">
        <v>67.7</v>
      </c>
      <c r="E10">
        <v>33.700000000000003</v>
      </c>
      <c r="F10" s="4">
        <f t="shared" si="0"/>
        <v>28.872403560830858</v>
      </c>
      <c r="G10" s="4">
        <v>603</v>
      </c>
      <c r="H10">
        <v>591</v>
      </c>
      <c r="I10">
        <v>600</v>
      </c>
      <c r="J10" s="7">
        <v>609</v>
      </c>
      <c r="K10" s="4">
        <f t="shared" si="1"/>
        <v>600.75</v>
      </c>
      <c r="L10">
        <v>612</v>
      </c>
      <c r="M10">
        <v>29</v>
      </c>
      <c r="N10" s="4">
        <f t="shared" ref="N10:N30" si="3">K10-$K$4</f>
        <v>30.5</v>
      </c>
      <c r="O10">
        <f t="shared" ref="O10:O30" si="4">L10-$L$4</f>
        <v>24</v>
      </c>
      <c r="P10">
        <f t="shared" ref="P10:P30" si="5">M10-$M$4</f>
        <v>-1</v>
      </c>
      <c r="Q10" s="4">
        <f t="shared" ref="Q10:Q30" si="6">IF(SUM(N10:P10) &gt;= 0, 0, -SUM(N10:P10))</f>
        <v>0</v>
      </c>
      <c r="R10" s="3">
        <f t="shared" si="2"/>
        <v>0</v>
      </c>
      <c r="S10" s="5"/>
    </row>
    <row r="11" spans="1:19" x14ac:dyDescent="0.35">
      <c r="B11" t="s">
        <v>51</v>
      </c>
      <c r="C11" s="7">
        <v>4206</v>
      </c>
      <c r="D11" s="18">
        <v>45.5</v>
      </c>
      <c r="E11">
        <v>226.7</v>
      </c>
      <c r="F11" s="4">
        <f t="shared" si="0"/>
        <v>18.553153947948832</v>
      </c>
      <c r="G11" s="4">
        <v>646</v>
      </c>
      <c r="H11">
        <v>623</v>
      </c>
      <c r="I11">
        <v>633</v>
      </c>
      <c r="J11">
        <v>658</v>
      </c>
      <c r="K11" s="4">
        <f t="shared" si="1"/>
        <v>640</v>
      </c>
      <c r="L11">
        <v>682</v>
      </c>
      <c r="M11">
        <v>36</v>
      </c>
      <c r="N11" s="4">
        <f t="shared" si="3"/>
        <v>69.75</v>
      </c>
      <c r="O11">
        <f t="shared" si="4"/>
        <v>94</v>
      </c>
      <c r="P11">
        <f t="shared" si="5"/>
        <v>6</v>
      </c>
      <c r="Q11" s="4">
        <f t="shared" si="6"/>
        <v>0</v>
      </c>
      <c r="R11" s="3">
        <f t="shared" si="2"/>
        <v>0</v>
      </c>
      <c r="S11" s="5"/>
    </row>
    <row r="12" spans="1:19" x14ac:dyDescent="0.35">
      <c r="B12" t="s">
        <v>47</v>
      </c>
      <c r="C12" s="7">
        <v>413</v>
      </c>
      <c r="D12" s="18">
        <v>34.5</v>
      </c>
      <c r="E12">
        <v>19.7</v>
      </c>
      <c r="F12" s="4">
        <f t="shared" si="0"/>
        <v>20.964467005076141</v>
      </c>
      <c r="G12">
        <v>587</v>
      </c>
      <c r="H12">
        <v>541</v>
      </c>
      <c r="I12">
        <v>580</v>
      </c>
      <c r="J12">
        <v>567</v>
      </c>
      <c r="K12" s="4">
        <f t="shared" si="1"/>
        <v>568.75</v>
      </c>
      <c r="L12">
        <v>560</v>
      </c>
      <c r="M12">
        <v>26</v>
      </c>
      <c r="N12" s="4">
        <f t="shared" si="3"/>
        <v>-1.5</v>
      </c>
      <c r="O12">
        <f t="shared" si="4"/>
        <v>-28</v>
      </c>
      <c r="P12">
        <f t="shared" si="5"/>
        <v>-4</v>
      </c>
      <c r="Q12" s="4">
        <f t="shared" si="6"/>
        <v>33.5</v>
      </c>
      <c r="R12" s="3">
        <f t="shared" si="2"/>
        <v>7.93368857312019E-2</v>
      </c>
      <c r="S12" s="5"/>
    </row>
    <row r="13" spans="1:19" x14ac:dyDescent="0.35">
      <c r="B13" t="s">
        <v>50</v>
      </c>
      <c r="C13" s="7">
        <v>1819</v>
      </c>
      <c r="D13" s="18">
        <v>123.2</v>
      </c>
      <c r="E13">
        <v>81.599999999999994</v>
      </c>
      <c r="F13" s="4">
        <f t="shared" si="0"/>
        <v>22.291666666666668</v>
      </c>
      <c r="G13">
        <v>593</v>
      </c>
      <c r="H13">
        <v>566</v>
      </c>
      <c r="I13">
        <v>606</v>
      </c>
      <c r="J13">
        <v>603</v>
      </c>
      <c r="K13" s="4">
        <f t="shared" si="1"/>
        <v>592</v>
      </c>
      <c r="L13">
        <v>592</v>
      </c>
      <c r="M13">
        <v>30</v>
      </c>
      <c r="N13" s="4">
        <f t="shared" si="3"/>
        <v>21.75</v>
      </c>
      <c r="O13">
        <f t="shared" si="4"/>
        <v>4</v>
      </c>
      <c r="P13">
        <f t="shared" si="5"/>
        <v>0</v>
      </c>
      <c r="Q13" s="4">
        <f t="shared" si="6"/>
        <v>0</v>
      </c>
      <c r="R13" s="3">
        <f t="shared" si="2"/>
        <v>0</v>
      </c>
      <c r="S13" s="5"/>
    </row>
    <row r="14" spans="1:19" x14ac:dyDescent="0.35">
      <c r="B14" t="s">
        <v>42</v>
      </c>
      <c r="C14" s="7">
        <v>683</v>
      </c>
      <c r="D14" s="18">
        <v>50.5</v>
      </c>
      <c r="E14">
        <v>32.9</v>
      </c>
      <c r="F14" s="4">
        <f t="shared" si="0"/>
        <v>20.759878419452889</v>
      </c>
      <c r="G14">
        <v>603</v>
      </c>
      <c r="H14">
        <v>572</v>
      </c>
      <c r="I14">
        <v>597</v>
      </c>
      <c r="J14">
        <v>607</v>
      </c>
      <c r="K14" s="4">
        <f t="shared" si="1"/>
        <v>594.75</v>
      </c>
      <c r="L14">
        <v>625</v>
      </c>
      <c r="M14">
        <v>31</v>
      </c>
      <c r="N14" s="4">
        <f t="shared" si="3"/>
        <v>24.5</v>
      </c>
      <c r="O14">
        <f t="shared" si="4"/>
        <v>37</v>
      </c>
      <c r="P14">
        <f t="shared" si="5"/>
        <v>1</v>
      </c>
      <c r="Q14" s="4">
        <f t="shared" si="6"/>
        <v>0</v>
      </c>
      <c r="R14" s="3">
        <f t="shared" si="2"/>
        <v>0</v>
      </c>
      <c r="S14" s="5"/>
    </row>
    <row r="15" spans="1:19" x14ac:dyDescent="0.35">
      <c r="B15" t="s">
        <v>52</v>
      </c>
      <c r="C15" s="7">
        <v>3296</v>
      </c>
      <c r="D15" s="18">
        <v>270.89999999999998</v>
      </c>
      <c r="E15">
        <v>163</v>
      </c>
      <c r="F15" s="4">
        <f t="shared" si="0"/>
        <v>20.220858895705522</v>
      </c>
      <c r="G15">
        <v>580</v>
      </c>
      <c r="H15">
        <v>570</v>
      </c>
      <c r="I15">
        <v>575</v>
      </c>
      <c r="J15">
        <v>570</v>
      </c>
      <c r="K15" s="4">
        <f t="shared" si="1"/>
        <v>573.75</v>
      </c>
      <c r="L15">
        <v>582</v>
      </c>
      <c r="M15">
        <v>29</v>
      </c>
      <c r="N15" s="4">
        <f t="shared" si="3"/>
        <v>3.5</v>
      </c>
      <c r="O15">
        <f t="shared" si="4"/>
        <v>-6</v>
      </c>
      <c r="P15">
        <f t="shared" si="5"/>
        <v>-1</v>
      </c>
      <c r="Q15" s="4">
        <f t="shared" si="6"/>
        <v>3.5</v>
      </c>
      <c r="R15" s="3">
        <f t="shared" si="2"/>
        <v>8.2889283599763171E-3</v>
      </c>
      <c r="S15" s="5"/>
    </row>
    <row r="16" spans="1:19" x14ac:dyDescent="0.35">
      <c r="B16" t="s">
        <v>49</v>
      </c>
      <c r="C16" s="7">
        <v>792</v>
      </c>
      <c r="D16" s="18">
        <v>100.8</v>
      </c>
      <c r="E16">
        <v>42.6</v>
      </c>
      <c r="F16" s="4">
        <f t="shared" si="0"/>
        <v>18.591549295774648</v>
      </c>
      <c r="G16">
        <v>616</v>
      </c>
      <c r="H16">
        <v>599</v>
      </c>
      <c r="I16">
        <v>595</v>
      </c>
      <c r="J16">
        <v>603</v>
      </c>
      <c r="K16" s="4">
        <f t="shared" si="1"/>
        <v>603.25</v>
      </c>
      <c r="L16">
        <v>635</v>
      </c>
      <c r="M16">
        <v>34</v>
      </c>
      <c r="N16" s="4">
        <f t="shared" si="3"/>
        <v>33</v>
      </c>
      <c r="O16">
        <f t="shared" si="4"/>
        <v>47</v>
      </c>
      <c r="P16">
        <f t="shared" si="5"/>
        <v>4</v>
      </c>
      <c r="Q16" s="4">
        <f t="shared" si="6"/>
        <v>0</v>
      </c>
      <c r="R16" s="3">
        <f t="shared" si="2"/>
        <v>0</v>
      </c>
      <c r="S16" s="5"/>
    </row>
    <row r="17" spans="1:19" x14ac:dyDescent="0.35">
      <c r="B17" t="s">
        <v>34</v>
      </c>
      <c r="C17" s="7">
        <v>1637</v>
      </c>
      <c r="D17" s="18">
        <v>142.69999999999999</v>
      </c>
      <c r="E17">
        <v>61.8</v>
      </c>
      <c r="F17" s="4">
        <f t="shared" si="0"/>
        <v>26.488673139158578</v>
      </c>
      <c r="G17">
        <v>580</v>
      </c>
      <c r="H17">
        <v>556</v>
      </c>
      <c r="I17">
        <v>586</v>
      </c>
      <c r="J17">
        <v>569</v>
      </c>
      <c r="K17" s="4">
        <f t="shared" si="1"/>
        <v>572.75</v>
      </c>
      <c r="L17">
        <v>574</v>
      </c>
      <c r="M17">
        <v>27</v>
      </c>
      <c r="N17" s="4">
        <f t="shared" si="3"/>
        <v>2.5</v>
      </c>
      <c r="O17">
        <f t="shared" si="4"/>
        <v>-14</v>
      </c>
      <c r="P17">
        <f t="shared" si="5"/>
        <v>-3</v>
      </c>
      <c r="Q17" s="4">
        <f t="shared" si="6"/>
        <v>14.5</v>
      </c>
      <c r="R17" s="3">
        <f t="shared" si="2"/>
        <v>3.4339846062759027E-2</v>
      </c>
      <c r="S17" s="5"/>
    </row>
    <row r="18" spans="1:19" x14ac:dyDescent="0.35">
      <c r="A18" s="1" t="s">
        <v>60</v>
      </c>
      <c r="B18" t="s">
        <v>32</v>
      </c>
      <c r="C18">
        <v>1482</v>
      </c>
      <c r="D18" s="18">
        <v>97</v>
      </c>
      <c r="E18">
        <v>25.6</v>
      </c>
      <c r="F18" s="4">
        <f t="shared" si="0"/>
        <v>57.890625</v>
      </c>
      <c r="G18">
        <v>567</v>
      </c>
      <c r="H18">
        <v>537</v>
      </c>
      <c r="I18">
        <v>582</v>
      </c>
      <c r="J18">
        <v>565</v>
      </c>
      <c r="K18" s="4">
        <f t="shared" si="1"/>
        <v>562.75</v>
      </c>
      <c r="L18">
        <v>575</v>
      </c>
      <c r="M18">
        <v>29</v>
      </c>
      <c r="N18" s="4">
        <f t="shared" si="3"/>
        <v>-7.5</v>
      </c>
      <c r="O18">
        <f t="shared" si="4"/>
        <v>-13</v>
      </c>
      <c r="P18">
        <f t="shared" si="5"/>
        <v>-1</v>
      </c>
      <c r="Q18" s="4">
        <f t="shared" si="6"/>
        <v>21.5</v>
      </c>
      <c r="R18" s="3">
        <f t="shared" si="2"/>
        <v>5.0917702782711662E-2</v>
      </c>
      <c r="S18" s="5"/>
    </row>
    <row r="19" spans="1:19" x14ac:dyDescent="0.35">
      <c r="B19" t="s">
        <v>33</v>
      </c>
      <c r="C19">
        <v>1640</v>
      </c>
      <c r="D19" s="18">
        <v>126.3</v>
      </c>
      <c r="E19">
        <v>33.5</v>
      </c>
      <c r="F19" s="4">
        <f t="shared" si="0"/>
        <v>48.955223880597018</v>
      </c>
      <c r="G19">
        <v>567</v>
      </c>
      <c r="H19">
        <v>541</v>
      </c>
      <c r="I19">
        <v>577</v>
      </c>
      <c r="J19">
        <v>570</v>
      </c>
      <c r="K19" s="4">
        <f t="shared" si="1"/>
        <v>563.75</v>
      </c>
      <c r="L19">
        <v>577</v>
      </c>
      <c r="M19">
        <v>29</v>
      </c>
      <c r="N19" s="4">
        <f t="shared" si="3"/>
        <v>-6.5</v>
      </c>
      <c r="O19">
        <f t="shared" si="4"/>
        <v>-11</v>
      </c>
      <c r="P19">
        <f t="shared" si="5"/>
        <v>-1</v>
      </c>
      <c r="Q19" s="4">
        <f t="shared" si="6"/>
        <v>18.5</v>
      </c>
      <c r="R19" s="3">
        <f t="shared" si="2"/>
        <v>4.3812907045589107E-2</v>
      </c>
      <c r="S19" s="5"/>
    </row>
    <row r="20" spans="1:19" x14ac:dyDescent="0.35">
      <c r="B20" t="s">
        <v>35</v>
      </c>
      <c r="C20">
        <v>1539</v>
      </c>
      <c r="D20" s="18">
        <v>117</v>
      </c>
      <c r="E20">
        <v>44.5</v>
      </c>
      <c r="F20" s="4">
        <f t="shared" si="0"/>
        <v>34.584269662921351</v>
      </c>
      <c r="G20">
        <v>565</v>
      </c>
      <c r="H20">
        <v>556</v>
      </c>
      <c r="I20">
        <v>577</v>
      </c>
      <c r="J20">
        <v>561</v>
      </c>
      <c r="K20" s="4">
        <f t="shared" si="1"/>
        <v>564.75</v>
      </c>
      <c r="L20">
        <v>573</v>
      </c>
      <c r="M20">
        <v>33</v>
      </c>
      <c r="N20" s="4">
        <f t="shared" si="3"/>
        <v>-5.5</v>
      </c>
      <c r="O20">
        <f t="shared" si="4"/>
        <v>-15</v>
      </c>
      <c r="P20">
        <f t="shared" si="5"/>
        <v>3</v>
      </c>
      <c r="Q20" s="4">
        <f t="shared" si="6"/>
        <v>17.5</v>
      </c>
      <c r="R20" s="3">
        <f t="shared" si="2"/>
        <v>4.1444641799881589E-2</v>
      </c>
      <c r="S20" s="5"/>
    </row>
    <row r="21" spans="1:19" x14ac:dyDescent="0.35">
      <c r="B21" t="s">
        <v>41</v>
      </c>
      <c r="C21">
        <v>204</v>
      </c>
      <c r="D21" s="18">
        <v>19.2</v>
      </c>
      <c r="E21">
        <v>7.4</v>
      </c>
      <c r="F21" s="4">
        <f t="shared" si="0"/>
        <v>27.567567567567565</v>
      </c>
      <c r="G21" s="17">
        <f t="shared" ref="G21:L21" si="7">G31</f>
        <v>577</v>
      </c>
      <c r="H21" s="17">
        <f t="shared" si="7"/>
        <v>550</v>
      </c>
      <c r="I21" s="15">
        <f t="shared" si="7"/>
        <v>580.5</v>
      </c>
      <c r="J21" s="15">
        <f t="shared" si="7"/>
        <v>569.5</v>
      </c>
      <c r="K21" s="15">
        <f t="shared" si="7"/>
        <v>568.375</v>
      </c>
      <c r="L21" s="15">
        <f t="shared" si="7"/>
        <v>579.5</v>
      </c>
      <c r="M21" s="11">
        <f t="shared" ref="M21" si="8">M31</f>
        <v>29</v>
      </c>
      <c r="N21" s="4">
        <f t="shared" si="3"/>
        <v>-1.875</v>
      </c>
      <c r="O21">
        <f t="shared" si="4"/>
        <v>-8.5</v>
      </c>
      <c r="P21">
        <f t="shared" si="5"/>
        <v>-1</v>
      </c>
      <c r="Q21" s="4">
        <f t="shared" si="6"/>
        <v>11.375</v>
      </c>
      <c r="R21" s="3">
        <f t="shared" si="2"/>
        <v>2.6939017169923033E-2</v>
      </c>
      <c r="S21" s="5"/>
    </row>
    <row r="22" spans="1:19" x14ac:dyDescent="0.35">
      <c r="B22" t="s">
        <v>44</v>
      </c>
      <c r="C22">
        <v>706</v>
      </c>
      <c r="D22" s="18">
        <v>53.4</v>
      </c>
      <c r="E22">
        <v>55.8</v>
      </c>
      <c r="F22" s="4">
        <f t="shared" si="0"/>
        <v>12.652329749103943</v>
      </c>
      <c r="G22">
        <v>531</v>
      </c>
      <c r="H22">
        <v>523</v>
      </c>
      <c r="I22">
        <v>539</v>
      </c>
      <c r="J22">
        <v>533</v>
      </c>
      <c r="K22" s="4">
        <f>AVERAGE(G22:J22)</f>
        <v>531.5</v>
      </c>
      <c r="L22">
        <v>553</v>
      </c>
      <c r="M22" s="11">
        <f>M31</f>
        <v>29</v>
      </c>
      <c r="N22" s="4">
        <f t="shared" si="3"/>
        <v>-38.75</v>
      </c>
      <c r="O22">
        <f t="shared" si="4"/>
        <v>-35</v>
      </c>
      <c r="P22">
        <f t="shared" si="5"/>
        <v>-1</v>
      </c>
      <c r="Q22" s="4">
        <f t="shared" si="6"/>
        <v>74.75</v>
      </c>
      <c r="R22" s="3">
        <f t="shared" si="2"/>
        <v>0.17702782711663706</v>
      </c>
      <c r="S22" s="5"/>
    </row>
    <row r="23" spans="1:19" x14ac:dyDescent="0.35">
      <c r="B23" t="s">
        <v>38</v>
      </c>
      <c r="C23">
        <v>1345</v>
      </c>
      <c r="D23" s="18">
        <v>105.7</v>
      </c>
      <c r="E23">
        <v>42.1</v>
      </c>
      <c r="F23" s="4">
        <f t="shared" si="0"/>
        <v>31.947743467933492</v>
      </c>
      <c r="G23">
        <v>552</v>
      </c>
      <c r="H23">
        <v>533</v>
      </c>
      <c r="I23">
        <v>568</v>
      </c>
      <c r="J23">
        <v>553</v>
      </c>
      <c r="K23" s="4">
        <f>AVERAGE(G23:J23)</f>
        <v>551.5</v>
      </c>
      <c r="L23">
        <v>561</v>
      </c>
      <c r="M23">
        <v>25</v>
      </c>
      <c r="N23" s="4">
        <f t="shared" si="3"/>
        <v>-18.75</v>
      </c>
      <c r="O23">
        <f t="shared" si="4"/>
        <v>-27</v>
      </c>
      <c r="P23">
        <f t="shared" si="5"/>
        <v>-5</v>
      </c>
      <c r="Q23" s="4">
        <f t="shared" si="6"/>
        <v>50.75</v>
      </c>
      <c r="R23" s="3">
        <f t="shared" si="2"/>
        <v>0.1201894612196566</v>
      </c>
      <c r="S23" s="5"/>
    </row>
    <row r="24" spans="1:19" x14ac:dyDescent="0.35">
      <c r="B24" t="s">
        <v>36</v>
      </c>
      <c r="C24">
        <v>1488</v>
      </c>
      <c r="D24" s="18">
        <v>114.4</v>
      </c>
      <c r="E24">
        <v>35.5</v>
      </c>
      <c r="F24" s="4">
        <f t="shared" si="0"/>
        <v>41.91549295774648</v>
      </c>
      <c r="G24">
        <v>574</v>
      </c>
      <c r="H24">
        <v>554</v>
      </c>
      <c r="I24">
        <v>573</v>
      </c>
      <c r="J24">
        <v>571</v>
      </c>
      <c r="K24" s="4">
        <f>AVERAGE(G24:J24)</f>
        <v>568</v>
      </c>
      <c r="L24">
        <v>586</v>
      </c>
      <c r="M24">
        <v>27</v>
      </c>
      <c r="N24" s="4">
        <f t="shared" si="3"/>
        <v>-2.25</v>
      </c>
      <c r="O24">
        <f t="shared" si="4"/>
        <v>-2</v>
      </c>
      <c r="P24">
        <f t="shared" si="5"/>
        <v>-3</v>
      </c>
      <c r="Q24" s="4">
        <f t="shared" si="6"/>
        <v>7.25</v>
      </c>
      <c r="R24" s="3">
        <f t="shared" si="2"/>
        <v>1.7169923031379514E-2</v>
      </c>
      <c r="S24" s="5"/>
    </row>
    <row r="25" spans="1:19" x14ac:dyDescent="0.35">
      <c r="B25" t="s">
        <v>56</v>
      </c>
      <c r="C25">
        <v>632</v>
      </c>
      <c r="D25" s="18">
        <v>55.4</v>
      </c>
      <c r="E25">
        <v>27.9</v>
      </c>
      <c r="F25" s="4">
        <f t="shared" si="0"/>
        <v>22.652329749103945</v>
      </c>
      <c r="G25" s="17">
        <f t="shared" ref="G25:L25" si="9">G31</f>
        <v>577</v>
      </c>
      <c r="H25" s="17">
        <f t="shared" si="9"/>
        <v>550</v>
      </c>
      <c r="I25" s="15">
        <f t="shared" si="9"/>
        <v>580.5</v>
      </c>
      <c r="J25" s="15">
        <f t="shared" si="9"/>
        <v>569.5</v>
      </c>
      <c r="K25" s="15">
        <f t="shared" si="9"/>
        <v>568.375</v>
      </c>
      <c r="L25" s="15">
        <f t="shared" si="9"/>
        <v>579.5</v>
      </c>
      <c r="M25">
        <v>25</v>
      </c>
      <c r="N25" s="4">
        <f t="shared" si="3"/>
        <v>-1.875</v>
      </c>
      <c r="O25">
        <f t="shared" si="4"/>
        <v>-8.5</v>
      </c>
      <c r="P25">
        <f t="shared" si="5"/>
        <v>-5</v>
      </c>
      <c r="Q25" s="4">
        <f t="shared" si="6"/>
        <v>15.375</v>
      </c>
      <c r="R25" s="3">
        <f t="shared" si="2"/>
        <v>3.6412078152753109E-2</v>
      </c>
      <c r="S25" s="5"/>
    </row>
    <row r="26" spans="1:19" x14ac:dyDescent="0.35">
      <c r="B26" t="s">
        <v>37</v>
      </c>
      <c r="C26">
        <v>1143</v>
      </c>
      <c r="D26" s="18">
        <v>90.2</v>
      </c>
      <c r="E26">
        <v>53.6</v>
      </c>
      <c r="F26" s="4">
        <f t="shared" si="0"/>
        <v>21.32462686567164</v>
      </c>
      <c r="G26">
        <v>546</v>
      </c>
      <c r="H26">
        <v>526</v>
      </c>
      <c r="I26">
        <v>560</v>
      </c>
      <c r="J26">
        <v>542</v>
      </c>
      <c r="K26" s="4">
        <f>AVERAGE(G26:J26)</f>
        <v>543.5</v>
      </c>
      <c r="L26">
        <v>553</v>
      </c>
      <c r="M26">
        <v>27</v>
      </c>
      <c r="N26" s="4">
        <f t="shared" si="3"/>
        <v>-26.75</v>
      </c>
      <c r="O26">
        <f t="shared" si="4"/>
        <v>-35</v>
      </c>
      <c r="P26">
        <f t="shared" si="5"/>
        <v>-3</v>
      </c>
      <c r="Q26" s="4">
        <f t="shared" si="6"/>
        <v>64.75</v>
      </c>
      <c r="R26" s="3">
        <f t="shared" si="2"/>
        <v>0.15334517465956188</v>
      </c>
      <c r="S26" s="5"/>
    </row>
    <row r="27" spans="1:19" x14ac:dyDescent="0.35">
      <c r="B27" t="s">
        <v>39</v>
      </c>
      <c r="C27">
        <v>1609</v>
      </c>
      <c r="D27" s="18">
        <v>112.9</v>
      </c>
      <c r="E27">
        <v>47.3</v>
      </c>
      <c r="F27" s="4">
        <f t="shared" si="0"/>
        <v>34.016913319238903</v>
      </c>
      <c r="G27">
        <v>589</v>
      </c>
      <c r="H27">
        <v>554</v>
      </c>
      <c r="I27">
        <v>592</v>
      </c>
      <c r="J27">
        <v>584</v>
      </c>
      <c r="K27" s="4">
        <f>AVERAGE(G27:J27)</f>
        <v>579.75</v>
      </c>
      <c r="L27">
        <v>588</v>
      </c>
      <c r="M27">
        <v>30</v>
      </c>
      <c r="N27" s="4">
        <f t="shared" si="3"/>
        <v>9.5</v>
      </c>
      <c r="O27">
        <f t="shared" si="4"/>
        <v>0</v>
      </c>
      <c r="P27">
        <f t="shared" si="5"/>
        <v>0</v>
      </c>
      <c r="Q27" s="4">
        <f t="shared" si="6"/>
        <v>0</v>
      </c>
      <c r="R27" s="3">
        <f t="shared" si="2"/>
        <v>0</v>
      </c>
      <c r="S27" s="5"/>
    </row>
    <row r="28" spans="1:19" x14ac:dyDescent="0.35">
      <c r="B28" t="s">
        <v>40</v>
      </c>
      <c r="C28">
        <v>609</v>
      </c>
      <c r="D28" s="18">
        <v>46.8</v>
      </c>
      <c r="E28">
        <v>22.9</v>
      </c>
      <c r="F28" s="4">
        <f t="shared" si="0"/>
        <v>26.593886462882097</v>
      </c>
      <c r="G28">
        <v>566</v>
      </c>
      <c r="H28">
        <v>517</v>
      </c>
      <c r="I28">
        <v>564</v>
      </c>
      <c r="J28">
        <v>550</v>
      </c>
      <c r="K28" s="4">
        <f>AVERAGE(G28:J28)</f>
        <v>549.25</v>
      </c>
      <c r="L28">
        <v>569</v>
      </c>
      <c r="M28">
        <v>28</v>
      </c>
      <c r="N28" s="4">
        <f t="shared" si="3"/>
        <v>-21</v>
      </c>
      <c r="O28">
        <f t="shared" si="4"/>
        <v>-19</v>
      </c>
      <c r="P28">
        <f t="shared" si="5"/>
        <v>-2</v>
      </c>
      <c r="Q28" s="4">
        <f t="shared" si="6"/>
        <v>42</v>
      </c>
      <c r="R28" s="3">
        <f t="shared" si="2"/>
        <v>9.9467140319715805E-2</v>
      </c>
      <c r="S28" s="5"/>
    </row>
    <row r="29" spans="1:19" x14ac:dyDescent="0.35">
      <c r="B29" t="s">
        <v>45</v>
      </c>
      <c r="C29">
        <v>2459</v>
      </c>
      <c r="D29" s="18">
        <v>166.8</v>
      </c>
      <c r="E29">
        <v>70.7</v>
      </c>
      <c r="F29" s="4">
        <f t="shared" si="0"/>
        <v>34.780763790664778</v>
      </c>
      <c r="G29">
        <v>564</v>
      </c>
      <c r="H29">
        <v>536</v>
      </c>
      <c r="I29">
        <v>581</v>
      </c>
      <c r="J29">
        <v>556</v>
      </c>
      <c r="K29" s="4">
        <f>AVERAGE(G29:J29)</f>
        <v>559.25</v>
      </c>
      <c r="L29">
        <v>572</v>
      </c>
      <c r="M29">
        <v>30</v>
      </c>
      <c r="N29" s="4">
        <f t="shared" si="3"/>
        <v>-11</v>
      </c>
      <c r="O29">
        <f t="shared" si="4"/>
        <v>-16</v>
      </c>
      <c r="P29">
        <f t="shared" si="5"/>
        <v>0</v>
      </c>
      <c r="Q29" s="4">
        <f t="shared" si="6"/>
        <v>27</v>
      </c>
      <c r="R29" s="3">
        <f t="shared" si="2"/>
        <v>6.3943161634103018E-2</v>
      </c>
      <c r="S29" s="5"/>
    </row>
    <row r="30" spans="1:19" x14ac:dyDescent="0.35">
      <c r="B30" t="s">
        <v>46</v>
      </c>
      <c r="C30">
        <v>745</v>
      </c>
      <c r="D30" s="18">
        <v>49</v>
      </c>
      <c r="E30">
        <v>16.600000000000001</v>
      </c>
      <c r="F30" s="4">
        <f t="shared" si="0"/>
        <v>44.879518072289152</v>
      </c>
      <c r="G30">
        <v>554</v>
      </c>
      <c r="H30">
        <v>538</v>
      </c>
      <c r="I30">
        <v>564</v>
      </c>
      <c r="J30">
        <v>561</v>
      </c>
      <c r="K30" s="4">
        <f>AVERAGE(G30:J30)</f>
        <v>554.25</v>
      </c>
      <c r="L30">
        <v>585</v>
      </c>
      <c r="M30" s="11">
        <f>M31</f>
        <v>29</v>
      </c>
      <c r="N30" s="4">
        <f t="shared" si="3"/>
        <v>-16</v>
      </c>
      <c r="O30">
        <f t="shared" si="4"/>
        <v>-3</v>
      </c>
      <c r="P30">
        <f t="shared" si="5"/>
        <v>-1</v>
      </c>
      <c r="Q30" s="4">
        <f t="shared" si="6"/>
        <v>20</v>
      </c>
      <c r="R30" s="3">
        <f t="shared" si="2"/>
        <v>4.7365304914150384E-2</v>
      </c>
      <c r="S30" s="5"/>
    </row>
    <row r="31" spans="1:19" x14ac:dyDescent="0.35">
      <c r="G31">
        <f t="shared" ref="G31:L31" si="10">MEDIAN(G9:G20,G22:G24,G26:G30)</f>
        <v>577</v>
      </c>
      <c r="H31">
        <f t="shared" si="10"/>
        <v>550</v>
      </c>
      <c r="I31" s="4">
        <f t="shared" si="10"/>
        <v>580.5</v>
      </c>
      <c r="J31" s="4">
        <f t="shared" si="10"/>
        <v>569.5</v>
      </c>
      <c r="K31" s="4">
        <f t="shared" si="10"/>
        <v>568.375</v>
      </c>
      <c r="L31" s="4">
        <f t="shared" si="10"/>
        <v>579.5</v>
      </c>
      <c r="M31">
        <f>MEDIAN(M9:M20,M23:M29)</f>
        <v>29</v>
      </c>
      <c r="N31" s="1" t="s">
        <v>63</v>
      </c>
      <c r="Q31" s="2"/>
    </row>
    <row r="32" spans="1:19" x14ac:dyDescent="0.35">
      <c r="I32" s="4"/>
      <c r="J32" s="4"/>
      <c r="K32" s="4"/>
      <c r="L32" s="4"/>
      <c r="N32" s="1"/>
      <c r="Q32" s="2"/>
    </row>
    <row r="33" spans="1:17" ht="18.5" x14ac:dyDescent="0.45">
      <c r="A33" s="6" t="s">
        <v>106</v>
      </c>
      <c r="I33" s="4"/>
      <c r="J33" s="4"/>
      <c r="K33" s="4"/>
      <c r="L33" s="4"/>
      <c r="N33" s="1"/>
      <c r="Q33" s="2"/>
    </row>
    <row r="34" spans="1:17" x14ac:dyDescent="0.35">
      <c r="C34" s="20" t="s">
        <v>113</v>
      </c>
      <c r="D34" s="20" t="s">
        <v>111</v>
      </c>
      <c r="I34" s="4"/>
      <c r="J34" s="4"/>
      <c r="K34" s="5"/>
      <c r="L34" s="4"/>
      <c r="N34" s="1"/>
      <c r="Q34" s="2"/>
    </row>
    <row r="35" spans="1:17" x14ac:dyDescent="0.35">
      <c r="B35" t="s">
        <v>108</v>
      </c>
      <c r="C35" s="4">
        <f>MEDIAN(K9:K17)</f>
        <v>592</v>
      </c>
      <c r="D35" s="4">
        <f>MEDIAN(K18:K30)</f>
        <v>562.75</v>
      </c>
      <c r="I35" s="4"/>
      <c r="J35" s="4"/>
      <c r="K35" s="5"/>
      <c r="L35" s="4"/>
      <c r="N35" s="1"/>
      <c r="Q35" s="2"/>
    </row>
    <row r="36" spans="1:17" x14ac:dyDescent="0.35">
      <c r="B36" t="s">
        <v>109</v>
      </c>
      <c r="C36" s="4">
        <f>MEDIAN(L9:L17)</f>
        <v>592</v>
      </c>
      <c r="D36" s="4">
        <f>MEDIAN(L18:L30)</f>
        <v>575</v>
      </c>
      <c r="I36" s="4"/>
      <c r="J36" s="4"/>
      <c r="K36" s="5"/>
      <c r="L36" s="4"/>
      <c r="N36" s="1"/>
      <c r="Q36" s="2"/>
    </row>
    <row r="37" spans="1:17" x14ac:dyDescent="0.35">
      <c r="B37" t="s">
        <v>107</v>
      </c>
      <c r="C37">
        <f>MEDIAN(M9:M17)</f>
        <v>30</v>
      </c>
      <c r="D37">
        <f>MEDIAN(M18:M30)</f>
        <v>29</v>
      </c>
      <c r="I37" s="4"/>
      <c r="J37" s="4"/>
      <c r="K37" s="5"/>
      <c r="L37" s="4"/>
      <c r="N37" s="1"/>
      <c r="Q37" s="2"/>
    </row>
    <row r="38" spans="1:17" x14ac:dyDescent="0.35">
      <c r="B38" t="s">
        <v>112</v>
      </c>
      <c r="C38" s="4" cm="1">
        <f t="array" ref="C38">MEDIAN(C9:C17/D9:D17)</f>
        <v>12.609819121447028</v>
      </c>
      <c r="D38" s="4" cm="1">
        <f t="array" ref="D38">MEDIAN(C18:C30/D18:D30)</f>
        <v>13.012820512820513</v>
      </c>
      <c r="I38" s="4"/>
      <c r="J38" s="4"/>
      <c r="K38" s="5"/>
      <c r="L38" s="4"/>
      <c r="N38" s="1"/>
      <c r="Q38" s="2"/>
    </row>
    <row r="39" spans="1:17" x14ac:dyDescent="0.35">
      <c r="B39" t="s">
        <v>110</v>
      </c>
      <c r="C39" s="4">
        <f>MEDIAN(F9:F17)</f>
        <v>20.964467005076141</v>
      </c>
      <c r="D39" s="4">
        <f>MEDIAN(F18:F30)</f>
        <v>34.016913319238903</v>
      </c>
      <c r="I39" s="4"/>
      <c r="J39" s="4"/>
      <c r="K39" s="5"/>
      <c r="L39" s="4"/>
      <c r="N39" s="1"/>
      <c r="Q39" s="2"/>
    </row>
    <row r="40" spans="1:17" x14ac:dyDescent="0.35">
      <c r="I40" s="1"/>
      <c r="J40" s="1"/>
      <c r="K40" s="5"/>
      <c r="L40" s="1"/>
      <c r="M40" s="1"/>
      <c r="N40" s="1"/>
      <c r="O40" s="1"/>
    </row>
    <row r="41" spans="1:17" ht="18.5" x14ac:dyDescent="0.45">
      <c r="A41" s="6" t="s">
        <v>70</v>
      </c>
      <c r="I41" s="1"/>
      <c r="J41" s="1"/>
      <c r="K41" s="5"/>
      <c r="L41" s="1"/>
      <c r="M41" s="1"/>
      <c r="N41" s="1"/>
      <c r="O41" s="1"/>
    </row>
    <row r="42" spans="1:17" x14ac:dyDescent="0.35">
      <c r="K42" s="5"/>
    </row>
    <row r="43" spans="1:17" x14ac:dyDescent="0.35">
      <c r="B43" t="s">
        <v>66</v>
      </c>
      <c r="C43" s="13">
        <v>14761</v>
      </c>
      <c r="G43" s="1"/>
    </row>
    <row r="44" spans="1:17" x14ac:dyDescent="0.35">
      <c r="E44" s="13"/>
      <c r="F44" s="1"/>
      <c r="G44" s="1"/>
    </row>
    <row r="45" spans="1:17" x14ac:dyDescent="0.35">
      <c r="C45" s="21" t="s">
        <v>58</v>
      </c>
      <c r="D45" s="22" t="s">
        <v>64</v>
      </c>
      <c r="E45" s="21" t="s">
        <v>65</v>
      </c>
      <c r="F45" s="21" t="s">
        <v>67</v>
      </c>
      <c r="I45" s="1"/>
      <c r="J45" s="1"/>
      <c r="K45" s="1"/>
      <c r="L45" s="1"/>
      <c r="M45" s="1"/>
      <c r="N45" s="1"/>
      <c r="O45" s="1"/>
      <c r="P45" s="2"/>
    </row>
    <row r="46" spans="1:17" ht="15.5" customHeight="1" x14ac:dyDescent="0.35">
      <c r="C46" s="21"/>
      <c r="D46" s="22"/>
      <c r="E46" s="21"/>
      <c r="F46" s="21"/>
    </row>
    <row r="47" spans="1:17" x14ac:dyDescent="0.35">
      <c r="C47" s="21"/>
      <c r="D47" s="22"/>
      <c r="E47" s="21"/>
      <c r="F47" s="21"/>
      <c r="P47" s="2"/>
    </row>
    <row r="48" spans="1:17" x14ac:dyDescent="0.35">
      <c r="A48" s="1" t="s">
        <v>59</v>
      </c>
      <c r="B48" t="s">
        <v>48</v>
      </c>
      <c r="C48" s="9">
        <v>16755</v>
      </c>
      <c r="D48" s="7">
        <f t="shared" ref="D48:D56" si="11">C9*C48</f>
        <v>49058640</v>
      </c>
      <c r="E48" s="7">
        <f t="shared" ref="E48:E56" si="12">C9*$C$43</f>
        <v>43220208</v>
      </c>
      <c r="F48" s="14">
        <f>D48-E48</f>
        <v>5838432</v>
      </c>
      <c r="H48" s="12"/>
      <c r="P48" s="2"/>
    </row>
    <row r="49" spans="2:16" x14ac:dyDescent="0.35">
      <c r="B49" t="s">
        <v>43</v>
      </c>
      <c r="C49" s="8">
        <v>19602</v>
      </c>
      <c r="D49" s="7">
        <f t="shared" si="11"/>
        <v>19072746</v>
      </c>
      <c r="E49" s="7">
        <f t="shared" si="12"/>
        <v>14362453</v>
      </c>
      <c r="F49" s="14">
        <f t="shared" ref="F49:F56" si="13">D49-E49</f>
        <v>4710293</v>
      </c>
      <c r="P49" s="2"/>
    </row>
    <row r="50" spans="2:16" x14ac:dyDescent="0.35">
      <c r="B50" t="s">
        <v>51</v>
      </c>
      <c r="C50" s="8">
        <v>30336</v>
      </c>
      <c r="D50" s="7">
        <f t="shared" si="11"/>
        <v>127593216</v>
      </c>
      <c r="E50" s="7">
        <f t="shared" si="12"/>
        <v>62084766</v>
      </c>
      <c r="F50" s="14">
        <f t="shared" si="13"/>
        <v>65508450</v>
      </c>
    </row>
    <row r="51" spans="2:16" x14ac:dyDescent="0.35">
      <c r="B51" t="s">
        <v>47</v>
      </c>
      <c r="C51" s="8">
        <v>19788</v>
      </c>
      <c r="D51" s="7">
        <f t="shared" si="11"/>
        <v>8172444</v>
      </c>
      <c r="E51" s="7">
        <f t="shared" si="12"/>
        <v>6096293</v>
      </c>
      <c r="F51" s="14">
        <f t="shared" si="13"/>
        <v>2076151</v>
      </c>
    </row>
    <row r="52" spans="2:16" x14ac:dyDescent="0.35">
      <c r="B52" t="s">
        <v>50</v>
      </c>
      <c r="C52" s="8">
        <v>17303</v>
      </c>
      <c r="D52" s="7">
        <f t="shared" si="11"/>
        <v>31474157</v>
      </c>
      <c r="E52" s="7">
        <f t="shared" si="12"/>
        <v>26850259</v>
      </c>
      <c r="F52" s="14">
        <f t="shared" si="13"/>
        <v>4623898</v>
      </c>
    </row>
    <row r="53" spans="2:16" x14ac:dyDescent="0.35">
      <c r="B53" t="s">
        <v>42</v>
      </c>
      <c r="C53" s="8">
        <v>19182</v>
      </c>
      <c r="D53" s="7">
        <f t="shared" si="11"/>
        <v>13101306</v>
      </c>
      <c r="E53" s="7">
        <f t="shared" si="12"/>
        <v>10081763</v>
      </c>
      <c r="F53" s="14">
        <f t="shared" si="13"/>
        <v>3019543</v>
      </c>
    </row>
    <row r="54" spans="2:16" x14ac:dyDescent="0.35">
      <c r="B54" t="s">
        <v>52</v>
      </c>
      <c r="C54" s="8">
        <v>15834</v>
      </c>
      <c r="D54" s="7">
        <f t="shared" si="11"/>
        <v>52188864</v>
      </c>
      <c r="E54" s="7">
        <f t="shared" si="12"/>
        <v>48652256</v>
      </c>
      <c r="F54" s="14">
        <f t="shared" si="13"/>
        <v>3536608</v>
      </c>
    </row>
    <row r="55" spans="2:16" x14ac:dyDescent="0.35">
      <c r="B55" t="s">
        <v>49</v>
      </c>
      <c r="C55" s="8">
        <v>27162</v>
      </c>
      <c r="D55" s="7">
        <f t="shared" si="11"/>
        <v>21512304</v>
      </c>
      <c r="E55" s="7">
        <f t="shared" si="12"/>
        <v>11690712</v>
      </c>
      <c r="F55" s="14">
        <f t="shared" si="13"/>
        <v>9821592</v>
      </c>
    </row>
    <row r="56" spans="2:16" x14ac:dyDescent="0.35">
      <c r="B56" t="s">
        <v>34</v>
      </c>
      <c r="C56" s="8">
        <v>19356</v>
      </c>
      <c r="D56" s="7">
        <f t="shared" si="11"/>
        <v>31685772</v>
      </c>
      <c r="E56" s="7">
        <f t="shared" si="12"/>
        <v>24163757</v>
      </c>
      <c r="F56" s="14">
        <f t="shared" si="13"/>
        <v>7522015</v>
      </c>
    </row>
    <row r="57" spans="2:16" x14ac:dyDescent="0.35">
      <c r="E57" s="1" t="s">
        <v>68</v>
      </c>
      <c r="F57" s="7">
        <f>SUM(F48:F56)</f>
        <v>106656982</v>
      </c>
      <c r="G57" s="1" t="s">
        <v>71</v>
      </c>
    </row>
  </sheetData>
  <sortState xmlns:xlrd2="http://schemas.microsoft.com/office/spreadsheetml/2017/richdata2" ref="B31:I49">
    <sortCondition ref="B31:B49"/>
  </sortState>
  <mergeCells count="13">
    <mergeCell ref="Q6:Q8"/>
    <mergeCell ref="N6:P7"/>
    <mergeCell ref="R6:R8"/>
    <mergeCell ref="D6:D8"/>
    <mergeCell ref="C6:C8"/>
    <mergeCell ref="E6:E8"/>
    <mergeCell ref="M6:M8"/>
    <mergeCell ref="C45:C47"/>
    <mergeCell ref="G6:L7"/>
    <mergeCell ref="D45:D47"/>
    <mergeCell ref="E45:E47"/>
    <mergeCell ref="F45:F47"/>
    <mergeCell ref="F6:F8"/>
  </mergeCells>
  <pageMargins left="0.7" right="0.7" top="0.75" bottom="0.75" header="0.3" footer="0.3"/>
  <pageSetup orientation="portrait" r:id="rId1"/>
  <ignoredErrors>
    <ignoredError sqref="K9:K10 K11:K20 K22:K24 K26:K30 C36:C38 D38" formulaRange="1"/>
    <ignoredError sqref="K21 K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Q41"/>
  <sheetViews>
    <sheetView topLeftCell="A15" workbookViewId="0">
      <selection activeCell="Q40" sqref="Q40"/>
    </sheetView>
  </sheetViews>
  <sheetFormatPr defaultRowHeight="15.5" x14ac:dyDescent="0.35"/>
  <cols>
    <col min="1" max="1" width="22.58203125" customWidth="1"/>
    <col min="2" max="2" width="7.9140625" customWidth="1"/>
    <col min="3" max="3" width="7.75" customWidth="1"/>
    <col min="4" max="4" width="7.58203125" customWidth="1"/>
    <col min="5" max="6" width="7.9140625" customWidth="1"/>
    <col min="7" max="8" width="7.5" customWidth="1"/>
    <col min="9" max="14" width="6.83203125" customWidth="1"/>
    <col min="15" max="16" width="11.83203125" customWidth="1"/>
    <col min="17" max="17" width="10.83203125" customWidth="1"/>
  </cols>
  <sheetData>
    <row r="1" spans="1:14" ht="18.5" x14ac:dyDescent="0.45">
      <c r="A1" s="6" t="s">
        <v>83</v>
      </c>
    </row>
    <row r="3" spans="1:14" x14ac:dyDescent="0.35">
      <c r="A3" s="1" t="s">
        <v>94</v>
      </c>
    </row>
    <row r="5" spans="1:14" x14ac:dyDescent="0.35">
      <c r="A5" t="s">
        <v>95</v>
      </c>
      <c r="B5" s="23">
        <v>68943</v>
      </c>
      <c r="C5" s="23"/>
    </row>
    <row r="6" spans="1:14" x14ac:dyDescent="0.35">
      <c r="A6" t="s">
        <v>96</v>
      </c>
      <c r="B6" s="23">
        <f>'Task3 Data'!F57</f>
        <v>106656982</v>
      </c>
      <c r="C6" s="23"/>
    </row>
    <row r="7" spans="1:14" x14ac:dyDescent="0.35">
      <c r="A7" t="s">
        <v>101</v>
      </c>
      <c r="B7" s="23">
        <v>40</v>
      </c>
      <c r="C7" s="23"/>
    </row>
    <row r="8" spans="1:14" x14ac:dyDescent="0.35">
      <c r="A8" t="s">
        <v>105</v>
      </c>
      <c r="C8">
        <v>0.25</v>
      </c>
    </row>
    <row r="10" spans="1:14" x14ac:dyDescent="0.35">
      <c r="A10" t="s">
        <v>102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</row>
    <row r="11" spans="1:14" x14ac:dyDescent="0.35">
      <c r="A11" t="s">
        <v>97</v>
      </c>
      <c r="B11" s="2" cm="1">
        <f t="array" ref="B11:N11">TRANSPOSE('Task3 Data'!C18:C30)</f>
        <v>1482</v>
      </c>
      <c r="C11" s="2">
        <v>1640</v>
      </c>
      <c r="D11" s="2">
        <v>1539</v>
      </c>
      <c r="E11" s="2">
        <v>204</v>
      </c>
      <c r="F11" s="2">
        <v>706</v>
      </c>
      <c r="G11" s="2">
        <v>1345</v>
      </c>
      <c r="H11" s="2">
        <v>1488</v>
      </c>
      <c r="I11" s="2">
        <v>632</v>
      </c>
      <c r="J11" s="2">
        <v>1143</v>
      </c>
      <c r="K11" s="2">
        <v>1609</v>
      </c>
      <c r="L11" s="2">
        <v>609</v>
      </c>
      <c r="M11" s="2">
        <v>2459</v>
      </c>
      <c r="N11" s="2">
        <v>745</v>
      </c>
    </row>
    <row r="12" spans="1:14" x14ac:dyDescent="0.35">
      <c r="A12" t="s">
        <v>104</v>
      </c>
      <c r="B12" s="2" cm="1">
        <f t="array" ref="B12:N12">TRANSPOSE('Task3 Data'!D18:D30)</f>
        <v>97</v>
      </c>
      <c r="C12" s="2">
        <v>126.3</v>
      </c>
      <c r="D12" s="2">
        <v>117</v>
      </c>
      <c r="E12" s="2">
        <v>19.2</v>
      </c>
      <c r="F12" s="2">
        <v>53.4</v>
      </c>
      <c r="G12" s="2">
        <v>105.7</v>
      </c>
      <c r="H12" s="2">
        <v>114.4</v>
      </c>
      <c r="I12" s="2">
        <v>55.4</v>
      </c>
      <c r="J12" s="2">
        <v>90.2</v>
      </c>
      <c r="K12" s="2">
        <v>112.9</v>
      </c>
      <c r="L12" s="2">
        <v>46.8</v>
      </c>
      <c r="M12" s="2">
        <v>166.8</v>
      </c>
      <c r="N12" s="2">
        <v>49</v>
      </c>
    </row>
    <row r="13" spans="1:14" x14ac:dyDescent="0.35">
      <c r="A13" t="s">
        <v>98</v>
      </c>
      <c r="B13" s="2" cm="1">
        <f t="array" ref="B13:N13">TRANSPOSE('Task3 Data'!E18:E30)</f>
        <v>25.6</v>
      </c>
      <c r="C13" s="2">
        <v>33.5</v>
      </c>
      <c r="D13" s="2">
        <v>44.5</v>
      </c>
      <c r="E13" s="2">
        <v>7.4</v>
      </c>
      <c r="F13" s="2">
        <v>55.8</v>
      </c>
      <c r="G13" s="2">
        <v>42.1</v>
      </c>
      <c r="H13" s="2">
        <v>35.5</v>
      </c>
      <c r="I13" s="2">
        <v>27.9</v>
      </c>
      <c r="J13" s="2">
        <v>53.6</v>
      </c>
      <c r="K13" s="2">
        <v>47.3</v>
      </c>
      <c r="L13" s="2">
        <v>22.9</v>
      </c>
      <c r="M13" s="2">
        <v>70.7</v>
      </c>
      <c r="N13" s="2">
        <v>16.600000000000001</v>
      </c>
    </row>
    <row r="14" spans="1:14" x14ac:dyDescent="0.35">
      <c r="A14" t="s">
        <v>99</v>
      </c>
      <c r="B14" s="19" cm="1">
        <f t="array" ref="B14:N14">TRANSPOSE('Task3 Data'!R18:R30)</f>
        <v>5.0917702782711662E-2</v>
      </c>
      <c r="C14" s="19">
        <v>4.3812907045589107E-2</v>
      </c>
      <c r="D14" s="19">
        <v>4.1444641799881589E-2</v>
      </c>
      <c r="E14" s="19">
        <v>2.6939017169923033E-2</v>
      </c>
      <c r="F14" s="19">
        <v>0.17702782711663706</v>
      </c>
      <c r="G14" s="19">
        <v>0.1201894612196566</v>
      </c>
      <c r="H14" s="19">
        <v>1.7169923031379514E-2</v>
      </c>
      <c r="I14" s="19">
        <v>3.6412078152753109E-2</v>
      </c>
      <c r="J14" s="19">
        <v>0.15334517465956188</v>
      </c>
      <c r="K14" s="19">
        <v>0</v>
      </c>
      <c r="L14" s="19">
        <v>9.9467140319715805E-2</v>
      </c>
      <c r="M14" s="19">
        <v>6.3943161634103018E-2</v>
      </c>
      <c r="N14" s="19">
        <v>4.7365304914150384E-2</v>
      </c>
    </row>
    <row r="16" spans="1:14" x14ac:dyDescent="0.35">
      <c r="A16" s="1" t="s">
        <v>93</v>
      </c>
      <c r="B16" s="23">
        <f>$B$5*SUM(B20:N20)</f>
        <v>7376901</v>
      </c>
      <c r="C16" s="23"/>
    </row>
    <row r="18" spans="1:14" x14ac:dyDescent="0.35">
      <c r="A18" s="1" t="s">
        <v>100</v>
      </c>
    </row>
    <row r="19" spans="1:14" x14ac:dyDescent="0.35">
      <c r="B19" s="2" t="s">
        <v>1</v>
      </c>
      <c r="C19" s="2" t="s">
        <v>2</v>
      </c>
      <c r="D19" s="2" t="s">
        <v>3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84</v>
      </c>
      <c r="J19" s="2" t="s">
        <v>85</v>
      </c>
      <c r="K19" s="2" t="s">
        <v>86</v>
      </c>
      <c r="L19" s="2" t="s">
        <v>87</v>
      </c>
      <c r="M19" s="2" t="s">
        <v>88</v>
      </c>
      <c r="N19" s="2" t="s">
        <v>89</v>
      </c>
    </row>
    <row r="20" spans="1:14" x14ac:dyDescent="0.35">
      <c r="A20" t="s">
        <v>4</v>
      </c>
      <c r="B20">
        <v>12</v>
      </c>
      <c r="C20">
        <v>8</v>
      </c>
      <c r="D20">
        <v>5</v>
      </c>
      <c r="E20">
        <v>3</v>
      </c>
      <c r="F20">
        <v>19</v>
      </c>
      <c r="G20">
        <v>13</v>
      </c>
      <c r="H20">
        <v>2</v>
      </c>
      <c r="I20">
        <v>4</v>
      </c>
      <c r="J20">
        <v>17</v>
      </c>
      <c r="K20">
        <v>0</v>
      </c>
      <c r="L20">
        <v>11</v>
      </c>
      <c r="M20">
        <v>7</v>
      </c>
      <c r="N20">
        <v>6</v>
      </c>
    </row>
    <row r="22" spans="1:14" x14ac:dyDescent="0.35">
      <c r="A22" s="1" t="s">
        <v>6</v>
      </c>
    </row>
    <row r="23" spans="1:14" x14ac:dyDescent="0.35">
      <c r="A23" s="1"/>
    </row>
    <row r="24" spans="1:14" x14ac:dyDescent="0.35">
      <c r="A24" t="s">
        <v>90</v>
      </c>
      <c r="B24" t="s">
        <v>22</v>
      </c>
      <c r="C24" s="23">
        <f>$B$5*SUM(B20:N20)</f>
        <v>7376901</v>
      </c>
      <c r="D24" s="23"/>
    </row>
    <row r="25" spans="1:14" x14ac:dyDescent="0.35">
      <c r="A25" s="1"/>
      <c r="B25" t="s">
        <v>8</v>
      </c>
      <c r="C25" s="23">
        <f>$B$6</f>
        <v>106656982</v>
      </c>
      <c r="D25" s="23"/>
      <c r="F25" s="7"/>
    </row>
    <row r="26" spans="1:14" x14ac:dyDescent="0.35">
      <c r="A26" s="1"/>
    </row>
    <row r="27" spans="1:14" x14ac:dyDescent="0.35">
      <c r="B27" s="7"/>
      <c r="C27" s="25" t="s">
        <v>91</v>
      </c>
      <c r="D27" s="25"/>
      <c r="E27" s="24" t="s">
        <v>92</v>
      </c>
      <c r="F27" s="24"/>
      <c r="G27" s="24" t="s">
        <v>248</v>
      </c>
      <c r="H27" s="24"/>
    </row>
    <row r="28" spans="1:14" x14ac:dyDescent="0.35">
      <c r="C28" s="2" t="s">
        <v>22</v>
      </c>
      <c r="D28" s="2" t="s">
        <v>8</v>
      </c>
      <c r="E28" s="2" t="s">
        <v>22</v>
      </c>
      <c r="F28" s="2" t="s">
        <v>8</v>
      </c>
      <c r="G28" s="2" t="s">
        <v>22</v>
      </c>
      <c r="H28" s="2" t="s">
        <v>8</v>
      </c>
    </row>
    <row r="29" spans="1:14" x14ac:dyDescent="0.35">
      <c r="B29">
        <v>1</v>
      </c>
      <c r="C29" s="4">
        <f ca="1">HLOOKUP(B29,$B$10:$N$14,2)-$B$7*(HLOOKUP(B29,$B$10:$N$14,4)+OFFSET($A$20,0,B29))</f>
        <v>-22</v>
      </c>
      <c r="D29" s="7">
        <v>0</v>
      </c>
      <c r="E29" s="4">
        <f ca="1">OFFSET($A$20,0,B29) - HLOOKUP($B29, $B$10:$N$14,5)*SUM($B$20:$N$20)</f>
        <v>6.5518058022498522</v>
      </c>
      <c r="F29">
        <v>0</v>
      </c>
      <c r="G29">
        <f ca="1">OFFSET($A$20,0,B29) - $C$8*(HLOOKUP(B29,$B$10:$N$14,3)+HLOOKUP(B29,$B$10:$N$14,4))</f>
        <v>-18.649999999999999</v>
      </c>
      <c r="H29">
        <v>0</v>
      </c>
      <c r="K29" s="4"/>
    </row>
    <row r="30" spans="1:14" x14ac:dyDescent="0.35">
      <c r="B30">
        <v>2</v>
      </c>
      <c r="C30" s="4">
        <f t="shared" ref="C30:C41" ca="1" si="0">HLOOKUP(B30,$B$10:$N$14,2)-$B$7*(HLOOKUP(B30,$B$10:$N$14,4)+OFFSET($A$20,0,B30))</f>
        <v>-20</v>
      </c>
      <c r="D30" s="7">
        <v>0</v>
      </c>
      <c r="E30" s="4">
        <f t="shared" ref="E30:E41" ca="1" si="1">OFFSET($A$20,0,B30) - HLOOKUP($B30, $B$10:$N$14,5)*SUM($B$20:$N$20)</f>
        <v>3.3120189461219658</v>
      </c>
      <c r="F30">
        <v>0</v>
      </c>
      <c r="G30">
        <f t="shared" ref="G30:G41" ca="1" si="2">OFFSET($A$20,0,B30) - $C$8*(HLOOKUP(B30,$B$10:$N$14,3)+HLOOKUP(B30,$B$10:$N$14,4))</f>
        <v>-31.950000000000003</v>
      </c>
      <c r="H30">
        <v>0</v>
      </c>
      <c r="K30" s="4"/>
    </row>
    <row r="31" spans="1:14" x14ac:dyDescent="0.35">
      <c r="B31">
        <v>3</v>
      </c>
      <c r="C31" s="4">
        <f t="shared" ca="1" si="0"/>
        <v>-441</v>
      </c>
      <c r="D31" s="7">
        <v>0</v>
      </c>
      <c r="E31" s="4">
        <f t="shared" ca="1" si="1"/>
        <v>0.56542332741267032</v>
      </c>
      <c r="F31">
        <v>0</v>
      </c>
      <c r="G31">
        <f t="shared" ca="1" si="2"/>
        <v>-35.375</v>
      </c>
      <c r="H31">
        <v>0</v>
      </c>
      <c r="K31" s="4"/>
    </row>
    <row r="32" spans="1:14" x14ac:dyDescent="0.35">
      <c r="B32">
        <v>4</v>
      </c>
      <c r="C32" s="4">
        <f t="shared" ca="1" si="0"/>
        <v>-212</v>
      </c>
      <c r="D32" s="7">
        <v>0</v>
      </c>
      <c r="E32" s="4">
        <f t="shared" ca="1" si="1"/>
        <v>0.11752516281823544</v>
      </c>
      <c r="F32">
        <v>0</v>
      </c>
      <c r="G32">
        <f t="shared" ca="1" si="2"/>
        <v>-3.6500000000000004</v>
      </c>
      <c r="H32">
        <v>0</v>
      </c>
      <c r="K32" s="4"/>
    </row>
    <row r="33" spans="2:17" x14ac:dyDescent="0.35">
      <c r="B33">
        <v>5</v>
      </c>
      <c r="C33" s="4">
        <f t="shared" ca="1" si="0"/>
        <v>-2286</v>
      </c>
      <c r="D33" s="7">
        <v>0</v>
      </c>
      <c r="E33" s="4">
        <f t="shared" ca="1" si="1"/>
        <v>5.8022498519836319E-2</v>
      </c>
      <c r="F33">
        <v>0</v>
      </c>
      <c r="G33">
        <f t="shared" ca="1" si="2"/>
        <v>-8.2999999999999972</v>
      </c>
      <c r="H33">
        <v>0</v>
      </c>
      <c r="K33" s="4"/>
    </row>
    <row r="34" spans="2:17" x14ac:dyDescent="0.35">
      <c r="B34">
        <v>6</v>
      </c>
      <c r="C34" s="4">
        <f t="shared" ca="1" si="0"/>
        <v>-859</v>
      </c>
      <c r="D34" s="7">
        <v>0</v>
      </c>
      <c r="E34" s="4">
        <f t="shared" ca="1" si="1"/>
        <v>0.13972764949674499</v>
      </c>
      <c r="F34">
        <v>0</v>
      </c>
      <c r="G34">
        <f t="shared" ca="1" si="2"/>
        <v>-23.950000000000003</v>
      </c>
      <c r="H34">
        <v>0</v>
      </c>
      <c r="K34" s="4"/>
      <c r="O34">
        <v>107</v>
      </c>
      <c r="P34">
        <v>7376901</v>
      </c>
    </row>
    <row r="35" spans="2:17" x14ac:dyDescent="0.35">
      <c r="B35">
        <v>7</v>
      </c>
      <c r="C35" s="4">
        <f t="shared" ca="1" si="0"/>
        <v>-12</v>
      </c>
      <c r="D35" s="7">
        <v>0</v>
      </c>
      <c r="E35" s="4">
        <f t="shared" ca="1" si="1"/>
        <v>0.16281823564239195</v>
      </c>
      <c r="F35">
        <v>0</v>
      </c>
      <c r="G35">
        <f t="shared" ca="1" si="2"/>
        <v>-35.475000000000001</v>
      </c>
      <c r="H35">
        <v>0</v>
      </c>
      <c r="K35" s="4"/>
      <c r="N35">
        <f>O34-O35</f>
        <v>19</v>
      </c>
      <c r="O35">
        <v>88</v>
      </c>
      <c r="P35" s="7">
        <v>6066984</v>
      </c>
      <c r="Q35" s="7">
        <f>P34-P35</f>
        <v>1309917</v>
      </c>
    </row>
    <row r="36" spans="2:17" x14ac:dyDescent="0.35">
      <c r="B36">
        <v>8</v>
      </c>
      <c r="C36" s="4">
        <f t="shared" ca="1" si="0"/>
        <v>-644</v>
      </c>
      <c r="D36" s="7">
        <v>0</v>
      </c>
      <c r="E36" s="4">
        <f t="shared" ca="1" si="1"/>
        <v>0.10390763765541733</v>
      </c>
      <c r="F36">
        <v>0</v>
      </c>
      <c r="G36">
        <f t="shared" ca="1" si="2"/>
        <v>-16.824999999999999</v>
      </c>
      <c r="H36">
        <v>0</v>
      </c>
      <c r="K36" s="4"/>
      <c r="N36">
        <f>O35-O36</f>
        <v>18</v>
      </c>
      <c r="O36">
        <v>70</v>
      </c>
      <c r="P36" s="7">
        <v>4826010</v>
      </c>
      <c r="Q36" s="7">
        <f>P35-P36</f>
        <v>1240974</v>
      </c>
    </row>
    <row r="37" spans="2:17" x14ac:dyDescent="0.35">
      <c r="B37">
        <v>9</v>
      </c>
      <c r="C37" s="4">
        <f t="shared" ca="1" si="0"/>
        <v>-1681</v>
      </c>
      <c r="D37" s="7">
        <v>0</v>
      </c>
      <c r="E37" s="4">
        <f t="shared" ca="1" si="1"/>
        <v>0.59206631142687982</v>
      </c>
      <c r="F37">
        <v>0</v>
      </c>
      <c r="G37">
        <f t="shared" ca="1" si="2"/>
        <v>-18.950000000000003</v>
      </c>
      <c r="H37">
        <v>0</v>
      </c>
      <c r="K37" s="4"/>
    </row>
    <row r="38" spans="2:17" x14ac:dyDescent="0.35">
      <c r="B38">
        <v>10</v>
      </c>
      <c r="C38" s="4">
        <f t="shared" ca="1" si="0"/>
        <v>-283</v>
      </c>
      <c r="D38" s="7">
        <v>0</v>
      </c>
      <c r="E38" s="4">
        <f t="shared" ca="1" si="1"/>
        <v>0</v>
      </c>
      <c r="F38">
        <v>0</v>
      </c>
      <c r="G38">
        <f t="shared" ca="1" si="2"/>
        <v>-40.049999999999997</v>
      </c>
      <c r="H38">
        <v>0</v>
      </c>
      <c r="K38" s="4"/>
    </row>
    <row r="39" spans="2:17" x14ac:dyDescent="0.35">
      <c r="B39">
        <v>11</v>
      </c>
      <c r="C39" s="4">
        <f t="shared" ca="1" si="0"/>
        <v>-747</v>
      </c>
      <c r="D39" s="7">
        <v>0</v>
      </c>
      <c r="E39" s="4">
        <f t="shared" ca="1" si="1"/>
        <v>0.35701598579040805</v>
      </c>
      <c r="F39">
        <v>0</v>
      </c>
      <c r="G39">
        <f t="shared" ca="1" si="2"/>
        <v>-6.4249999999999972</v>
      </c>
      <c r="H39">
        <v>0</v>
      </c>
      <c r="K39" s="4"/>
    </row>
    <row r="40" spans="2:17" x14ac:dyDescent="0.35">
      <c r="B40">
        <v>12</v>
      </c>
      <c r="C40" s="4">
        <f t="shared" ca="1" si="0"/>
        <v>-649</v>
      </c>
      <c r="D40" s="7">
        <v>0</v>
      </c>
      <c r="E40" s="4">
        <f t="shared" ca="1" si="1"/>
        <v>0.15808170515097686</v>
      </c>
      <c r="F40">
        <v>0</v>
      </c>
      <c r="G40">
        <f t="shared" ca="1" si="2"/>
        <v>-52.375</v>
      </c>
      <c r="H40">
        <v>0</v>
      </c>
      <c r="K40" s="4"/>
    </row>
    <row r="41" spans="2:17" x14ac:dyDescent="0.35">
      <c r="B41">
        <v>13</v>
      </c>
      <c r="C41" s="4">
        <f t="shared" ca="1" si="0"/>
        <v>-159</v>
      </c>
      <c r="D41" s="7">
        <v>0</v>
      </c>
      <c r="E41" s="4">
        <f t="shared" ca="1" si="1"/>
        <v>0.93191237418590855</v>
      </c>
      <c r="F41">
        <v>0</v>
      </c>
      <c r="G41">
        <f t="shared" ca="1" si="2"/>
        <v>-10.399999999999999</v>
      </c>
      <c r="H41">
        <v>0</v>
      </c>
      <c r="K41" s="4"/>
    </row>
  </sheetData>
  <mergeCells count="9">
    <mergeCell ref="C25:D25"/>
    <mergeCell ref="G27:H27"/>
    <mergeCell ref="E27:F27"/>
    <mergeCell ref="C27:D27"/>
    <mergeCell ref="B5:C5"/>
    <mergeCell ref="B6:C6"/>
    <mergeCell ref="B7:C7"/>
    <mergeCell ref="B16:C16"/>
    <mergeCell ref="C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B767-A469-4832-8C77-30A9796718BC}">
  <sheetPr>
    <tabColor theme="9" tint="0.59999389629810485"/>
  </sheetPr>
  <dimension ref="A1:G78"/>
  <sheetViews>
    <sheetView showGridLines="0" workbookViewId="0">
      <selection activeCell="D7" sqref="D7"/>
    </sheetView>
  </sheetViews>
  <sheetFormatPr defaultRowHeight="15.5" x14ac:dyDescent="0.35"/>
  <cols>
    <col min="1" max="1" width="2.08203125" customWidth="1"/>
    <col min="2" max="2" width="20.58203125" bestFit="1" customWidth="1"/>
    <col min="3" max="3" width="18.75" bestFit="1" customWidth="1"/>
    <col min="4" max="4" width="12.83203125" bestFit="1" customWidth="1"/>
    <col min="5" max="5" width="15.5" bestFit="1" customWidth="1"/>
    <col min="6" max="6" width="11.25" bestFit="1" customWidth="1"/>
    <col min="7" max="7" width="10.08203125" bestFit="1" customWidth="1"/>
  </cols>
  <sheetData>
    <row r="1" spans="1:5" x14ac:dyDescent="0.35">
      <c r="A1" s="1" t="s">
        <v>114</v>
      </c>
    </row>
    <row r="2" spans="1:5" x14ac:dyDescent="0.35">
      <c r="A2" s="1" t="s">
        <v>115</v>
      </c>
    </row>
    <row r="3" spans="1:5" x14ac:dyDescent="0.35">
      <c r="A3" s="1" t="s">
        <v>116</v>
      </c>
    </row>
    <row r="4" spans="1:5" x14ac:dyDescent="0.35">
      <c r="A4" s="1" t="s">
        <v>117</v>
      </c>
    </row>
    <row r="5" spans="1:5" x14ac:dyDescent="0.35">
      <c r="A5" s="1" t="s">
        <v>118</v>
      </c>
    </row>
    <row r="6" spans="1:5" x14ac:dyDescent="0.35">
      <c r="A6" s="1"/>
      <c r="B6" t="s">
        <v>119</v>
      </c>
    </row>
    <row r="7" spans="1:5" x14ac:dyDescent="0.35">
      <c r="A7" s="1"/>
      <c r="B7" t="s">
        <v>120</v>
      </c>
    </row>
    <row r="8" spans="1:5" x14ac:dyDescent="0.35">
      <c r="A8" s="1"/>
      <c r="B8" t="s">
        <v>121</v>
      </c>
    </row>
    <row r="9" spans="1:5" x14ac:dyDescent="0.35">
      <c r="A9" s="1" t="s">
        <v>122</v>
      </c>
    </row>
    <row r="10" spans="1:5" x14ac:dyDescent="0.35">
      <c r="B10" t="s">
        <v>123</v>
      </c>
    </row>
    <row r="11" spans="1:5" x14ac:dyDescent="0.35">
      <c r="B11" t="s">
        <v>124</v>
      </c>
    </row>
    <row r="14" spans="1:5" ht="16" thickBot="1" x14ac:dyDescent="0.4">
      <c r="A14" t="s">
        <v>125</v>
      </c>
    </row>
    <row r="15" spans="1:5" ht="16" thickBot="1" x14ac:dyDescent="0.4">
      <c r="B15" s="27" t="s">
        <v>126</v>
      </c>
      <c r="C15" s="27" t="s">
        <v>127</v>
      </c>
      <c r="D15" s="27" t="s">
        <v>128</v>
      </c>
      <c r="E15" s="27" t="s">
        <v>129</v>
      </c>
    </row>
    <row r="16" spans="1:5" ht="16" thickBot="1" x14ac:dyDescent="0.4">
      <c r="B16" s="26" t="s">
        <v>137</v>
      </c>
      <c r="C16" s="26" t="s">
        <v>93</v>
      </c>
      <c r="D16" s="29">
        <v>7376901</v>
      </c>
      <c r="E16" s="29">
        <v>7376901</v>
      </c>
    </row>
    <row r="19" spans="1:6" ht="16" thickBot="1" x14ac:dyDescent="0.4">
      <c r="A19" t="s">
        <v>130</v>
      </c>
    </row>
    <row r="20" spans="1:6" ht="16" thickBot="1" x14ac:dyDescent="0.4">
      <c r="B20" s="27" t="s">
        <v>126</v>
      </c>
      <c r="C20" s="27" t="s">
        <v>127</v>
      </c>
      <c r="D20" s="27" t="s">
        <v>128</v>
      </c>
      <c r="E20" s="27" t="s">
        <v>129</v>
      </c>
      <c r="F20" s="27" t="s">
        <v>131</v>
      </c>
    </row>
    <row r="21" spans="1:6" x14ac:dyDescent="0.35">
      <c r="B21" s="28" t="s">
        <v>138</v>
      </c>
      <c r="C21" s="28" t="s">
        <v>139</v>
      </c>
      <c r="D21" s="30">
        <v>12</v>
      </c>
      <c r="E21" s="30">
        <v>12</v>
      </c>
      <c r="F21" s="28" t="s">
        <v>131</v>
      </c>
    </row>
    <row r="22" spans="1:6" x14ac:dyDescent="0.35">
      <c r="B22" s="28" t="s">
        <v>140</v>
      </c>
      <c r="C22" s="28" t="s">
        <v>141</v>
      </c>
      <c r="D22" s="30">
        <v>8</v>
      </c>
      <c r="E22" s="30">
        <v>8</v>
      </c>
      <c r="F22" s="28" t="s">
        <v>131</v>
      </c>
    </row>
    <row r="23" spans="1:6" x14ac:dyDescent="0.35">
      <c r="B23" s="28" t="s">
        <v>142</v>
      </c>
      <c r="C23" s="28" t="s">
        <v>143</v>
      </c>
      <c r="D23" s="30">
        <v>5</v>
      </c>
      <c r="E23" s="30">
        <v>5</v>
      </c>
      <c r="F23" s="28" t="s">
        <v>131</v>
      </c>
    </row>
    <row r="24" spans="1:6" x14ac:dyDescent="0.35">
      <c r="B24" s="28" t="s">
        <v>144</v>
      </c>
      <c r="C24" s="28" t="s">
        <v>145</v>
      </c>
      <c r="D24" s="30">
        <v>3</v>
      </c>
      <c r="E24" s="30">
        <v>3</v>
      </c>
      <c r="F24" s="28" t="s">
        <v>131</v>
      </c>
    </row>
    <row r="25" spans="1:6" x14ac:dyDescent="0.35">
      <c r="B25" s="28" t="s">
        <v>146</v>
      </c>
      <c r="C25" s="28" t="s">
        <v>147</v>
      </c>
      <c r="D25" s="30">
        <v>19</v>
      </c>
      <c r="E25" s="30">
        <v>19</v>
      </c>
      <c r="F25" s="28" t="s">
        <v>131</v>
      </c>
    </row>
    <row r="26" spans="1:6" x14ac:dyDescent="0.35">
      <c r="B26" s="28" t="s">
        <v>148</v>
      </c>
      <c r="C26" s="28" t="s">
        <v>149</v>
      </c>
      <c r="D26" s="30">
        <v>13</v>
      </c>
      <c r="E26" s="30">
        <v>13</v>
      </c>
      <c r="F26" s="28" t="s">
        <v>131</v>
      </c>
    </row>
    <row r="27" spans="1:6" x14ac:dyDescent="0.35">
      <c r="B27" s="28" t="s">
        <v>150</v>
      </c>
      <c r="C27" s="28" t="s">
        <v>151</v>
      </c>
      <c r="D27" s="30">
        <v>2</v>
      </c>
      <c r="E27" s="30">
        <v>2</v>
      </c>
      <c r="F27" s="28" t="s">
        <v>131</v>
      </c>
    </row>
    <row r="28" spans="1:6" x14ac:dyDescent="0.35">
      <c r="B28" s="28" t="s">
        <v>152</v>
      </c>
      <c r="C28" s="28" t="s">
        <v>153</v>
      </c>
      <c r="D28" s="30">
        <v>4</v>
      </c>
      <c r="E28" s="30">
        <v>4</v>
      </c>
      <c r="F28" s="28" t="s">
        <v>131</v>
      </c>
    </row>
    <row r="29" spans="1:6" x14ac:dyDescent="0.35">
      <c r="B29" s="28" t="s">
        <v>154</v>
      </c>
      <c r="C29" s="28" t="s">
        <v>155</v>
      </c>
      <c r="D29" s="30">
        <v>17</v>
      </c>
      <c r="E29" s="30">
        <v>17</v>
      </c>
      <c r="F29" s="28" t="s">
        <v>131</v>
      </c>
    </row>
    <row r="30" spans="1:6" x14ac:dyDescent="0.35">
      <c r="B30" s="28" t="s">
        <v>156</v>
      </c>
      <c r="C30" s="28" t="s">
        <v>157</v>
      </c>
      <c r="D30" s="30">
        <v>0</v>
      </c>
      <c r="E30" s="30">
        <v>0</v>
      </c>
      <c r="F30" s="28" t="s">
        <v>131</v>
      </c>
    </row>
    <row r="31" spans="1:6" x14ac:dyDescent="0.35">
      <c r="B31" s="28" t="s">
        <v>158</v>
      </c>
      <c r="C31" s="28" t="s">
        <v>159</v>
      </c>
      <c r="D31" s="30">
        <v>11</v>
      </c>
      <c r="E31" s="30">
        <v>11</v>
      </c>
      <c r="F31" s="28" t="s">
        <v>131</v>
      </c>
    </row>
    <row r="32" spans="1:6" x14ac:dyDescent="0.35">
      <c r="B32" s="28" t="s">
        <v>160</v>
      </c>
      <c r="C32" s="28" t="s">
        <v>161</v>
      </c>
      <c r="D32" s="30">
        <v>7</v>
      </c>
      <c r="E32" s="30">
        <v>7</v>
      </c>
      <c r="F32" s="28" t="s">
        <v>131</v>
      </c>
    </row>
    <row r="33" spans="1:7" ht="16" thickBot="1" x14ac:dyDescent="0.4">
      <c r="B33" s="26" t="s">
        <v>162</v>
      </c>
      <c r="C33" s="26" t="s">
        <v>163</v>
      </c>
      <c r="D33" s="31">
        <v>6</v>
      </c>
      <c r="E33" s="31">
        <v>6</v>
      </c>
      <c r="F33" s="26" t="s">
        <v>131</v>
      </c>
    </row>
    <row r="36" spans="1:7" ht="16" thickBot="1" x14ac:dyDescent="0.4">
      <c r="A36" t="s">
        <v>132</v>
      </c>
    </row>
    <row r="37" spans="1:7" ht="16" thickBot="1" x14ac:dyDescent="0.4">
      <c r="B37" s="27" t="s">
        <v>126</v>
      </c>
      <c r="C37" s="27" t="s">
        <v>127</v>
      </c>
      <c r="D37" s="27" t="s">
        <v>133</v>
      </c>
      <c r="E37" s="27" t="s">
        <v>134</v>
      </c>
      <c r="F37" s="27" t="s">
        <v>135</v>
      </c>
      <c r="G37" s="27" t="s">
        <v>136</v>
      </c>
    </row>
    <row r="38" spans="1:7" x14ac:dyDescent="0.35">
      <c r="B38" s="28" t="s">
        <v>164</v>
      </c>
      <c r="C38" s="28" t="s">
        <v>165</v>
      </c>
      <c r="D38" s="32">
        <v>7376901</v>
      </c>
      <c r="E38" s="28" t="s">
        <v>166</v>
      </c>
      <c r="F38" s="28" t="s">
        <v>167</v>
      </c>
      <c r="G38" s="28">
        <v>99280081</v>
      </c>
    </row>
    <row r="39" spans="1:7" x14ac:dyDescent="0.35">
      <c r="B39" s="28" t="s">
        <v>168</v>
      </c>
      <c r="C39" s="28" t="s">
        <v>22</v>
      </c>
      <c r="D39" s="33">
        <v>-22</v>
      </c>
      <c r="E39" s="28" t="s">
        <v>169</v>
      </c>
      <c r="F39" s="28" t="s">
        <v>167</v>
      </c>
      <c r="G39" s="28">
        <v>22</v>
      </c>
    </row>
    <row r="40" spans="1:7" x14ac:dyDescent="0.35">
      <c r="B40" s="28" t="s">
        <v>170</v>
      </c>
      <c r="C40" s="28" t="s">
        <v>22</v>
      </c>
      <c r="D40" s="33">
        <v>-20</v>
      </c>
      <c r="E40" s="28" t="s">
        <v>171</v>
      </c>
      <c r="F40" s="28" t="s">
        <v>167</v>
      </c>
      <c r="G40" s="28">
        <v>20</v>
      </c>
    </row>
    <row r="41" spans="1:7" x14ac:dyDescent="0.35">
      <c r="B41" s="28" t="s">
        <v>172</v>
      </c>
      <c r="C41" s="28" t="s">
        <v>22</v>
      </c>
      <c r="D41" s="33">
        <v>-441</v>
      </c>
      <c r="E41" s="28" t="s">
        <v>173</v>
      </c>
      <c r="F41" s="28" t="s">
        <v>167</v>
      </c>
      <c r="G41" s="28">
        <v>441</v>
      </c>
    </row>
    <row r="42" spans="1:7" x14ac:dyDescent="0.35">
      <c r="B42" s="28" t="s">
        <v>174</v>
      </c>
      <c r="C42" s="28" t="s">
        <v>22</v>
      </c>
      <c r="D42" s="33">
        <v>-212</v>
      </c>
      <c r="E42" s="28" t="s">
        <v>175</v>
      </c>
      <c r="F42" s="28" t="s">
        <v>167</v>
      </c>
      <c r="G42" s="28">
        <v>212</v>
      </c>
    </row>
    <row r="43" spans="1:7" x14ac:dyDescent="0.35">
      <c r="B43" s="28" t="s">
        <v>176</v>
      </c>
      <c r="C43" s="28" t="s">
        <v>22</v>
      </c>
      <c r="D43" s="33">
        <v>-2286</v>
      </c>
      <c r="E43" s="28" t="s">
        <v>177</v>
      </c>
      <c r="F43" s="28" t="s">
        <v>167</v>
      </c>
      <c r="G43" s="28">
        <v>2286</v>
      </c>
    </row>
    <row r="44" spans="1:7" x14ac:dyDescent="0.35">
      <c r="B44" s="28" t="s">
        <v>178</v>
      </c>
      <c r="C44" s="28" t="s">
        <v>22</v>
      </c>
      <c r="D44" s="33">
        <v>-859</v>
      </c>
      <c r="E44" s="28" t="s">
        <v>179</v>
      </c>
      <c r="F44" s="28" t="s">
        <v>167</v>
      </c>
      <c r="G44" s="28">
        <v>859</v>
      </c>
    </row>
    <row r="45" spans="1:7" x14ac:dyDescent="0.35">
      <c r="B45" s="28" t="s">
        <v>180</v>
      </c>
      <c r="C45" s="28" t="s">
        <v>22</v>
      </c>
      <c r="D45" s="33">
        <v>-12</v>
      </c>
      <c r="E45" s="28" t="s">
        <v>181</v>
      </c>
      <c r="F45" s="28" t="s">
        <v>167</v>
      </c>
      <c r="G45" s="28">
        <v>12</v>
      </c>
    </row>
    <row r="46" spans="1:7" x14ac:dyDescent="0.35">
      <c r="B46" s="28" t="s">
        <v>182</v>
      </c>
      <c r="C46" s="28" t="s">
        <v>22</v>
      </c>
      <c r="D46" s="33">
        <v>-644</v>
      </c>
      <c r="E46" s="28" t="s">
        <v>183</v>
      </c>
      <c r="F46" s="28" t="s">
        <v>167</v>
      </c>
      <c r="G46" s="28">
        <v>644</v>
      </c>
    </row>
    <row r="47" spans="1:7" x14ac:dyDescent="0.35">
      <c r="B47" s="28" t="s">
        <v>184</v>
      </c>
      <c r="C47" s="28" t="s">
        <v>22</v>
      </c>
      <c r="D47" s="33">
        <v>-1681</v>
      </c>
      <c r="E47" s="28" t="s">
        <v>185</v>
      </c>
      <c r="F47" s="28" t="s">
        <v>167</v>
      </c>
      <c r="G47" s="28">
        <v>1681</v>
      </c>
    </row>
    <row r="48" spans="1:7" x14ac:dyDescent="0.35">
      <c r="B48" s="28" t="s">
        <v>186</v>
      </c>
      <c r="C48" s="28" t="s">
        <v>22</v>
      </c>
      <c r="D48" s="33">
        <v>-283</v>
      </c>
      <c r="E48" s="28" t="s">
        <v>187</v>
      </c>
      <c r="F48" s="28" t="s">
        <v>167</v>
      </c>
      <c r="G48" s="28">
        <v>283</v>
      </c>
    </row>
    <row r="49" spans="2:7" x14ac:dyDescent="0.35">
      <c r="B49" s="28" t="s">
        <v>188</v>
      </c>
      <c r="C49" s="28" t="s">
        <v>22</v>
      </c>
      <c r="D49" s="33">
        <v>-747</v>
      </c>
      <c r="E49" s="28" t="s">
        <v>189</v>
      </c>
      <c r="F49" s="28" t="s">
        <v>167</v>
      </c>
      <c r="G49" s="28">
        <v>747</v>
      </c>
    </row>
    <row r="50" spans="2:7" x14ac:dyDescent="0.35">
      <c r="B50" s="28" t="s">
        <v>190</v>
      </c>
      <c r="C50" s="28" t="s">
        <v>22</v>
      </c>
      <c r="D50" s="33">
        <v>-649</v>
      </c>
      <c r="E50" s="28" t="s">
        <v>191</v>
      </c>
      <c r="F50" s="28" t="s">
        <v>167</v>
      </c>
      <c r="G50" s="28">
        <v>649</v>
      </c>
    </row>
    <row r="51" spans="2:7" x14ac:dyDescent="0.35">
      <c r="B51" s="28" t="s">
        <v>192</v>
      </c>
      <c r="C51" s="28" t="s">
        <v>22</v>
      </c>
      <c r="D51" s="33">
        <v>-159</v>
      </c>
      <c r="E51" s="28" t="s">
        <v>193</v>
      </c>
      <c r="F51" s="28" t="s">
        <v>167</v>
      </c>
      <c r="G51" s="28">
        <v>159</v>
      </c>
    </row>
    <row r="52" spans="2:7" x14ac:dyDescent="0.35">
      <c r="B52" s="28" t="s">
        <v>194</v>
      </c>
      <c r="C52" s="28" t="s">
        <v>22</v>
      </c>
      <c r="D52" s="33">
        <v>6.5518058022498522</v>
      </c>
      <c r="E52" s="28" t="s">
        <v>195</v>
      </c>
      <c r="F52" s="28" t="s">
        <v>167</v>
      </c>
      <c r="G52" s="33">
        <v>6.5518058022498522</v>
      </c>
    </row>
    <row r="53" spans="2:7" x14ac:dyDescent="0.35">
      <c r="B53" s="28" t="s">
        <v>196</v>
      </c>
      <c r="C53" s="28" t="s">
        <v>22</v>
      </c>
      <c r="D53" s="33">
        <v>3.3120189461219658</v>
      </c>
      <c r="E53" s="28" t="s">
        <v>197</v>
      </c>
      <c r="F53" s="28" t="s">
        <v>167</v>
      </c>
      <c r="G53" s="33">
        <v>3.3120189461219658</v>
      </c>
    </row>
    <row r="54" spans="2:7" x14ac:dyDescent="0.35">
      <c r="B54" s="28" t="s">
        <v>198</v>
      </c>
      <c r="C54" s="28" t="s">
        <v>22</v>
      </c>
      <c r="D54" s="33">
        <v>0.56542332741267032</v>
      </c>
      <c r="E54" s="28" t="s">
        <v>199</v>
      </c>
      <c r="F54" s="28" t="s">
        <v>167</v>
      </c>
      <c r="G54" s="33">
        <v>0.56542332741267032</v>
      </c>
    </row>
    <row r="55" spans="2:7" x14ac:dyDescent="0.35">
      <c r="B55" s="28" t="s">
        <v>200</v>
      </c>
      <c r="C55" s="28" t="s">
        <v>22</v>
      </c>
      <c r="D55" s="33">
        <v>0.11752516281823544</v>
      </c>
      <c r="E55" s="28" t="s">
        <v>201</v>
      </c>
      <c r="F55" s="28" t="s">
        <v>167</v>
      </c>
      <c r="G55" s="33">
        <v>0.11752516281823544</v>
      </c>
    </row>
    <row r="56" spans="2:7" x14ac:dyDescent="0.35">
      <c r="B56" s="28" t="s">
        <v>202</v>
      </c>
      <c r="C56" s="28" t="s">
        <v>22</v>
      </c>
      <c r="D56" s="33">
        <v>5.8022498519836319E-2</v>
      </c>
      <c r="E56" s="28" t="s">
        <v>203</v>
      </c>
      <c r="F56" s="28" t="s">
        <v>167</v>
      </c>
      <c r="G56" s="33">
        <v>5.8022498519836319E-2</v>
      </c>
    </row>
    <row r="57" spans="2:7" x14ac:dyDescent="0.35">
      <c r="B57" s="28" t="s">
        <v>204</v>
      </c>
      <c r="C57" s="28" t="s">
        <v>22</v>
      </c>
      <c r="D57" s="33">
        <v>0.13972764949674499</v>
      </c>
      <c r="E57" s="28" t="s">
        <v>205</v>
      </c>
      <c r="F57" s="28" t="s">
        <v>167</v>
      </c>
      <c r="G57" s="33">
        <v>0.13972764949674499</v>
      </c>
    </row>
    <row r="58" spans="2:7" x14ac:dyDescent="0.35">
      <c r="B58" s="28" t="s">
        <v>206</v>
      </c>
      <c r="C58" s="28" t="s">
        <v>22</v>
      </c>
      <c r="D58" s="33">
        <v>0.16281823564239195</v>
      </c>
      <c r="E58" s="28" t="s">
        <v>207</v>
      </c>
      <c r="F58" s="28" t="s">
        <v>167</v>
      </c>
      <c r="G58" s="33">
        <v>0.16281823564239195</v>
      </c>
    </row>
    <row r="59" spans="2:7" x14ac:dyDescent="0.35">
      <c r="B59" s="28" t="s">
        <v>208</v>
      </c>
      <c r="C59" s="28" t="s">
        <v>22</v>
      </c>
      <c r="D59" s="33">
        <v>0.10390763765541733</v>
      </c>
      <c r="E59" s="28" t="s">
        <v>209</v>
      </c>
      <c r="F59" s="28" t="s">
        <v>167</v>
      </c>
      <c r="G59" s="33">
        <v>0.10390763765541733</v>
      </c>
    </row>
    <row r="60" spans="2:7" x14ac:dyDescent="0.35">
      <c r="B60" s="28" t="s">
        <v>210</v>
      </c>
      <c r="C60" s="28" t="s">
        <v>22</v>
      </c>
      <c r="D60" s="33">
        <v>0.59206631142687982</v>
      </c>
      <c r="E60" s="28" t="s">
        <v>211</v>
      </c>
      <c r="F60" s="28" t="s">
        <v>167</v>
      </c>
      <c r="G60" s="33">
        <v>0.59206631142687982</v>
      </c>
    </row>
    <row r="61" spans="2:7" x14ac:dyDescent="0.35">
      <c r="B61" s="28" t="s">
        <v>212</v>
      </c>
      <c r="C61" s="28" t="s">
        <v>22</v>
      </c>
      <c r="D61" s="33">
        <v>0</v>
      </c>
      <c r="E61" s="28" t="s">
        <v>213</v>
      </c>
      <c r="F61" s="28" t="s">
        <v>214</v>
      </c>
      <c r="G61" s="33">
        <v>0</v>
      </c>
    </row>
    <row r="62" spans="2:7" x14ac:dyDescent="0.35">
      <c r="B62" s="28" t="s">
        <v>215</v>
      </c>
      <c r="C62" s="28" t="s">
        <v>22</v>
      </c>
      <c r="D62" s="33">
        <v>0.35701598579040805</v>
      </c>
      <c r="E62" s="28" t="s">
        <v>216</v>
      </c>
      <c r="F62" s="28" t="s">
        <v>167</v>
      </c>
      <c r="G62" s="33">
        <v>0.35701598579040805</v>
      </c>
    </row>
    <row r="63" spans="2:7" x14ac:dyDescent="0.35">
      <c r="B63" s="28" t="s">
        <v>217</v>
      </c>
      <c r="C63" s="28" t="s">
        <v>22</v>
      </c>
      <c r="D63" s="33">
        <v>0.15808170515097686</v>
      </c>
      <c r="E63" s="28" t="s">
        <v>218</v>
      </c>
      <c r="F63" s="28" t="s">
        <v>167</v>
      </c>
      <c r="G63" s="33">
        <v>0.15808170515097686</v>
      </c>
    </row>
    <row r="64" spans="2:7" x14ac:dyDescent="0.35">
      <c r="B64" s="28" t="s">
        <v>219</v>
      </c>
      <c r="C64" s="28" t="s">
        <v>22</v>
      </c>
      <c r="D64" s="33">
        <v>0.93191237418590855</v>
      </c>
      <c r="E64" s="28" t="s">
        <v>220</v>
      </c>
      <c r="F64" s="28" t="s">
        <v>167</v>
      </c>
      <c r="G64" s="33">
        <v>0.93191237418590855</v>
      </c>
    </row>
    <row r="65" spans="2:7" x14ac:dyDescent="0.35">
      <c r="B65" s="28" t="s">
        <v>221</v>
      </c>
      <c r="C65" s="28" t="s">
        <v>22</v>
      </c>
      <c r="D65" s="30">
        <v>-18.649999999999999</v>
      </c>
      <c r="E65" s="28" t="s">
        <v>222</v>
      </c>
      <c r="F65" s="28" t="s">
        <v>167</v>
      </c>
      <c r="G65" s="28">
        <v>18.649999999999999</v>
      </c>
    </row>
    <row r="66" spans="2:7" x14ac:dyDescent="0.35">
      <c r="B66" s="28" t="s">
        <v>223</v>
      </c>
      <c r="C66" s="28" t="s">
        <v>22</v>
      </c>
      <c r="D66" s="30">
        <v>-31.950000000000003</v>
      </c>
      <c r="E66" s="28" t="s">
        <v>224</v>
      </c>
      <c r="F66" s="28" t="s">
        <v>167</v>
      </c>
      <c r="G66" s="28">
        <v>31.950000000000003</v>
      </c>
    </row>
    <row r="67" spans="2:7" x14ac:dyDescent="0.35">
      <c r="B67" s="28" t="s">
        <v>225</v>
      </c>
      <c r="C67" s="28" t="s">
        <v>22</v>
      </c>
      <c r="D67" s="30">
        <v>-35.375</v>
      </c>
      <c r="E67" s="28" t="s">
        <v>226</v>
      </c>
      <c r="F67" s="28" t="s">
        <v>167</v>
      </c>
      <c r="G67" s="28">
        <v>35.375</v>
      </c>
    </row>
    <row r="68" spans="2:7" x14ac:dyDescent="0.35">
      <c r="B68" s="28" t="s">
        <v>227</v>
      </c>
      <c r="C68" s="28" t="s">
        <v>22</v>
      </c>
      <c r="D68" s="30">
        <v>-3.6500000000000004</v>
      </c>
      <c r="E68" s="28" t="s">
        <v>228</v>
      </c>
      <c r="F68" s="28" t="s">
        <v>167</v>
      </c>
      <c r="G68" s="28">
        <v>3.6500000000000004</v>
      </c>
    </row>
    <row r="69" spans="2:7" x14ac:dyDescent="0.35">
      <c r="B69" s="28" t="s">
        <v>229</v>
      </c>
      <c r="C69" s="28" t="s">
        <v>22</v>
      </c>
      <c r="D69" s="30">
        <v>-8.2999999999999972</v>
      </c>
      <c r="E69" s="28" t="s">
        <v>230</v>
      </c>
      <c r="F69" s="28" t="s">
        <v>167</v>
      </c>
      <c r="G69" s="28">
        <v>8.2999999999999972</v>
      </c>
    </row>
    <row r="70" spans="2:7" x14ac:dyDescent="0.35">
      <c r="B70" s="28" t="s">
        <v>231</v>
      </c>
      <c r="C70" s="28" t="s">
        <v>22</v>
      </c>
      <c r="D70" s="30">
        <v>-23.950000000000003</v>
      </c>
      <c r="E70" s="28" t="s">
        <v>232</v>
      </c>
      <c r="F70" s="28" t="s">
        <v>167</v>
      </c>
      <c r="G70" s="28">
        <v>23.950000000000003</v>
      </c>
    </row>
    <row r="71" spans="2:7" x14ac:dyDescent="0.35">
      <c r="B71" s="28" t="s">
        <v>233</v>
      </c>
      <c r="C71" s="28" t="s">
        <v>22</v>
      </c>
      <c r="D71" s="30">
        <v>-35.475000000000001</v>
      </c>
      <c r="E71" s="28" t="s">
        <v>234</v>
      </c>
      <c r="F71" s="28" t="s">
        <v>167</v>
      </c>
      <c r="G71" s="28">
        <v>35.475000000000001</v>
      </c>
    </row>
    <row r="72" spans="2:7" x14ac:dyDescent="0.35">
      <c r="B72" s="28" t="s">
        <v>235</v>
      </c>
      <c r="C72" s="28" t="s">
        <v>22</v>
      </c>
      <c r="D72" s="30">
        <v>-16.824999999999999</v>
      </c>
      <c r="E72" s="28" t="s">
        <v>236</v>
      </c>
      <c r="F72" s="28" t="s">
        <v>167</v>
      </c>
      <c r="G72" s="28">
        <v>16.824999999999999</v>
      </c>
    </row>
    <row r="73" spans="2:7" x14ac:dyDescent="0.35">
      <c r="B73" s="28" t="s">
        <v>237</v>
      </c>
      <c r="C73" s="28" t="s">
        <v>22</v>
      </c>
      <c r="D73" s="30">
        <v>-18.950000000000003</v>
      </c>
      <c r="E73" s="28" t="s">
        <v>238</v>
      </c>
      <c r="F73" s="28" t="s">
        <v>167</v>
      </c>
      <c r="G73" s="28">
        <v>18.950000000000003</v>
      </c>
    </row>
    <row r="74" spans="2:7" x14ac:dyDescent="0.35">
      <c r="B74" s="28" t="s">
        <v>239</v>
      </c>
      <c r="C74" s="28" t="s">
        <v>22</v>
      </c>
      <c r="D74" s="30">
        <v>-40.049999999999997</v>
      </c>
      <c r="E74" s="28" t="s">
        <v>240</v>
      </c>
      <c r="F74" s="28" t="s">
        <v>167</v>
      </c>
      <c r="G74" s="28">
        <v>40.049999999999997</v>
      </c>
    </row>
    <row r="75" spans="2:7" x14ac:dyDescent="0.35">
      <c r="B75" s="28" t="s">
        <v>241</v>
      </c>
      <c r="C75" s="28" t="s">
        <v>22</v>
      </c>
      <c r="D75" s="30">
        <v>-6.4249999999999972</v>
      </c>
      <c r="E75" s="28" t="s">
        <v>242</v>
      </c>
      <c r="F75" s="28" t="s">
        <v>167</v>
      </c>
      <c r="G75" s="28">
        <v>6.4249999999999972</v>
      </c>
    </row>
    <row r="76" spans="2:7" x14ac:dyDescent="0.35">
      <c r="B76" s="28" t="s">
        <v>243</v>
      </c>
      <c r="C76" s="28" t="s">
        <v>22</v>
      </c>
      <c r="D76" s="30">
        <v>-52.375</v>
      </c>
      <c r="E76" s="28" t="s">
        <v>244</v>
      </c>
      <c r="F76" s="28" t="s">
        <v>167</v>
      </c>
      <c r="G76" s="28">
        <v>52.375</v>
      </c>
    </row>
    <row r="77" spans="2:7" x14ac:dyDescent="0.35">
      <c r="B77" s="28" t="s">
        <v>245</v>
      </c>
      <c r="C77" s="28" t="s">
        <v>22</v>
      </c>
      <c r="D77" s="30">
        <v>-10.399999999999999</v>
      </c>
      <c r="E77" s="28" t="s">
        <v>246</v>
      </c>
      <c r="F77" s="28" t="s">
        <v>167</v>
      </c>
      <c r="G77" s="28">
        <v>10.399999999999999</v>
      </c>
    </row>
    <row r="78" spans="2:7" ht="16" thickBot="1" x14ac:dyDescent="0.4">
      <c r="B78" s="26" t="s">
        <v>247</v>
      </c>
      <c r="C78" s="26"/>
      <c r="D78" s="26"/>
      <c r="E78" s="26"/>
      <c r="F78" s="26"/>
      <c r="G7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</vt:lpstr>
      <vt:lpstr>Task2</vt:lpstr>
      <vt:lpstr>Task3 Data</vt:lpstr>
      <vt:lpstr>Task3 Model</vt:lpstr>
      <vt:lpstr>Answer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2023-02-21T00:09:58Z</dcterms:modified>
</cp:coreProperties>
</file>