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C classes\Fall 22\BATECH 165\midterm\"/>
    </mc:Choice>
  </mc:AlternateContent>
  <xr:revisionPtr revIDLastSave="0" documentId="13_ncr:1_{CD20BFD9-3019-49AD-BB7C-6D00865A9930}" xr6:coauthVersionLast="47" xr6:coauthVersionMax="47" xr10:uidLastSave="{00000000-0000-0000-0000-000000000000}"/>
  <bookViews>
    <workbookView xWindow="5868" yWindow="-12" windowWidth="17280" windowHeight="8880" tabRatio="772" firstSheet="4" activeTab="5" xr2:uid="{00000000-000D-0000-FFFF-FFFF00000000}"/>
  </bookViews>
  <sheets>
    <sheet name="Net Sales by State" sheetId="16" r:id="rId1"/>
    <sheet name="Net Sales" sheetId="1" r:id="rId2"/>
    <sheet name="Seattle Inventory" sheetId="5" r:id="rId3"/>
    <sheet name="Denver Inventory" sheetId="13" r:id="rId4"/>
    <sheet name="Inventory Summary" sheetId="14" r:id="rId5"/>
    <sheet name="Annual Expenses" sheetId="10" r:id="rId6"/>
    <sheet name="Sales Reps" sheetId="11" r:id="rId7"/>
  </sheets>
  <definedNames>
    <definedName name="_xlnm._FilterDatabase" localSheetId="6" hidden="1">'Sales Reps'!#REF!</definedName>
    <definedName name="_xlnm.Print_Titles" localSheetId="3">'Denver Inventory'!$13:$13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4" l="1"/>
  <c r="C7" i="14"/>
  <c r="C6" i="14"/>
  <c r="C5" i="14"/>
  <c r="C4" i="14"/>
  <c r="B9" i="1"/>
  <c r="C9" i="1"/>
  <c r="D9" i="1"/>
  <c r="E9" i="1"/>
  <c r="B11" i="5"/>
  <c r="B10" i="5" l="1"/>
  <c r="B8" i="5"/>
  <c r="B7" i="5"/>
  <c r="B6" i="5"/>
  <c r="C23" i="10"/>
  <c r="D23" i="10"/>
  <c r="E23" i="10" s="1"/>
  <c r="F23" i="10" s="1"/>
  <c r="F6" i="10"/>
  <c r="F7" i="10"/>
  <c r="F8" i="10"/>
  <c r="F9" i="10"/>
  <c r="F5" i="10"/>
  <c r="C10" i="10"/>
  <c r="D10" i="10"/>
  <c r="E10" i="10"/>
  <c r="B10" i="10"/>
  <c r="F10" i="10" s="1"/>
  <c r="B23" i="10" s="1"/>
  <c r="B5" i="14"/>
  <c r="G15" i="5"/>
  <c r="G14" i="5"/>
  <c r="G17" i="5"/>
  <c r="G19" i="5"/>
  <c r="G18" i="5"/>
  <c r="G16" i="5"/>
  <c r="B5" i="5"/>
  <c r="B4" i="5"/>
  <c r="B4" i="14" s="1"/>
  <c r="G5" i="1"/>
  <c r="G6" i="1"/>
  <c r="G7" i="1"/>
  <c r="G8" i="1"/>
  <c r="G4" i="1"/>
  <c r="F5" i="1"/>
  <c r="F6" i="1"/>
  <c r="F7" i="1"/>
  <c r="F8" i="1"/>
  <c r="F4" i="1"/>
  <c r="B6" i="14" l="1" a="1"/>
  <c r="B6" i="14" s="1"/>
  <c r="G7" i="10"/>
  <c r="G5" i="10"/>
  <c r="G9" i="10"/>
  <c r="G6" i="10"/>
  <c r="G8" i="10"/>
  <c r="F9" i="1"/>
  <c r="G18" i="13"/>
  <c r="G17" i="13"/>
  <c r="G16" i="13"/>
  <c r="G15" i="13"/>
  <c r="G14" i="13"/>
  <c r="B8" i="13"/>
  <c r="B7" i="13"/>
  <c r="B6" i="13"/>
  <c r="B5" i="13"/>
  <c r="B4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<sst xmlns="http://schemas.openxmlformats.org/spreadsheetml/2006/main" count="122" uniqueCount="83">
  <si>
    <t>Quarter 1</t>
  </si>
  <si>
    <t>Quarter 2</t>
  </si>
  <si>
    <t>Quarter 3</t>
  </si>
  <si>
    <t>Quarter 4</t>
  </si>
  <si>
    <t>Total Sales</t>
  </si>
  <si>
    <t>Front Range Action Sports</t>
  </si>
  <si>
    <t>Colorado</t>
  </si>
  <si>
    <t>New Mexico</t>
  </si>
  <si>
    <t>Oregon</t>
  </si>
  <si>
    <t>Washington</t>
  </si>
  <si>
    <t>California</t>
  </si>
  <si>
    <t>Seattle Facility: Inventory Status of Apparel</t>
  </si>
  <si>
    <t>Total Items in Stock</t>
  </si>
  <si>
    <t>Average Price</t>
  </si>
  <si>
    <t>Median Price</t>
  </si>
  <si>
    <t>Lowest Price</t>
  </si>
  <si>
    <t>Highest Price</t>
  </si>
  <si>
    <t>Quantity in Stock</t>
  </si>
  <si>
    <t>Item #</t>
  </si>
  <si>
    <t>Item Name</t>
  </si>
  <si>
    <t>Retail Price</t>
  </si>
  <si>
    <t>Category</t>
  </si>
  <si>
    <t>Sport</t>
  </si>
  <si>
    <t>Stock Level</t>
  </si>
  <si>
    <t>Fitness</t>
  </si>
  <si>
    <t>Biking</t>
  </si>
  <si>
    <t>Deluxe Biking Shorts</t>
  </si>
  <si>
    <t>Pants</t>
  </si>
  <si>
    <t xml:space="preserve">Vented Explorer </t>
  </si>
  <si>
    <t>Hats</t>
  </si>
  <si>
    <t>Hiking</t>
  </si>
  <si>
    <t>Wicked Heavy Socks</t>
  </si>
  <si>
    <t>Socks and Gloves</t>
  </si>
  <si>
    <t>Skiing</t>
  </si>
  <si>
    <t>Gripper Gloves</t>
  </si>
  <si>
    <t>Airflow Hat</t>
  </si>
  <si>
    <t>Mini Crew Socks</t>
  </si>
  <si>
    <t>Sun Runner Cap</t>
  </si>
  <si>
    <t>Striped Crew Socks</t>
  </si>
  <si>
    <t>Seattle</t>
  </si>
  <si>
    <t>Denver</t>
  </si>
  <si>
    <t>Apparel Inventory Summary</t>
  </si>
  <si>
    <t>Cotton Visor</t>
  </si>
  <si>
    <t>Bandana</t>
  </si>
  <si>
    <t>Denver Facility: Inventory Status of Apparel</t>
  </si>
  <si>
    <t>Annual Total</t>
  </si>
  <si>
    <t>Totals by Quarter</t>
  </si>
  <si>
    <t>Sales Expense</t>
  </si>
  <si>
    <t>Administrative Expense</t>
  </si>
  <si>
    <t>Rent Expense</t>
  </si>
  <si>
    <t>Interest Expense</t>
  </si>
  <si>
    <t>Advertising Expense</t>
  </si>
  <si>
    <t>Direct Expenses by Quarter</t>
  </si>
  <si>
    <t>Expenses  5-Year Forecast</t>
  </si>
  <si>
    <t>Forecasted Increase</t>
  </si>
  <si>
    <t>Year</t>
  </si>
  <si>
    <t>Projected Expenses</t>
  </si>
  <si>
    <t xml:space="preserve">Ski Quantity in Stock </t>
  </si>
  <si>
    <t>% of Total</t>
  </si>
  <si>
    <t>Total</t>
  </si>
  <si>
    <t>Percent of Total Sales</t>
  </si>
  <si>
    <t>Trend</t>
  </si>
  <si>
    <t xml:space="preserve">Ski Products </t>
  </si>
  <si>
    <t>Annual Net Sales</t>
  </si>
  <si>
    <t>As of December 31</t>
  </si>
  <si>
    <t>Summary</t>
  </si>
  <si>
    <t xml:space="preserve">Number of Biking Products </t>
  </si>
  <si>
    <t xml:space="preserve">Biking Quantity in Stock </t>
  </si>
  <si>
    <t>Alexander</t>
  </si>
  <si>
    <t xml:space="preserve"> Rebekah</t>
  </si>
  <si>
    <t>Alvarez</t>
  </si>
  <si>
    <t xml:space="preserve"> Eliza</t>
  </si>
  <si>
    <t>Bradley</t>
  </si>
  <si>
    <t xml:space="preserve"> Christine</t>
  </si>
  <si>
    <t>Caputo</t>
  </si>
  <si>
    <t xml:space="preserve"> Stephanie</t>
  </si>
  <si>
    <t>DiAntonio</t>
  </si>
  <si>
    <t xml:space="preserve"> Avelina</t>
  </si>
  <si>
    <t>Furfy</t>
  </si>
  <si>
    <t xml:space="preserve"> Jana</t>
  </si>
  <si>
    <t>Hernandez</t>
  </si>
  <si>
    <t xml:space="preserve"> Anna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</si>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</sst>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1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b/>
      <i/>
      <sz val="11"/>
      <name val="Gill Sans MT"/>
      <family val="2"/>
      <scheme val="minor"/>
    </font>
    <font>
      <b/>
      <i/>
      <sz val="11"/>
      <color theme="1"/>
      <name val="Gill Sans MT"/>
      <family val="2"/>
      <scheme val="minor"/>
    </font>
    <font>
      <b/>
      <sz val="1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2" applyNumberFormat="0" applyFill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9" fillId="0" borderId="6" applyNumberFormat="0" applyFill="0" applyAlignment="0" applyProtection="0"/>
    <xf numFmtId="0" fontId="1" fillId="0" borderId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0" fontId="1" fillId="0" borderId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5" xfId="2" applyFont="1" applyBorder="1"/>
    <xf numFmtId="0" fontId="1" fillId="0" borderId="0" xfId="6" applyFont="1"/>
    <xf numFmtId="0" fontId="4" fillId="0" borderId="2" xfId="1" applyNumberFormat="1" applyFont="1" applyBorder="1" applyAlignment="1">
      <alignment horizontal="center"/>
    </xf>
    <xf numFmtId="0" fontId="4" fillId="0" borderId="0" xfId="6" applyFont="1"/>
    <xf numFmtId="164" fontId="0" fillId="0" borderId="0" xfId="2" applyNumberFormat="1" applyFont="1"/>
    <xf numFmtId="0" fontId="5" fillId="0" borderId="0" xfId="2" applyNumberFormat="1" applyFont="1"/>
    <xf numFmtId="0" fontId="1" fillId="0" borderId="0" xfId="2"/>
    <xf numFmtId="0" fontId="1" fillId="0" borderId="0" xfId="2" applyFont="1" applyFill="1" applyAlignment="1">
      <alignment horizontal="left"/>
    </xf>
    <xf numFmtId="0" fontId="6" fillId="0" borderId="0" xfId="2" applyNumberFormat="1" applyFont="1" applyFill="1"/>
    <xf numFmtId="165" fontId="6" fillId="0" borderId="0" xfId="2" applyNumberFormat="1" applyFont="1" applyFill="1"/>
    <xf numFmtId="0" fontId="6" fillId="0" borderId="0" xfId="3" applyFont="1" applyBorder="1"/>
    <xf numFmtId="0" fontId="7" fillId="0" borderId="2" xfId="15" applyFont="1" applyBorder="1" applyAlignment="1">
      <alignment horizontal="center"/>
    </xf>
    <xf numFmtId="42" fontId="0" fillId="0" borderId="0" xfId="16" applyNumberFormat="1" applyFont="1"/>
    <xf numFmtId="0" fontId="1" fillId="0" borderId="0" xfId="18"/>
    <xf numFmtId="41" fontId="0" fillId="0" borderId="0" xfId="19" applyNumberFormat="1" applyFont="1"/>
    <xf numFmtId="0" fontId="4" fillId="0" borderId="0" xfId="20" applyBorder="1" applyAlignment="1">
      <alignment horizontal="center" vertical="center"/>
    </xf>
    <xf numFmtId="0" fontId="1" fillId="0" borderId="0" xfId="21" applyFont="1" applyFill="1" applyBorder="1" applyAlignment="1">
      <alignment horizontal="left"/>
    </xf>
    <xf numFmtId="0" fontId="0" fillId="0" borderId="0" xfId="22" applyFont="1" applyFill="1" applyBorder="1" applyAlignment="1">
      <alignment horizontal="left"/>
    </xf>
    <xf numFmtId="0" fontId="0" fillId="0" borderId="0" xfId="23" applyFont="1" applyFill="1" applyBorder="1" applyAlignment="1">
      <alignment horizontal="right"/>
    </xf>
    <xf numFmtId="0" fontId="4" fillId="0" borderId="0" xfId="24" applyNumberFormat="1" applyFont="1" applyBorder="1" applyAlignment="1">
      <alignment horizontal="center" vertical="center" wrapText="1"/>
    </xf>
    <xf numFmtId="166" fontId="0" fillId="0" borderId="0" xfId="25" applyNumberFormat="1" applyFont="1"/>
    <xf numFmtId="44" fontId="0" fillId="0" borderId="0" xfId="26" applyNumberFormat="1" applyFont="1"/>
    <xf numFmtId="9" fontId="0" fillId="0" borderId="0" xfId="27" applyNumberFormat="1" applyFont="1" applyAlignment="1">
      <alignment horizontal="center"/>
    </xf>
    <xf numFmtId="0" fontId="8" fillId="3" borderId="3" xfId="28" applyFont="1" applyFill="1" applyBorder="1"/>
    <xf numFmtId="0" fontId="8" fillId="3" borderId="4" xfId="29" applyFont="1" applyFill="1" applyBorder="1"/>
    <xf numFmtId="0" fontId="8" fillId="3" borderId="5" xfId="30" applyNumberFormat="1" applyFont="1" applyFill="1" applyBorder="1"/>
    <xf numFmtId="0" fontId="0" fillId="0" borderId="3" xfId="31" applyFont="1" applyBorder="1"/>
    <xf numFmtId="0" fontId="0" fillId="0" borderId="4" xfId="32" applyNumberFormat="1" applyFont="1" applyBorder="1"/>
    <xf numFmtId="166" fontId="9" fillId="0" borderId="6" xfId="8" applyNumberFormat="1"/>
    <xf numFmtId="9" fontId="0" fillId="0" borderId="0" xfId="33" applyFont="1" applyAlignment="1">
      <alignment horizontal="center"/>
    </xf>
    <xf numFmtId="164" fontId="0" fillId="0" borderId="0" xfId="34" applyNumberFormat="1" applyFont="1"/>
    <xf numFmtId="41" fontId="1" fillId="0" borderId="0" xfId="19" applyNumberFormat="1" applyFont="1"/>
    <xf numFmtId="44" fontId="1" fillId="0" borderId="0" xfId="3" applyNumberFormat="1" applyFont="1" applyBorder="1"/>
    <xf numFmtId="0" fontId="2" fillId="0" borderId="0" xfId="13" applyFont="1" applyAlignment="1">
      <alignment horizontal="center"/>
    </xf>
    <xf numFmtId="0" fontId="3" fillId="0" borderId="1" xfId="12" applyNumberFormat="1" applyFont="1" applyBorder="1" applyAlignment="1">
      <alignment horizontal="center"/>
    </xf>
    <xf numFmtId="0" fontId="2" fillId="2" borderId="0" xfId="11" applyFont="1" applyFill="1" applyAlignment="1">
      <alignment horizontal="center"/>
    </xf>
    <xf numFmtId="0" fontId="3" fillId="2" borderId="1" xfId="10" applyFont="1" applyFill="1" applyBorder="1" applyAlignment="1">
      <alignment horizontal="center"/>
    </xf>
    <xf numFmtId="44" fontId="0" fillId="0" borderId="0" xfId="3" applyNumberFormat="1" applyFont="1" applyBorder="1"/>
    <xf numFmtId="0" fontId="10" fillId="0" borderId="0" xfId="6" applyFont="1"/>
    <xf numFmtId="0" fontId="10" fillId="0" borderId="0" xfId="0" applyFont="1"/>
    <xf numFmtId="42" fontId="9" fillId="0" borderId="6" xfId="8" applyNumberFormat="1"/>
    <xf numFmtId="0" fontId="4" fillId="0" borderId="0" xfId="36" applyAlignment="1">
      <alignment horizontal="center"/>
    </xf>
    <xf numFmtId="0" fontId="3" fillId="0" borderId="1" xfId="35" applyAlignment="1">
      <alignment horizontal="center"/>
    </xf>
    <xf numFmtId="44" fontId="0" fillId="0" borderId="0" xfId="0" applyNumberFormat="1"/>
  </cellXfs>
  <cellStyles count="37">
    <cellStyle name="/J+TSWecgLy0YwPa/VZJzglue82qDMPTpf6bYWjh5vg=-~6m5prEm+I0stollG8YEwOw==" xfId="24" xr:uid="{00000000-0005-0000-0000-000007000000}"/>
    <cellStyle name="1j4/u5Oq9mRfjpzwJyUPnnwFZvkaaSYSpUC2WiCqNOQ=-~zfr6g7h30xBWb+k/Qrne1Q==" xfId="13" xr:uid="{00000000-0005-0000-0000-00000E000000}"/>
    <cellStyle name="1LQeOK2umBQKArTqtJU91fZ5bMG3sq6+u12vcs5h5AA=-~NVy/g3Jg/xEmyVK3ToTrpw==" xfId="30" xr:uid="{00000000-0005-0000-0000-000008000000}"/>
    <cellStyle name="1WMB0oNgPu1uAU1HT1aZON1UBE3KL3baYGOI8WrbmH4=-~tc8vGIurbRVNY+TIbQx7bA==" xfId="10" xr:uid="{00000000-0005-0000-0000-00000B000000}"/>
    <cellStyle name="21fB+AEnAOTQoTlU+ierwowA0mndbX8Nr9Dz5RbYf8c=-~eFuRdlinwtE2g2Mr1iulsw==" xfId="25" xr:uid="{00000000-0005-0000-0000-000008000000}"/>
    <cellStyle name="4JxDCaiBhLs4de+xzp6+RlfZDFpUaHmOc7rNCHCqwVk=-~X792AZw/LQovbHWglnpWuQ==" xfId="16" xr:uid="{00000000-0005-0000-0000-000008000000}"/>
    <cellStyle name="7CmtvQaTH4yKhTMA+Cym9nAPtKSrEaU2ijKXn41LB9g=-~DcU+dKpj65BbfISij+8XGQ==" xfId="15" xr:uid="{00000000-0005-0000-0000-000008000000}"/>
    <cellStyle name="a24kVOdG1lBZ+E9xzaHEjMGb5Hec2GoXVN7xZV2Hjmk=-~XjAufwMMg//Af+kA0ftUwg==" xfId="9" xr:uid="{00000000-0005-0000-0000-00000A000000}"/>
    <cellStyle name="Comma" xfId="34" builtinId="3"/>
    <cellStyle name="Custom Style 1" xfId="2" xr:uid="{00000000-0005-0000-0000-000008000000}"/>
    <cellStyle name="Custom Style 2" xfId="3" xr:uid="{00000000-0005-0000-0000-000002000000}"/>
    <cellStyle name="Custom Style 3" xfId="4" xr:uid="{00000000-0005-0000-0000-000005000000}"/>
    <cellStyle name="Custom Style 4" xfId="5" xr:uid="{00000000-0005-0000-0000-00000A000000}"/>
    <cellStyle name="Custom Style 5" xfId="6" xr:uid="{00000000-0005-0000-0000-000006000000}"/>
    <cellStyle name="Custom Style 6" xfId="7" xr:uid="{00000000-0005-0000-0000-000007000000}"/>
    <cellStyle name="Custom Style 7" xfId="1" xr:uid="{00000000-0005-0000-0000-000003000000}"/>
    <cellStyle name="DIFWeqAjXhASHfO5p98rnJSTeaKPSnsNf/HthxA94V4=-~o4v/qHrTnbLzOwa+3k3FNQ==" xfId="18" xr:uid="{00000000-0005-0000-0000-000008000000}"/>
    <cellStyle name="ez/ZNSGFvi7d36gGZQ65jCk7BPt2voPNG/TvK4rCrHI=-~LqtIpOuYoMYm0QsVfAf0WA==" xfId="31" xr:uid="{00000000-0005-0000-0000-000008000000}"/>
    <cellStyle name="GEf/3C/u/S1tcXtefetYKF1NbflscnigI90Q0likyOU=-~BOUJ+fdJSg4wl72Yoru/ZA==" xfId="29" xr:uid="{00000000-0005-0000-0000-000008000000}"/>
    <cellStyle name="GPtc6JaUHxfok8dRjK0ur9/NRdB/3exWfgiVPb53Lg4=-~EyXqB2jGPTfTM3Dq9i0ZUg==" xfId="20" xr:uid="{00000000-0005-0000-0000-000002000000}"/>
    <cellStyle name="H0+yqCmaTGPVjoMQdQtiTaVk4cNrHA+V30lPsE/Anbs=-~gQqufkO+wLLjGfJuA7NtTQ==" xfId="26" xr:uid="{00000000-0005-0000-0000-000008000000}"/>
    <cellStyle name="Heading 1" xfId="35" builtinId="16"/>
    <cellStyle name="Heading 4" xfId="36" builtinId="19"/>
    <cellStyle name="JRBVEQDub3z4LH/4e3yPg7hgnFR9y0JIqDCahFCChcY=-~EY4AH8rOnzpM81J09vhtaA==" xfId="28" xr:uid="{00000000-0005-0000-0000-000008000000}"/>
    <cellStyle name="Normal" xfId="0" builtinId="0"/>
    <cellStyle name="OWZDA3UXhzObRENkhZLiMbptc+ch0OO3m9G6mLNmv/s=-~MJoz25MPq4LGuhYVJ4Qekw==" xfId="22" xr:uid="{00000000-0005-0000-0000-000006000000}"/>
    <cellStyle name="Percent" xfId="33" builtinId="5"/>
    <cellStyle name="QAG6lQ/eOJG40eS83MmHvi31bVo45PgjGMlOGgaBSlw=-~0lJS5LkjUJq3VM/onOEWfA==" xfId="21" xr:uid="{00000000-0005-0000-0000-000002000000}"/>
    <cellStyle name="qqC8F/LEcd+wsxGd2SHsFH/W1nlLmBmfNbmu1U7gaTk=-~ICgvaoB3FfwnU2WLlxC9Mg==" xfId="12" xr:uid="{00000000-0005-0000-0000-00000D000000}"/>
    <cellStyle name="Total" xfId="8" builtinId="25"/>
    <cellStyle name="u+KYYxZb9jvjCDR/SfMFnEOkv2m7vYEqZ2oAitK26Qc=-~BESNPRObP05FERJzd0qXGw==" xfId="19" xr:uid="{00000000-0005-0000-0000-000008000000}"/>
    <cellStyle name="V/0JRbf1h+z19fnubG9ncLzbq9dwGrwE3YbxZbRMvA4=-~7Ugv9juSh97wvltqNKpHxA==" xfId="23" xr:uid="{00000000-0005-0000-0000-000002000000}"/>
    <cellStyle name="v1N91lZ1TmkdExJEgjhqp5Qh+pybD1/vgYDA+Tdk2BY=-~dxmGIYE63JKoTHvxLlQ0DQ==" xfId="14" xr:uid="{00000000-0005-0000-0000-00000F000000}"/>
    <cellStyle name="VQ7hwTOr1dQFMVJ9twW0E7MrzaTDF6WrWqjwbg1YY34=-~c4c87Pm30jggdgBgGm2ZGg==" xfId="27" xr:uid="{00000000-0005-0000-0000-000008000000}"/>
    <cellStyle name="VwNuGtDhQfDq6uAM4EmDQkNFcs/LkYRZ0et2veORUM4=-~wfvhQ3rjyu0lcGtSPL7Lcw==" xfId="17" xr:uid="{00000000-0005-0000-0000-000008000000}"/>
    <cellStyle name="Xc+oRSAtmCFA4j8WEuFJstq5ivLFthIcE3ku8MMEpeY=-~zplFvMuMcXfGDgUpQOMrug==" xfId="32" xr:uid="{00000000-0005-0000-0000-000008000000}"/>
    <cellStyle name="ZC8qh7RRQXKF+th/K3QOsG1vkwZjCPiU+BQMrb2HKvg=-~/MLTYco0J2tz5Ev7X5x9Uw==" xfId="11" xr:uid="{00000000-0005-0000-0000-00000C000000}"/>
  </cellStyles>
  <dxfs count="13">
    <dxf>
      <font>
        <color rgb="FF006100"/>
      </font>
      <fill>
        <patternFill>
          <bgColor rgb="FFC6EFCE"/>
        </patternFill>
      </fill>
    </dxf>
    <dxf>
      <font>
        <b/>
        <i/>
        <color theme="6"/>
      </font>
    </dxf>
    <dxf>
      <font>
        <b/>
        <i/>
        <color theme="6"/>
      </font>
      <fill>
        <patternFill patternType="none">
          <bgColor auto="1"/>
        </patternFill>
      </fill>
    </dxf>
    <dxf>
      <font>
        <b/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Annual</a:t>
            </a:r>
            <a:r>
              <a:rPr lang="en-US" sz="3600" baseline="0"/>
              <a:t> Net Sales by State</a:t>
            </a:r>
            <a:endParaRPr lang="en-US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 prstMaterial="plastic">
              <a:bevelT w="6502400" h="6502400"/>
              <a:bevelB/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F12-413A-9490-703351C748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F12-413A-9490-703351C748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F12-413A-9490-703351C748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F12-413A-9490-703351C748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F12-413A-9490-703351C7489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AFEBCCC-5827-4863-851A-A893CF4ABB9A}" type="CATEGORYNAME">
                      <a:rPr lang="en-US" sz="1400"/>
                      <a:pPr/>
                      <a:t>[CATEGORY NAME]</a:t>
                    </a:fld>
                    <a:r>
                      <a:rPr lang="en-US" sz="1400" baseline="0"/>
                      <a:t>
</a:t>
                    </a:r>
                    <a:fld id="{C06B147E-8820-4419-B8F2-ABB4EF2E7C25}" type="PERCENTAGE">
                      <a:rPr lang="en-US" sz="1400" baseline="0"/>
                      <a:pPr/>
                      <a:t>[PERCENTAGE]</a:t>
                    </a:fld>
                    <a:endParaRPr lang="en-US" sz="1400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F12-413A-9490-703351C748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'Net Sales'!$A$4:$A$8</c:f>
              <c:strCache>
                <c:ptCount val="5"/>
                <c:pt idx="0">
                  <c:v>Colorado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Sales'!$F$4:$F$8</c:f>
              <c:numCache>
                <c:formatCode>_(* #,##0_);_(* \(#,##0\);_(* "-"??_);_(@_)</c:formatCode>
                <c:ptCount val="5"/>
                <c:pt idx="0" formatCode="_(&quot;$&quot;* #,##0_);_(&quot;$&quot;* \(#,##0\);_(&quot;$&quot;* &quot;-&quot;??_);_(@_)">
                  <c:v>185204421</c:v>
                </c:pt>
                <c:pt idx="1">
                  <c:v>90008637</c:v>
                </c:pt>
                <c:pt idx="2">
                  <c:v>147791292</c:v>
                </c:pt>
                <c:pt idx="3">
                  <c:v>256204421</c:v>
                </c:pt>
                <c:pt idx="4">
                  <c:v>184162268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2-413A-9490-703351C748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Quarterly Net Sales by State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'Net Sales'!$A$4:$A$8</c:f>
              <c:strCache>
                <c:ptCount val="5"/>
                <c:pt idx="0">
                  <c:v>Colorado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Sales'!$B$4:$B$8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48123789</c:v>
                </c:pt>
                <c:pt idx="1">
                  <c:v>25783516</c:v>
                </c:pt>
                <c:pt idx="2">
                  <c:v>35658498</c:v>
                </c:pt>
                <c:pt idx="3">
                  <c:v>58123789</c:v>
                </c:pt>
                <c:pt idx="4">
                  <c:v>42143258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8-4DB6-9322-42A006D004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'Net Sales'!$A$4:$A$8</c:f>
              <c:strCache>
                <c:ptCount val="5"/>
                <c:pt idx="0">
                  <c:v>Colorado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Sales'!$C$4:$C$8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42468256</c:v>
                </c:pt>
                <c:pt idx="1">
                  <c:v>21985365</c:v>
                </c:pt>
                <c:pt idx="2">
                  <c:v>34689526</c:v>
                </c:pt>
                <c:pt idx="3">
                  <c:v>64468256</c:v>
                </c:pt>
                <c:pt idx="4">
                  <c:v>46598456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8-4DB6-9322-42A006D0044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'Net Sales'!$A$4:$A$8</c:f>
              <c:strCache>
                <c:ptCount val="5"/>
                <c:pt idx="0">
                  <c:v>Colorado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Sales'!$D$4:$D$8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45159681</c:v>
                </c:pt>
                <c:pt idx="1">
                  <c:v>19987269</c:v>
                </c:pt>
                <c:pt idx="2">
                  <c:v>37986369</c:v>
                </c:pt>
                <c:pt idx="3">
                  <c:v>65159681</c:v>
                </c:pt>
                <c:pt idx="4">
                  <c:v>44874332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58-4DB6-9322-42A006D0044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'Net Sales'!$A$4:$A$8</c:f>
              <c:strCache>
                <c:ptCount val="5"/>
                <c:pt idx="0">
                  <c:v>Colorado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Sales'!$E$4:$E$8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49452695</c:v>
                </c:pt>
                <c:pt idx="1">
                  <c:v>22252487</c:v>
                </c:pt>
                <c:pt idx="2">
                  <c:v>39456899</c:v>
                </c:pt>
                <c:pt idx="3">
                  <c:v>68452695</c:v>
                </c:pt>
                <c:pt idx="4">
                  <c:v>50546222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58-4DB6-9322-42A006D00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68037728"/>
        <c:axId val="468038976"/>
      </c:barChart>
      <c:catAx>
        <c:axId val="4680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38976"/>
        <c:crosses val="autoZero"/>
        <c:auto val="1"/>
        <c:lblAlgn val="ctr"/>
        <c:lblOffset val="100"/>
        <c:noMultiLvlLbl val="0"/>
      </c:catAx>
      <c:valAx>
        <c:axId val="46803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37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Direct</a:t>
            </a:r>
            <a:r>
              <a:rPr lang="en-US" baseline="0"/>
              <a:t>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63500" dist="25400" dir="5400000" rotWithShape="0">
                <a:srgbClr val="000000">
                  <a:alpha val="43137"/>
                </a:srgbClr>
              </a:outerShdw>
            </a:effectLst>
          </c:spPr>
          <c:marker>
            <c:symbol val="none"/>
          </c:marker>
          <c:cat>
            <c:strRef>
              <c:f>'Annual Expenses'!$B$4:$E$4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'Annual Expenses'!$B$10:$E$10</c:f>
              <c:numCache>
                <c:formatCode>_("$"* #,##0_);_("$"* \(#,##0\);_("$"* "-"_);_(@_)</c:formatCode>
                <c:ptCount val="4"/>
                <c:pt idx="0">
                  <c:v>8182407</c:v>
                </c:pt>
                <c:pt idx="1">
                  <c:v>8907640</c:v>
                </c:pt>
                <c:pt idx="2">
                  <c:v>9289513</c:v>
                </c:pt>
                <c:pt idx="3">
                  <c:v>10209898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C-4AFE-BDA5-F318D3424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021184"/>
        <c:axId val="389021600"/>
      </c:lineChart>
      <c:catAx>
        <c:axId val="38902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21600"/>
        <c:crosses val="autoZero"/>
        <c:auto val="1"/>
        <c:lblAlgn val="ctr"/>
        <c:lblOffset val="100"/>
        <c:noMultiLvlLbl val="0"/>
      </c:catAx>
      <c:valAx>
        <c:axId val="3890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21184"/>
        <c:crosses val="autoZero"/>
        <c:crossBetween val="between"/>
        <c:majorUnit val="10000000"/>
        <c:minorUnit val="8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FED7F9-A82E-4576-B2A5-F8A2ADC95BA3}">
  <sheetPr/>
  <sheetViews>
    <sheetView zoomScale="63" workbookViewId="0" zoomToFit="1"/>
  </sheetViews>
  <pageMargins left="0.7" right="0.7" top="0.75" bottom="0.75" header="0.3" footer="0.3"/>
  <pageSetup orientation="landscape" horizontalDpi="300" verticalDpi="300" r:id="rId1"/>
  <headerFooter>
    <oddFooter>&amp;L&amp;F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9C1A5-67FB-B60A-DA81-8E258B33A2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20593</xdr:colOff>
      <xdr:row>10</xdr:row>
      <xdr:rowOff>28832</xdr:rowOff>
    </xdr:from>
    <xdr:to>
      <xdr:col>7</xdr:col>
      <xdr:colOff>906161</xdr:colOff>
      <xdr:row>24</xdr:row>
      <xdr:rowOff>82378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F3CED-32FD-F21E-E827-8AD1CECAB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30480</xdr:rowOff>
    </xdr:from>
    <xdr:to>
      <xdr:col>6</xdr:col>
      <xdr:colOff>403860</xdr:colOff>
      <xdr:row>18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73CD0A-8B81-8014-0CE1-4A026CF94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2E8116-53E7-4D5B-B809-2A3B0A3ECCAC}" name="Table4" displayName="Table4" ref="A13:G19" totalsRowShown="0" headerRowDxfId="6" dataDxfId="7" headerRowCellStyle="Custom Style 5" dataCellStyle="Custom Style 5">
  <autoFilter ref="A13:G19" xr:uid="{DE2E8116-53E7-4D5B-B809-2A3B0A3ECCAC}"/>
  <sortState xmlns:xlrd2="http://schemas.microsoft.com/office/spreadsheetml/2017/richdata2" ref="A14:G19">
    <sortCondition ref="B13:B19"/>
  </sortState>
  <tableColumns count="7">
    <tableColumn id="1" xr3:uid="{F07942C0-AB00-420E-AB77-26DA7546AB5E}" name="Quantity in Stock" dataDxfId="12" dataCellStyle="Custom Style 5"/>
    <tableColumn id="2" xr3:uid="{3B6D7395-9E30-4318-9A62-2D51833F726A}" name="Item #" dataDxfId="11" dataCellStyle="Custom Style 5"/>
    <tableColumn id="3" xr3:uid="{DC971D4C-EF5A-4C68-A72A-2BBEFD294A24}" name="Item Name" dataDxfId="10" dataCellStyle="Custom Style 5"/>
    <tableColumn id="4" xr3:uid="{7A28A4D5-268F-4EF7-B972-B0FA7BADA942}" name="Retail Price" dataDxfId="9" dataCellStyle="Custom Style 5"/>
    <tableColumn id="5" xr3:uid="{CF8163FC-A7F5-4BF2-B935-1156B0F5CCAD}" name="Category" dataDxfId="8" dataCellStyle="Custom Style 5"/>
    <tableColumn id="6" xr3:uid="{633BAA8B-04D2-47F4-AB2A-9BDFA4850BDB}" name="Sport" dataDxfId="5" dataCellStyle="Custom Style 5"/>
    <tableColumn id="7" xr3:uid="{F8D06F1F-F31F-42F9-BD10-E5862FC5F381}" name="Stock Level" dataDxfId="4">
      <calculatedColumnFormula>IF(A14&lt;50,"Order","Ok")</calculatedColumnFormula>
    </tableColumn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Solstice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zoomScale="74" zoomScaleNormal="100" workbookViewId="0">
      <selection activeCell="F4" activeCellId="1" sqref="A4:A8 F4:F8"/>
    </sheetView>
  </sheetViews>
  <sheetFormatPr defaultRowHeight="13.8"/>
  <cols>
    <col min="1" max="1" width="11.19921875" customWidth="1"/>
    <col min="2" max="6" width="15.59765625" customWidth="1"/>
    <col min="7" max="7" width="23.59765625" bestFit="1" customWidth="1"/>
    <col min="8" max="8" width="12.5" customWidth="1"/>
  </cols>
  <sheetData>
    <row r="1" spans="1:8" ht="22.8">
      <c r="A1" s="35" t="s">
        <v>5</v>
      </c>
      <c r="B1" s="35"/>
      <c r="C1" s="35"/>
      <c r="D1" s="35"/>
      <c r="E1" s="35"/>
      <c r="F1" s="35"/>
      <c r="G1" s="35"/>
      <c r="H1" s="35"/>
    </row>
    <row r="2" spans="1:8" ht="19.8" thickBot="1">
      <c r="A2" s="36" t="s">
        <v>63</v>
      </c>
      <c r="B2" s="36"/>
      <c r="C2" s="36"/>
      <c r="D2" s="36"/>
      <c r="E2" s="36"/>
      <c r="F2" s="36"/>
      <c r="G2" s="36"/>
      <c r="H2" s="36"/>
    </row>
    <row r="3" spans="1:8" ht="28.2" thickTop="1">
      <c r="B3" s="17" t="s">
        <v>0</v>
      </c>
      <c r="C3" s="17" t="s">
        <v>1</v>
      </c>
      <c r="D3" s="17" t="s">
        <v>2</v>
      </c>
      <c r="E3" s="17" t="s">
        <v>3</v>
      </c>
      <c r="F3" s="17" t="s">
        <v>59</v>
      </c>
      <c r="G3" s="21" t="s">
        <v>60</v>
      </c>
      <c r="H3" s="17" t="s">
        <v>61</v>
      </c>
    </row>
    <row r="4" spans="1:8">
      <c r="A4" s="3" t="s">
        <v>6</v>
      </c>
      <c r="B4" s="22">
        <v>48123789</v>
      </c>
      <c r="C4" s="22">
        <v>42468256</v>
      </c>
      <c r="D4" s="22">
        <v>45159681</v>
      </c>
      <c r="E4" s="22">
        <v>49452695</v>
      </c>
      <c r="F4" s="22">
        <f>SUM(B4:E4)</f>
        <v>185204421</v>
      </c>
      <c r="G4" s="31">
        <f>F4/$F$9</f>
        <v>0.21451312660952021</v>
      </c>
    </row>
    <row r="5" spans="1:8">
      <c r="A5" s="3" t="s">
        <v>7</v>
      </c>
      <c r="B5" s="16">
        <v>25783516</v>
      </c>
      <c r="C5" s="16">
        <v>21985365</v>
      </c>
      <c r="D5" s="16">
        <v>19987269</v>
      </c>
      <c r="E5" s="16">
        <v>22252487</v>
      </c>
      <c r="F5" s="32">
        <f t="shared" ref="F5:F8" si="0">SUM(B5:E5)</f>
        <v>90008637</v>
      </c>
      <c r="G5" s="31">
        <f t="shared" ref="G5:G8" si="1">F5/$F$9</f>
        <v>0.10425255531417009</v>
      </c>
      <c r="H5" s="1"/>
    </row>
    <row r="6" spans="1:8">
      <c r="A6" s="3" t="s">
        <v>8</v>
      </c>
      <c r="B6" s="16">
        <v>35658498</v>
      </c>
      <c r="C6" s="16">
        <v>34689526</v>
      </c>
      <c r="D6" s="16">
        <v>37986369</v>
      </c>
      <c r="E6" s="16">
        <v>39456899</v>
      </c>
      <c r="F6" s="32">
        <f t="shared" si="0"/>
        <v>147791292</v>
      </c>
      <c r="G6" s="31">
        <f t="shared" si="1"/>
        <v>0.17117934853499295</v>
      </c>
      <c r="H6" s="1"/>
    </row>
    <row r="7" spans="1:8">
      <c r="A7" s="3" t="s">
        <v>10</v>
      </c>
      <c r="B7" s="16">
        <v>58123789</v>
      </c>
      <c r="C7" s="16">
        <v>64468256</v>
      </c>
      <c r="D7" s="16">
        <v>65159681</v>
      </c>
      <c r="E7" s="16">
        <v>68452695</v>
      </c>
      <c r="F7" s="32">
        <f t="shared" si="0"/>
        <v>256204421</v>
      </c>
      <c r="G7" s="31">
        <f t="shared" si="1"/>
        <v>0.29674891724043573</v>
      </c>
      <c r="H7" s="1"/>
    </row>
    <row r="8" spans="1:8">
      <c r="A8" s="3" t="s">
        <v>9</v>
      </c>
      <c r="B8" s="16">
        <v>42143258</v>
      </c>
      <c r="C8" s="16">
        <v>46598456</v>
      </c>
      <c r="D8" s="16">
        <v>44874332</v>
      </c>
      <c r="E8" s="16">
        <v>50546222</v>
      </c>
      <c r="F8" s="32">
        <f t="shared" si="0"/>
        <v>184162268</v>
      </c>
      <c r="G8" s="31">
        <f t="shared" si="1"/>
        <v>0.21330605230088104</v>
      </c>
      <c r="H8" s="1"/>
    </row>
    <row r="9" spans="1:8" ht="14.4" thickBot="1">
      <c r="A9" s="3" t="s">
        <v>4</v>
      </c>
      <c r="B9" s="30">
        <f t="shared" ref="B9:E9" si="2">SUM(B4:B8)</f>
        <v>209832850</v>
      </c>
      <c r="C9" s="30">
        <f t="shared" si="2"/>
        <v>210209859</v>
      </c>
      <c r="D9" s="30">
        <f t="shared" si="2"/>
        <v>213167332</v>
      </c>
      <c r="E9" s="30">
        <f t="shared" si="2"/>
        <v>230160998</v>
      </c>
      <c r="F9" s="30">
        <f>SUM(F4:F8)</f>
        <v>863371039</v>
      </c>
    </row>
    <row r="10" spans="1:8" ht="14.4" thickTop="1"/>
  </sheetData>
  <mergeCells count="2">
    <mergeCell ref="A1:H1"/>
    <mergeCell ref="A2:H2"/>
  </mergeCells>
  <printOptions horizontalCentered="1"/>
  <pageMargins left="0.7" right="0.7" top="0.75" bottom="0.75" header="0.3" footer="0.3"/>
  <pageSetup orientation="landscape" r:id="rId1"/>
  <headerFooter>
    <oddFooter>&amp;L&amp;F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2E36168-404F-4245-AA1D-4FADD3D283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'Net Sales'!B4:E4</xm:f>
              <xm:sqref>H4</xm:sqref>
            </x14:sparkline>
            <x14:sparkline>
              <xm:f>'Net Sales'!B5:E5</xm:f>
              <xm:sqref>H5</xm:sqref>
            </x14:sparkline>
            <x14:sparkline>
              <xm:f>'Net Sales'!B6:E6</xm:f>
              <xm:sqref>H6</xm:sqref>
            </x14:sparkline>
            <x14:sparkline>
              <xm:f>'Net Sales'!B7:E7</xm:f>
              <xm:sqref>H7</xm:sqref>
            </x14:sparkline>
            <x14:sparkline>
              <xm:f>'Net Sales'!B8:E8</xm:f>
              <xm:sqref>H8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6" tint="0.79998168889431442"/>
  </sheetPr>
  <dimension ref="A1:G19"/>
  <sheetViews>
    <sheetView topLeftCell="A2" zoomScale="130" zoomScaleNormal="130" workbookViewId="0">
      <selection activeCell="A14" sqref="A14"/>
    </sheetView>
  </sheetViews>
  <sheetFormatPr defaultRowHeight="13.8"/>
  <cols>
    <col min="1" max="1" width="20.19921875" bestFit="1" customWidth="1"/>
    <col min="2" max="2" width="9.5" customWidth="1"/>
    <col min="3" max="3" width="26.59765625" customWidth="1"/>
    <col min="4" max="4" width="13.8984375" customWidth="1"/>
    <col min="5" max="5" width="17.5" customWidth="1"/>
    <col min="6" max="6" width="17.59765625" customWidth="1"/>
    <col min="7" max="7" width="13.69921875" customWidth="1"/>
  </cols>
  <sheetData>
    <row r="1" spans="1:7" ht="22.8">
      <c r="A1" s="35" t="s">
        <v>11</v>
      </c>
      <c r="B1" s="35"/>
      <c r="C1" s="35"/>
      <c r="D1" s="35"/>
      <c r="E1" s="35"/>
      <c r="F1" s="35"/>
      <c r="G1" s="35"/>
    </row>
    <row r="2" spans="1:7" ht="19.8" thickBot="1">
      <c r="A2" s="36" t="s">
        <v>64</v>
      </c>
      <c r="B2" s="36"/>
      <c r="C2" s="36"/>
      <c r="D2" s="36"/>
      <c r="E2" s="36"/>
      <c r="F2" s="36"/>
      <c r="G2" s="36"/>
    </row>
    <row r="3" spans="1:7" ht="14.4" thickTop="1"/>
    <row r="4" spans="1:7">
      <c r="A4" s="3" t="s">
        <v>12</v>
      </c>
      <c r="B4" s="33">
        <f>SUM(A14:A19)</f>
        <v>271</v>
      </c>
    </row>
    <row r="5" spans="1:7">
      <c r="A5" s="3" t="s">
        <v>13</v>
      </c>
      <c r="B5" s="34">
        <f>AVERAGE(D14:D19)</f>
        <v>24.77333333333333</v>
      </c>
    </row>
    <row r="6" spans="1:7">
      <c r="A6" s="3" t="s">
        <v>14</v>
      </c>
      <c r="B6" s="39">
        <f>MEDIAN(D14:D19)</f>
        <v>17.450000000000003</v>
      </c>
    </row>
    <row r="7" spans="1:7">
      <c r="A7" s="3" t="s">
        <v>15</v>
      </c>
      <c r="B7" s="39">
        <f>MIN(D14:D19)</f>
        <v>2.99</v>
      </c>
    </row>
    <row r="8" spans="1:7">
      <c r="A8" s="3" t="s">
        <v>16</v>
      </c>
      <c r="B8" s="39">
        <f>MAX(D14:D19)</f>
        <v>69.52</v>
      </c>
    </row>
    <row r="10" spans="1:7">
      <c r="A10" s="9" t="s">
        <v>62</v>
      </c>
      <c r="B10" s="16">
        <f>COUNTIF(F14:F19,F17)</f>
        <v>2</v>
      </c>
    </row>
    <row r="11" spans="1:7">
      <c r="A11" s="18" t="s">
        <v>57</v>
      </c>
      <c r="B11" s="16">
        <f>86</f>
        <v>86</v>
      </c>
    </row>
    <row r="13" spans="1:7">
      <c r="A13" s="3" t="s">
        <v>17</v>
      </c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40" t="s">
        <v>23</v>
      </c>
    </row>
    <row r="14" spans="1:7">
      <c r="A14" s="3">
        <v>78</v>
      </c>
      <c r="B14" s="3">
        <v>114568</v>
      </c>
      <c r="C14" s="3" t="s">
        <v>28</v>
      </c>
      <c r="D14" s="3">
        <v>34.78</v>
      </c>
      <c r="E14" s="3" t="s">
        <v>29</v>
      </c>
      <c r="F14" s="3" t="s">
        <v>30</v>
      </c>
      <c r="G14" s="41" t="str">
        <f>IF(A14&lt;50,"Order","Ok")</f>
        <v>Ok</v>
      </c>
    </row>
    <row r="15" spans="1:7">
      <c r="A15" s="3">
        <v>32</v>
      </c>
      <c r="B15" s="3">
        <v>115689</v>
      </c>
      <c r="C15" s="3" t="s">
        <v>26</v>
      </c>
      <c r="D15" s="3">
        <v>69.52</v>
      </c>
      <c r="E15" s="3" t="s">
        <v>27</v>
      </c>
      <c r="F15" s="3" t="s">
        <v>25</v>
      </c>
      <c r="G15" s="41" t="str">
        <f>IF(A15&lt;50,"Order","Ok")</f>
        <v>Order</v>
      </c>
    </row>
    <row r="16" spans="1:7">
      <c r="A16" s="3">
        <v>18</v>
      </c>
      <c r="B16" s="3">
        <v>165332</v>
      </c>
      <c r="C16" s="3" t="s">
        <v>36</v>
      </c>
      <c r="D16" s="3">
        <v>6.45</v>
      </c>
      <c r="E16" s="3" t="s">
        <v>32</v>
      </c>
      <c r="F16" s="3" t="s">
        <v>24</v>
      </c>
      <c r="G16" s="41" t="str">
        <f>IF(A16&lt;50,"Order","Ok")</f>
        <v>Order</v>
      </c>
    </row>
    <row r="17" spans="1:7">
      <c r="A17" s="3">
        <v>28</v>
      </c>
      <c r="B17" s="3">
        <v>456897</v>
      </c>
      <c r="C17" s="3" t="s">
        <v>31</v>
      </c>
      <c r="D17" s="3">
        <v>9.35</v>
      </c>
      <c r="E17" s="3" t="s">
        <v>32</v>
      </c>
      <c r="F17" s="3" t="s">
        <v>33</v>
      </c>
      <c r="G17" s="41" t="str">
        <f>IF(A17&lt;50,"Order","Ok")</f>
        <v>Order</v>
      </c>
    </row>
    <row r="18" spans="1:7">
      <c r="A18" s="3">
        <v>57</v>
      </c>
      <c r="B18" s="3">
        <v>465888</v>
      </c>
      <c r="C18" s="3" t="s">
        <v>35</v>
      </c>
      <c r="D18" s="3">
        <v>2.99</v>
      </c>
      <c r="E18" s="3" t="s">
        <v>29</v>
      </c>
      <c r="F18" s="3" t="s">
        <v>30</v>
      </c>
      <c r="G18" s="41" t="str">
        <f>IF(A18&lt;50,"Order","Ok")</f>
        <v>Ok</v>
      </c>
    </row>
    <row r="19" spans="1:7">
      <c r="A19" s="3">
        <v>58</v>
      </c>
      <c r="B19" s="3">
        <v>465899</v>
      </c>
      <c r="C19" s="3" t="s">
        <v>34</v>
      </c>
      <c r="D19" s="3">
        <v>25.55</v>
      </c>
      <c r="E19" s="3" t="s">
        <v>32</v>
      </c>
      <c r="F19" s="3" t="s">
        <v>33</v>
      </c>
      <c r="G19" s="41" t="str">
        <f>IF(A19&lt;50,"Order","Ok")</f>
        <v>Ok</v>
      </c>
    </row>
  </sheetData>
  <mergeCells count="2">
    <mergeCell ref="A1:G1"/>
    <mergeCell ref="A2:G2"/>
  </mergeCells>
  <conditionalFormatting sqref="A14:A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{9C37E16E-F1C9-4375-A575-647BFCF42FBB}</x14:id>
        </ext>
      </extLst>
    </cfRule>
  </conditionalFormatting>
  <conditionalFormatting sqref="G14:G19">
    <cfRule type="cellIs" dxfId="3" priority="1" operator="equal">
      <formula>"Order"</formula>
    </cfRule>
  </conditionalFormatting>
  <printOptions horizontalCentered="1"/>
  <pageMargins left="0.7" right="0.7" top="0.75" bottom="0.75" header="0.3" footer="0.3"/>
  <pageSetup orientation="landscape" r:id="rId1"/>
  <headerFooter>
    <oddFooter>&amp;L&amp;F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37E16E-F1C9-4375-A575-647BFCF42F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7" tint="0.79998168889431442"/>
  </sheetPr>
  <dimension ref="A1:G18"/>
  <sheetViews>
    <sheetView zoomScaleNormal="100" workbookViewId="0">
      <selection sqref="A1:H1"/>
    </sheetView>
  </sheetViews>
  <sheetFormatPr defaultColWidth="9" defaultRowHeight="13.8"/>
  <cols>
    <col min="1" max="1" width="22.59765625" style="1" bestFit="1" customWidth="1"/>
    <col min="2" max="2" width="9.5" style="1" customWidth="1"/>
    <col min="3" max="3" width="26.59765625" style="1" customWidth="1"/>
    <col min="4" max="4" width="13.8984375" style="1" customWidth="1"/>
    <col min="5" max="5" width="17.5" style="1" customWidth="1"/>
    <col min="6" max="6" width="17.59765625" style="1" customWidth="1"/>
    <col min="7" max="7" width="13.69921875" style="1" customWidth="1"/>
    <col min="8" max="16384" width="9" style="1"/>
  </cols>
  <sheetData>
    <row r="1" spans="1:7" ht="22.8">
      <c r="A1" s="35" t="s">
        <v>44</v>
      </c>
      <c r="B1" s="35"/>
      <c r="C1" s="35"/>
      <c r="D1" s="35"/>
      <c r="E1" s="35"/>
      <c r="F1" s="35"/>
      <c r="G1" s="35"/>
    </row>
    <row r="2" spans="1:7" ht="19.8" thickBot="1">
      <c r="A2" s="36" t="s">
        <v>64</v>
      </c>
      <c r="B2" s="36"/>
      <c r="C2" s="36"/>
      <c r="D2" s="36"/>
      <c r="E2" s="36"/>
      <c r="F2" s="36"/>
      <c r="G2" s="36"/>
    </row>
    <row r="3" spans="1:7" ht="14.4" thickTop="1"/>
    <row r="4" spans="1:7">
      <c r="A4" s="15" t="s">
        <v>12</v>
      </c>
      <c r="B4" s="6">
        <f>SUM(A14:A18)</f>
        <v>265</v>
      </c>
    </row>
    <row r="5" spans="1:7">
      <c r="A5" s="15" t="s">
        <v>13</v>
      </c>
      <c r="B5" s="23">
        <f>AVERAGE(D14:D18)</f>
        <v>9.6800000000000015</v>
      </c>
    </row>
    <row r="6" spans="1:7">
      <c r="A6" s="15" t="s">
        <v>14</v>
      </c>
      <c r="B6" s="23">
        <f>MEDIAN(D14:D18)</f>
        <v>6.45</v>
      </c>
    </row>
    <row r="7" spans="1:7">
      <c r="A7" s="15" t="s">
        <v>15</v>
      </c>
      <c r="B7" s="23">
        <f>MIN(D14:D18)</f>
        <v>2.99</v>
      </c>
    </row>
    <row r="8" spans="1:7">
      <c r="A8" s="15" t="s">
        <v>16</v>
      </c>
      <c r="B8" s="23">
        <f>MAX(D14:D18)</f>
        <v>18.98</v>
      </c>
    </row>
    <row r="10" spans="1:7">
      <c r="A10" s="19" t="s">
        <v>66</v>
      </c>
      <c r="B10" s="15">
        <v>1</v>
      </c>
    </row>
    <row r="11" spans="1:7">
      <c r="A11" s="20" t="s">
        <v>67</v>
      </c>
      <c r="B11" s="15">
        <v>58</v>
      </c>
    </row>
    <row r="13" spans="1:7">
      <c r="A13" s="25" t="s">
        <v>17</v>
      </c>
      <c r="B13" s="26" t="s">
        <v>18</v>
      </c>
      <c r="C13" s="26" t="s">
        <v>19</v>
      </c>
      <c r="D13" s="26" t="s">
        <v>20</v>
      </c>
      <c r="E13" s="26" t="s">
        <v>21</v>
      </c>
      <c r="F13" s="26" t="s">
        <v>22</v>
      </c>
      <c r="G13" s="27" t="s">
        <v>23</v>
      </c>
    </row>
    <row r="14" spans="1:7">
      <c r="A14" s="28">
        <v>58</v>
      </c>
      <c r="B14" s="29">
        <v>965888</v>
      </c>
      <c r="C14" s="29" t="s">
        <v>42</v>
      </c>
      <c r="D14" s="29">
        <v>2.99</v>
      </c>
      <c r="E14" s="29" t="s">
        <v>29</v>
      </c>
      <c r="F14" s="29" t="s">
        <v>25</v>
      </c>
      <c r="G14" s="2" t="str">
        <f t="shared" ref="G14:G18" si="0">IF(A14&lt;50,"Order","OK")</f>
        <v>OK</v>
      </c>
    </row>
    <row r="15" spans="1:7">
      <c r="A15" s="28">
        <v>35</v>
      </c>
      <c r="B15" s="29">
        <v>658752</v>
      </c>
      <c r="C15" s="29" t="s">
        <v>43</v>
      </c>
      <c r="D15" s="29">
        <v>4.99</v>
      </c>
      <c r="E15" s="29" t="s">
        <v>29</v>
      </c>
      <c r="F15" s="29" t="s">
        <v>30</v>
      </c>
      <c r="G15" s="2" t="str">
        <f t="shared" si="0"/>
        <v>Order</v>
      </c>
    </row>
    <row r="16" spans="1:7">
      <c r="A16" s="28">
        <v>18</v>
      </c>
      <c r="B16" s="29">
        <v>765332</v>
      </c>
      <c r="C16" s="29" t="s">
        <v>36</v>
      </c>
      <c r="D16" s="29">
        <v>6.45</v>
      </c>
      <c r="E16" s="29" t="s">
        <v>32</v>
      </c>
      <c r="F16" s="29" t="s">
        <v>24</v>
      </c>
      <c r="G16" s="2" t="str">
        <f t="shared" si="0"/>
        <v>Order</v>
      </c>
    </row>
    <row r="17" spans="1:7">
      <c r="A17" s="28">
        <v>58</v>
      </c>
      <c r="B17" s="29">
        <v>729567</v>
      </c>
      <c r="C17" s="29" t="s">
        <v>38</v>
      </c>
      <c r="D17" s="29">
        <v>14.99</v>
      </c>
      <c r="E17" s="29" t="s">
        <v>32</v>
      </c>
      <c r="F17" s="29" t="s">
        <v>24</v>
      </c>
      <c r="G17" s="2" t="str">
        <f t="shared" si="0"/>
        <v>OK</v>
      </c>
    </row>
    <row r="18" spans="1:7">
      <c r="A18" s="28">
        <v>96</v>
      </c>
      <c r="B18" s="29">
        <v>796689</v>
      </c>
      <c r="C18" s="29" t="s">
        <v>37</v>
      </c>
      <c r="D18" s="29">
        <v>18.98</v>
      </c>
      <c r="E18" s="29" t="s">
        <v>29</v>
      </c>
      <c r="F18" s="29" t="s">
        <v>24</v>
      </c>
      <c r="G18" s="2" t="str">
        <f t="shared" si="0"/>
        <v>OK</v>
      </c>
    </row>
  </sheetData>
  <mergeCells count="2">
    <mergeCell ref="A1:G1"/>
    <mergeCell ref="A2:G2"/>
  </mergeCells>
  <conditionalFormatting sqref="G14:G18">
    <cfRule type="containsText" dxfId="2" priority="2" operator="containsText" text="Order">
      <formula>NOT(ISERROR(SEARCH("Order",G14)))</formula>
    </cfRule>
    <cfRule type="containsText" dxfId="1" priority="3" operator="containsText" text="Order">
      <formula>NOT(ISERROR(SEARCH("Order",G14)))</formula>
    </cfRule>
    <cfRule type="containsText" dxfId="0" priority="4" operator="containsText" text="Order">
      <formula>NOT(ISERROR(SEARCH("Order",G14)))</formula>
    </cfRule>
  </conditionalFormatting>
  <conditionalFormatting sqref="A14:A18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{1485DDDF-C994-453C-8998-89887F830C99}</x14:id>
        </ext>
      </extLst>
    </cfRule>
  </conditionalFormatting>
  <printOptions horizontalCentered="1"/>
  <pageMargins left="0.7" right="0.7" top="0.75" bottom="0.75" header="0.3" footer="0.3"/>
  <pageSetup orientation="landscape" r:id="rId1"/>
  <headerFooter>
    <oddFooter>&amp;L&amp;F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85DDDF-C994-453C-8998-89887F830C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A14:A18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8" tint="0.79998168889431442"/>
  </sheetPr>
  <dimension ref="A1:C8"/>
  <sheetViews>
    <sheetView zoomScaleNormal="100" workbookViewId="0">
      <selection activeCell="B8" sqref="B8"/>
    </sheetView>
  </sheetViews>
  <sheetFormatPr defaultColWidth="9" defaultRowHeight="13.8"/>
  <cols>
    <col min="1" max="3" width="21.19921875" style="1" customWidth="1"/>
    <col min="4" max="16384" width="9" style="1"/>
  </cols>
  <sheetData>
    <row r="1" spans="1:3" ht="22.8">
      <c r="A1" s="35" t="s">
        <v>41</v>
      </c>
      <c r="B1" s="35"/>
      <c r="C1" s="35"/>
    </row>
    <row r="2" spans="1:3" ht="19.8" thickBot="1">
      <c r="A2" s="36" t="s">
        <v>64</v>
      </c>
      <c r="B2" s="36"/>
      <c r="C2" s="36"/>
    </row>
    <row r="3" spans="1:3" ht="15" thickTop="1" thickBot="1">
      <c r="B3" s="4" t="s">
        <v>39</v>
      </c>
      <c r="C3" s="4" t="s">
        <v>40</v>
      </c>
    </row>
    <row r="4" spans="1:3">
      <c r="A4" s="5" t="s">
        <v>12</v>
      </c>
      <c r="B4" s="6">
        <f>'Seattle Inventory'!B4</f>
        <v>271</v>
      </c>
      <c r="C4">
        <f>'Denver Inventory'!B4</f>
        <v>265</v>
      </c>
    </row>
    <row r="5" spans="1:3">
      <c r="A5" s="5" t="s">
        <v>13</v>
      </c>
      <c r="B5" s="23">
        <f>'Seattle Inventory'!B5</f>
        <v>24.77333333333333</v>
      </c>
      <c r="C5" s="45">
        <f>'Denver Inventory'!B5</f>
        <v>9.6800000000000015</v>
      </c>
    </row>
    <row r="6" spans="1:3">
      <c r="A6" s="5" t="s">
        <v>14</v>
      </c>
      <c r="B6" s="23" cm="1">
        <f t="array" ref="B6:B8">'Seattle Inventory'!B6:B8</f>
        <v>17.450000000000003</v>
      </c>
      <c r="C6" s="45">
        <f>'Denver Inventory'!B6</f>
        <v>6.45</v>
      </c>
    </row>
    <row r="7" spans="1:3">
      <c r="A7" s="5" t="s">
        <v>15</v>
      </c>
      <c r="B7" s="23">
        <v>2.99</v>
      </c>
      <c r="C7" s="45">
        <f>'Denver Inventory'!B7</f>
        <v>2.99</v>
      </c>
    </row>
    <row r="8" spans="1:3">
      <c r="A8" s="5" t="s">
        <v>16</v>
      </c>
      <c r="B8" s="23">
        <v>69.52</v>
      </c>
      <c r="C8" s="45">
        <f>'Denver Inventory'!B8</f>
        <v>18.98</v>
      </c>
    </row>
  </sheetData>
  <mergeCells count="2">
    <mergeCell ref="A1:C1"/>
    <mergeCell ref="A2:C2"/>
  </mergeCells>
  <printOptions horizontalCentered="1"/>
  <pageMargins left="0.7" right="0.7" top="0.75" bottom="0.75" header="0.3" footer="0.3"/>
  <pageSetup orientation="landscape" r:id="rId1"/>
  <headerFooter>
    <oddFooter>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9" tint="0.79998168889431442"/>
  </sheetPr>
  <dimension ref="A1:G23"/>
  <sheetViews>
    <sheetView tabSelected="1" zoomScaleNormal="100" workbookViewId="0">
      <selection sqref="A1:G1"/>
    </sheetView>
  </sheetViews>
  <sheetFormatPr defaultRowHeight="13.8"/>
  <cols>
    <col min="1" max="1" width="20" customWidth="1"/>
    <col min="2" max="6" width="13.69921875" customWidth="1"/>
    <col min="7" max="7" width="11.19921875" customWidth="1"/>
    <col min="9" max="9" width="19.69921875" bestFit="1" customWidth="1"/>
  </cols>
  <sheetData>
    <row r="1" spans="1:7" ht="22.8">
      <c r="A1" s="37" t="s">
        <v>52</v>
      </c>
      <c r="B1" s="37"/>
      <c r="C1" s="37"/>
      <c r="D1" s="37"/>
      <c r="E1" s="37"/>
      <c r="F1" s="37"/>
      <c r="G1" s="37"/>
    </row>
    <row r="2" spans="1:7" ht="19.8" thickBot="1">
      <c r="A2" s="38" t="s">
        <v>65</v>
      </c>
      <c r="B2" s="38"/>
      <c r="C2" s="38"/>
      <c r="D2" s="38"/>
      <c r="E2" s="38"/>
      <c r="F2" s="38"/>
      <c r="G2" s="38"/>
    </row>
    <row r="3" spans="1:7" ht="14.4" thickTop="1"/>
    <row r="4" spans="1:7">
      <c r="B4" s="43" t="s">
        <v>0</v>
      </c>
      <c r="C4" s="43" t="s">
        <v>1</v>
      </c>
      <c r="D4" s="43" t="s">
        <v>2</v>
      </c>
      <c r="E4" s="43" t="s">
        <v>3</v>
      </c>
      <c r="F4" s="3" t="s">
        <v>45</v>
      </c>
      <c r="G4" s="15" t="s">
        <v>58</v>
      </c>
    </row>
    <row r="5" spans="1:7">
      <c r="A5" s="7" t="s">
        <v>47</v>
      </c>
      <c r="B5" s="14">
        <v>4458578</v>
      </c>
      <c r="C5" s="14">
        <v>4678712</v>
      </c>
      <c r="D5" s="14">
        <v>4887953</v>
      </c>
      <c r="E5" s="14">
        <v>5325215</v>
      </c>
      <c r="F5" s="14">
        <f>SUM(B5:E5)</f>
        <v>19350458</v>
      </c>
      <c r="G5" s="24">
        <f>F5/$F$10</f>
        <v>0.52885336536004446</v>
      </c>
    </row>
    <row r="6" spans="1:7">
      <c r="A6" s="7" t="s">
        <v>48</v>
      </c>
      <c r="B6" s="16">
        <v>1311774</v>
      </c>
      <c r="C6" s="16">
        <v>1587963</v>
      </c>
      <c r="D6" s="16">
        <v>1689563</v>
      </c>
      <c r="E6" s="16">
        <v>1856878</v>
      </c>
      <c r="F6" s="14">
        <f t="shared" ref="F6:F9" si="0">SUM(B6:E6)</f>
        <v>6446178</v>
      </c>
      <c r="G6" s="24">
        <f t="shared" ref="G6:G9" si="1">F6/$F$10</f>
        <v>0.17617582638146759</v>
      </c>
    </row>
    <row r="7" spans="1:7">
      <c r="A7" s="7" t="s">
        <v>49</v>
      </c>
      <c r="B7" s="16">
        <v>1317470</v>
      </c>
      <c r="C7" s="16">
        <v>1317470</v>
      </c>
      <c r="D7" s="16">
        <v>1317470</v>
      </c>
      <c r="E7" s="16">
        <v>1317470</v>
      </c>
      <c r="F7" s="14">
        <f t="shared" si="0"/>
        <v>5269880</v>
      </c>
      <c r="G7" s="24">
        <f t="shared" si="1"/>
        <v>0.14402727692768774</v>
      </c>
    </row>
    <row r="8" spans="1:7">
      <c r="A8" s="7" t="s">
        <v>50</v>
      </c>
      <c r="B8" s="16">
        <v>129713</v>
      </c>
      <c r="C8" s="16">
        <v>138963</v>
      </c>
      <c r="D8" s="16">
        <v>115786</v>
      </c>
      <c r="E8" s="16">
        <v>128963</v>
      </c>
      <c r="F8" s="14">
        <f t="shared" si="0"/>
        <v>513425</v>
      </c>
      <c r="G8" s="24">
        <f t="shared" si="1"/>
        <v>1.4032047154128383E-2</v>
      </c>
    </row>
    <row r="9" spans="1:7">
      <c r="A9" s="7" t="s">
        <v>51</v>
      </c>
      <c r="B9" s="16">
        <v>964872</v>
      </c>
      <c r="C9" s="16">
        <v>1184532</v>
      </c>
      <c r="D9" s="16">
        <v>1278741</v>
      </c>
      <c r="E9" s="16">
        <v>1581372</v>
      </c>
      <c r="F9" s="14">
        <f t="shared" si="0"/>
        <v>5009517</v>
      </c>
      <c r="G9" s="24">
        <f t="shared" si="1"/>
        <v>0.13691148417667187</v>
      </c>
    </row>
    <row r="10" spans="1:7" ht="14.4" thickBot="1">
      <c r="A10" s="7" t="s">
        <v>46</v>
      </c>
      <c r="B10" s="42">
        <f>SUM(B5:B9)</f>
        <v>8182407</v>
      </c>
      <c r="C10" s="42">
        <f t="shared" ref="C10:E10" si="2">SUM(C5:C9)</f>
        <v>8907640</v>
      </c>
      <c r="D10" s="42">
        <f t="shared" si="2"/>
        <v>9289513</v>
      </c>
      <c r="E10" s="42">
        <f t="shared" si="2"/>
        <v>10209898</v>
      </c>
      <c r="F10" s="42">
        <f>SUM(B10:E10)</f>
        <v>36589458</v>
      </c>
    </row>
    <row r="11" spans="1:7" ht="14.4" thickTop="1"/>
    <row r="20" spans="1:7" ht="22.2" thickBot="1">
      <c r="A20" s="38" t="s">
        <v>53</v>
      </c>
      <c r="B20" s="38"/>
      <c r="C20" s="38"/>
      <c r="D20" s="38"/>
      <c r="E20" s="38"/>
      <c r="F20" s="38"/>
      <c r="G20" s="38"/>
    </row>
    <row r="21" spans="1:7" ht="14.4" thickTop="1">
      <c r="A21" s="10" t="s">
        <v>54</v>
      </c>
      <c r="B21" s="11">
        <v>3.5000000000000003E-2</v>
      </c>
      <c r="C21" s="8"/>
      <c r="D21" s="8"/>
      <c r="E21" s="8"/>
      <c r="F21" s="8"/>
    </row>
    <row r="22" spans="1:7" ht="14.4" thickBot="1">
      <c r="A22" s="12" t="s">
        <v>55</v>
      </c>
      <c r="B22" s="13">
        <v>2019</v>
      </c>
      <c r="C22" s="13">
        <v>2020</v>
      </c>
      <c r="D22" s="13">
        <v>2021</v>
      </c>
      <c r="E22" s="13">
        <v>2022</v>
      </c>
      <c r="F22" s="13">
        <v>2023</v>
      </c>
    </row>
    <row r="23" spans="1:7">
      <c r="A23" s="12" t="s">
        <v>56</v>
      </c>
      <c r="B23" s="14">
        <f>F10</f>
        <v>36589458</v>
      </c>
      <c r="C23" s="14">
        <f>SUM(B23+(B23*$B$21))</f>
        <v>37870089.030000001</v>
      </c>
      <c r="D23" s="14">
        <f>SUM(C23+(C23*$B$21))</f>
        <v>39195542.146049999</v>
      </c>
      <c r="E23" s="14">
        <f>SUM(D23+(D23*$B$21))</f>
        <v>40567386.121161751</v>
      </c>
      <c r="F23" s="14">
        <f>SUM(E23+(E23*$B$21))</f>
        <v>41987244.635402411</v>
      </c>
    </row>
  </sheetData>
  <mergeCells count="3">
    <mergeCell ref="A1:G1"/>
    <mergeCell ref="A2:G2"/>
    <mergeCell ref="A20:G20"/>
  </mergeCells>
  <printOptions horizontalCentered="1"/>
  <pageMargins left="0.7" right="0.7" top="0.75" bottom="0.75" header="0.3" footer="0.3"/>
  <pageSetup fitToHeight="0" orientation="landscape" r:id="rId1"/>
  <headerFooter>
    <oddFooter>&amp;L&amp;F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8"/>
  <sheetViews>
    <sheetView workbookViewId="0">
      <selection sqref="A1:B1"/>
    </sheetView>
  </sheetViews>
  <sheetFormatPr defaultRowHeight="13.8"/>
  <cols>
    <col min="1" max="1" width="9.796875" customWidth="1"/>
    <col min="2" max="2" width="10" customWidth="1"/>
  </cols>
  <sheetData>
    <row r="1" spans="1:2" ht="22.2" thickBot="1">
      <c r="A1" s="44" t="s">
        <v>82</v>
      </c>
      <c r="B1" s="44"/>
    </row>
    <row r="2" spans="1:2" ht="14.4" thickTop="1">
      <c r="A2" t="s">
        <v>68</v>
      </c>
      <c r="B2" t="s">
        <v>69</v>
      </c>
    </row>
    <row r="3" spans="1:2">
      <c r="A3" t="s">
        <v>70</v>
      </c>
      <c r="B3" t="s">
        <v>71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  <row r="8" spans="1:2">
      <c r="A8" t="s">
        <v>80</v>
      </c>
      <c r="B8" t="s">
        <v>81</v>
      </c>
    </row>
  </sheetData>
  <mergeCells count="1">
    <mergeCell ref="A1:B1"/>
  </mergeCells>
  <printOptions horizontalCentered="1"/>
  <pageMargins left="0.7" right="0.7" top="0.75" bottom="0.75" header="0.3" footer="0.3"/>
  <pageSetup orientation="landscape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IXJ4ej026Y34iX7Sxn0Q5eQiN6Sel4oF5XD2WM0Vvow=-~y8Tf/Z4c3aKCEpbosAGTzg==</id>
</project>
</file>

<file path=customXml/itemProps1.xml><?xml version="1.0" encoding="utf-8"?>
<ds:datastoreItem xmlns:ds="http://schemas.openxmlformats.org/officeDocument/2006/customXml" ds:itemID="{AC5CDBC7-5BC3-4C14-8F70-375EB32D05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Net Sales</vt:lpstr>
      <vt:lpstr>Seattle Inventory</vt:lpstr>
      <vt:lpstr>Denver Inventory</vt:lpstr>
      <vt:lpstr>Inventory Summary</vt:lpstr>
      <vt:lpstr>Annual Expenses</vt:lpstr>
      <vt:lpstr>Sales Reps</vt:lpstr>
      <vt:lpstr>Net Sales by State</vt:lpstr>
      <vt:lpstr>'Denver Inventory'!Print_Titles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Amanny A</cp:lastModifiedBy>
  <cp:lastPrinted>2022-10-22T20:57:16Z</cp:lastPrinted>
  <dcterms:created xsi:type="dcterms:W3CDTF">2009-01-23T15:53:37Z</dcterms:created>
  <dcterms:modified xsi:type="dcterms:W3CDTF">2022-10-22T21:55:41Z</dcterms:modified>
</cp:coreProperties>
</file>