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iitk-my.sharepoint.com/personal/amanpy21_iitk_ac_in/Documents/Local_Disk_D/PCL assignment/"/>
    </mc:Choice>
  </mc:AlternateContent>
  <xr:revisionPtr revIDLastSave="1068" documentId="8_{0331B70B-0041-4DD2-9FE7-5D5168D55793}" xr6:coauthVersionLast="47" xr6:coauthVersionMax="47" xr10:uidLastSave="{CCE5F198-F598-4A41-9629-F7B14FD20A05}"/>
  <bookViews>
    <workbookView xWindow="-110" yWindow="-110" windowWidth="19420" windowHeight="10300" xr2:uid="{4C17A553-F189-4A46-B673-4E8E3E3E0650}"/>
  </bookViews>
  <sheets>
    <sheet name="Sheet3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9" l="1"/>
  <c r="P8" i="9"/>
  <c r="E2" i="9"/>
  <c r="K4" i="9"/>
  <c r="K5" i="9"/>
  <c r="K6" i="9"/>
  <c r="K7" i="9"/>
  <c r="K8" i="9"/>
  <c r="K9" i="9"/>
  <c r="K10" i="9"/>
  <c r="K11" i="9"/>
  <c r="K12" i="9"/>
  <c r="K13" i="9"/>
  <c r="K14" i="9"/>
  <c r="K15" i="9"/>
  <c r="K3" i="9"/>
  <c r="K2" i="9"/>
  <c r="I3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2" i="9"/>
  <c r="I4" i="9"/>
  <c r="I5" i="9"/>
  <c r="I6" i="9"/>
  <c r="I7" i="9"/>
  <c r="I8" i="9"/>
  <c r="I9" i="9"/>
  <c r="I10" i="9"/>
  <c r="I11" i="9"/>
  <c r="I12" i="9"/>
  <c r="I13" i="9"/>
  <c r="I14" i="9"/>
  <c r="I15" i="9"/>
  <c r="I2" i="9"/>
  <c r="M15" i="9"/>
  <c r="N15" i="9" s="1"/>
  <c r="O15" i="9" s="1"/>
  <c r="M8" i="9"/>
  <c r="N8" i="9" s="1"/>
  <c r="O8" i="9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J9" i="9" l="1"/>
  <c r="J11" i="9"/>
  <c r="J15" i="9"/>
  <c r="J13" i="9"/>
  <c r="J10" i="9"/>
  <c r="J14" i="9"/>
  <c r="J3" i="9"/>
  <c r="J7" i="9"/>
  <c r="J8" i="9"/>
  <c r="J6" i="9"/>
  <c r="J5" i="9"/>
  <c r="J4" i="9"/>
  <c r="J12" i="9"/>
  <c r="S15" i="9" s="1"/>
  <c r="J2" i="9"/>
  <c r="S8" i="9" s="1"/>
  <c r="L15" i="9"/>
  <c r="U15" i="9" s="1"/>
  <c r="T8" i="9"/>
  <c r="L8" i="9"/>
  <c r="T15" i="9"/>
  <c r="U8" i="9" l="1"/>
  <c r="Q15" i="9"/>
  <c r="Q8" i="9"/>
  <c r="R15" i="9"/>
  <c r="W15" i="9" s="1"/>
  <c r="R8" i="9" l="1"/>
  <c r="W8" i="9" s="1"/>
  <c r="W17" i="9" s="1"/>
</calcChain>
</file>

<file path=xl/sharedStrings.xml><?xml version="1.0" encoding="utf-8"?>
<sst xmlns="http://schemas.openxmlformats.org/spreadsheetml/2006/main" count="26" uniqueCount="24">
  <si>
    <t>Time In</t>
  </si>
  <si>
    <t>Time Out same day or next day</t>
  </si>
  <si>
    <t>National Holiday</t>
  </si>
  <si>
    <t>holiday</t>
  </si>
  <si>
    <t>Total time</t>
  </si>
  <si>
    <t>holiday hours</t>
  </si>
  <si>
    <t>night hours</t>
  </si>
  <si>
    <t>weekly hours</t>
  </si>
  <si>
    <t>no of working days</t>
  </si>
  <si>
    <t>minimum days to work</t>
  </si>
  <si>
    <t>regular hours to be completed per week</t>
  </si>
  <si>
    <t>overtime hours</t>
  </si>
  <si>
    <t>overtime rate</t>
  </si>
  <si>
    <t>overtime salary</t>
  </si>
  <si>
    <t>holiday salary</t>
  </si>
  <si>
    <t>night salary</t>
  </si>
  <si>
    <t>regular salary</t>
  </si>
  <si>
    <t>Total salary</t>
  </si>
  <si>
    <t>Paycheck=</t>
  </si>
  <si>
    <t>eod</t>
  </si>
  <si>
    <t>holiday time out</t>
  </si>
  <si>
    <t>next day holiday work</t>
  </si>
  <si>
    <t>start of 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</si>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</sst>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0808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64" fontId="3" fillId="3" borderId="4" xfId="0" applyNumberFormat="1" applyFont="1" applyFill="1" applyBorder="1" applyAlignment="1">
      <alignment horizontal="center" wrapText="1"/>
    </xf>
    <xf numFmtId="18" fontId="3" fillId="2" borderId="3" xfId="0" applyNumberFormat="1" applyFont="1" applyFill="1" applyBorder="1" applyAlignment="1">
      <alignment horizontal="center" wrapText="1"/>
    </xf>
    <xf numFmtId="164" fontId="3" fillId="4" borderId="6" xfId="0" applyNumberFormat="1" applyFont="1" applyFill="1" applyBorder="1" applyAlignment="1">
      <alignment horizontal="center" wrapText="1"/>
    </xf>
    <xf numFmtId="18" fontId="3" fillId="4" borderId="5" xfId="0" applyNumberFormat="1" applyFont="1" applyFill="1" applyBorder="1" applyAlignment="1">
      <alignment horizontal="center" wrapText="1"/>
    </xf>
    <xf numFmtId="164" fontId="3" fillId="3" borderId="6" xfId="0" applyNumberFormat="1" applyFont="1" applyFill="1" applyBorder="1" applyAlignment="1">
      <alignment horizontal="center" wrapText="1"/>
    </xf>
    <xf numFmtId="18" fontId="3" fillId="2" borderId="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165" fontId="0" fillId="0" borderId="0" xfId="0" applyNumberFormat="1"/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5" fontId="3" fillId="4" borderId="5" xfId="0" applyNumberFormat="1" applyFont="1" applyFill="1" applyBorder="1" applyAlignment="1">
      <alignment horizontal="center" wrapText="1"/>
    </xf>
    <xf numFmtId="15" fontId="3" fillId="2" borderId="5" xfId="0" applyNumberFormat="1" applyFont="1" applyFill="1" applyBorder="1" applyAlignment="1">
      <alignment horizontal="center" wrapText="1"/>
    </xf>
    <xf numFmtId="15" fontId="3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F4B2-244B-4745-883E-8B372DA5896F}">
  <sheetPr codeName="Sheet1"/>
  <dimension ref="A1:AI19"/>
  <sheetViews>
    <sheetView tabSelected="1" topLeftCell="J1" zoomScale="78" zoomScaleNormal="78" workbookViewId="0">
      <selection activeCell="P16" sqref="P16"/>
    </sheetView>
  </sheetViews>
  <sheetFormatPr defaultRowHeight="14.5" x14ac:dyDescent="0.35"/>
  <cols>
    <col min="1" max="1" width="14.1796875" customWidth="1"/>
    <col min="2" max="2" width="21.36328125" customWidth="1"/>
    <col min="3" max="3" width="7.26953125" bestFit="1" customWidth="1"/>
    <col min="4" max="4" width="14.7265625" bestFit="1" customWidth="1"/>
    <col min="5" max="5" width="11.81640625" bestFit="1" customWidth="1"/>
    <col min="6" max="6" width="11.81640625" customWidth="1"/>
    <col min="7" max="7" width="11.81640625" style="13" customWidth="1"/>
    <col min="8" max="8" width="8.7265625" style="13"/>
    <col min="10" max="12" width="11.81640625" bestFit="1" customWidth="1"/>
    <col min="13" max="13" width="15.453125" bestFit="1" customWidth="1"/>
    <col min="14" max="14" width="18.81640625" bestFit="1" customWidth="1"/>
    <col min="15" max="15" width="32.7265625" bestFit="1" customWidth="1"/>
    <col min="16" max="16" width="12.90625" bestFit="1" customWidth="1"/>
    <col min="17" max="17" width="11.81640625" bestFit="1" customWidth="1"/>
    <col min="18" max="18" width="13.6328125" bestFit="1" customWidth="1"/>
    <col min="19" max="19" width="12.36328125" bestFit="1" customWidth="1"/>
    <col min="20" max="20" width="11.81640625" bestFit="1" customWidth="1"/>
    <col min="21" max="21" width="12" bestFit="1" customWidth="1"/>
    <col min="22" max="22" width="11.81640625" customWidth="1"/>
    <col min="23" max="23" width="11.81640625" bestFit="1" customWidth="1"/>
    <col min="24" max="31" width="11.81640625" customWidth="1"/>
  </cols>
  <sheetData>
    <row r="1" spans="1:35" ht="87.5" thickBot="1" x14ac:dyDescent="0.4">
      <c r="A1" s="22" t="s">
        <v>23</v>
      </c>
      <c r="B1" s="2" t="s">
        <v>0</v>
      </c>
      <c r="C1" s="1" t="s">
        <v>1</v>
      </c>
      <c r="D1" s="11" t="s">
        <v>3</v>
      </c>
      <c r="E1" s="11" t="s">
        <v>4</v>
      </c>
      <c r="F1" s="18" t="s">
        <v>21</v>
      </c>
      <c r="G1" s="20" t="s">
        <v>22</v>
      </c>
      <c r="H1" s="19" t="s">
        <v>19</v>
      </c>
      <c r="I1" s="18" t="s">
        <v>20</v>
      </c>
      <c r="J1" s="18" t="s">
        <v>5</v>
      </c>
      <c r="K1" s="18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/>
      <c r="W1" s="11" t="s">
        <v>17</v>
      </c>
      <c r="X1" s="11"/>
      <c r="Y1" s="11"/>
      <c r="Z1" s="11"/>
      <c r="AA1" s="11"/>
      <c r="AB1" s="11"/>
      <c r="AC1" s="11"/>
      <c r="AD1" s="11"/>
      <c r="AE1" s="11"/>
      <c r="AF1" s="17"/>
      <c r="AG1" s="12"/>
      <c r="AH1" s="12"/>
      <c r="AI1" s="12"/>
    </row>
    <row r="2" spans="1:35" x14ac:dyDescent="0.35">
      <c r="A2" s="23">
        <v>44409</v>
      </c>
      <c r="B2" s="3">
        <v>0.18055555555555555</v>
      </c>
      <c r="C2" s="4">
        <v>0.80694444444444446</v>
      </c>
      <c r="D2" s="9"/>
      <c r="E2" s="9">
        <f>IF(C2&gt;=B2, HOUR(C2-B2) + MINUTE(C2-B2)/60, 24-(HOUR(B2-C2)+MINUTE(B2-C2)/60))</f>
        <v>15.033333333333333</v>
      </c>
      <c r="F2" s="9">
        <f>IF(ISBLANK(D3), 0, IF(C2&lt;=B2, HOUR(C2-G2)+MINUTE(C2-G2)/60+SECOND(C2-G2)/3600,0 ))</f>
        <v>0</v>
      </c>
      <c r="G2" s="21">
        <v>0</v>
      </c>
      <c r="H2" s="13">
        <v>0.99998842592592596</v>
      </c>
      <c r="I2" s="9">
        <f>IF(ISBLANK(D2), 0, IF(C2&lt;=B2, HOUR(H2-B2)+MINUTE(H2-B2)/60+SECOND(H2-B2)/3600,HOUR(C2-B2)+MINUTE(C2-B2)/60+SECOND(C2-B2)/3600 ))</f>
        <v>0</v>
      </c>
      <c r="J2" s="9">
        <f>SUM(I2+F2)</f>
        <v>0</v>
      </c>
      <c r="K2" s="9">
        <f>MAX(24*(IF(C2&lt;B2,MAX(TIME(5,0,0)-IF(HOUR(B2)&gt;=2,B2,TIME(2,0,0)),0)+MAX(0,MIN(TIME(5,0,0),C2)-TIME(2,0,0)),IF(HOUR(C2)&gt;=5,TIME(5,0,0),C2)-IF(HOUR(B2)&gt;=2,B2,TIME(2,0,0)))), 0)</f>
        <v>0.66666666666666696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7"/>
      <c r="AG2" s="12"/>
      <c r="AH2" s="12"/>
      <c r="AI2" s="12"/>
    </row>
    <row r="3" spans="1:35" x14ac:dyDescent="0.35">
      <c r="A3" s="24">
        <v>44410</v>
      </c>
      <c r="B3" s="5">
        <v>0.18333333333333332</v>
      </c>
      <c r="C3" s="6">
        <v>0.13541666666666666</v>
      </c>
      <c r="D3" s="10" t="s">
        <v>2</v>
      </c>
      <c r="E3" s="9">
        <f t="shared" ref="E3:E15" si="0">IF(C3&gt;=B3, HOUR(C3-B3) + MINUTE(C3-B3)/60, 24-(HOUR(B3-C3)+MINUTE(B3-C3)/60))</f>
        <v>22.85</v>
      </c>
      <c r="F3" s="9">
        <f t="shared" ref="F3:F15" si="1">IF(ISBLANK(D4), 0, IF(C3&lt;=B3, HOUR(C3-G3)+MINUTE(C3-G3)/60+SECOND(C3-G3)/3600,0 ))</f>
        <v>0</v>
      </c>
      <c r="G3" s="21">
        <v>0</v>
      </c>
      <c r="H3" s="13">
        <v>0.99998842592592596</v>
      </c>
      <c r="I3" s="9">
        <f>IF(ISBLANK(D3), 0, IF(C3&lt;=B3, HOUR(H3-B3)+MINUTE(H3-B3)/60+SECOND(H3-B3)/3600,HOUR(C3-B3)+MINUTE(C3-B3)/60+SECOND(C3-B3)/3600 ))</f>
        <v>19.599722222222223</v>
      </c>
      <c r="J3" s="9">
        <f t="shared" ref="J3:J15" si="2">SUM(I3+F3)</f>
        <v>19.599722222222223</v>
      </c>
      <c r="K3" s="9">
        <f t="shared" ref="K3:K15" si="3">MAX(24*(IF(C3&lt;B3,MAX(TIME(5,0,0)-IF(HOUR(B3)&gt;=2,B3,TIME(2,0,0)),0)+MAX(0,MIN(TIME(5,0,0),C3)-TIME(2,0,0)),IF(HOUR(C3)&gt;=5,TIME(5,0,0),C3)-IF(HOUR(B3)&gt;=2,B3,TIME(2,0,0)))), 0)</f>
        <v>1.8500000000000005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7"/>
      <c r="AG3" s="12"/>
      <c r="AH3" s="12"/>
      <c r="AI3" s="12"/>
    </row>
    <row r="4" spans="1:35" x14ac:dyDescent="0.35">
      <c r="A4" s="25">
        <v>44411</v>
      </c>
      <c r="B4" s="7">
        <v>0.38541666666666669</v>
      </c>
      <c r="C4" s="8">
        <v>0.71180555555555558</v>
      </c>
      <c r="D4" s="9"/>
      <c r="E4" s="9">
        <f t="shared" si="0"/>
        <v>7.833333333333333</v>
      </c>
      <c r="F4" s="9">
        <f t="shared" si="1"/>
        <v>0</v>
      </c>
      <c r="G4" s="21">
        <v>0</v>
      </c>
      <c r="H4" s="13">
        <v>0.99998842592592596</v>
      </c>
      <c r="I4" s="9">
        <f t="shared" ref="I4:I15" si="4">IF(ISBLANK(D4), 0, IF(C4&lt;=B4, HOUR(H4-B4)+MINUTE(H4-B4)/60+SECOND(H4-B4)/3600,HOUR(C4-B4)+MINUTE(C4-B4)/60+SECOND(C4-B4)/3600 ))</f>
        <v>0</v>
      </c>
      <c r="J4" s="9">
        <f t="shared" si="2"/>
        <v>0</v>
      </c>
      <c r="K4" s="9">
        <f t="shared" si="3"/>
        <v>0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7"/>
      <c r="AG4" s="12"/>
      <c r="AH4" s="12"/>
      <c r="AI4" s="12"/>
    </row>
    <row r="5" spans="1:35" x14ac:dyDescent="0.35">
      <c r="A5" s="25">
        <v>44412</v>
      </c>
      <c r="B5" s="7">
        <v>0.14722222222222223</v>
      </c>
      <c r="C5" s="8">
        <v>0.68611111111111112</v>
      </c>
      <c r="D5" s="9"/>
      <c r="E5" s="9">
        <f t="shared" si="0"/>
        <v>12.933333333333334</v>
      </c>
      <c r="F5" s="9">
        <f t="shared" si="1"/>
        <v>0</v>
      </c>
      <c r="G5" s="21">
        <v>0</v>
      </c>
      <c r="H5" s="13">
        <v>0.99998842592592596</v>
      </c>
      <c r="I5" s="9">
        <f t="shared" si="4"/>
        <v>0</v>
      </c>
      <c r="J5" s="9">
        <f t="shared" si="2"/>
        <v>0</v>
      </c>
      <c r="K5" s="9">
        <f t="shared" si="3"/>
        <v>1.4666666666666668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7"/>
      <c r="AG5" s="12"/>
      <c r="AH5" s="12"/>
      <c r="AI5" s="12"/>
    </row>
    <row r="6" spans="1:35" ht="15" thickBot="1" x14ac:dyDescent="0.4">
      <c r="A6" s="25">
        <v>44413</v>
      </c>
      <c r="B6" s="7">
        <v>0.54513888888888884</v>
      </c>
      <c r="C6" s="8">
        <v>0.77083333333333337</v>
      </c>
      <c r="D6" s="9"/>
      <c r="E6" s="9">
        <f t="shared" si="0"/>
        <v>5.416666666666667</v>
      </c>
      <c r="F6" s="9">
        <f t="shared" si="1"/>
        <v>0</v>
      </c>
      <c r="G6" s="21">
        <v>0</v>
      </c>
      <c r="H6" s="13">
        <v>0.99998842592592596</v>
      </c>
      <c r="I6" s="9">
        <f t="shared" si="4"/>
        <v>0</v>
      </c>
      <c r="J6" s="9">
        <f t="shared" si="2"/>
        <v>0</v>
      </c>
      <c r="K6" s="9">
        <f t="shared" si="3"/>
        <v>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7"/>
      <c r="AG6" s="12"/>
      <c r="AH6" s="12"/>
      <c r="AI6" s="12"/>
    </row>
    <row r="7" spans="1:35" x14ac:dyDescent="0.35">
      <c r="A7" s="25">
        <v>44414</v>
      </c>
      <c r="B7" s="3">
        <v>0.38541666666666669</v>
      </c>
      <c r="C7" s="4">
        <v>0.34513888888888888</v>
      </c>
      <c r="D7" s="9"/>
      <c r="E7" s="9">
        <f t="shared" si="0"/>
        <v>23.033333333333335</v>
      </c>
      <c r="F7" s="9">
        <f t="shared" si="1"/>
        <v>0</v>
      </c>
      <c r="G7" s="21">
        <v>0</v>
      </c>
      <c r="H7" s="13">
        <v>0.99998842592592596</v>
      </c>
      <c r="I7" s="9">
        <f t="shared" si="4"/>
        <v>0</v>
      </c>
      <c r="J7" s="9">
        <f t="shared" si="2"/>
        <v>0</v>
      </c>
      <c r="K7" s="9">
        <f t="shared" si="3"/>
        <v>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7"/>
      <c r="AG7" s="12"/>
      <c r="AH7" s="12"/>
      <c r="AI7" s="12"/>
    </row>
    <row r="8" spans="1:35" ht="15" thickBot="1" x14ac:dyDescent="0.4">
      <c r="A8" s="25">
        <v>44415</v>
      </c>
      <c r="B8" s="7">
        <v>0.15208333333333332</v>
      </c>
      <c r="C8" s="8">
        <v>0.80555555555555558</v>
      </c>
      <c r="D8" s="9"/>
      <c r="E8" s="9">
        <f t="shared" si="0"/>
        <v>15.683333333333334</v>
      </c>
      <c r="F8" s="9">
        <f t="shared" si="1"/>
        <v>0</v>
      </c>
      <c r="G8" s="21">
        <v>0</v>
      </c>
      <c r="H8" s="13">
        <v>0.99998842592592596</v>
      </c>
      <c r="I8" s="9">
        <f t="shared" si="4"/>
        <v>0</v>
      </c>
      <c r="J8" s="9">
        <f t="shared" si="2"/>
        <v>0</v>
      </c>
      <c r="K8" s="9">
        <f t="shared" si="3"/>
        <v>1.3500000000000005</v>
      </c>
      <c r="L8" s="9">
        <f>SUM(E2:E8)</f>
        <v>102.78333333333335</v>
      </c>
      <c r="M8" s="9">
        <f>COUNTBLANK(D2:D8)</f>
        <v>6</v>
      </c>
      <c r="N8" s="9">
        <f>MIN(5,M8)</f>
        <v>5</v>
      </c>
      <c r="O8" s="9">
        <f>N8*9</f>
        <v>45</v>
      </c>
      <c r="P8" s="9">
        <f>IF( L8&gt;(O8+SUM(K2:K8)+SUM(J2:J8)), L8-O8-SUM(K2:K8)-SUM(J2:J8), 0)</f>
        <v>29.850277777777787</v>
      </c>
      <c r="Q8" s="9">
        <f>IF(L8&lt;=50, 20, 15)</f>
        <v>15</v>
      </c>
      <c r="R8" s="15">
        <f>P8*Q8</f>
        <v>447.75416666666683</v>
      </c>
      <c r="S8" s="15">
        <f>(SUM(J2:J8)*30)</f>
        <v>587.99166666666667</v>
      </c>
      <c r="T8" s="15">
        <f>SUM(K2:K8)*25</f>
        <v>208.3333333333334</v>
      </c>
      <c r="U8" s="15">
        <f>L8*100</f>
        <v>10278.333333333334</v>
      </c>
      <c r="V8" s="15"/>
      <c r="W8" s="16">
        <f>SUM(R8:U8)</f>
        <v>11522.4125</v>
      </c>
      <c r="X8" s="17"/>
      <c r="Y8" s="17"/>
      <c r="Z8" s="17"/>
      <c r="AA8" s="17"/>
      <c r="AB8" s="17"/>
      <c r="AC8" s="17"/>
      <c r="AD8" s="17"/>
      <c r="AE8" s="17"/>
      <c r="AF8" s="17"/>
      <c r="AG8" s="12"/>
      <c r="AH8" s="12"/>
      <c r="AI8" s="12"/>
    </row>
    <row r="9" spans="1:35" x14ac:dyDescent="0.35">
      <c r="A9" s="25">
        <v>44416</v>
      </c>
      <c r="B9" s="3">
        <v>0.51249999999999996</v>
      </c>
      <c r="C9" s="4">
        <v>0.88888888888888884</v>
      </c>
      <c r="D9" s="9"/>
      <c r="E9" s="9">
        <f t="shared" si="0"/>
        <v>9.0333333333333332</v>
      </c>
      <c r="F9" s="9">
        <f t="shared" si="1"/>
        <v>0</v>
      </c>
      <c r="G9" s="21">
        <v>0</v>
      </c>
      <c r="H9" s="13">
        <v>0.99998842592592596</v>
      </c>
      <c r="I9" s="9">
        <f t="shared" si="4"/>
        <v>0</v>
      </c>
      <c r="J9" s="9">
        <f t="shared" si="2"/>
        <v>0</v>
      </c>
      <c r="K9" s="9">
        <f t="shared" si="3"/>
        <v>0</v>
      </c>
      <c r="L9" s="9"/>
      <c r="M9" s="9"/>
      <c r="N9" s="9"/>
      <c r="O9" s="9"/>
      <c r="P9" s="9"/>
      <c r="Q9" s="9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2"/>
      <c r="AH9" s="12"/>
      <c r="AI9" s="12"/>
    </row>
    <row r="10" spans="1:35" ht="15" thickBot="1" x14ac:dyDescent="0.4">
      <c r="A10" s="25">
        <v>44417</v>
      </c>
      <c r="B10" s="7">
        <v>0.42499999999999999</v>
      </c>
      <c r="C10" s="8">
        <v>0.89097222222222228</v>
      </c>
      <c r="D10" s="9"/>
      <c r="E10" s="9">
        <f t="shared" si="0"/>
        <v>11.183333333333334</v>
      </c>
      <c r="F10" s="9">
        <f t="shared" si="1"/>
        <v>0</v>
      </c>
      <c r="G10" s="21">
        <v>0</v>
      </c>
      <c r="H10" s="13">
        <v>0.99998842592592596</v>
      </c>
      <c r="I10" s="9">
        <f t="shared" si="4"/>
        <v>0</v>
      </c>
      <c r="J10" s="9">
        <f t="shared" si="2"/>
        <v>0</v>
      </c>
      <c r="K10" s="9">
        <f t="shared" si="3"/>
        <v>0</v>
      </c>
      <c r="L10" s="9"/>
      <c r="M10" s="9"/>
      <c r="N10" s="9"/>
      <c r="O10" s="9"/>
      <c r="P10" s="9"/>
      <c r="Q10" s="9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2"/>
      <c r="AH10" s="12"/>
      <c r="AI10" s="12"/>
    </row>
    <row r="11" spans="1:35" x14ac:dyDescent="0.35">
      <c r="A11" s="25">
        <v>44418</v>
      </c>
      <c r="B11" s="3">
        <v>0.10416666666666667</v>
      </c>
      <c r="C11" s="4">
        <v>0.57222222222222219</v>
      </c>
      <c r="D11" s="9"/>
      <c r="E11" s="9">
        <f t="shared" si="0"/>
        <v>11.233333333333333</v>
      </c>
      <c r="F11" s="9">
        <f t="shared" si="1"/>
        <v>0</v>
      </c>
      <c r="G11" s="21">
        <v>0</v>
      </c>
      <c r="H11" s="13">
        <v>0.99998842592592596</v>
      </c>
      <c r="I11" s="9">
        <f t="shared" si="4"/>
        <v>0</v>
      </c>
      <c r="J11" s="9">
        <f t="shared" si="2"/>
        <v>0</v>
      </c>
      <c r="K11" s="9">
        <f t="shared" si="3"/>
        <v>2.5</v>
      </c>
      <c r="L11" s="9"/>
      <c r="M11" s="9"/>
      <c r="N11" s="9"/>
      <c r="O11" s="9"/>
      <c r="P11" s="9"/>
      <c r="Q11" s="9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2"/>
      <c r="AH11" s="12"/>
      <c r="AI11" s="12"/>
    </row>
    <row r="12" spans="1:35" x14ac:dyDescent="0.35">
      <c r="A12" s="24">
        <v>44419</v>
      </c>
      <c r="B12" s="5">
        <v>0.53472222222222221</v>
      </c>
      <c r="C12" s="6">
        <v>0.7270833333333333</v>
      </c>
      <c r="D12" s="10" t="s">
        <v>2</v>
      </c>
      <c r="E12" s="9">
        <f t="shared" si="0"/>
        <v>4.6166666666666671</v>
      </c>
      <c r="F12" s="9">
        <f t="shared" si="1"/>
        <v>0</v>
      </c>
      <c r="G12" s="21">
        <v>0</v>
      </c>
      <c r="H12" s="13">
        <v>0.99998842592592596</v>
      </c>
      <c r="I12" s="9">
        <f t="shared" si="4"/>
        <v>4.6166666666666671</v>
      </c>
      <c r="J12" s="9">
        <f t="shared" si="2"/>
        <v>4.6166666666666671</v>
      </c>
      <c r="K12" s="9">
        <f t="shared" si="3"/>
        <v>0</v>
      </c>
      <c r="L12" s="9"/>
      <c r="M12" s="9"/>
      <c r="N12" s="9"/>
      <c r="O12" s="9"/>
      <c r="P12" s="9"/>
      <c r="Q12" s="9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2"/>
      <c r="AH12" s="12"/>
      <c r="AI12" s="12"/>
    </row>
    <row r="13" spans="1:35" ht="15" thickBot="1" x14ac:dyDescent="0.4">
      <c r="A13" s="24">
        <v>44420</v>
      </c>
      <c r="B13" s="5">
        <v>9.5138888888888884E-2</v>
      </c>
      <c r="C13" s="6">
        <v>0.55694444444444446</v>
      </c>
      <c r="D13" s="10" t="s">
        <v>2</v>
      </c>
      <c r="E13" s="9">
        <f t="shared" si="0"/>
        <v>11.083333333333334</v>
      </c>
      <c r="F13" s="9">
        <f t="shared" si="1"/>
        <v>0</v>
      </c>
      <c r="G13" s="21">
        <v>0</v>
      </c>
      <c r="H13" s="13">
        <v>0.99998842592592596</v>
      </c>
      <c r="I13" s="9">
        <f t="shared" si="4"/>
        <v>11.083333333333334</v>
      </c>
      <c r="J13" s="9">
        <f t="shared" si="2"/>
        <v>11.083333333333334</v>
      </c>
      <c r="K13" s="9">
        <f t="shared" si="3"/>
        <v>2.7166666666666668</v>
      </c>
      <c r="L13" s="9"/>
      <c r="M13" s="9"/>
      <c r="N13" s="9"/>
      <c r="O13" s="9"/>
      <c r="P13" s="9"/>
      <c r="Q13" s="9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2"/>
      <c r="AH13" s="12"/>
      <c r="AI13" s="12"/>
    </row>
    <row r="14" spans="1:35" x14ac:dyDescent="0.35">
      <c r="A14" s="25">
        <v>44421</v>
      </c>
      <c r="B14" s="3">
        <v>8.4722222222222227E-2</v>
      </c>
      <c r="C14" s="4">
        <v>0.1875</v>
      </c>
      <c r="D14" s="9"/>
      <c r="E14" s="9">
        <f t="shared" si="0"/>
        <v>2.4666666666666668</v>
      </c>
      <c r="F14" s="9">
        <f t="shared" si="1"/>
        <v>0</v>
      </c>
      <c r="G14" s="21">
        <v>0</v>
      </c>
      <c r="H14" s="13">
        <v>0.99998842592592596</v>
      </c>
      <c r="I14" s="9">
        <f t="shared" si="4"/>
        <v>0</v>
      </c>
      <c r="J14" s="9">
        <f t="shared" si="2"/>
        <v>0</v>
      </c>
      <c r="K14" s="9">
        <f t="shared" si="3"/>
        <v>2.4666666666666668</v>
      </c>
      <c r="L14" s="9"/>
      <c r="M14" s="9"/>
      <c r="N14" s="9"/>
      <c r="O14" s="9"/>
      <c r="P14" s="9"/>
      <c r="Q14" s="9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2"/>
      <c r="AH14" s="12"/>
      <c r="AI14" s="12"/>
    </row>
    <row r="15" spans="1:35" ht="15" thickBot="1" x14ac:dyDescent="0.4">
      <c r="A15" s="26">
        <v>44422</v>
      </c>
      <c r="B15" s="7">
        <v>0.13541666666666666</v>
      </c>
      <c r="C15" s="8">
        <v>0.59861111111111109</v>
      </c>
      <c r="D15" s="9"/>
      <c r="E15" s="9">
        <f t="shared" si="0"/>
        <v>11.116666666666667</v>
      </c>
      <c r="F15" s="9">
        <f t="shared" si="1"/>
        <v>0</v>
      </c>
      <c r="G15" s="21">
        <v>0</v>
      </c>
      <c r="H15" s="13">
        <v>0.99998842592592596</v>
      </c>
      <c r="I15" s="9">
        <f t="shared" si="4"/>
        <v>0</v>
      </c>
      <c r="J15" s="9">
        <f t="shared" si="2"/>
        <v>0</v>
      </c>
      <c r="K15" s="9">
        <f t="shared" si="3"/>
        <v>1.7500000000000004</v>
      </c>
      <c r="L15" s="9">
        <f t="shared" ref="L15" si="5">SUM(E9:E15)</f>
        <v>60.733333333333341</v>
      </c>
      <c r="M15" s="9">
        <f t="shared" ref="M15" si="6">COUNTBLANK(D9:D15)</f>
        <v>5</v>
      </c>
      <c r="N15" s="9">
        <f t="shared" ref="N15" si="7">MIN(5,M15)</f>
        <v>5</v>
      </c>
      <c r="O15" s="9">
        <f t="shared" ref="O15" si="8">N15*9</f>
        <v>45</v>
      </c>
      <c r="P15" s="9">
        <f>IF( L15&gt;(O15+SUM(K9:K15)+SUM(J9:J15)), L15-O15-SUM(K9:K15)-SUM(J9:J15), 0)</f>
        <v>0</v>
      </c>
      <c r="Q15" s="9">
        <f t="shared" ref="Q15" si="9">IF(L15&lt;=50, 20, 15)</f>
        <v>15</v>
      </c>
      <c r="R15" s="15">
        <f t="shared" ref="R15" si="10">P15*Q15</f>
        <v>0</v>
      </c>
      <c r="S15" s="15">
        <f t="shared" ref="S15" si="11">(SUM(J9:J15)*30)</f>
        <v>471.00000000000006</v>
      </c>
      <c r="T15" s="15">
        <f t="shared" ref="T15" si="12">SUM(K9:K15)*25</f>
        <v>235.83333333333334</v>
      </c>
      <c r="U15" s="15">
        <f t="shared" ref="U15" si="13">L15*100</f>
        <v>6073.3333333333339</v>
      </c>
      <c r="V15" s="15"/>
      <c r="W15" s="16">
        <f t="shared" ref="W15" si="14">SUM(R15:U15)</f>
        <v>6780.166666666667</v>
      </c>
      <c r="X15" s="17"/>
      <c r="Y15" s="17"/>
      <c r="Z15" s="17"/>
      <c r="AA15" s="17"/>
      <c r="AB15" s="17"/>
      <c r="AC15" s="17"/>
      <c r="AD15" s="17"/>
      <c r="AE15" s="17"/>
      <c r="AF15" s="17"/>
      <c r="AG15" s="12"/>
      <c r="AH15" s="12"/>
      <c r="AI15" s="12"/>
    </row>
    <row r="16" spans="1:35" x14ac:dyDescent="0.35">
      <c r="A16" s="9"/>
      <c r="B16" s="9"/>
      <c r="C16" s="9"/>
      <c r="D16" s="9"/>
      <c r="E16" s="9"/>
      <c r="F16" s="9"/>
      <c r="G16" s="2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7"/>
      <c r="Y16" s="17"/>
      <c r="Z16" s="17"/>
      <c r="AA16" s="17"/>
      <c r="AB16" s="17"/>
      <c r="AC16" s="17"/>
      <c r="AD16" s="17"/>
      <c r="AE16" s="17"/>
      <c r="AF16" s="17"/>
      <c r="AG16" s="12"/>
      <c r="AH16" s="12"/>
      <c r="AI16" s="12"/>
    </row>
    <row r="17" spans="1:35" x14ac:dyDescent="0.35">
      <c r="A17" s="9"/>
      <c r="B17" s="9"/>
      <c r="C17" s="9"/>
      <c r="D17" s="9"/>
      <c r="E17" s="9"/>
      <c r="F17" s="9"/>
      <c r="G17" s="2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4" t="s">
        <v>18</v>
      </c>
      <c r="V17" s="14"/>
      <c r="W17" s="14">
        <f>SUM(W8,W15)</f>
        <v>18302.579166666666</v>
      </c>
      <c r="X17" s="17"/>
      <c r="Y17" s="17"/>
      <c r="Z17" s="17"/>
      <c r="AA17" s="17"/>
      <c r="AB17" s="17"/>
      <c r="AC17" s="17"/>
      <c r="AD17" s="17"/>
      <c r="AE17" s="17"/>
      <c r="AF17" s="17"/>
      <c r="AG17" s="12"/>
      <c r="AH17" s="12"/>
      <c r="AI17" s="12"/>
    </row>
    <row r="18" spans="1:35" x14ac:dyDescent="0.35">
      <c r="A18" s="9"/>
      <c r="B18" s="9"/>
      <c r="C18" s="9"/>
      <c r="D18" s="9"/>
      <c r="E18" s="9"/>
      <c r="F18" s="9"/>
      <c r="G18" s="2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7"/>
      <c r="AG18" s="12"/>
      <c r="AH18" s="12"/>
      <c r="AI18" s="12"/>
    </row>
    <row r="19" spans="1:35" x14ac:dyDescent="0.35">
      <c r="A19" s="9"/>
      <c r="B19" s="9"/>
      <c r="C19" s="9"/>
      <c r="D19" s="9"/>
      <c r="E19" s="9"/>
      <c r="F19" s="9"/>
      <c r="G19" s="2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PW7N3QKFZBPVUIW62JA32ATQCOUFYM2B:ms-officescript%3A%2F%2Fonedrive_business_sharinglink%2Fu!aHR0cHM6Ly9paXRrLW15LnNoYXJlcG9pbnQuY29tLzp1Oi9nL3BlcnNvbmFsL2FtYW5weTIxX2lpdGtfYWNfaW4vRVVYSVgxb2kzdEpCdlFKd0U2aGNNMEVCaVNiYU50a0d1aGJ5TnBxWGdfelVPdw"/>
  <scriptId xmlns="" id="ms-officescript%3A%2F%2Fonedrive_business_itemlink%2F01PW7N3QK2ZBMM3QM4FNAJAQRIQP6DZJ7E:ms-officescript%3A%2F%2Fonedrive_business_sharinglink%2Fu!aHR0cHM6Ly9paXRrLW15LnNoYXJlcG9pbnQuY29tLzp1Oi9nL3BlcnNvbmFsL2FtYW5weTIxX2lpdGtfYWNfaW4vRVZySVdNM0JuQ3RBa0VJb2dfdzhwLVFCcFhyR3RmbUF5d2RQUTlQaGtfWTdSZw"/>
</scriptIds>
</file>

<file path=customXml/itemProps1.xml><?xml version="1.0" encoding="utf-8"?>
<ds:datastoreItem xmlns:ds="http://schemas.openxmlformats.org/officeDocument/2006/customXml" ds:itemID="{8D793B04-7386-4D1B-BA91-FCC4C3FE2F86}">
  <ds:schemaRefs>
    <ds:schemaRef ds:uri="http://schemas.microsoft.com/office/extensibility/maker/v1.0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Pratap</dc:creator>
  <cp:lastModifiedBy>Aman Pratap</cp:lastModifiedBy>
  <cp:lastPrinted>2024-03-29T03:36:59Z</cp:lastPrinted>
  <dcterms:created xsi:type="dcterms:W3CDTF">2024-03-28T15:50:03Z</dcterms:created>
  <dcterms:modified xsi:type="dcterms:W3CDTF">2024-03-29T06:09:30Z</dcterms:modified>
</cp:coreProperties>
</file>