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hpanjali Gupta\OneDrive\Desktop\"/>
    </mc:Choice>
  </mc:AlternateContent>
  <xr:revisionPtr revIDLastSave="0" documentId="13_ncr:1_{13B7A57A-4858-4104-90DA-B79D1C717A8C}" xr6:coauthVersionLast="47" xr6:coauthVersionMax="47" xr10:uidLastSave="{00000000-0000-0000-0000-000000000000}"/>
  <bookViews>
    <workbookView xWindow="-110" yWindow="-110" windowWidth="19420" windowHeight="10300" firstSheet="3" activeTab="6" xr2:uid="{00000000-000D-0000-FFFF-FFFF00000000}"/>
  </bookViews>
  <sheets>
    <sheet name="Finance Lease Impact-Team Beans" sheetId="28" r:id="rId1"/>
    <sheet name="Operating Lease Impact-FOCO" sheetId="29" r:id="rId2"/>
    <sheet name="Operating Lease Impact-Team Bea" sheetId="30" r:id="rId3"/>
    <sheet name="Finance Lease Summarization" sheetId="10" r:id="rId4"/>
    <sheet name="S0932511.05" sheetId="9" r:id="rId5"/>
    <sheet name="S1251973" sheetId="20" r:id="rId6"/>
    <sheet name="S1338792" sheetId="21" r:id="rId7"/>
    <sheet name="LEAF- 1.17.2023" sheetId="7" r:id="rId8"/>
    <sheet name="LEAF-12.15.2022" sheetId="11" r:id="rId9"/>
    <sheet name="LEAF-09.01.2022" sheetId="12" r:id="rId10"/>
    <sheet name="VAR 08.10.2022" sheetId="13" r:id="rId11"/>
    <sheet name="VAR 352949" sheetId="14" r:id="rId12"/>
    <sheet name="VAR 352952" sheetId="15" r:id="rId13"/>
    <sheet name="VAR 352954" sheetId="16" r:id="rId14"/>
    <sheet name="Dell 001-8915597-002" sheetId="18" r:id="rId15"/>
    <sheet name="ML01863103" sheetId="19" r:id="rId16"/>
    <sheet name="Operating Lease Summarization" sheetId="23" r:id="rId17"/>
    <sheet name="AR Warehouse" sheetId="24" r:id="rId18"/>
    <sheet name="AR Warehouse Sublease" sheetId="27" r:id="rId19"/>
    <sheet name="LA Warehouse" sheetId="25" r:id="rId20"/>
    <sheet name="NJHQ Warehouse" sheetId="26" r:id="rId21"/>
  </sheets>
  <calcPr calcId="191028"/>
</workbook>
</file>

<file path=xl/calcChain.xml><?xml version="1.0" encoding="utf-8"?>
<calcChain xmlns="http://schemas.openxmlformats.org/spreadsheetml/2006/main">
  <c r="G10" i="25" l="1"/>
  <c r="H3" i="25" s="1"/>
  <c r="G10" i="27"/>
  <c r="G10" i="24"/>
  <c r="G10" i="19"/>
  <c r="B4" i="30"/>
  <c r="B3" i="30"/>
  <c r="B3" i="29"/>
  <c r="B3" i="28"/>
  <c r="C19" i="28" s="1"/>
  <c r="N4" i="10"/>
  <c r="B5" i="19"/>
  <c r="M58" i="27"/>
  <c r="M57" i="27"/>
  <c r="M56" i="27"/>
  <c r="M55" i="27"/>
  <c r="E5" i="27"/>
  <c r="D57" i="27" s="1"/>
  <c r="K57" i="27" s="1"/>
  <c r="B55" i="27"/>
  <c r="B56" i="27" s="1"/>
  <c r="B57" i="27" s="1"/>
  <c r="B58" i="27" s="1"/>
  <c r="M54" i="27"/>
  <c r="M53" i="27"/>
  <c r="M52" i="27"/>
  <c r="M51" i="27"/>
  <c r="M50" i="27"/>
  <c r="M49" i="27"/>
  <c r="M48" i="27"/>
  <c r="M47" i="27"/>
  <c r="M46" i="27"/>
  <c r="M45" i="27"/>
  <c r="M44" i="27"/>
  <c r="M43" i="27"/>
  <c r="M42" i="27"/>
  <c r="M41" i="27"/>
  <c r="M40" i="27"/>
  <c r="M39" i="27"/>
  <c r="M38" i="27"/>
  <c r="M37" i="27"/>
  <c r="M36" i="27"/>
  <c r="M35" i="27"/>
  <c r="M34" i="27"/>
  <c r="M33" i="27"/>
  <c r="M32" i="27"/>
  <c r="M31" i="27"/>
  <c r="M30" i="27"/>
  <c r="M29" i="27"/>
  <c r="M28" i="27"/>
  <c r="M27" i="27"/>
  <c r="M26" i="27"/>
  <c r="M25" i="27"/>
  <c r="M24" i="27"/>
  <c r="M23" i="27"/>
  <c r="M22" i="27"/>
  <c r="M21" i="27"/>
  <c r="M20" i="27"/>
  <c r="M19" i="27"/>
  <c r="M18" i="27"/>
  <c r="M17" i="27"/>
  <c r="M16" i="27"/>
  <c r="M15" i="27"/>
  <c r="M14" i="27"/>
  <c r="M13" i="27"/>
  <c r="M12" i="27"/>
  <c r="M11" i="27"/>
  <c r="B10" i="27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B50" i="27" s="1"/>
  <c r="B51" i="27" s="1"/>
  <c r="B52" i="27" s="1"/>
  <c r="B53" i="27" s="1"/>
  <c r="B54" i="27" s="1"/>
  <c r="D52" i="27"/>
  <c r="B83" i="26"/>
  <c r="H5" i="26"/>
  <c r="H4" i="26"/>
  <c r="M75" i="26"/>
  <c r="D75" i="26"/>
  <c r="K75" i="26" s="1"/>
  <c r="M74" i="26"/>
  <c r="K74" i="26"/>
  <c r="D74" i="26"/>
  <c r="M73" i="26"/>
  <c r="D73" i="26"/>
  <c r="K73" i="26" s="1"/>
  <c r="M72" i="26"/>
  <c r="K72" i="26"/>
  <c r="D72" i="26"/>
  <c r="M71" i="26"/>
  <c r="D71" i="26"/>
  <c r="K71" i="26" s="1"/>
  <c r="M70" i="26"/>
  <c r="D70" i="26"/>
  <c r="K70" i="26" s="1"/>
  <c r="M69" i="26"/>
  <c r="K69" i="26"/>
  <c r="D69" i="26"/>
  <c r="M68" i="26"/>
  <c r="D68" i="26"/>
  <c r="K68" i="26" s="1"/>
  <c r="M67" i="26"/>
  <c r="D67" i="26"/>
  <c r="K67" i="26" s="1"/>
  <c r="M66" i="26"/>
  <c r="K66" i="26"/>
  <c r="D66" i="26"/>
  <c r="M65" i="26"/>
  <c r="D65" i="26"/>
  <c r="K65" i="26" s="1"/>
  <c r="M64" i="26"/>
  <c r="K64" i="26"/>
  <c r="D64" i="26"/>
  <c r="M63" i="26"/>
  <c r="D63" i="26"/>
  <c r="K63" i="26" s="1"/>
  <c r="M62" i="26"/>
  <c r="D62" i="26"/>
  <c r="K62" i="26" s="1"/>
  <c r="M61" i="26"/>
  <c r="K61" i="26"/>
  <c r="D61" i="26"/>
  <c r="M60" i="26"/>
  <c r="D60" i="26"/>
  <c r="K60" i="26" s="1"/>
  <c r="M59" i="26"/>
  <c r="D59" i="26"/>
  <c r="K59" i="26" s="1"/>
  <c r="E5" i="26"/>
  <c r="D57" i="26" s="1"/>
  <c r="G10" i="26"/>
  <c r="C68" i="26"/>
  <c r="C56" i="26"/>
  <c r="C44" i="26"/>
  <c r="M44" i="26" s="1"/>
  <c r="C32" i="26"/>
  <c r="C20" i="26"/>
  <c r="M23" i="26"/>
  <c r="M22" i="26"/>
  <c r="M21" i="26"/>
  <c r="M20" i="26"/>
  <c r="C19" i="26"/>
  <c r="C18" i="26"/>
  <c r="C17" i="26"/>
  <c r="E3" i="26"/>
  <c r="M58" i="26"/>
  <c r="M57" i="26"/>
  <c r="M56" i="26"/>
  <c r="M55" i="26"/>
  <c r="M54" i="26"/>
  <c r="M53" i="26"/>
  <c r="M52" i="26"/>
  <c r="M51" i="26"/>
  <c r="M50" i="26"/>
  <c r="M49" i="26"/>
  <c r="M48" i="26"/>
  <c r="M47" i="26"/>
  <c r="M46" i="26"/>
  <c r="M45" i="26"/>
  <c r="M43" i="26"/>
  <c r="M42" i="26"/>
  <c r="M41" i="26"/>
  <c r="M40" i="26"/>
  <c r="M39" i="26"/>
  <c r="M38" i="26"/>
  <c r="M37" i="26"/>
  <c r="M36" i="26"/>
  <c r="M35" i="26"/>
  <c r="M34" i="26"/>
  <c r="M33" i="26"/>
  <c r="M32" i="26"/>
  <c r="M31" i="26"/>
  <c r="M30" i="26"/>
  <c r="M29" i="26"/>
  <c r="M28" i="26"/>
  <c r="M27" i="26"/>
  <c r="M26" i="26"/>
  <c r="M25" i="26"/>
  <c r="M24" i="26"/>
  <c r="M19" i="26"/>
  <c r="M18" i="26"/>
  <c r="M17" i="26"/>
  <c r="M16" i="26"/>
  <c r="M15" i="26"/>
  <c r="M14" i="26"/>
  <c r="M13" i="26"/>
  <c r="M12" i="26"/>
  <c r="M11" i="26"/>
  <c r="B10" i="26"/>
  <c r="B11" i="26" s="1"/>
  <c r="B12" i="26" s="1"/>
  <c r="B13" i="26" s="1"/>
  <c r="B14" i="26" s="1"/>
  <c r="B15" i="26" s="1"/>
  <c r="B16" i="26" s="1"/>
  <c r="B17" i="26" s="1"/>
  <c r="B18" i="26" s="1"/>
  <c r="B21" i="26" s="1"/>
  <c r="B22" i="26" s="1"/>
  <c r="B23" i="26" s="1"/>
  <c r="B24" i="26" s="1"/>
  <c r="B25" i="26" s="1"/>
  <c r="B26" i="26" s="1"/>
  <c r="B27" i="26" s="1"/>
  <c r="B28" i="26" s="1"/>
  <c r="B29" i="26" s="1"/>
  <c r="B30" i="26" s="1"/>
  <c r="B31" i="26" s="1"/>
  <c r="B32" i="26" s="1"/>
  <c r="B33" i="26" s="1"/>
  <c r="B34" i="26" s="1"/>
  <c r="B35" i="26" s="1"/>
  <c r="B36" i="26" s="1"/>
  <c r="B37" i="26" s="1"/>
  <c r="B38" i="26" s="1"/>
  <c r="B39" i="26" s="1"/>
  <c r="B40" i="26" s="1"/>
  <c r="B41" i="26" s="1"/>
  <c r="B42" i="26" s="1"/>
  <c r="B43" i="26" s="1"/>
  <c r="B44" i="26" s="1"/>
  <c r="B45" i="26" s="1"/>
  <c r="B46" i="26" s="1"/>
  <c r="B47" i="26" s="1"/>
  <c r="B48" i="26" s="1"/>
  <c r="B49" i="26" s="1"/>
  <c r="B50" i="26" s="1"/>
  <c r="B51" i="26" s="1"/>
  <c r="B52" i="26" s="1"/>
  <c r="B53" i="26" s="1"/>
  <c r="B54" i="26" s="1"/>
  <c r="B55" i="26" s="1"/>
  <c r="B56" i="26" s="1"/>
  <c r="B57" i="26" s="1"/>
  <c r="B58" i="26" s="1"/>
  <c r="B59" i="26" s="1"/>
  <c r="B60" i="26" s="1"/>
  <c r="B61" i="26" s="1"/>
  <c r="B62" i="26" s="1"/>
  <c r="B63" i="26" s="1"/>
  <c r="B64" i="26" s="1"/>
  <c r="B65" i="26" s="1"/>
  <c r="B66" i="26" s="1"/>
  <c r="B67" i="26" s="1"/>
  <c r="B68" i="26" s="1"/>
  <c r="B69" i="26" s="1"/>
  <c r="B70" i="26" s="1"/>
  <c r="B71" i="26" s="1"/>
  <c r="B72" i="26" s="1"/>
  <c r="B73" i="26" s="1"/>
  <c r="B74" i="26" s="1"/>
  <c r="B75" i="26" s="1"/>
  <c r="M58" i="25"/>
  <c r="M57" i="25"/>
  <c r="M56" i="25"/>
  <c r="M55" i="25"/>
  <c r="E5" i="25"/>
  <c r="D50" i="25" s="1"/>
  <c r="M54" i="25"/>
  <c r="M53" i="25"/>
  <c r="M52" i="25"/>
  <c r="M51" i="25"/>
  <c r="M50" i="25"/>
  <c r="M49" i="25"/>
  <c r="M48" i="25"/>
  <c r="M47" i="25"/>
  <c r="M46" i="25"/>
  <c r="M45" i="25"/>
  <c r="M44" i="25"/>
  <c r="M43" i="25"/>
  <c r="M42" i="25"/>
  <c r="M41" i="25"/>
  <c r="M40" i="25"/>
  <c r="M39" i="25"/>
  <c r="M38" i="25"/>
  <c r="M37" i="25"/>
  <c r="M36" i="25"/>
  <c r="M35" i="25"/>
  <c r="M34" i="25"/>
  <c r="M33" i="25"/>
  <c r="M32" i="25"/>
  <c r="M31" i="25"/>
  <c r="M30" i="25"/>
  <c r="M29" i="25"/>
  <c r="M28" i="25"/>
  <c r="M27" i="25"/>
  <c r="M26" i="25"/>
  <c r="M25" i="25"/>
  <c r="M24" i="25"/>
  <c r="M23" i="25"/>
  <c r="M22" i="25"/>
  <c r="M21" i="25"/>
  <c r="M20" i="25"/>
  <c r="M19" i="25"/>
  <c r="M18" i="25"/>
  <c r="M17" i="25"/>
  <c r="M16" i="25"/>
  <c r="M15" i="25"/>
  <c r="M14" i="25"/>
  <c r="M13" i="25"/>
  <c r="M12" i="25"/>
  <c r="M11" i="25"/>
  <c r="B10" i="25"/>
  <c r="B11" i="25" s="1"/>
  <c r="B12" i="25" s="1"/>
  <c r="B13" i="25" s="1"/>
  <c r="B14" i="25" s="1"/>
  <c r="B15" i="25" s="1"/>
  <c r="B16" i="25" s="1"/>
  <c r="B17" i="25" s="1"/>
  <c r="B18" i="25" s="1"/>
  <c r="B19" i="25" s="1"/>
  <c r="B20" i="25" s="1"/>
  <c r="B21" i="25" s="1"/>
  <c r="B22" i="25" s="1"/>
  <c r="B23" i="25" s="1"/>
  <c r="B24" i="25" s="1"/>
  <c r="B25" i="25" s="1"/>
  <c r="B26" i="25" s="1"/>
  <c r="B27" i="25" s="1"/>
  <c r="B28" i="25" s="1"/>
  <c r="B29" i="25" s="1"/>
  <c r="B30" i="25" s="1"/>
  <c r="B31" i="25" s="1"/>
  <c r="B32" i="25" s="1"/>
  <c r="B33" i="25" s="1"/>
  <c r="B34" i="25" s="1"/>
  <c r="B35" i="25" s="1"/>
  <c r="B36" i="25" s="1"/>
  <c r="B37" i="25" s="1"/>
  <c r="B38" i="25" s="1"/>
  <c r="B39" i="25" s="1"/>
  <c r="B40" i="25" s="1"/>
  <c r="B41" i="25" s="1"/>
  <c r="B42" i="25" s="1"/>
  <c r="B43" i="25" s="1"/>
  <c r="B44" i="25" s="1"/>
  <c r="B45" i="25" s="1"/>
  <c r="B46" i="25" s="1"/>
  <c r="B47" i="25" s="1"/>
  <c r="B48" i="25" s="1"/>
  <c r="B49" i="25" s="1"/>
  <c r="B50" i="25" s="1"/>
  <c r="B51" i="25" s="1"/>
  <c r="B52" i="25" s="1"/>
  <c r="B53" i="25" s="1"/>
  <c r="B54" i="25" s="1"/>
  <c r="B55" i="25" s="1"/>
  <c r="B56" i="25" s="1"/>
  <c r="B57" i="25" s="1"/>
  <c r="B58" i="25" s="1"/>
  <c r="M54" i="24"/>
  <c r="M53" i="24"/>
  <c r="M52" i="24"/>
  <c r="M51" i="24"/>
  <c r="M50" i="24"/>
  <c r="M49" i="24"/>
  <c r="M48" i="24"/>
  <c r="M47" i="24"/>
  <c r="M46" i="24"/>
  <c r="M45" i="24"/>
  <c r="M44" i="24"/>
  <c r="M43" i="24"/>
  <c r="M42" i="24"/>
  <c r="M41" i="24"/>
  <c r="M40" i="24"/>
  <c r="M39" i="24"/>
  <c r="M38" i="24"/>
  <c r="M37" i="24"/>
  <c r="M36" i="24"/>
  <c r="M35" i="24"/>
  <c r="M34" i="24"/>
  <c r="M33" i="24"/>
  <c r="M32" i="24"/>
  <c r="M31" i="24"/>
  <c r="M30" i="24"/>
  <c r="M29" i="24"/>
  <c r="M28" i="24"/>
  <c r="M27" i="24"/>
  <c r="M26" i="24"/>
  <c r="M25" i="24"/>
  <c r="M24" i="24"/>
  <c r="M23" i="24"/>
  <c r="M22" i="24"/>
  <c r="M21" i="24"/>
  <c r="M20" i="24"/>
  <c r="M19" i="24"/>
  <c r="M18" i="24"/>
  <c r="M17" i="24"/>
  <c r="M16" i="24"/>
  <c r="M15" i="24"/>
  <c r="M14" i="24"/>
  <c r="M13" i="24"/>
  <c r="M12" i="24"/>
  <c r="M11" i="24"/>
  <c r="B10" i="24"/>
  <c r="B11" i="24" s="1"/>
  <c r="B12" i="24" s="1"/>
  <c r="B13" i="24" s="1"/>
  <c r="B14" i="24" s="1"/>
  <c r="B15" i="24" s="1"/>
  <c r="B16" i="24" s="1"/>
  <c r="B17" i="24" s="1"/>
  <c r="B18" i="24" s="1"/>
  <c r="B19" i="24" s="1"/>
  <c r="B20" i="24" s="1"/>
  <c r="B21" i="24" s="1"/>
  <c r="B22" i="24" s="1"/>
  <c r="B23" i="24" s="1"/>
  <c r="B24" i="24" s="1"/>
  <c r="B25" i="24" s="1"/>
  <c r="B26" i="24" s="1"/>
  <c r="B27" i="24" s="1"/>
  <c r="B28" i="24" s="1"/>
  <c r="B29" i="24" s="1"/>
  <c r="B30" i="24" s="1"/>
  <c r="B31" i="24" s="1"/>
  <c r="B32" i="24" s="1"/>
  <c r="B33" i="24" s="1"/>
  <c r="B34" i="24" s="1"/>
  <c r="B35" i="24" s="1"/>
  <c r="B36" i="24" s="1"/>
  <c r="B37" i="24" s="1"/>
  <c r="B38" i="24" s="1"/>
  <c r="B39" i="24" s="1"/>
  <c r="B40" i="24" s="1"/>
  <c r="B41" i="24" s="1"/>
  <c r="B42" i="24" s="1"/>
  <c r="B43" i="24" s="1"/>
  <c r="B44" i="24" s="1"/>
  <c r="B45" i="24" s="1"/>
  <c r="B46" i="24" s="1"/>
  <c r="B47" i="24" s="1"/>
  <c r="B48" i="24" s="1"/>
  <c r="B49" i="24" s="1"/>
  <c r="B50" i="24" s="1"/>
  <c r="B51" i="24" s="1"/>
  <c r="B52" i="24" s="1"/>
  <c r="B53" i="24" s="1"/>
  <c r="B54" i="24" s="1"/>
  <c r="E5" i="24"/>
  <c r="N46" i="21"/>
  <c r="N45" i="21"/>
  <c r="N44" i="21"/>
  <c r="N43" i="21"/>
  <c r="N42" i="21"/>
  <c r="N41" i="21"/>
  <c r="N40" i="21"/>
  <c r="N39" i="21"/>
  <c r="N38" i="21"/>
  <c r="N37" i="21"/>
  <c r="N36" i="21"/>
  <c r="N35" i="21"/>
  <c r="N34" i="21"/>
  <c r="N33" i="21"/>
  <c r="N32" i="21"/>
  <c r="N31" i="21"/>
  <c r="N30" i="21"/>
  <c r="N29" i="21"/>
  <c r="N28" i="21"/>
  <c r="N27" i="21"/>
  <c r="N26" i="21"/>
  <c r="N25" i="21"/>
  <c r="N24" i="21"/>
  <c r="N23" i="21"/>
  <c r="N22" i="21"/>
  <c r="N21" i="21"/>
  <c r="N20" i="21"/>
  <c r="N19" i="21"/>
  <c r="N18" i="21"/>
  <c r="N17" i="21"/>
  <c r="N16" i="21"/>
  <c r="N15" i="21"/>
  <c r="N14" i="21"/>
  <c r="N13" i="21"/>
  <c r="N12" i="21"/>
  <c r="N11" i="21"/>
  <c r="B11" i="21"/>
  <c r="B12" i="21" s="1"/>
  <c r="B13" i="21" s="1"/>
  <c r="B14" i="21" s="1"/>
  <c r="B15" i="21" s="1"/>
  <c r="B16" i="21" s="1"/>
  <c r="B17" i="21" s="1"/>
  <c r="B18" i="21" s="1"/>
  <c r="B19" i="21" s="1"/>
  <c r="B20" i="21" s="1"/>
  <c r="B21" i="21" s="1"/>
  <c r="B22" i="21" s="1"/>
  <c r="B23" i="21" s="1"/>
  <c r="B24" i="21" s="1"/>
  <c r="B25" i="21" s="1"/>
  <c r="B26" i="21" s="1"/>
  <c r="B27" i="21" s="1"/>
  <c r="B28" i="21" s="1"/>
  <c r="B29" i="21" s="1"/>
  <c r="B30" i="21" s="1"/>
  <c r="B31" i="21" s="1"/>
  <c r="B32" i="21" s="1"/>
  <c r="B33" i="21" s="1"/>
  <c r="B34" i="21" s="1"/>
  <c r="B35" i="21" s="1"/>
  <c r="B36" i="21" s="1"/>
  <c r="B37" i="21" s="1"/>
  <c r="B38" i="21" s="1"/>
  <c r="B39" i="21" s="1"/>
  <c r="B40" i="21" s="1"/>
  <c r="B41" i="21" s="1"/>
  <c r="B42" i="21" s="1"/>
  <c r="B43" i="21" s="1"/>
  <c r="B44" i="21" s="1"/>
  <c r="B45" i="21" s="1"/>
  <c r="B46" i="21" s="1"/>
  <c r="G10" i="21"/>
  <c r="H10" i="21" s="1"/>
  <c r="H2" i="21" s="1"/>
  <c r="D26" i="21" s="1"/>
  <c r="K26" i="21" s="1"/>
  <c r="B10" i="21"/>
  <c r="N46" i="20"/>
  <c r="N45" i="20"/>
  <c r="N44" i="20"/>
  <c r="N43" i="20"/>
  <c r="N42" i="20"/>
  <c r="N41" i="20"/>
  <c r="N40" i="20"/>
  <c r="N39" i="20"/>
  <c r="N38" i="20"/>
  <c r="N37" i="20"/>
  <c r="N36" i="20"/>
  <c r="N35" i="20"/>
  <c r="N34" i="20"/>
  <c r="N33" i="20"/>
  <c r="N32" i="20"/>
  <c r="N31" i="20"/>
  <c r="N30" i="20"/>
  <c r="N29" i="20"/>
  <c r="N28" i="20"/>
  <c r="N27" i="20"/>
  <c r="N26" i="20"/>
  <c r="N25" i="20"/>
  <c r="N24" i="20"/>
  <c r="N23" i="20"/>
  <c r="N22" i="20"/>
  <c r="N21" i="20"/>
  <c r="N20" i="20"/>
  <c r="N19" i="20"/>
  <c r="N18" i="20"/>
  <c r="N17" i="20"/>
  <c r="N16" i="20"/>
  <c r="N15" i="20"/>
  <c r="N14" i="20"/>
  <c r="N13" i="20"/>
  <c r="N12" i="20"/>
  <c r="N11" i="20"/>
  <c r="G10" i="20"/>
  <c r="H3" i="20" s="1"/>
  <c r="B10" i="20"/>
  <c r="B11" i="20" s="1"/>
  <c r="B12" i="20" s="1"/>
  <c r="B13" i="20" s="1"/>
  <c r="B14" i="20" s="1"/>
  <c r="B15" i="20" s="1"/>
  <c r="B16" i="20" s="1"/>
  <c r="B17" i="20" s="1"/>
  <c r="B18" i="20" s="1"/>
  <c r="B19" i="20" s="1"/>
  <c r="B20" i="20" s="1"/>
  <c r="B21" i="20" s="1"/>
  <c r="B22" i="20" s="1"/>
  <c r="B23" i="20" s="1"/>
  <c r="B24" i="20" s="1"/>
  <c r="B25" i="20" s="1"/>
  <c r="B26" i="20" s="1"/>
  <c r="B27" i="20" s="1"/>
  <c r="B28" i="20" s="1"/>
  <c r="B29" i="20" s="1"/>
  <c r="B30" i="20" s="1"/>
  <c r="B31" i="20" s="1"/>
  <c r="B32" i="20" s="1"/>
  <c r="B33" i="20" s="1"/>
  <c r="B34" i="20" s="1"/>
  <c r="B35" i="20" s="1"/>
  <c r="B36" i="20" s="1"/>
  <c r="B37" i="20" s="1"/>
  <c r="B38" i="20" s="1"/>
  <c r="B39" i="20" s="1"/>
  <c r="B40" i="20" s="1"/>
  <c r="B41" i="20" s="1"/>
  <c r="B42" i="20" s="1"/>
  <c r="B43" i="20" s="1"/>
  <c r="B44" i="20" s="1"/>
  <c r="B45" i="20" s="1"/>
  <c r="B46" i="20" s="1"/>
  <c r="B11" i="19"/>
  <c r="H4" i="16"/>
  <c r="H4" i="15"/>
  <c r="H4" i="14"/>
  <c r="N46" i="19"/>
  <c r="N45" i="19"/>
  <c r="N44" i="19"/>
  <c r="N43" i="19"/>
  <c r="N42" i="19"/>
  <c r="N41" i="19"/>
  <c r="N40" i="19"/>
  <c r="N39" i="19"/>
  <c r="N38" i="19"/>
  <c r="N37" i="19"/>
  <c r="N36" i="19"/>
  <c r="N35" i="19"/>
  <c r="N34" i="19"/>
  <c r="N33" i="19"/>
  <c r="N32" i="19"/>
  <c r="N31" i="19"/>
  <c r="N30" i="19"/>
  <c r="N29" i="19"/>
  <c r="N28" i="19"/>
  <c r="N27" i="19"/>
  <c r="N26" i="19"/>
  <c r="N25" i="19"/>
  <c r="N24" i="19"/>
  <c r="N23" i="19"/>
  <c r="N22" i="19"/>
  <c r="N21" i="19"/>
  <c r="N20" i="19"/>
  <c r="N19" i="19"/>
  <c r="N18" i="19"/>
  <c r="N17" i="19"/>
  <c r="N16" i="19"/>
  <c r="N15" i="19"/>
  <c r="N14" i="19"/>
  <c r="N13" i="19"/>
  <c r="N12" i="19"/>
  <c r="B12" i="19"/>
  <c r="B13" i="19" s="1"/>
  <c r="B14" i="19" s="1"/>
  <c r="B15" i="19" s="1"/>
  <c r="B16" i="19" s="1"/>
  <c r="B17" i="19" s="1"/>
  <c r="B18" i="19" s="1"/>
  <c r="B19" i="19" s="1"/>
  <c r="B20" i="19" s="1"/>
  <c r="B21" i="19" s="1"/>
  <c r="B22" i="19" s="1"/>
  <c r="B23" i="19" s="1"/>
  <c r="B24" i="19" s="1"/>
  <c r="B25" i="19" s="1"/>
  <c r="B26" i="19" s="1"/>
  <c r="B27" i="19" s="1"/>
  <c r="B28" i="19" s="1"/>
  <c r="B29" i="19" s="1"/>
  <c r="B30" i="19" s="1"/>
  <c r="B31" i="19" s="1"/>
  <c r="B32" i="19" s="1"/>
  <c r="B33" i="19" s="1"/>
  <c r="B34" i="19" s="1"/>
  <c r="B35" i="19" s="1"/>
  <c r="B36" i="19" s="1"/>
  <c r="B37" i="19" s="1"/>
  <c r="B38" i="19" s="1"/>
  <c r="B39" i="19" s="1"/>
  <c r="B40" i="19" s="1"/>
  <c r="B41" i="19" s="1"/>
  <c r="B42" i="19" s="1"/>
  <c r="B43" i="19" s="1"/>
  <c r="B44" i="19" s="1"/>
  <c r="B45" i="19" s="1"/>
  <c r="B46" i="19" s="1"/>
  <c r="N11" i="19"/>
  <c r="B10" i="19"/>
  <c r="B5" i="18"/>
  <c r="B11" i="18"/>
  <c r="B12" i="18" s="1"/>
  <c r="B13" i="18" s="1"/>
  <c r="B14" i="18" s="1"/>
  <c r="B15" i="18" s="1"/>
  <c r="B16" i="18" s="1"/>
  <c r="B17" i="18" s="1"/>
  <c r="B18" i="18" s="1"/>
  <c r="B19" i="18" s="1"/>
  <c r="B20" i="18" s="1"/>
  <c r="B21" i="18" s="1"/>
  <c r="B22" i="18" s="1"/>
  <c r="B23" i="18" s="1"/>
  <c r="B24" i="18" s="1"/>
  <c r="B25" i="18" s="1"/>
  <c r="B26" i="18" s="1"/>
  <c r="B27" i="18" s="1"/>
  <c r="B28" i="18" s="1"/>
  <c r="B29" i="18" s="1"/>
  <c r="B30" i="18" s="1"/>
  <c r="B31" i="18" s="1"/>
  <c r="B32" i="18" s="1"/>
  <c r="B33" i="18" s="1"/>
  <c r="B34" i="18" s="1"/>
  <c r="B35" i="18" s="1"/>
  <c r="B36" i="18" s="1"/>
  <c r="B37" i="18" s="1"/>
  <c r="B38" i="18" s="1"/>
  <c r="B39" i="18" s="1"/>
  <c r="B40" i="18" s="1"/>
  <c r="B41" i="18" s="1"/>
  <c r="B42" i="18" s="1"/>
  <c r="B43" i="18" s="1"/>
  <c r="B44" i="18" s="1"/>
  <c r="B45" i="18" s="1"/>
  <c r="B46" i="18" s="1"/>
  <c r="N46" i="18"/>
  <c r="N45" i="18"/>
  <c r="N44" i="18"/>
  <c r="N43" i="18"/>
  <c r="N42" i="18"/>
  <c r="N41" i="18"/>
  <c r="N40" i="18"/>
  <c r="N39" i="18"/>
  <c r="N38" i="18"/>
  <c r="N37" i="18"/>
  <c r="N36" i="18"/>
  <c r="N35" i="18"/>
  <c r="N34" i="18"/>
  <c r="N33" i="18"/>
  <c r="N32" i="18"/>
  <c r="N31" i="18"/>
  <c r="N30" i="18"/>
  <c r="N29" i="18"/>
  <c r="N28" i="18"/>
  <c r="N27" i="18"/>
  <c r="N26" i="18"/>
  <c r="N25" i="18"/>
  <c r="N24" i="18"/>
  <c r="N23" i="18"/>
  <c r="N22" i="18"/>
  <c r="N21" i="18"/>
  <c r="N20" i="18"/>
  <c r="N19" i="18"/>
  <c r="N18" i="18"/>
  <c r="N17" i="18"/>
  <c r="N16" i="18"/>
  <c r="N15" i="18"/>
  <c r="N14" i="18"/>
  <c r="N13" i="18"/>
  <c r="N12" i="18"/>
  <c r="N11" i="18"/>
  <c r="B10" i="18"/>
  <c r="G10" i="18"/>
  <c r="N46" i="16"/>
  <c r="N45" i="16"/>
  <c r="N44" i="16"/>
  <c r="N43" i="16"/>
  <c r="N42" i="16"/>
  <c r="N41" i="16"/>
  <c r="N40" i="16"/>
  <c r="N39" i="16"/>
  <c r="N38" i="16"/>
  <c r="N37" i="16"/>
  <c r="N36" i="16"/>
  <c r="N35" i="16"/>
  <c r="N34" i="16"/>
  <c r="N33" i="16"/>
  <c r="N32" i="16"/>
  <c r="N31" i="16"/>
  <c r="N30" i="16"/>
  <c r="N29" i="16"/>
  <c r="N28" i="16"/>
  <c r="N27" i="16"/>
  <c r="N26" i="16"/>
  <c r="N25" i="16"/>
  <c r="N24" i="16"/>
  <c r="N23" i="16"/>
  <c r="N22" i="16"/>
  <c r="N21" i="16"/>
  <c r="N20" i="16"/>
  <c r="N19" i="16"/>
  <c r="N18" i="16"/>
  <c r="N17" i="16"/>
  <c r="N16" i="16"/>
  <c r="N15" i="16"/>
  <c r="N14" i="16"/>
  <c r="N13" i="16"/>
  <c r="N12" i="16"/>
  <c r="B12" i="16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B25" i="16" s="1"/>
  <c r="B26" i="16" s="1"/>
  <c r="B27" i="16" s="1"/>
  <c r="B28" i="16" s="1"/>
  <c r="B29" i="16" s="1"/>
  <c r="B30" i="16" s="1"/>
  <c r="B31" i="16" s="1"/>
  <c r="B32" i="16" s="1"/>
  <c r="B33" i="16" s="1"/>
  <c r="B34" i="16" s="1"/>
  <c r="B35" i="16" s="1"/>
  <c r="B36" i="16" s="1"/>
  <c r="B37" i="16" s="1"/>
  <c r="B38" i="16" s="1"/>
  <c r="B39" i="16" s="1"/>
  <c r="B40" i="16" s="1"/>
  <c r="B41" i="16" s="1"/>
  <c r="B42" i="16" s="1"/>
  <c r="B43" i="16" s="1"/>
  <c r="B44" i="16" s="1"/>
  <c r="B45" i="16" s="1"/>
  <c r="B46" i="16" s="1"/>
  <c r="N11" i="16"/>
  <c r="B10" i="16"/>
  <c r="B3" i="16"/>
  <c r="G10" i="16" s="1"/>
  <c r="H10" i="16" s="1"/>
  <c r="N46" i="15"/>
  <c r="N45" i="15"/>
  <c r="N44" i="15"/>
  <c r="N43" i="15"/>
  <c r="N42" i="15"/>
  <c r="N41" i="15"/>
  <c r="N40" i="15"/>
  <c r="N39" i="15"/>
  <c r="N38" i="15"/>
  <c r="N37" i="15"/>
  <c r="N36" i="15"/>
  <c r="N35" i="15"/>
  <c r="N34" i="15"/>
  <c r="N33" i="15"/>
  <c r="N32" i="15"/>
  <c r="N31" i="15"/>
  <c r="N30" i="15"/>
  <c r="N29" i="15"/>
  <c r="N28" i="15"/>
  <c r="N27" i="15"/>
  <c r="N26" i="15"/>
  <c r="N25" i="15"/>
  <c r="N24" i="15"/>
  <c r="N23" i="15"/>
  <c r="N22" i="15"/>
  <c r="N21" i="15"/>
  <c r="N20" i="15"/>
  <c r="N19" i="15"/>
  <c r="N18" i="15"/>
  <c r="N17" i="15"/>
  <c r="N16" i="15"/>
  <c r="N15" i="15"/>
  <c r="N14" i="15"/>
  <c r="N13" i="15"/>
  <c r="B13" i="15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N12" i="15"/>
  <c r="B12" i="15"/>
  <c r="N11" i="15"/>
  <c r="B10" i="15"/>
  <c r="B3" i="15"/>
  <c r="G10" i="15" s="1"/>
  <c r="B55" i="14"/>
  <c r="B53" i="14"/>
  <c r="B50" i="14"/>
  <c r="B49" i="14"/>
  <c r="B5" i="14"/>
  <c r="D55" i="27" l="1"/>
  <c r="K55" i="27" s="1"/>
  <c r="D58" i="27"/>
  <c r="K58" i="27" s="1"/>
  <c r="D56" i="27"/>
  <c r="K56" i="27" s="1"/>
  <c r="B5" i="30"/>
  <c r="B13" i="30" s="1"/>
  <c r="K52" i="27"/>
  <c r="K12" i="27"/>
  <c r="D36" i="27"/>
  <c r="D40" i="27"/>
  <c r="D44" i="27"/>
  <c r="D48" i="27"/>
  <c r="F11" i="27"/>
  <c r="L11" i="27" s="1"/>
  <c r="H3" i="27"/>
  <c r="H10" i="27"/>
  <c r="D53" i="27"/>
  <c r="D51" i="27"/>
  <c r="D49" i="27"/>
  <c r="D47" i="27"/>
  <c r="D45" i="27"/>
  <c r="D43" i="27"/>
  <c r="D41" i="27"/>
  <c r="D39" i="27"/>
  <c r="D37" i="27"/>
  <c r="D35" i="27"/>
  <c r="D38" i="27"/>
  <c r="D42" i="27"/>
  <c r="D46" i="27"/>
  <c r="D50" i="27"/>
  <c r="D54" i="27"/>
  <c r="H10" i="26"/>
  <c r="H2" i="26" s="1"/>
  <c r="B87" i="26" s="1"/>
  <c r="K57" i="26"/>
  <c r="D12" i="26"/>
  <c r="D14" i="26"/>
  <c r="D16" i="26"/>
  <c r="D18" i="26"/>
  <c r="D20" i="26"/>
  <c r="D22" i="26"/>
  <c r="D24" i="26"/>
  <c r="D26" i="26"/>
  <c r="D28" i="26"/>
  <c r="D30" i="26"/>
  <c r="D32" i="26"/>
  <c r="D34" i="26"/>
  <c r="D36" i="26"/>
  <c r="D38" i="26"/>
  <c r="D40" i="26"/>
  <c r="D42" i="26"/>
  <c r="D44" i="26"/>
  <c r="D46" i="26"/>
  <c r="D48" i="26"/>
  <c r="D50" i="26"/>
  <c r="D52" i="26"/>
  <c r="D54" i="26"/>
  <c r="D56" i="26"/>
  <c r="D58" i="26"/>
  <c r="D11" i="26"/>
  <c r="D13" i="26"/>
  <c r="D15" i="26"/>
  <c r="D17" i="26"/>
  <c r="D19" i="26"/>
  <c r="D21" i="26"/>
  <c r="D23" i="26"/>
  <c r="D25" i="26"/>
  <c r="D27" i="26"/>
  <c r="D29" i="26"/>
  <c r="D31" i="26"/>
  <c r="D33" i="26"/>
  <c r="D35" i="26"/>
  <c r="D37" i="26"/>
  <c r="D39" i="26"/>
  <c r="D41" i="26"/>
  <c r="D43" i="26"/>
  <c r="D45" i="26"/>
  <c r="D47" i="26"/>
  <c r="D49" i="26"/>
  <c r="D51" i="26"/>
  <c r="D53" i="26"/>
  <c r="D55" i="26"/>
  <c r="D55" i="25"/>
  <c r="K55" i="25" s="1"/>
  <c r="D56" i="25"/>
  <c r="K56" i="25" s="1"/>
  <c r="D57" i="25"/>
  <c r="K57" i="25" s="1"/>
  <c r="D58" i="25"/>
  <c r="K58" i="25" s="1"/>
  <c r="D36" i="25"/>
  <c r="K36" i="25" s="1"/>
  <c r="K14" i="25"/>
  <c r="D52" i="25"/>
  <c r="K52" i="25" s="1"/>
  <c r="D46" i="25"/>
  <c r="K46" i="25" s="1"/>
  <c r="K12" i="25"/>
  <c r="K50" i="25"/>
  <c r="H10" i="25"/>
  <c r="D34" i="25"/>
  <c r="D40" i="25"/>
  <c r="D54" i="25"/>
  <c r="F11" i="25"/>
  <c r="L11" i="25" s="1"/>
  <c r="D44" i="25"/>
  <c r="D48" i="25"/>
  <c r="D38" i="25"/>
  <c r="D53" i="25"/>
  <c r="D51" i="25"/>
  <c r="D49" i="25"/>
  <c r="D47" i="25"/>
  <c r="D45" i="25"/>
  <c r="D43" i="25"/>
  <c r="D41" i="25"/>
  <c r="D39" i="25"/>
  <c r="D37" i="25"/>
  <c r="D35" i="25"/>
  <c r="D33" i="25"/>
  <c r="D42" i="25"/>
  <c r="G11" i="24"/>
  <c r="F11" i="24"/>
  <c r="L11" i="24" s="1"/>
  <c r="D49" i="24"/>
  <c r="D40" i="24"/>
  <c r="D43" i="24"/>
  <c r="D34" i="24"/>
  <c r="D37" i="24"/>
  <c r="D50" i="24"/>
  <c r="D53" i="24"/>
  <c r="H10" i="24"/>
  <c r="D31" i="24"/>
  <c r="D44" i="24"/>
  <c r="D47" i="24"/>
  <c r="D46" i="24"/>
  <c r="D38" i="24"/>
  <c r="D41" i="24"/>
  <c r="D54" i="24"/>
  <c r="H3" i="24"/>
  <c r="D32" i="24"/>
  <c r="D35" i="24"/>
  <c r="D48" i="24"/>
  <c r="D51" i="24"/>
  <c r="D33" i="24"/>
  <c r="D42" i="24"/>
  <c r="D45" i="24"/>
  <c r="D36" i="24"/>
  <c r="D39" i="24"/>
  <c r="D52" i="24"/>
  <c r="B54" i="21"/>
  <c r="D45" i="21"/>
  <c r="D39" i="21"/>
  <c r="D37" i="21"/>
  <c r="D35" i="21"/>
  <c r="D33" i="21"/>
  <c r="D31" i="21"/>
  <c r="D29" i="21"/>
  <c r="D25" i="21"/>
  <c r="D21" i="21"/>
  <c r="D19" i="21"/>
  <c r="D15" i="21"/>
  <c r="M2" i="21"/>
  <c r="M3" i="21" s="1"/>
  <c r="D43" i="21"/>
  <c r="D41" i="21"/>
  <c r="D27" i="21"/>
  <c r="D23" i="21"/>
  <c r="D17" i="21"/>
  <c r="D13" i="21"/>
  <c r="D11" i="21"/>
  <c r="D46" i="21"/>
  <c r="D44" i="21"/>
  <c r="D42" i="21"/>
  <c r="D40" i="21"/>
  <c r="D38" i="21"/>
  <c r="D36" i="21"/>
  <c r="D34" i="21"/>
  <c r="D32" i="21"/>
  <c r="D30" i="21"/>
  <c r="D28" i="21"/>
  <c r="D22" i="21"/>
  <c r="D16" i="21"/>
  <c r="D20" i="21"/>
  <c r="D14" i="21"/>
  <c r="D24" i="21"/>
  <c r="D18" i="21"/>
  <c r="H3" i="21"/>
  <c r="E11" i="21"/>
  <c r="G11" i="21" s="1"/>
  <c r="B53" i="21" s="1"/>
  <c r="D12" i="21"/>
  <c r="O26" i="21"/>
  <c r="H10" i="20"/>
  <c r="E11" i="20"/>
  <c r="F11" i="19"/>
  <c r="M11" i="19" s="1"/>
  <c r="H10" i="19"/>
  <c r="H2" i="19" s="1"/>
  <c r="H3" i="19"/>
  <c r="F11" i="18"/>
  <c r="M11" i="18" s="1"/>
  <c r="H3" i="18"/>
  <c r="H10" i="18"/>
  <c r="H3" i="16"/>
  <c r="E11" i="16"/>
  <c r="G11" i="16" s="1"/>
  <c r="H2" i="16"/>
  <c r="H3" i="15"/>
  <c r="E11" i="15"/>
  <c r="H10" i="15"/>
  <c r="N46" i="14"/>
  <c r="N45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21" i="14"/>
  <c r="N20" i="14"/>
  <c r="N19" i="14"/>
  <c r="N18" i="14"/>
  <c r="N17" i="14"/>
  <c r="N16" i="14"/>
  <c r="N15" i="14"/>
  <c r="N14" i="14"/>
  <c r="N13" i="14"/>
  <c r="N12" i="14"/>
  <c r="B12" i="14"/>
  <c r="B13" i="14" s="1"/>
  <c r="B14" i="14" s="1"/>
  <c r="B15" i="14" s="1"/>
  <c r="B16" i="14" s="1"/>
  <c r="B17" i="14" s="1"/>
  <c r="B18" i="14" s="1"/>
  <c r="B19" i="14" s="1"/>
  <c r="B20" i="14" s="1"/>
  <c r="B21" i="14" s="1"/>
  <c r="B22" i="14" s="1"/>
  <c r="B23" i="14" s="1"/>
  <c r="B24" i="14" s="1"/>
  <c r="B25" i="14" s="1"/>
  <c r="B26" i="14" s="1"/>
  <c r="B27" i="14" s="1"/>
  <c r="B28" i="14" s="1"/>
  <c r="B29" i="14" s="1"/>
  <c r="B30" i="14" s="1"/>
  <c r="B31" i="14" s="1"/>
  <c r="B32" i="14" s="1"/>
  <c r="B33" i="14" s="1"/>
  <c r="B34" i="14" s="1"/>
  <c r="B35" i="14" s="1"/>
  <c r="B36" i="14" s="1"/>
  <c r="B37" i="14" s="1"/>
  <c r="B38" i="14" s="1"/>
  <c r="B39" i="14" s="1"/>
  <c r="B40" i="14" s="1"/>
  <c r="B41" i="14" s="1"/>
  <c r="B42" i="14" s="1"/>
  <c r="B43" i="14" s="1"/>
  <c r="B44" i="14" s="1"/>
  <c r="B45" i="14" s="1"/>
  <c r="B46" i="14" s="1"/>
  <c r="N11" i="14"/>
  <c r="B10" i="14"/>
  <c r="B3" i="14"/>
  <c r="G10" i="14" s="1"/>
  <c r="B55" i="13"/>
  <c r="B53" i="13"/>
  <c r="B50" i="13"/>
  <c r="B49" i="13"/>
  <c r="N46" i="13"/>
  <c r="N45" i="13"/>
  <c r="N44" i="13"/>
  <c r="N43" i="13"/>
  <c r="N42" i="13"/>
  <c r="N41" i="13"/>
  <c r="N40" i="13"/>
  <c r="N39" i="13"/>
  <c r="N38" i="13"/>
  <c r="N37" i="13"/>
  <c r="N36" i="13"/>
  <c r="N35" i="13"/>
  <c r="N34" i="13"/>
  <c r="N33" i="13"/>
  <c r="N32" i="13"/>
  <c r="N31" i="13"/>
  <c r="N30" i="13"/>
  <c r="N29" i="13"/>
  <c r="N28" i="13"/>
  <c r="N27" i="13"/>
  <c r="N26" i="13"/>
  <c r="N25" i="13"/>
  <c r="N24" i="13"/>
  <c r="N23" i="13"/>
  <c r="N22" i="13"/>
  <c r="N21" i="13"/>
  <c r="N20" i="13"/>
  <c r="N19" i="13"/>
  <c r="N18" i="13"/>
  <c r="N17" i="13"/>
  <c r="N16" i="13"/>
  <c r="N15" i="13"/>
  <c r="N14" i="13"/>
  <c r="N13" i="13"/>
  <c r="N12" i="13"/>
  <c r="B12" i="13"/>
  <c r="B13" i="13" s="1"/>
  <c r="B14" i="13" s="1"/>
  <c r="B15" i="13" s="1"/>
  <c r="B16" i="13" s="1"/>
  <c r="B17" i="13" s="1"/>
  <c r="B18" i="13" s="1"/>
  <c r="B19" i="13" s="1"/>
  <c r="B20" i="13" s="1"/>
  <c r="B21" i="13" s="1"/>
  <c r="B22" i="13" s="1"/>
  <c r="B23" i="13" s="1"/>
  <c r="B24" i="13" s="1"/>
  <c r="B25" i="13" s="1"/>
  <c r="B26" i="13" s="1"/>
  <c r="B27" i="13" s="1"/>
  <c r="B28" i="13" s="1"/>
  <c r="B29" i="13" s="1"/>
  <c r="B30" i="13" s="1"/>
  <c r="B31" i="13" s="1"/>
  <c r="B32" i="13" s="1"/>
  <c r="B33" i="13" s="1"/>
  <c r="B34" i="13" s="1"/>
  <c r="B35" i="13" s="1"/>
  <c r="B36" i="13" s="1"/>
  <c r="B37" i="13" s="1"/>
  <c r="B38" i="13" s="1"/>
  <c r="B39" i="13" s="1"/>
  <c r="B40" i="13" s="1"/>
  <c r="B41" i="13" s="1"/>
  <c r="B42" i="13" s="1"/>
  <c r="B43" i="13" s="1"/>
  <c r="B44" i="13" s="1"/>
  <c r="B45" i="13" s="1"/>
  <c r="B46" i="13" s="1"/>
  <c r="N11" i="13"/>
  <c r="B10" i="13"/>
  <c r="B3" i="13"/>
  <c r="G10" i="13" s="1"/>
  <c r="B56" i="11"/>
  <c r="B55" i="12"/>
  <c r="B54" i="12"/>
  <c r="B53" i="12"/>
  <c r="B50" i="12"/>
  <c r="B49" i="12"/>
  <c r="N46" i="12"/>
  <c r="N45" i="12"/>
  <c r="N44" i="12"/>
  <c r="N43" i="12"/>
  <c r="N42" i="12"/>
  <c r="N41" i="12"/>
  <c r="N40" i="12"/>
  <c r="N39" i="12"/>
  <c r="N38" i="12"/>
  <c r="N37" i="12"/>
  <c r="N36" i="12"/>
  <c r="N35" i="12"/>
  <c r="N34" i="12"/>
  <c r="N33" i="12"/>
  <c r="N32" i="12"/>
  <c r="N31" i="12"/>
  <c r="N30" i="12"/>
  <c r="N29" i="12"/>
  <c r="N28" i="12"/>
  <c r="N27" i="12"/>
  <c r="N26" i="12"/>
  <c r="N25" i="12"/>
  <c r="N24" i="12"/>
  <c r="N23" i="12"/>
  <c r="N22" i="12"/>
  <c r="N21" i="12"/>
  <c r="N20" i="12"/>
  <c r="N19" i="12"/>
  <c r="N18" i="12"/>
  <c r="N17" i="12"/>
  <c r="N16" i="12"/>
  <c r="N15" i="12"/>
  <c r="N14" i="12"/>
  <c r="N13" i="12"/>
  <c r="N12" i="12"/>
  <c r="B12" i="12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B25" i="12" s="1"/>
  <c r="B26" i="12" s="1"/>
  <c r="B27" i="12" s="1"/>
  <c r="B28" i="12" s="1"/>
  <c r="B29" i="12" s="1"/>
  <c r="B30" i="12" s="1"/>
  <c r="B31" i="12" s="1"/>
  <c r="B32" i="12" s="1"/>
  <c r="B33" i="12" s="1"/>
  <c r="B34" i="12" s="1"/>
  <c r="B35" i="12" s="1"/>
  <c r="B36" i="12" s="1"/>
  <c r="B37" i="12" s="1"/>
  <c r="B38" i="12" s="1"/>
  <c r="B39" i="12" s="1"/>
  <c r="B40" i="12" s="1"/>
  <c r="B41" i="12" s="1"/>
  <c r="B42" i="12" s="1"/>
  <c r="B43" i="12" s="1"/>
  <c r="B44" i="12" s="1"/>
  <c r="B45" i="12" s="1"/>
  <c r="B46" i="12" s="1"/>
  <c r="N11" i="12"/>
  <c r="B10" i="12"/>
  <c r="B3" i="12"/>
  <c r="G10" i="12" s="1"/>
  <c r="H3" i="12" s="1"/>
  <c r="B3" i="7"/>
  <c r="G11" i="7" s="1"/>
  <c r="E12" i="7" s="1"/>
  <c r="N47" i="11"/>
  <c r="N46" i="11"/>
  <c r="N45" i="11"/>
  <c r="N44" i="11"/>
  <c r="N43" i="11"/>
  <c r="N42" i="11"/>
  <c r="N41" i="11"/>
  <c r="N40" i="11"/>
  <c r="N39" i="11"/>
  <c r="N38" i="11"/>
  <c r="N37" i="11"/>
  <c r="N36" i="11"/>
  <c r="N35" i="11"/>
  <c r="N34" i="11"/>
  <c r="N33" i="11"/>
  <c r="N32" i="11"/>
  <c r="N31" i="11"/>
  <c r="N30" i="11"/>
  <c r="N29" i="11"/>
  <c r="N28" i="11"/>
  <c r="N27" i="11"/>
  <c r="N26" i="11"/>
  <c r="N25" i="11"/>
  <c r="N24" i="11"/>
  <c r="N23" i="11"/>
  <c r="N22" i="11"/>
  <c r="N21" i="11"/>
  <c r="N20" i="11"/>
  <c r="N19" i="11"/>
  <c r="N18" i="11"/>
  <c r="N17" i="11"/>
  <c r="N16" i="11"/>
  <c r="N15" i="11"/>
  <c r="N14" i="11"/>
  <c r="N13" i="11"/>
  <c r="N12" i="11"/>
  <c r="B11" i="1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3" i="11"/>
  <c r="G11" i="11" s="1"/>
  <c r="E12" i="11" s="1"/>
  <c r="B7" i="30" l="1"/>
  <c r="B14" i="30" s="1"/>
  <c r="O16" i="19"/>
  <c r="O12" i="19"/>
  <c r="D43" i="19"/>
  <c r="O43" i="19" s="1"/>
  <c r="B54" i="19"/>
  <c r="H2" i="27"/>
  <c r="H4" i="27" s="1"/>
  <c r="K24" i="27"/>
  <c r="K38" i="27"/>
  <c r="K13" i="27"/>
  <c r="K29" i="27"/>
  <c r="K45" i="27"/>
  <c r="K20" i="27"/>
  <c r="K25" i="27"/>
  <c r="K27" i="27"/>
  <c r="K34" i="27"/>
  <c r="K15" i="27"/>
  <c r="K31" i="27"/>
  <c r="K47" i="27"/>
  <c r="K48" i="27"/>
  <c r="K16" i="27"/>
  <c r="K14" i="27"/>
  <c r="K42" i="27"/>
  <c r="K30" i="27"/>
  <c r="K17" i="27"/>
  <c r="K33" i="27"/>
  <c r="K49" i="27"/>
  <c r="K44" i="27"/>
  <c r="K28" i="27"/>
  <c r="K26" i="27"/>
  <c r="K19" i="27"/>
  <c r="K35" i="27"/>
  <c r="K51" i="27"/>
  <c r="K40" i="27"/>
  <c r="K46" i="27"/>
  <c r="I11" i="27"/>
  <c r="N11" i="27" s="1"/>
  <c r="K11" i="27"/>
  <c r="O11" i="27" s="1"/>
  <c r="K54" i="27"/>
  <c r="K22" i="27"/>
  <c r="K21" i="27"/>
  <c r="K37" i="27"/>
  <c r="K53" i="27"/>
  <c r="K36" i="27"/>
  <c r="K41" i="27"/>
  <c r="K43" i="27"/>
  <c r="K50" i="27"/>
  <c r="K18" i="27"/>
  <c r="K23" i="27"/>
  <c r="K39" i="27"/>
  <c r="G11" i="27"/>
  <c r="K32" i="27"/>
  <c r="H3" i="26"/>
  <c r="E11" i="26"/>
  <c r="F11" i="26" s="1"/>
  <c r="L11" i="26" s="1"/>
  <c r="M2" i="26"/>
  <c r="M3" i="26" s="1"/>
  <c r="K43" i="26"/>
  <c r="K27" i="26"/>
  <c r="I11" i="26"/>
  <c r="K11" i="26"/>
  <c r="K46" i="26"/>
  <c r="K30" i="26"/>
  <c r="K14" i="26"/>
  <c r="K41" i="26"/>
  <c r="K25" i="26"/>
  <c r="K44" i="26"/>
  <c r="K28" i="26"/>
  <c r="K12" i="26"/>
  <c r="K23" i="26"/>
  <c r="K26" i="26"/>
  <c r="K53" i="26"/>
  <c r="K37" i="26"/>
  <c r="K21" i="26"/>
  <c r="K56" i="26"/>
  <c r="K40" i="26"/>
  <c r="K24" i="26"/>
  <c r="K51" i="26"/>
  <c r="K35" i="26"/>
  <c r="K19" i="26"/>
  <c r="K54" i="26"/>
  <c r="K38" i="26"/>
  <c r="K22" i="26"/>
  <c r="K55" i="26"/>
  <c r="K42" i="26"/>
  <c r="K49" i="26"/>
  <c r="K33" i="26"/>
  <c r="K17" i="26"/>
  <c r="K52" i="26"/>
  <c r="K36" i="26"/>
  <c r="K20" i="26"/>
  <c r="K39" i="26"/>
  <c r="K47" i="26"/>
  <c r="K31" i="26"/>
  <c r="K15" i="26"/>
  <c r="K50" i="26"/>
  <c r="K34" i="26"/>
  <c r="K18" i="26"/>
  <c r="K58" i="26"/>
  <c r="K45" i="26"/>
  <c r="K29" i="26"/>
  <c r="K13" i="26"/>
  <c r="K48" i="26"/>
  <c r="K32" i="26"/>
  <c r="K16" i="26"/>
  <c r="K19" i="25"/>
  <c r="K53" i="25"/>
  <c r="K23" i="25"/>
  <c r="K39" i="25"/>
  <c r="G11" i="25"/>
  <c r="K24" i="25"/>
  <c r="K42" i="25"/>
  <c r="K25" i="25"/>
  <c r="K41" i="25"/>
  <c r="K38" i="25"/>
  <c r="K54" i="25"/>
  <c r="K22" i="25"/>
  <c r="K28" i="25"/>
  <c r="K26" i="25"/>
  <c r="I11" i="25"/>
  <c r="N11" i="25" s="1"/>
  <c r="K11" i="25"/>
  <c r="K27" i="25"/>
  <c r="K43" i="25"/>
  <c r="K48" i="25"/>
  <c r="K40" i="25"/>
  <c r="K20" i="25"/>
  <c r="K51" i="25"/>
  <c r="K37" i="25"/>
  <c r="K13" i="25"/>
  <c r="K29" i="25"/>
  <c r="K45" i="25"/>
  <c r="K44" i="25"/>
  <c r="K34" i="25"/>
  <c r="K18" i="25"/>
  <c r="K35" i="25"/>
  <c r="K15" i="25"/>
  <c r="K31" i="25"/>
  <c r="K47" i="25"/>
  <c r="K32" i="25"/>
  <c r="K16" i="25"/>
  <c r="K21" i="25"/>
  <c r="K17" i="25"/>
  <c r="K33" i="25"/>
  <c r="K49" i="25"/>
  <c r="K30" i="25"/>
  <c r="H2" i="25"/>
  <c r="K42" i="24"/>
  <c r="K32" i="24"/>
  <c r="K25" i="24"/>
  <c r="K31" i="24"/>
  <c r="K34" i="24"/>
  <c r="K52" i="24"/>
  <c r="K29" i="24"/>
  <c r="K19" i="24"/>
  <c r="K22" i="24"/>
  <c r="K28" i="24"/>
  <c r="K21" i="24"/>
  <c r="K49" i="24"/>
  <c r="K39" i="24"/>
  <c r="K26" i="24"/>
  <c r="K16" i="24"/>
  <c r="K13" i="24"/>
  <c r="K15" i="24"/>
  <c r="K18" i="24"/>
  <c r="K17" i="24"/>
  <c r="K36" i="24"/>
  <c r="K33" i="24"/>
  <c r="K11" i="24"/>
  <c r="I11" i="24"/>
  <c r="N11" i="24" s="1"/>
  <c r="H2" i="24"/>
  <c r="K12" i="24"/>
  <c r="K23" i="24"/>
  <c r="K30" i="24"/>
  <c r="K46" i="24"/>
  <c r="K43" i="24"/>
  <c r="K20" i="24"/>
  <c r="K14" i="24"/>
  <c r="K51" i="24"/>
  <c r="K54" i="24"/>
  <c r="K53" i="24"/>
  <c r="K40" i="24"/>
  <c r="K48" i="24"/>
  <c r="K41" i="24"/>
  <c r="K47" i="24"/>
  <c r="K50" i="24"/>
  <c r="K27" i="24"/>
  <c r="K45" i="24"/>
  <c r="K35" i="24"/>
  <c r="K38" i="24"/>
  <c r="K44" i="24"/>
  <c r="K37" i="24"/>
  <c r="K24" i="24"/>
  <c r="F12" i="24"/>
  <c r="L12" i="24" s="1"/>
  <c r="K46" i="21"/>
  <c r="O46" i="21"/>
  <c r="F11" i="21"/>
  <c r="M11" i="21" s="1"/>
  <c r="L11" i="21"/>
  <c r="B50" i="21" s="1"/>
  <c r="K22" i="21"/>
  <c r="O22" i="21"/>
  <c r="K42" i="21"/>
  <c r="O42" i="21"/>
  <c r="O41" i="21"/>
  <c r="K41" i="21"/>
  <c r="O31" i="21"/>
  <c r="K31" i="21"/>
  <c r="K28" i="21"/>
  <c r="O28" i="21"/>
  <c r="K44" i="21"/>
  <c r="O44" i="21"/>
  <c r="O43" i="21"/>
  <c r="K43" i="21"/>
  <c r="O33" i="21"/>
  <c r="K33" i="21"/>
  <c r="O35" i="21"/>
  <c r="K35" i="21"/>
  <c r="K18" i="21"/>
  <c r="O18" i="21"/>
  <c r="K32" i="21"/>
  <c r="O32" i="21"/>
  <c r="O11" i="21"/>
  <c r="K11" i="21"/>
  <c r="B49" i="21" s="1"/>
  <c r="H11" i="21"/>
  <c r="H12" i="21" s="1"/>
  <c r="H13" i="21" s="1"/>
  <c r="H14" i="21" s="1"/>
  <c r="H15" i="21" s="1"/>
  <c r="H16" i="21" s="1"/>
  <c r="H17" i="21" s="1"/>
  <c r="H18" i="21" s="1"/>
  <c r="H19" i="21" s="1"/>
  <c r="H20" i="21" s="1"/>
  <c r="H21" i="21" s="1"/>
  <c r="H22" i="21" s="1"/>
  <c r="H23" i="21" s="1"/>
  <c r="H24" i="21" s="1"/>
  <c r="H25" i="21" s="1"/>
  <c r="H26" i="21" s="1"/>
  <c r="H27" i="21" s="1"/>
  <c r="H28" i="21" s="1"/>
  <c r="H29" i="21" s="1"/>
  <c r="H30" i="21" s="1"/>
  <c r="H31" i="21" s="1"/>
  <c r="H32" i="21" s="1"/>
  <c r="H33" i="21" s="1"/>
  <c r="H34" i="21" s="1"/>
  <c r="H35" i="21" s="1"/>
  <c r="H36" i="21" s="1"/>
  <c r="H37" i="21" s="1"/>
  <c r="H38" i="21" s="1"/>
  <c r="H39" i="21" s="1"/>
  <c r="H40" i="21" s="1"/>
  <c r="H41" i="21" s="1"/>
  <c r="H42" i="21" s="1"/>
  <c r="H43" i="21" s="1"/>
  <c r="H44" i="21" s="1"/>
  <c r="H45" i="21" s="1"/>
  <c r="H46" i="21" s="1"/>
  <c r="O15" i="21"/>
  <c r="K15" i="21"/>
  <c r="O37" i="21"/>
  <c r="K37" i="21"/>
  <c r="E12" i="21"/>
  <c r="K24" i="21"/>
  <c r="O24" i="21"/>
  <c r="K34" i="21"/>
  <c r="O34" i="21"/>
  <c r="O13" i="21"/>
  <c r="K13" i="21"/>
  <c r="O19" i="21"/>
  <c r="K19" i="21"/>
  <c r="O39" i="21"/>
  <c r="K39" i="21"/>
  <c r="K14" i="21"/>
  <c r="O14" i="21"/>
  <c r="K36" i="21"/>
  <c r="O36" i="21"/>
  <c r="O17" i="21"/>
  <c r="K17" i="21"/>
  <c r="O21" i="21"/>
  <c r="K21" i="21"/>
  <c r="O45" i="21"/>
  <c r="K45" i="21"/>
  <c r="K20" i="21"/>
  <c r="O20" i="21"/>
  <c r="K38" i="21"/>
  <c r="O38" i="21"/>
  <c r="O23" i="21"/>
  <c r="K23" i="21"/>
  <c r="O25" i="21"/>
  <c r="K25" i="21"/>
  <c r="K30" i="21"/>
  <c r="O30" i="21"/>
  <c r="K12" i="21"/>
  <c r="O12" i="21"/>
  <c r="K16" i="21"/>
  <c r="O16" i="21"/>
  <c r="K40" i="21"/>
  <c r="O40" i="21"/>
  <c r="O27" i="21"/>
  <c r="K27" i="21"/>
  <c r="O29" i="21"/>
  <c r="K29" i="21"/>
  <c r="F11" i="20"/>
  <c r="M11" i="20" s="1"/>
  <c r="L11" i="20"/>
  <c r="H2" i="20"/>
  <c r="B54" i="20" s="1"/>
  <c r="G11" i="20"/>
  <c r="D34" i="19"/>
  <c r="K34" i="19" s="1"/>
  <c r="K22" i="19"/>
  <c r="D36" i="19"/>
  <c r="K36" i="19" s="1"/>
  <c r="D38" i="19"/>
  <c r="O38" i="19" s="1"/>
  <c r="O14" i="19"/>
  <c r="D27" i="19"/>
  <c r="O27" i="19" s="1"/>
  <c r="H4" i="19"/>
  <c r="K20" i="19"/>
  <c r="O21" i="19"/>
  <c r="O24" i="19"/>
  <c r="D31" i="19"/>
  <c r="O31" i="19" s="1"/>
  <c r="D28" i="19"/>
  <c r="O28" i="19" s="1"/>
  <c r="G11" i="19"/>
  <c r="D30" i="19"/>
  <c r="K30" i="19" s="1"/>
  <c r="L11" i="19"/>
  <c r="D40" i="19"/>
  <c r="K40" i="19" s="1"/>
  <c r="D29" i="19"/>
  <c r="O29" i="19" s="1"/>
  <c r="D44" i="19"/>
  <c r="K44" i="19" s="1"/>
  <c r="D46" i="19"/>
  <c r="K46" i="19" s="1"/>
  <c r="K23" i="19"/>
  <c r="D35" i="19"/>
  <c r="O35" i="19" s="1"/>
  <c r="D45" i="19"/>
  <c r="O45" i="19" s="1"/>
  <c r="M2" i="19"/>
  <c r="M3" i="19" s="1"/>
  <c r="H11" i="19"/>
  <c r="H12" i="19" s="1"/>
  <c r="K26" i="19"/>
  <c r="D42" i="19"/>
  <c r="K42" i="19" s="1"/>
  <c r="D37" i="19"/>
  <c r="D41" i="19"/>
  <c r="D32" i="19"/>
  <c r="O32" i="19" s="1"/>
  <c r="D33" i="19"/>
  <c r="O33" i="19" s="1"/>
  <c r="D39" i="19"/>
  <c r="K39" i="19" s="1"/>
  <c r="O18" i="19"/>
  <c r="K18" i="19"/>
  <c r="K12" i="19"/>
  <c r="L11" i="18"/>
  <c r="G11" i="18"/>
  <c r="H2" i="18"/>
  <c r="B54" i="18" s="1"/>
  <c r="D44" i="16"/>
  <c r="D42" i="16"/>
  <c r="D40" i="16"/>
  <c r="D36" i="16"/>
  <c r="D30" i="16"/>
  <c r="D22" i="16"/>
  <c r="D16" i="16"/>
  <c r="D38" i="16"/>
  <c r="D34" i="16"/>
  <c r="D32" i="16"/>
  <c r="D28" i="16"/>
  <c r="D26" i="16"/>
  <c r="D20" i="16"/>
  <c r="D18" i="16"/>
  <c r="D46" i="16"/>
  <c r="D24" i="16"/>
  <c r="D14" i="16"/>
  <c r="D12" i="16"/>
  <c r="B54" i="16"/>
  <c r="D17" i="16"/>
  <c r="D39" i="16"/>
  <c r="D31" i="16"/>
  <c r="D23" i="16"/>
  <c r="M2" i="16"/>
  <c r="M3" i="16" s="1"/>
  <c r="D29" i="16"/>
  <c r="D15" i="16"/>
  <c r="D35" i="16"/>
  <c r="D27" i="16"/>
  <c r="D13" i="16"/>
  <c r="D21" i="16"/>
  <c r="D45" i="16"/>
  <c r="D37" i="16"/>
  <c r="D19" i="16"/>
  <c r="D43" i="16"/>
  <c r="D11" i="16"/>
  <c r="D41" i="16"/>
  <c r="D33" i="16"/>
  <c r="D25" i="16"/>
  <c r="E12" i="16"/>
  <c r="G12" i="16" s="1"/>
  <c r="L11" i="16"/>
  <c r="F11" i="16"/>
  <c r="M11" i="16" s="1"/>
  <c r="H2" i="15"/>
  <c r="F11" i="15"/>
  <c r="M11" i="15" s="1"/>
  <c r="L11" i="15"/>
  <c r="G11" i="15"/>
  <c r="H3" i="14"/>
  <c r="E11" i="14"/>
  <c r="H10" i="14"/>
  <c r="H3" i="13"/>
  <c r="E11" i="13"/>
  <c r="H10" i="13"/>
  <c r="B54" i="11"/>
  <c r="E11" i="12"/>
  <c r="G11" i="12" s="1"/>
  <c r="H10" i="12"/>
  <c r="L12" i="11"/>
  <c r="F12" i="11"/>
  <c r="M12" i="11" s="1"/>
  <c r="H3" i="11"/>
  <c r="H11" i="11"/>
  <c r="G12" i="11"/>
  <c r="E13" i="11" s="1"/>
  <c r="B11" i="7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10" i="9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35" i="9" s="1"/>
  <c r="B36" i="9" s="1"/>
  <c r="B37" i="9" s="1"/>
  <c r="B38" i="9" s="1"/>
  <c r="B39" i="9" s="1"/>
  <c r="B40" i="9" s="1"/>
  <c r="B41" i="9" s="1"/>
  <c r="B42" i="9" s="1"/>
  <c r="B43" i="9" s="1"/>
  <c r="B44" i="9" s="1"/>
  <c r="B45" i="9" s="1"/>
  <c r="B46" i="9" s="1"/>
  <c r="N46" i="9"/>
  <c r="N45" i="9"/>
  <c r="N44" i="9"/>
  <c r="N43" i="9"/>
  <c r="N42" i="9"/>
  <c r="N41" i="9"/>
  <c r="N40" i="9"/>
  <c r="N39" i="9"/>
  <c r="N38" i="9"/>
  <c r="N37" i="9"/>
  <c r="N36" i="9"/>
  <c r="N35" i="9"/>
  <c r="N34" i="9"/>
  <c r="N33" i="9"/>
  <c r="N32" i="9"/>
  <c r="N31" i="9"/>
  <c r="N30" i="9"/>
  <c r="N29" i="9"/>
  <c r="N28" i="9"/>
  <c r="N27" i="9"/>
  <c r="N26" i="9"/>
  <c r="N25" i="9"/>
  <c r="N24" i="9"/>
  <c r="N23" i="9"/>
  <c r="N22" i="9"/>
  <c r="N21" i="9"/>
  <c r="N20" i="9"/>
  <c r="N19" i="9"/>
  <c r="N18" i="9"/>
  <c r="N17" i="9"/>
  <c r="N16" i="9"/>
  <c r="N15" i="9"/>
  <c r="N14" i="9"/>
  <c r="N13" i="9"/>
  <c r="N12" i="9"/>
  <c r="N11" i="9"/>
  <c r="G10" i="9"/>
  <c r="H3" i="9" s="1"/>
  <c r="N47" i="7"/>
  <c r="N46" i="7"/>
  <c r="N45" i="7"/>
  <c r="N44" i="7"/>
  <c r="N43" i="7"/>
  <c r="N42" i="7"/>
  <c r="N41" i="7"/>
  <c r="N40" i="7"/>
  <c r="N39" i="7"/>
  <c r="N38" i="7"/>
  <c r="N37" i="7"/>
  <c r="N36" i="7"/>
  <c r="N35" i="7"/>
  <c r="N34" i="7"/>
  <c r="N33" i="7"/>
  <c r="N32" i="7"/>
  <c r="N31" i="7"/>
  <c r="N30" i="7"/>
  <c r="N29" i="7"/>
  <c r="N28" i="7"/>
  <c r="N27" i="7"/>
  <c r="N26" i="7"/>
  <c r="N25" i="7"/>
  <c r="N24" i="7"/>
  <c r="N23" i="7"/>
  <c r="N22" i="7"/>
  <c r="N21" i="7"/>
  <c r="N20" i="7"/>
  <c r="N19" i="7"/>
  <c r="N18" i="7"/>
  <c r="N17" i="7"/>
  <c r="N16" i="7"/>
  <c r="N15" i="7"/>
  <c r="N14" i="7"/>
  <c r="N13" i="7"/>
  <c r="N12" i="7"/>
  <c r="B63" i="25" l="1"/>
  <c r="B63" i="27"/>
  <c r="B59" i="24"/>
  <c r="O34" i="19"/>
  <c r="K43" i="19"/>
  <c r="K38" i="19"/>
  <c r="O44" i="19"/>
  <c r="B55" i="21"/>
  <c r="M2" i="24"/>
  <c r="M3" i="24" s="1"/>
  <c r="B63" i="24"/>
  <c r="H4" i="18"/>
  <c r="K21" i="19"/>
  <c r="O20" i="19"/>
  <c r="O22" i="19"/>
  <c r="F12" i="27"/>
  <c r="H11" i="27"/>
  <c r="B67" i="27"/>
  <c r="M2" i="27"/>
  <c r="M3" i="27" s="1"/>
  <c r="G11" i="26"/>
  <c r="E12" i="26" s="1"/>
  <c r="F12" i="26" s="1"/>
  <c r="N11" i="26"/>
  <c r="O11" i="26" s="1"/>
  <c r="H11" i="26"/>
  <c r="H11" i="25"/>
  <c r="O11" i="25"/>
  <c r="B67" i="25"/>
  <c r="M2" i="25"/>
  <c r="M3" i="25" s="1"/>
  <c r="H4" i="25"/>
  <c r="F12" i="25"/>
  <c r="H11" i="24"/>
  <c r="G12" i="24"/>
  <c r="F13" i="24" s="1"/>
  <c r="O11" i="24"/>
  <c r="H4" i="24"/>
  <c r="I12" i="24"/>
  <c r="N12" i="24" s="1"/>
  <c r="O12" i="24" s="1"/>
  <c r="P11" i="21"/>
  <c r="L12" i="21"/>
  <c r="F12" i="21"/>
  <c r="M12" i="21" s="1"/>
  <c r="P12" i="21" s="1"/>
  <c r="G12" i="21"/>
  <c r="E12" i="20"/>
  <c r="D46" i="20"/>
  <c r="D44" i="20"/>
  <c r="D42" i="20"/>
  <c r="D40" i="20"/>
  <c r="D38" i="20"/>
  <c r="D36" i="20"/>
  <c r="D34" i="20"/>
  <c r="D32" i="20"/>
  <c r="D30" i="20"/>
  <c r="D28" i="20"/>
  <c r="D26" i="20"/>
  <c r="D24" i="20"/>
  <c r="D22" i="20"/>
  <c r="D20" i="20"/>
  <c r="D18" i="20"/>
  <c r="D16" i="20"/>
  <c r="D14" i="20"/>
  <c r="D12" i="20"/>
  <c r="D39" i="20"/>
  <c r="D23" i="20"/>
  <c r="D37" i="20"/>
  <c r="D27" i="20"/>
  <c r="M2" i="20"/>
  <c r="D29" i="20"/>
  <c r="D11" i="20"/>
  <c r="D21" i="20"/>
  <c r="D43" i="20"/>
  <c r="D45" i="20"/>
  <c r="D35" i="20"/>
  <c r="D19" i="20"/>
  <c r="D13" i="20"/>
  <c r="D41" i="20"/>
  <c r="D25" i="20"/>
  <c r="D17" i="20"/>
  <c r="D31" i="20"/>
  <c r="D15" i="20"/>
  <c r="D33" i="20"/>
  <c r="O36" i="19"/>
  <c r="K14" i="19"/>
  <c r="K31" i="19"/>
  <c r="K16" i="19"/>
  <c r="K27" i="19"/>
  <c r="K11" i="19"/>
  <c r="O40" i="19"/>
  <c r="O11" i="19"/>
  <c r="K24" i="19"/>
  <c r="K28" i="19"/>
  <c r="O26" i="19"/>
  <c r="K29" i="19"/>
  <c r="O23" i="19"/>
  <c r="F12" i="19"/>
  <c r="M12" i="19" s="1"/>
  <c r="O46" i="19"/>
  <c r="K45" i="19"/>
  <c r="K35" i="19"/>
  <c r="O30" i="19"/>
  <c r="K32" i="19"/>
  <c r="H13" i="19"/>
  <c r="H14" i="19" s="1"/>
  <c r="H15" i="19" s="1"/>
  <c r="H16" i="19" s="1"/>
  <c r="H17" i="19" s="1"/>
  <c r="H18" i="19" s="1"/>
  <c r="H19" i="19" s="1"/>
  <c r="H20" i="19" s="1"/>
  <c r="K33" i="19"/>
  <c r="O42" i="19"/>
  <c r="O39" i="19"/>
  <c r="O15" i="19"/>
  <c r="K15" i="19"/>
  <c r="O17" i="19"/>
  <c r="K17" i="19"/>
  <c r="O37" i="19"/>
  <c r="K37" i="19"/>
  <c r="O13" i="19"/>
  <c r="K13" i="19"/>
  <c r="O25" i="19"/>
  <c r="K25" i="19"/>
  <c r="O19" i="19"/>
  <c r="K19" i="19"/>
  <c r="O41" i="19"/>
  <c r="K41" i="19"/>
  <c r="G12" i="18"/>
  <c r="M2" i="18"/>
  <c r="M3" i="18" s="1"/>
  <c r="D45" i="18"/>
  <c r="D43" i="18"/>
  <c r="D41" i="18"/>
  <c r="D39" i="18"/>
  <c r="D37" i="18"/>
  <c r="D35" i="18"/>
  <c r="D33" i="18"/>
  <c r="D31" i="18"/>
  <c r="D29" i="18"/>
  <c r="D44" i="18"/>
  <c r="D42" i="18"/>
  <c r="D40" i="18"/>
  <c r="D36" i="18"/>
  <c r="D32" i="18"/>
  <c r="D46" i="18"/>
  <c r="D38" i="18"/>
  <c r="D34" i="18"/>
  <c r="D30" i="18"/>
  <c r="E13" i="16"/>
  <c r="K25" i="16"/>
  <c r="O25" i="16"/>
  <c r="K21" i="16"/>
  <c r="O21" i="16"/>
  <c r="K31" i="16"/>
  <c r="O31" i="16"/>
  <c r="O18" i="16"/>
  <c r="K18" i="16"/>
  <c r="O22" i="16"/>
  <c r="K22" i="16"/>
  <c r="O16" i="16"/>
  <c r="K16" i="16"/>
  <c r="K33" i="16"/>
  <c r="O33" i="16"/>
  <c r="K13" i="16"/>
  <c r="O13" i="16"/>
  <c r="K39" i="16"/>
  <c r="O39" i="16"/>
  <c r="O20" i="16"/>
  <c r="K20" i="16"/>
  <c r="O30" i="16"/>
  <c r="K30" i="16"/>
  <c r="F12" i="16"/>
  <c r="M12" i="16" s="1"/>
  <c r="L12" i="16"/>
  <c r="O24" i="16"/>
  <c r="K24" i="16"/>
  <c r="K41" i="16"/>
  <c r="O41" i="16"/>
  <c r="K27" i="16"/>
  <c r="O27" i="16"/>
  <c r="K17" i="16"/>
  <c r="O17" i="16"/>
  <c r="O26" i="16"/>
  <c r="K26" i="16"/>
  <c r="O36" i="16"/>
  <c r="K36" i="16"/>
  <c r="K23" i="16"/>
  <c r="O23" i="16"/>
  <c r="K11" i="16"/>
  <c r="O11" i="16"/>
  <c r="H11" i="16"/>
  <c r="H12" i="16" s="1"/>
  <c r="H13" i="16" s="1"/>
  <c r="H14" i="16" s="1"/>
  <c r="H15" i="16" s="1"/>
  <c r="H16" i="16" s="1"/>
  <c r="H17" i="16" s="1"/>
  <c r="H18" i="16" s="1"/>
  <c r="H19" i="16" s="1"/>
  <c r="H20" i="16" s="1"/>
  <c r="H21" i="16" s="1"/>
  <c r="H22" i="16" s="1"/>
  <c r="H23" i="16" s="1"/>
  <c r="H24" i="16" s="1"/>
  <c r="H25" i="16" s="1"/>
  <c r="H26" i="16" s="1"/>
  <c r="H27" i="16" s="1"/>
  <c r="H28" i="16" s="1"/>
  <c r="H29" i="16" s="1"/>
  <c r="H30" i="16" s="1"/>
  <c r="H31" i="16" s="1"/>
  <c r="H32" i="16" s="1"/>
  <c r="H33" i="16" s="1"/>
  <c r="H34" i="16" s="1"/>
  <c r="H35" i="16" s="1"/>
  <c r="H36" i="16" s="1"/>
  <c r="H37" i="16" s="1"/>
  <c r="H38" i="16" s="1"/>
  <c r="H39" i="16" s="1"/>
  <c r="H40" i="16" s="1"/>
  <c r="H41" i="16" s="1"/>
  <c r="H42" i="16" s="1"/>
  <c r="H43" i="16" s="1"/>
  <c r="H44" i="16" s="1"/>
  <c r="H45" i="16" s="1"/>
  <c r="H46" i="16" s="1"/>
  <c r="K35" i="16"/>
  <c r="O35" i="16"/>
  <c r="O28" i="16"/>
  <c r="K28" i="16"/>
  <c r="O40" i="16"/>
  <c r="K40" i="16"/>
  <c r="K37" i="16"/>
  <c r="O37" i="16"/>
  <c r="O38" i="16"/>
  <c r="K38" i="16"/>
  <c r="K45" i="16"/>
  <c r="O45" i="16"/>
  <c r="K43" i="16"/>
  <c r="O43" i="16"/>
  <c r="K15" i="16"/>
  <c r="O15" i="16"/>
  <c r="O12" i="16"/>
  <c r="K12" i="16"/>
  <c r="O32" i="16"/>
  <c r="K32" i="16"/>
  <c r="O42" i="16"/>
  <c r="K42" i="16"/>
  <c r="O46" i="16"/>
  <c r="K46" i="16"/>
  <c r="K19" i="16"/>
  <c r="O19" i="16"/>
  <c r="K29" i="16"/>
  <c r="O29" i="16"/>
  <c r="O14" i="16"/>
  <c r="K14" i="16"/>
  <c r="O34" i="16"/>
  <c r="K34" i="16"/>
  <c r="O44" i="16"/>
  <c r="K44" i="16"/>
  <c r="E12" i="15"/>
  <c r="M2" i="15"/>
  <c r="M3" i="15" s="1"/>
  <c r="B54" i="15"/>
  <c r="D45" i="15"/>
  <c r="D43" i="15"/>
  <c r="D41" i="15"/>
  <c r="D39" i="15"/>
  <c r="D37" i="15"/>
  <c r="D33" i="15"/>
  <c r="D31" i="15"/>
  <c r="D29" i="15"/>
  <c r="D25" i="15"/>
  <c r="D21" i="15"/>
  <c r="D19" i="15"/>
  <c r="D35" i="15"/>
  <c r="D27" i="15"/>
  <c r="D23" i="15"/>
  <c r="D17" i="15"/>
  <c r="D15" i="15"/>
  <c r="D13" i="15"/>
  <c r="D11" i="15"/>
  <c r="D34" i="15"/>
  <c r="D32" i="15"/>
  <c r="D24" i="15"/>
  <c r="D16" i="15"/>
  <c r="D12" i="15"/>
  <c r="D26" i="15"/>
  <c r="D46" i="15"/>
  <c r="D36" i="15"/>
  <c r="D30" i="15"/>
  <c r="D14" i="15"/>
  <c r="D38" i="15"/>
  <c r="D22" i="15"/>
  <c r="D40" i="15"/>
  <c r="D20" i="15"/>
  <c r="D18" i="15"/>
  <c r="D44" i="15"/>
  <c r="D42" i="15"/>
  <c r="D28" i="15"/>
  <c r="H2" i="14"/>
  <c r="F11" i="14"/>
  <c r="M11" i="14" s="1"/>
  <c r="L11" i="14"/>
  <c r="G11" i="14"/>
  <c r="F11" i="13"/>
  <c r="M11" i="13" s="1"/>
  <c r="L11" i="13"/>
  <c r="H2" i="13"/>
  <c r="G11" i="13"/>
  <c r="H2" i="12"/>
  <c r="L11" i="12"/>
  <c r="F11" i="12"/>
  <c r="M11" i="12" s="1"/>
  <c r="E12" i="12"/>
  <c r="G13" i="11"/>
  <c r="E14" i="11" s="1"/>
  <c r="H2" i="11"/>
  <c r="B55" i="11" s="1"/>
  <c r="H3" i="7"/>
  <c r="H11" i="7"/>
  <c r="H10" i="9"/>
  <c r="H2" i="9" s="1"/>
  <c r="E11" i="9"/>
  <c r="G11" i="9" s="1"/>
  <c r="B4" i="29" l="1"/>
  <c r="B5" i="29" s="1"/>
  <c r="B7" i="29"/>
  <c r="B13" i="29" s="1"/>
  <c r="P11" i="19"/>
  <c r="B49" i="19"/>
  <c r="L12" i="27"/>
  <c r="I12" i="27"/>
  <c r="N12" i="27" s="1"/>
  <c r="G12" i="27"/>
  <c r="G12" i="26"/>
  <c r="L12" i="26"/>
  <c r="I12" i="26"/>
  <c r="G12" i="25"/>
  <c r="I12" i="25"/>
  <c r="L12" i="25"/>
  <c r="H12" i="24"/>
  <c r="G13" i="24"/>
  <c r="F14" i="24" s="1"/>
  <c r="L13" i="24"/>
  <c r="I13" i="24"/>
  <c r="N13" i="24" s="1"/>
  <c r="E13" i="21"/>
  <c r="O35" i="20"/>
  <c r="K35" i="20"/>
  <c r="O37" i="20"/>
  <c r="K37" i="20"/>
  <c r="K22" i="20"/>
  <c r="O22" i="20"/>
  <c r="K38" i="20"/>
  <c r="O38" i="20"/>
  <c r="O15" i="20"/>
  <c r="K15" i="20"/>
  <c r="K45" i="20"/>
  <c r="O45" i="20"/>
  <c r="O23" i="20"/>
  <c r="K23" i="20"/>
  <c r="K24" i="20"/>
  <c r="O24" i="20"/>
  <c r="K40" i="20"/>
  <c r="O40" i="20"/>
  <c r="K42" i="20"/>
  <c r="O42" i="20"/>
  <c r="O17" i="20"/>
  <c r="K17" i="20"/>
  <c r="O21" i="20"/>
  <c r="K21" i="20"/>
  <c r="K12" i="20"/>
  <c r="O12" i="20"/>
  <c r="K28" i="20"/>
  <c r="O28" i="20"/>
  <c r="O44" i="20"/>
  <c r="K44" i="20"/>
  <c r="O39" i="20"/>
  <c r="K39" i="20"/>
  <c r="O25" i="20"/>
  <c r="K25" i="20"/>
  <c r="K11" i="20"/>
  <c r="O11" i="20"/>
  <c r="H11" i="20"/>
  <c r="H12" i="20" s="1"/>
  <c r="H13" i="20" s="1"/>
  <c r="H14" i="20" s="1"/>
  <c r="H15" i="20" s="1"/>
  <c r="H16" i="20" s="1"/>
  <c r="H17" i="20" s="1"/>
  <c r="H18" i="20" s="1"/>
  <c r="H19" i="20" s="1"/>
  <c r="K14" i="20"/>
  <c r="O14" i="20"/>
  <c r="K30" i="20"/>
  <c r="O30" i="20"/>
  <c r="O46" i="20"/>
  <c r="K46" i="20"/>
  <c r="K26" i="20"/>
  <c r="O26" i="20"/>
  <c r="O41" i="20"/>
  <c r="K41" i="20"/>
  <c r="O29" i="20"/>
  <c r="K29" i="20"/>
  <c r="K16" i="20"/>
  <c r="O16" i="20"/>
  <c r="K32" i="20"/>
  <c r="O32" i="20"/>
  <c r="O43" i="20"/>
  <c r="K43" i="20"/>
  <c r="K13" i="20"/>
  <c r="O13" i="20"/>
  <c r="M3" i="20"/>
  <c r="K18" i="20"/>
  <c r="O18" i="20"/>
  <c r="K34" i="20"/>
  <c r="O34" i="20"/>
  <c r="L12" i="20"/>
  <c r="F12" i="20"/>
  <c r="M12" i="20" s="1"/>
  <c r="O33" i="20"/>
  <c r="K33" i="20"/>
  <c r="O31" i="20"/>
  <c r="K31" i="20"/>
  <c r="O19" i="20"/>
  <c r="K19" i="20"/>
  <c r="O27" i="20"/>
  <c r="K27" i="20"/>
  <c r="K20" i="20"/>
  <c r="O20" i="20"/>
  <c r="K36" i="20"/>
  <c r="O36" i="20"/>
  <c r="G12" i="20"/>
  <c r="L12" i="19"/>
  <c r="P12" i="19" s="1"/>
  <c r="G12" i="19"/>
  <c r="H21" i="19"/>
  <c r="H22" i="19" s="1"/>
  <c r="H23" i="19" s="1"/>
  <c r="H24" i="19" s="1"/>
  <c r="H25" i="19" s="1"/>
  <c r="H26" i="19" s="1"/>
  <c r="H27" i="19" s="1"/>
  <c r="H28" i="19" s="1"/>
  <c r="H29" i="19" s="1"/>
  <c r="H30" i="19" s="1"/>
  <c r="H31" i="19" s="1"/>
  <c r="H32" i="19" s="1"/>
  <c r="H33" i="19" s="1"/>
  <c r="H34" i="19" s="1"/>
  <c r="H35" i="19" s="1"/>
  <c r="H36" i="19" s="1"/>
  <c r="H37" i="19" s="1"/>
  <c r="H38" i="19" s="1"/>
  <c r="L12" i="18"/>
  <c r="F12" i="18"/>
  <c r="M12" i="18" s="1"/>
  <c r="O17" i="18"/>
  <c r="K17" i="18"/>
  <c r="O11" i="18"/>
  <c r="K11" i="18"/>
  <c r="H11" i="18"/>
  <c r="H12" i="18" s="1"/>
  <c r="H13" i="18" s="1"/>
  <c r="H14" i="18" s="1"/>
  <c r="H15" i="18" s="1"/>
  <c r="H16" i="18" s="1"/>
  <c r="H17" i="18" s="1"/>
  <c r="H18" i="18" s="1"/>
  <c r="H19" i="18" s="1"/>
  <c r="H20" i="18" s="1"/>
  <c r="H21" i="18" s="1"/>
  <c r="H22" i="18" s="1"/>
  <c r="H23" i="18" s="1"/>
  <c r="H24" i="18" s="1"/>
  <c r="H25" i="18" s="1"/>
  <c r="H26" i="18" s="1"/>
  <c r="H27" i="18" s="1"/>
  <c r="H28" i="18" s="1"/>
  <c r="H29" i="18" s="1"/>
  <c r="H30" i="18" s="1"/>
  <c r="H31" i="18" s="1"/>
  <c r="H32" i="18" s="1"/>
  <c r="H33" i="18" s="1"/>
  <c r="H34" i="18" s="1"/>
  <c r="H35" i="18" s="1"/>
  <c r="H36" i="18" s="1"/>
  <c r="H37" i="18" s="1"/>
  <c r="H38" i="18" s="1"/>
  <c r="H39" i="18" s="1"/>
  <c r="H40" i="18" s="1"/>
  <c r="K46" i="18"/>
  <c r="O46" i="18"/>
  <c r="K40" i="18"/>
  <c r="O40" i="18"/>
  <c r="O29" i="18"/>
  <c r="K29" i="18"/>
  <c r="O45" i="18"/>
  <c r="K45" i="18"/>
  <c r="K12" i="18"/>
  <c r="O12" i="18"/>
  <c r="K14" i="18"/>
  <c r="O14" i="18"/>
  <c r="K42" i="18"/>
  <c r="O42" i="18"/>
  <c r="O31" i="18"/>
  <c r="K31" i="18"/>
  <c r="K16" i="18"/>
  <c r="O16" i="18"/>
  <c r="K18" i="18"/>
  <c r="O18" i="18"/>
  <c r="K44" i="18"/>
  <c r="O44" i="18"/>
  <c r="O33" i="18"/>
  <c r="K33" i="18"/>
  <c r="K36" i="18"/>
  <c r="O36" i="18"/>
  <c r="K20" i="18"/>
  <c r="O20" i="18"/>
  <c r="K22" i="18"/>
  <c r="O22" i="18"/>
  <c r="O19" i="18"/>
  <c r="K19" i="18"/>
  <c r="O35" i="18"/>
  <c r="K35" i="18"/>
  <c r="K38" i="18"/>
  <c r="O38" i="18"/>
  <c r="K26" i="18"/>
  <c r="O26" i="18"/>
  <c r="K24" i="18"/>
  <c r="O24" i="18"/>
  <c r="O21" i="18"/>
  <c r="K21" i="18"/>
  <c r="O37" i="18"/>
  <c r="K37" i="18"/>
  <c r="O43" i="18"/>
  <c r="K43" i="18"/>
  <c r="O15" i="18"/>
  <c r="K15" i="18"/>
  <c r="K30" i="18"/>
  <c r="O30" i="18"/>
  <c r="K28" i="18"/>
  <c r="O28" i="18"/>
  <c r="O23" i="18"/>
  <c r="K23" i="18"/>
  <c r="O39" i="18"/>
  <c r="K39" i="18"/>
  <c r="O27" i="18"/>
  <c r="K27" i="18"/>
  <c r="O13" i="18"/>
  <c r="K13" i="18"/>
  <c r="K34" i="18"/>
  <c r="O34" i="18"/>
  <c r="K32" i="18"/>
  <c r="O32" i="18"/>
  <c r="O25" i="18"/>
  <c r="K25" i="18"/>
  <c r="O41" i="18"/>
  <c r="K41" i="18"/>
  <c r="P12" i="16"/>
  <c r="B55" i="16"/>
  <c r="L13" i="16"/>
  <c r="F13" i="16"/>
  <c r="M13" i="16" s="1"/>
  <c r="B49" i="16"/>
  <c r="P11" i="16"/>
  <c r="G13" i="16"/>
  <c r="O41" i="15"/>
  <c r="K41" i="15"/>
  <c r="K18" i="15"/>
  <c r="O18" i="15"/>
  <c r="K46" i="15"/>
  <c r="O46" i="15"/>
  <c r="O13" i="15"/>
  <c r="K13" i="15"/>
  <c r="O25" i="15"/>
  <c r="K25" i="15"/>
  <c r="O45" i="15"/>
  <c r="K45" i="15"/>
  <c r="K34" i="15"/>
  <c r="O34" i="15"/>
  <c r="O21" i="15"/>
  <c r="K21" i="15"/>
  <c r="K20" i="15"/>
  <c r="O20" i="15"/>
  <c r="K26" i="15"/>
  <c r="O26" i="15"/>
  <c r="O15" i="15"/>
  <c r="K15" i="15"/>
  <c r="O29" i="15"/>
  <c r="K29" i="15"/>
  <c r="K30" i="15"/>
  <c r="O30" i="15"/>
  <c r="K44" i="15"/>
  <c r="O44" i="15"/>
  <c r="K40" i="15"/>
  <c r="O40" i="15"/>
  <c r="K12" i="15"/>
  <c r="O12" i="15"/>
  <c r="O17" i="15"/>
  <c r="K17" i="15"/>
  <c r="O31" i="15"/>
  <c r="K31" i="15"/>
  <c r="O43" i="15"/>
  <c r="K43" i="15"/>
  <c r="K22" i="15"/>
  <c r="O22" i="15"/>
  <c r="K16" i="15"/>
  <c r="O16" i="15"/>
  <c r="O23" i="15"/>
  <c r="K23" i="15"/>
  <c r="O33" i="15"/>
  <c r="K33" i="15"/>
  <c r="O19" i="15"/>
  <c r="K19" i="15"/>
  <c r="K36" i="15"/>
  <c r="O36" i="15"/>
  <c r="K38" i="15"/>
  <c r="O38" i="15"/>
  <c r="K24" i="15"/>
  <c r="O24" i="15"/>
  <c r="O27" i="15"/>
  <c r="K27" i="15"/>
  <c r="O37" i="15"/>
  <c r="K37" i="15"/>
  <c r="L12" i="15"/>
  <c r="F12" i="15"/>
  <c r="M12" i="15" s="1"/>
  <c r="K42" i="15"/>
  <c r="O42" i="15"/>
  <c r="O11" i="15"/>
  <c r="K11" i="15"/>
  <c r="H11" i="15"/>
  <c r="H12" i="15" s="1"/>
  <c r="H13" i="15" s="1"/>
  <c r="H14" i="15" s="1"/>
  <c r="H15" i="15" s="1"/>
  <c r="H16" i="15" s="1"/>
  <c r="H17" i="15" s="1"/>
  <c r="H18" i="15" s="1"/>
  <c r="H19" i="15" s="1"/>
  <c r="H20" i="15" s="1"/>
  <c r="H21" i="15" s="1"/>
  <c r="H22" i="15" s="1"/>
  <c r="H23" i="15" s="1"/>
  <c r="H24" i="15" s="1"/>
  <c r="H25" i="15" s="1"/>
  <c r="H26" i="15" s="1"/>
  <c r="H27" i="15" s="1"/>
  <c r="H28" i="15" s="1"/>
  <c r="H29" i="15" s="1"/>
  <c r="H30" i="15" s="1"/>
  <c r="H31" i="15" s="1"/>
  <c r="H32" i="15" s="1"/>
  <c r="H33" i="15" s="1"/>
  <c r="H34" i="15" s="1"/>
  <c r="H35" i="15" s="1"/>
  <c r="H36" i="15" s="1"/>
  <c r="H37" i="15" s="1"/>
  <c r="H38" i="15" s="1"/>
  <c r="H39" i="15" s="1"/>
  <c r="H40" i="15" s="1"/>
  <c r="H41" i="15" s="1"/>
  <c r="H42" i="15" s="1"/>
  <c r="H43" i="15" s="1"/>
  <c r="H44" i="15" s="1"/>
  <c r="H45" i="15" s="1"/>
  <c r="H46" i="15" s="1"/>
  <c r="K28" i="15"/>
  <c r="O28" i="15"/>
  <c r="K14" i="15"/>
  <c r="O14" i="15"/>
  <c r="K32" i="15"/>
  <c r="O32" i="15"/>
  <c r="O35" i="15"/>
  <c r="K35" i="15"/>
  <c r="O39" i="15"/>
  <c r="K39" i="15"/>
  <c r="G12" i="15"/>
  <c r="E12" i="14"/>
  <c r="D33" i="14"/>
  <c r="D23" i="14"/>
  <c r="B54" i="14"/>
  <c r="M2" i="14"/>
  <c r="M3" i="14" s="1"/>
  <c r="D45" i="14"/>
  <c r="D43" i="14"/>
  <c r="D41" i="14"/>
  <c r="D39" i="14"/>
  <c r="D37" i="14"/>
  <c r="D35" i="14"/>
  <c r="D31" i="14"/>
  <c r="D29" i="14"/>
  <c r="D27" i="14"/>
  <c r="D25" i="14"/>
  <c r="D21" i="14"/>
  <c r="D40" i="14"/>
  <c r="D11" i="14"/>
  <c r="D24" i="14"/>
  <c r="D36" i="14"/>
  <c r="D18" i="14"/>
  <c r="D14" i="14"/>
  <c r="D22" i="14"/>
  <c r="D19" i="14"/>
  <c r="D42" i="14"/>
  <c r="D44" i="14"/>
  <c r="D28" i="14"/>
  <c r="D20" i="14"/>
  <c r="D16" i="14"/>
  <c r="D12" i="14"/>
  <c r="D17" i="14"/>
  <c r="D46" i="14"/>
  <c r="D30" i="14"/>
  <c r="D26" i="14"/>
  <c r="D13" i="14"/>
  <c r="D32" i="14"/>
  <c r="D34" i="14"/>
  <c r="D38" i="14"/>
  <c r="D15" i="14"/>
  <c r="E12" i="13"/>
  <c r="B54" i="13"/>
  <c r="M2" i="13"/>
  <c r="M3" i="13" s="1"/>
  <c r="D21" i="13"/>
  <c r="D15" i="13"/>
  <c r="D13" i="13"/>
  <c r="D45" i="13"/>
  <c r="D43" i="13"/>
  <c r="D41" i="13"/>
  <c r="D39" i="13"/>
  <c r="D37" i="13"/>
  <c r="D35" i="13"/>
  <c r="D33" i="13"/>
  <c r="D31" i="13"/>
  <c r="D29" i="13"/>
  <c r="D27" i="13"/>
  <c r="D25" i="13"/>
  <c r="D23" i="13"/>
  <c r="D19" i="13"/>
  <c r="D17" i="13"/>
  <c r="D11" i="13"/>
  <c r="D42" i="13"/>
  <c r="D34" i="13"/>
  <c r="D26" i="13"/>
  <c r="D18" i="13"/>
  <c r="D36" i="13"/>
  <c r="D40" i="13"/>
  <c r="D32" i="13"/>
  <c r="D24" i="13"/>
  <c r="D16" i="13"/>
  <c r="D20" i="13"/>
  <c r="D46" i="13"/>
  <c r="D38" i="13"/>
  <c r="D30" i="13"/>
  <c r="D22" i="13"/>
  <c r="D14" i="13"/>
  <c r="D44" i="13"/>
  <c r="D28" i="13"/>
  <c r="D12" i="13"/>
  <c r="F12" i="12"/>
  <c r="M12" i="12" s="1"/>
  <c r="L12" i="12"/>
  <c r="G12" i="12"/>
  <c r="D45" i="12"/>
  <c r="D43" i="12"/>
  <c r="D41" i="12"/>
  <c r="D39" i="12"/>
  <c r="D37" i="12"/>
  <c r="D35" i="12"/>
  <c r="D33" i="12"/>
  <c r="D31" i="12"/>
  <c r="D29" i="12"/>
  <c r="D27" i="12"/>
  <c r="D25" i="12"/>
  <c r="D23" i="12"/>
  <c r="D21" i="12"/>
  <c r="D19" i="12"/>
  <c r="D17" i="12"/>
  <c r="D15" i="12"/>
  <c r="D13" i="12"/>
  <c r="D11" i="12"/>
  <c r="D46" i="12"/>
  <c r="D44" i="12"/>
  <c r="D42" i="12"/>
  <c r="D40" i="12"/>
  <c r="D38" i="12"/>
  <c r="D36" i="12"/>
  <c r="D34" i="12"/>
  <c r="D32" i="12"/>
  <c r="D30" i="12"/>
  <c r="D28" i="12"/>
  <c r="D26" i="12"/>
  <c r="D24" i="12"/>
  <c r="D22" i="12"/>
  <c r="D20" i="12"/>
  <c r="D18" i="12"/>
  <c r="D16" i="12"/>
  <c r="D14" i="12"/>
  <c r="D12" i="12"/>
  <c r="M2" i="12"/>
  <c r="M3" i="12" s="1"/>
  <c r="L12" i="7"/>
  <c r="D13" i="11"/>
  <c r="D47" i="11"/>
  <c r="D45" i="11"/>
  <c r="D43" i="11"/>
  <c r="D41" i="11"/>
  <c r="D39" i="11"/>
  <c r="D37" i="11"/>
  <c r="D35" i="11"/>
  <c r="D33" i="11"/>
  <c r="D31" i="11"/>
  <c r="D29" i="11"/>
  <c r="D27" i="11"/>
  <c r="D25" i="11"/>
  <c r="D23" i="11"/>
  <c r="D21" i="11"/>
  <c r="D19" i="11"/>
  <c r="D17" i="11"/>
  <c r="D15" i="11"/>
  <c r="D36" i="11"/>
  <c r="D12" i="11"/>
  <c r="D24" i="11"/>
  <c r="D18" i="11"/>
  <c r="D42" i="11"/>
  <c r="D26" i="11"/>
  <c r="D38" i="11"/>
  <c r="D22" i="11"/>
  <c r="D20" i="11"/>
  <c r="D40" i="11"/>
  <c r="D32" i="11"/>
  <c r="D34" i="11"/>
  <c r="D44" i="11"/>
  <c r="D28" i="11"/>
  <c r="D16" i="11"/>
  <c r="D46" i="11"/>
  <c r="D30" i="11"/>
  <c r="M2" i="11"/>
  <c r="M3" i="11" s="1"/>
  <c r="D14" i="11"/>
  <c r="F13" i="11"/>
  <c r="M13" i="11" s="1"/>
  <c r="L13" i="11"/>
  <c r="F12" i="7"/>
  <c r="M12" i="7" s="1"/>
  <c r="G12" i="7"/>
  <c r="H2" i="7"/>
  <c r="D35" i="7" s="1"/>
  <c r="F11" i="9"/>
  <c r="M11" i="9" s="1"/>
  <c r="L11" i="9"/>
  <c r="E12" i="9"/>
  <c r="G12" i="9" s="1"/>
  <c r="N12" i="26" l="1"/>
  <c r="B49" i="18"/>
  <c r="H20" i="20"/>
  <c r="H21" i="20" s="1"/>
  <c r="H22" i="20" s="1"/>
  <c r="H23" i="20" s="1"/>
  <c r="H24" i="20" s="1"/>
  <c r="H25" i="20" s="1"/>
  <c r="H26" i="20" s="1"/>
  <c r="H27" i="20" s="1"/>
  <c r="H28" i="20" s="1"/>
  <c r="H29" i="20" s="1"/>
  <c r="H30" i="20" s="1"/>
  <c r="H31" i="20" s="1"/>
  <c r="H32" i="20" s="1"/>
  <c r="H33" i="20" s="1"/>
  <c r="H34" i="20" s="1"/>
  <c r="H35" i="20" s="1"/>
  <c r="H36" i="20" s="1"/>
  <c r="H37" i="20" s="1"/>
  <c r="H38" i="20" s="1"/>
  <c r="H39" i="20" s="1"/>
  <c r="H40" i="20" s="1"/>
  <c r="H41" i="20" s="1"/>
  <c r="H42" i="20" s="1"/>
  <c r="H43" i="20" s="1"/>
  <c r="H44" i="20" s="1"/>
  <c r="H45" i="20" s="1"/>
  <c r="H46" i="20" s="1"/>
  <c r="B55" i="20"/>
  <c r="H41" i="18"/>
  <c r="H42" i="18" s="1"/>
  <c r="H43" i="18" s="1"/>
  <c r="H44" i="18" s="1"/>
  <c r="H45" i="18" s="1"/>
  <c r="H46" i="18" s="1"/>
  <c r="B55" i="18"/>
  <c r="H39" i="19"/>
  <c r="H40" i="19" s="1"/>
  <c r="H41" i="19" s="1"/>
  <c r="H42" i="19" s="1"/>
  <c r="H43" i="19" s="1"/>
  <c r="H44" i="19" s="1"/>
  <c r="H45" i="19" s="1"/>
  <c r="H46" i="19" s="1"/>
  <c r="B55" i="19"/>
  <c r="H12" i="27"/>
  <c r="F13" i="27"/>
  <c r="O12" i="27"/>
  <c r="O12" i="26"/>
  <c r="E13" i="26"/>
  <c r="F13" i="26" s="1"/>
  <c r="H12" i="26"/>
  <c r="N12" i="25"/>
  <c r="O12" i="25" s="1"/>
  <c r="H12" i="25"/>
  <c r="F13" i="25"/>
  <c r="H13" i="24"/>
  <c r="G14" i="24"/>
  <c r="F15" i="24" s="1"/>
  <c r="L14" i="24"/>
  <c r="I14" i="24"/>
  <c r="N14" i="24" s="1"/>
  <c r="O13" i="24"/>
  <c r="F13" i="21"/>
  <c r="M13" i="21" s="1"/>
  <c r="L13" i="21"/>
  <c r="G13" i="21"/>
  <c r="B49" i="20"/>
  <c r="E13" i="20"/>
  <c r="G13" i="20" s="1"/>
  <c r="P11" i="20"/>
  <c r="P12" i="20"/>
  <c r="F13" i="19"/>
  <c r="M13" i="19" s="1"/>
  <c r="F13" i="18"/>
  <c r="M13" i="18" s="1"/>
  <c r="L13" i="18"/>
  <c r="G13" i="18"/>
  <c r="P12" i="18"/>
  <c r="P11" i="18"/>
  <c r="P13" i="16"/>
  <c r="E14" i="16"/>
  <c r="P12" i="15"/>
  <c r="E13" i="15"/>
  <c r="P11" i="15"/>
  <c r="B49" i="15"/>
  <c r="B55" i="15"/>
  <c r="O45" i="14"/>
  <c r="K45" i="14"/>
  <c r="O13" i="14"/>
  <c r="K13" i="14"/>
  <c r="K28" i="14"/>
  <c r="O28" i="14"/>
  <c r="K24" i="14"/>
  <c r="O24" i="14"/>
  <c r="O35" i="14"/>
  <c r="K35" i="14"/>
  <c r="O23" i="14"/>
  <c r="K23" i="14"/>
  <c r="K14" i="14"/>
  <c r="O14" i="14"/>
  <c r="K18" i="14"/>
  <c r="O18" i="14"/>
  <c r="O31" i="14"/>
  <c r="K31" i="14"/>
  <c r="K26" i="14"/>
  <c r="O26" i="14"/>
  <c r="K44" i="14"/>
  <c r="O44" i="14"/>
  <c r="O11" i="14"/>
  <c r="K11" i="14"/>
  <c r="H11" i="14"/>
  <c r="H12" i="14" s="1"/>
  <c r="H13" i="14" s="1"/>
  <c r="H14" i="14" s="1"/>
  <c r="H15" i="14" s="1"/>
  <c r="H16" i="14" s="1"/>
  <c r="H17" i="14" s="1"/>
  <c r="H18" i="14" s="1"/>
  <c r="H19" i="14" s="1"/>
  <c r="H20" i="14" s="1"/>
  <c r="H21" i="14" s="1"/>
  <c r="H22" i="14" s="1"/>
  <c r="H23" i="14" s="1"/>
  <c r="H24" i="14" s="1"/>
  <c r="H25" i="14" s="1"/>
  <c r="H26" i="14" s="1"/>
  <c r="H27" i="14" s="1"/>
  <c r="H28" i="14" s="1"/>
  <c r="H29" i="14" s="1"/>
  <c r="H30" i="14" s="1"/>
  <c r="H31" i="14" s="1"/>
  <c r="H32" i="14" s="1"/>
  <c r="H33" i="14" s="1"/>
  <c r="H34" i="14" s="1"/>
  <c r="H35" i="14" s="1"/>
  <c r="H36" i="14" s="1"/>
  <c r="H37" i="14" s="1"/>
  <c r="H38" i="14" s="1"/>
  <c r="H39" i="14" s="1"/>
  <c r="H40" i="14" s="1"/>
  <c r="H41" i="14" s="1"/>
  <c r="H42" i="14" s="1"/>
  <c r="H43" i="14" s="1"/>
  <c r="H44" i="14" s="1"/>
  <c r="H45" i="14" s="1"/>
  <c r="H46" i="14" s="1"/>
  <c r="O37" i="14"/>
  <c r="K37" i="14"/>
  <c r="O33" i="14"/>
  <c r="K33" i="14"/>
  <c r="K12" i="14"/>
  <c r="O12" i="14"/>
  <c r="O29" i="14"/>
  <c r="K29" i="14"/>
  <c r="K36" i="14"/>
  <c r="O36" i="14"/>
  <c r="K30" i="14"/>
  <c r="O30" i="14"/>
  <c r="K42" i="14"/>
  <c r="O42" i="14"/>
  <c r="K40" i="14"/>
  <c r="O40" i="14"/>
  <c r="O39" i="14"/>
  <c r="K39" i="14"/>
  <c r="K38" i="14"/>
  <c r="O38" i="14"/>
  <c r="K32" i="14"/>
  <c r="O32" i="14"/>
  <c r="K46" i="14"/>
  <c r="O46" i="14"/>
  <c r="O19" i="14"/>
  <c r="K19" i="14"/>
  <c r="O21" i="14"/>
  <c r="K21" i="14"/>
  <c r="O41" i="14"/>
  <c r="K41" i="14"/>
  <c r="L12" i="14"/>
  <c r="F12" i="14"/>
  <c r="M12" i="14" s="1"/>
  <c r="O27" i="14"/>
  <c r="K27" i="14"/>
  <c r="K34" i="14"/>
  <c r="O34" i="14"/>
  <c r="K16" i="14"/>
  <c r="O16" i="14"/>
  <c r="K20" i="14"/>
  <c r="O20" i="14"/>
  <c r="O15" i="14"/>
  <c r="K15" i="14"/>
  <c r="O17" i="14"/>
  <c r="K17" i="14"/>
  <c r="K22" i="14"/>
  <c r="O22" i="14"/>
  <c r="O25" i="14"/>
  <c r="K25" i="14"/>
  <c r="O43" i="14"/>
  <c r="K43" i="14"/>
  <c r="G12" i="14"/>
  <c r="K16" i="13"/>
  <c r="O16" i="13"/>
  <c r="O13" i="13"/>
  <c r="K13" i="13"/>
  <c r="O11" i="13"/>
  <c r="K11" i="13"/>
  <c r="H11" i="13"/>
  <c r="H12" i="13" s="1"/>
  <c r="H13" i="13" s="1"/>
  <c r="H14" i="13" s="1"/>
  <c r="H15" i="13" s="1"/>
  <c r="H16" i="13" s="1"/>
  <c r="H17" i="13" s="1"/>
  <c r="H18" i="13" s="1"/>
  <c r="H19" i="13" s="1"/>
  <c r="H20" i="13" s="1"/>
  <c r="H21" i="13" s="1"/>
  <c r="H22" i="13" s="1"/>
  <c r="H23" i="13" s="1"/>
  <c r="H24" i="13" s="1"/>
  <c r="H25" i="13" s="1"/>
  <c r="H26" i="13" s="1"/>
  <c r="H27" i="13" s="1"/>
  <c r="H28" i="13" s="1"/>
  <c r="H29" i="13" s="1"/>
  <c r="H30" i="13" s="1"/>
  <c r="H31" i="13" s="1"/>
  <c r="H32" i="13" s="1"/>
  <c r="H33" i="13" s="1"/>
  <c r="H34" i="13" s="1"/>
  <c r="H35" i="13" s="1"/>
  <c r="H36" i="13" s="1"/>
  <c r="H37" i="13" s="1"/>
  <c r="H38" i="13" s="1"/>
  <c r="H39" i="13" s="1"/>
  <c r="H40" i="13" s="1"/>
  <c r="H41" i="13" s="1"/>
  <c r="H42" i="13" s="1"/>
  <c r="H43" i="13" s="1"/>
  <c r="H44" i="13" s="1"/>
  <c r="H45" i="13" s="1"/>
  <c r="H46" i="13" s="1"/>
  <c r="O33" i="13"/>
  <c r="K33" i="13"/>
  <c r="O15" i="13"/>
  <c r="K15" i="13"/>
  <c r="K14" i="13"/>
  <c r="O14" i="13"/>
  <c r="K32" i="13"/>
  <c r="O32" i="13"/>
  <c r="O17" i="13"/>
  <c r="K17" i="13"/>
  <c r="O35" i="13"/>
  <c r="K35" i="13"/>
  <c r="O21" i="13"/>
  <c r="K21" i="13"/>
  <c r="K22" i="13"/>
  <c r="O22" i="13"/>
  <c r="K40" i="13"/>
  <c r="O40" i="13"/>
  <c r="O19" i="13"/>
  <c r="K19" i="13"/>
  <c r="O37" i="13"/>
  <c r="K37" i="13"/>
  <c r="K28" i="13"/>
  <c r="O28" i="13"/>
  <c r="O31" i="13"/>
  <c r="K31" i="13"/>
  <c r="K24" i="13"/>
  <c r="O24" i="13"/>
  <c r="K18" i="13"/>
  <c r="O18" i="13"/>
  <c r="O41" i="13"/>
  <c r="K41" i="13"/>
  <c r="K46" i="13"/>
  <c r="O46" i="13"/>
  <c r="K26" i="13"/>
  <c r="O26" i="13"/>
  <c r="O27" i="13"/>
  <c r="K27" i="13"/>
  <c r="O43" i="13"/>
  <c r="K43" i="13"/>
  <c r="L12" i="13"/>
  <c r="F12" i="13"/>
  <c r="M12" i="13" s="1"/>
  <c r="K42" i="13"/>
  <c r="O42" i="13"/>
  <c r="K44" i="13"/>
  <c r="O44" i="13"/>
  <c r="K30" i="13"/>
  <c r="O30" i="13"/>
  <c r="K36" i="13"/>
  <c r="O36" i="13"/>
  <c r="O23" i="13"/>
  <c r="K23" i="13"/>
  <c r="O39" i="13"/>
  <c r="K39" i="13"/>
  <c r="K38" i="13"/>
  <c r="O38" i="13"/>
  <c r="O25" i="13"/>
  <c r="K25" i="13"/>
  <c r="K12" i="13"/>
  <c r="O12" i="13"/>
  <c r="K20" i="13"/>
  <c r="O20" i="13"/>
  <c r="K34" i="13"/>
  <c r="O34" i="13"/>
  <c r="O29" i="13"/>
  <c r="K29" i="13"/>
  <c r="O45" i="13"/>
  <c r="K45" i="13"/>
  <c r="G12" i="13"/>
  <c r="D44" i="9"/>
  <c r="E13" i="7"/>
  <c r="G13" i="7" s="1"/>
  <c r="E14" i="7" s="1"/>
  <c r="O12" i="12"/>
  <c r="K12" i="12"/>
  <c r="K23" i="12"/>
  <c r="O23" i="12"/>
  <c r="O46" i="12"/>
  <c r="K46" i="12"/>
  <c r="O16" i="12"/>
  <c r="K16" i="12"/>
  <c r="K11" i="12"/>
  <c r="O11" i="12"/>
  <c r="H11" i="12"/>
  <c r="H12" i="12" s="1"/>
  <c r="H13" i="12" s="1"/>
  <c r="H14" i="12" s="1"/>
  <c r="H15" i="12" s="1"/>
  <c r="H16" i="12" s="1"/>
  <c r="H17" i="12" s="1"/>
  <c r="H18" i="12" s="1"/>
  <c r="H19" i="12" s="1"/>
  <c r="H20" i="12" s="1"/>
  <c r="H21" i="12" s="1"/>
  <c r="H22" i="12" s="1"/>
  <c r="H23" i="12" s="1"/>
  <c r="H24" i="12" s="1"/>
  <c r="H25" i="12" s="1"/>
  <c r="H26" i="12" s="1"/>
  <c r="H27" i="12" s="1"/>
  <c r="H28" i="12" s="1"/>
  <c r="H29" i="12" s="1"/>
  <c r="H30" i="12" s="1"/>
  <c r="H31" i="12" s="1"/>
  <c r="H32" i="12" s="1"/>
  <c r="H33" i="12" s="1"/>
  <c r="H34" i="12" s="1"/>
  <c r="H35" i="12" s="1"/>
  <c r="H36" i="12" s="1"/>
  <c r="H37" i="12" s="1"/>
  <c r="H38" i="12" s="1"/>
  <c r="H39" i="12" s="1"/>
  <c r="H40" i="12" s="1"/>
  <c r="H41" i="12" s="1"/>
  <c r="H42" i="12" s="1"/>
  <c r="H43" i="12" s="1"/>
  <c r="H44" i="12" s="1"/>
  <c r="H45" i="12" s="1"/>
  <c r="H46" i="12" s="1"/>
  <c r="O18" i="12"/>
  <c r="K18" i="12"/>
  <c r="O34" i="12"/>
  <c r="K34" i="12"/>
  <c r="K13" i="12"/>
  <c r="O13" i="12"/>
  <c r="K29" i="12"/>
  <c r="O29" i="12"/>
  <c r="K45" i="12"/>
  <c r="O45" i="12"/>
  <c r="O28" i="12"/>
  <c r="K28" i="12"/>
  <c r="K39" i="12"/>
  <c r="O39" i="12"/>
  <c r="O30" i="12"/>
  <c r="K30" i="12"/>
  <c r="K41" i="12"/>
  <c r="O41" i="12"/>
  <c r="K27" i="12"/>
  <c r="O27" i="12"/>
  <c r="O36" i="12"/>
  <c r="K36" i="12"/>
  <c r="K15" i="12"/>
  <c r="O15" i="12"/>
  <c r="O22" i="12"/>
  <c r="K22" i="12"/>
  <c r="O38" i="12"/>
  <c r="K38" i="12"/>
  <c r="K17" i="12"/>
  <c r="O17" i="12"/>
  <c r="K33" i="12"/>
  <c r="O33" i="12"/>
  <c r="E13" i="12"/>
  <c r="G13" i="12" s="1"/>
  <c r="O24" i="12"/>
  <c r="K24" i="12"/>
  <c r="O40" i="12"/>
  <c r="K40" i="12"/>
  <c r="K19" i="12"/>
  <c r="O19" i="12"/>
  <c r="K35" i="12"/>
  <c r="O35" i="12"/>
  <c r="O44" i="12"/>
  <c r="K44" i="12"/>
  <c r="O14" i="12"/>
  <c r="K14" i="12"/>
  <c r="K25" i="12"/>
  <c r="O25" i="12"/>
  <c r="O32" i="12"/>
  <c r="K32" i="12"/>
  <c r="K43" i="12"/>
  <c r="O43" i="12"/>
  <c r="O20" i="12"/>
  <c r="K20" i="12"/>
  <c r="K31" i="12"/>
  <c r="O31" i="12"/>
  <c r="O26" i="12"/>
  <c r="K26" i="12"/>
  <c r="O42" i="12"/>
  <c r="K42" i="12"/>
  <c r="K21" i="12"/>
  <c r="O21" i="12"/>
  <c r="K37" i="12"/>
  <c r="O37" i="12"/>
  <c r="O23" i="11"/>
  <c r="K23" i="11"/>
  <c r="O25" i="11"/>
  <c r="K25" i="11"/>
  <c r="K40" i="11"/>
  <c r="O40" i="11"/>
  <c r="K12" i="11"/>
  <c r="O12" i="11"/>
  <c r="H12" i="11"/>
  <c r="H13" i="11" s="1"/>
  <c r="H14" i="11" s="1"/>
  <c r="H15" i="11" s="1"/>
  <c r="H16" i="11" s="1"/>
  <c r="H17" i="11" s="1"/>
  <c r="H18" i="11" s="1"/>
  <c r="H19" i="11" s="1"/>
  <c r="H20" i="11" s="1"/>
  <c r="H21" i="11" s="1"/>
  <c r="H22" i="11" s="1"/>
  <c r="H23" i="11" s="1"/>
  <c r="H24" i="11" s="1"/>
  <c r="H25" i="11" s="1"/>
  <c r="H26" i="11" s="1"/>
  <c r="H27" i="11" s="1"/>
  <c r="H28" i="11" s="1"/>
  <c r="H29" i="11" s="1"/>
  <c r="H30" i="11" s="1"/>
  <c r="H31" i="11" s="1"/>
  <c r="H32" i="11" s="1"/>
  <c r="H33" i="11" s="1"/>
  <c r="H34" i="11" s="1"/>
  <c r="H35" i="11" s="1"/>
  <c r="H36" i="11" s="1"/>
  <c r="H37" i="11" s="1"/>
  <c r="H38" i="11" s="1"/>
  <c r="H39" i="11" s="1"/>
  <c r="H40" i="11" s="1"/>
  <c r="H41" i="11" s="1"/>
  <c r="H42" i="11" s="1"/>
  <c r="H43" i="11" s="1"/>
  <c r="H44" i="11" s="1"/>
  <c r="H45" i="11" s="1"/>
  <c r="H46" i="11" s="1"/>
  <c r="H47" i="11" s="1"/>
  <c r="O27" i="11"/>
  <c r="K27" i="11"/>
  <c r="O43" i="11"/>
  <c r="K43" i="11"/>
  <c r="O39" i="11"/>
  <c r="K39" i="11"/>
  <c r="K30" i="11"/>
  <c r="O30" i="11"/>
  <c r="K20" i="11"/>
  <c r="O20" i="11"/>
  <c r="K36" i="11"/>
  <c r="O36" i="11"/>
  <c r="O29" i="11"/>
  <c r="K29" i="11"/>
  <c r="O45" i="11"/>
  <c r="K45" i="11"/>
  <c r="K34" i="11"/>
  <c r="O34" i="11"/>
  <c r="K32" i="11"/>
  <c r="O32" i="11"/>
  <c r="O41" i="11"/>
  <c r="K41" i="11"/>
  <c r="K46" i="11"/>
  <c r="O46" i="11"/>
  <c r="O15" i="11"/>
  <c r="K15" i="11"/>
  <c r="O31" i="11"/>
  <c r="K31" i="11"/>
  <c r="K38" i="11"/>
  <c r="O38" i="11"/>
  <c r="O17" i="11"/>
  <c r="K17" i="11"/>
  <c r="O33" i="11"/>
  <c r="K33" i="11"/>
  <c r="O13" i="11"/>
  <c r="K13" i="11"/>
  <c r="K18" i="11"/>
  <c r="O18" i="11"/>
  <c r="K14" i="11"/>
  <c r="O14" i="11"/>
  <c r="K24" i="11"/>
  <c r="O24" i="11"/>
  <c r="K22" i="11"/>
  <c r="O22" i="11"/>
  <c r="O47" i="11"/>
  <c r="K47" i="11"/>
  <c r="K16" i="11"/>
  <c r="O16" i="11"/>
  <c r="K28" i="11"/>
  <c r="O28" i="11"/>
  <c r="K26" i="11"/>
  <c r="O26" i="11"/>
  <c r="O19" i="11"/>
  <c r="K19" i="11"/>
  <c r="O35" i="11"/>
  <c r="K35" i="11"/>
  <c r="L14" i="11"/>
  <c r="F14" i="11"/>
  <c r="M14" i="11" s="1"/>
  <c r="K44" i="11"/>
  <c r="O44" i="11"/>
  <c r="K42" i="11"/>
  <c r="O42" i="11"/>
  <c r="O21" i="11"/>
  <c r="K21" i="11"/>
  <c r="O37" i="11"/>
  <c r="K37" i="11"/>
  <c r="G14" i="11"/>
  <c r="E15" i="11" s="1"/>
  <c r="D39" i="7"/>
  <c r="O39" i="7" s="1"/>
  <c r="D16" i="7"/>
  <c r="O16" i="7" s="1"/>
  <c r="D18" i="7"/>
  <c r="K18" i="7" s="1"/>
  <c r="D30" i="7"/>
  <c r="K30" i="7" s="1"/>
  <c r="D32" i="7"/>
  <c r="O32" i="7" s="1"/>
  <c r="D13" i="7"/>
  <c r="O13" i="7" s="1"/>
  <c r="D31" i="7"/>
  <c r="O31" i="7" s="1"/>
  <c r="D17" i="7"/>
  <c r="K17" i="7" s="1"/>
  <c r="D12" i="7"/>
  <c r="K12" i="7" s="1"/>
  <c r="D14" i="7"/>
  <c r="K14" i="7" s="1"/>
  <c r="D37" i="7"/>
  <c r="O37" i="7" s="1"/>
  <c r="D46" i="9"/>
  <c r="K46" i="9" s="1"/>
  <c r="D40" i="9"/>
  <c r="K40" i="9" s="1"/>
  <c r="D42" i="9"/>
  <c r="O42" i="9" s="1"/>
  <c r="D34" i="7"/>
  <c r="O34" i="7" s="1"/>
  <c r="M2" i="7"/>
  <c r="D41" i="7"/>
  <c r="K41" i="7" s="1"/>
  <c r="D38" i="7"/>
  <c r="K38" i="7" s="1"/>
  <c r="D21" i="7"/>
  <c r="O21" i="7" s="1"/>
  <c r="D22" i="7"/>
  <c r="O22" i="7" s="1"/>
  <c r="D40" i="7"/>
  <c r="O40" i="7" s="1"/>
  <c r="D23" i="7"/>
  <c r="K23" i="7" s="1"/>
  <c r="D43" i="7"/>
  <c r="K43" i="7" s="1"/>
  <c r="D24" i="7"/>
  <c r="O24" i="7" s="1"/>
  <c r="D42" i="7"/>
  <c r="K42" i="7" s="1"/>
  <c r="D25" i="7"/>
  <c r="O25" i="7" s="1"/>
  <c r="D26" i="7"/>
  <c r="K26" i="7" s="1"/>
  <c r="D44" i="7"/>
  <c r="K44" i="7" s="1"/>
  <c r="D27" i="7"/>
  <c r="O27" i="7" s="1"/>
  <c r="D28" i="7"/>
  <c r="K28" i="7" s="1"/>
  <c r="D46" i="7"/>
  <c r="K46" i="7" s="1"/>
  <c r="D29" i="7"/>
  <c r="K29" i="7" s="1"/>
  <c r="D45" i="7"/>
  <c r="K45" i="7" s="1"/>
  <c r="D47" i="7"/>
  <c r="O47" i="7" s="1"/>
  <c r="D20" i="7"/>
  <c r="K20" i="7" s="1"/>
  <c r="D36" i="7"/>
  <c r="O36" i="7" s="1"/>
  <c r="D15" i="7"/>
  <c r="O15" i="7" s="1"/>
  <c r="D33" i="7"/>
  <c r="O33" i="7" s="1"/>
  <c r="D19" i="7"/>
  <c r="K19" i="7" s="1"/>
  <c r="H4" i="9"/>
  <c r="D25" i="9"/>
  <c r="K25" i="9" s="1"/>
  <c r="D41" i="9"/>
  <c r="O41" i="9" s="1"/>
  <c r="D11" i="9"/>
  <c r="H11" i="9" s="1"/>
  <c r="D23" i="9"/>
  <c r="O23" i="9" s="1"/>
  <c r="D39" i="9"/>
  <c r="K39" i="9" s="1"/>
  <c r="D33" i="9"/>
  <c r="O33" i="9" s="1"/>
  <c r="D19" i="9"/>
  <c r="K19" i="9" s="1"/>
  <c r="D17" i="9"/>
  <c r="K17" i="9" s="1"/>
  <c r="D31" i="9"/>
  <c r="K31" i="9" s="1"/>
  <c r="D15" i="9"/>
  <c r="O15" i="9" s="1"/>
  <c r="D29" i="9"/>
  <c r="K29" i="9" s="1"/>
  <c r="D45" i="9"/>
  <c r="K45" i="9" s="1"/>
  <c r="D21" i="9"/>
  <c r="K21" i="9" s="1"/>
  <c r="D37" i="9"/>
  <c r="K37" i="9" s="1"/>
  <c r="D35" i="9"/>
  <c r="O35" i="9" s="1"/>
  <c r="D27" i="9"/>
  <c r="K27" i="9" s="1"/>
  <c r="D13" i="9"/>
  <c r="K13" i="9" s="1"/>
  <c r="D43" i="9"/>
  <c r="O43" i="9" s="1"/>
  <c r="M2" i="9"/>
  <c r="D12" i="9"/>
  <c r="O12" i="9" s="1"/>
  <c r="D14" i="9"/>
  <c r="O14" i="9" s="1"/>
  <c r="D16" i="9"/>
  <c r="K16" i="9" s="1"/>
  <c r="D18" i="9"/>
  <c r="K18" i="9" s="1"/>
  <c r="D20" i="9"/>
  <c r="O20" i="9" s="1"/>
  <c r="D22" i="9"/>
  <c r="K22" i="9" s="1"/>
  <c r="D24" i="9"/>
  <c r="K24" i="9" s="1"/>
  <c r="D26" i="9"/>
  <c r="O26" i="9" s="1"/>
  <c r="D28" i="9"/>
  <c r="K28" i="9" s="1"/>
  <c r="D30" i="9"/>
  <c r="O30" i="9" s="1"/>
  <c r="D32" i="9"/>
  <c r="O32" i="9" s="1"/>
  <c r="D34" i="9"/>
  <c r="O34" i="9" s="1"/>
  <c r="D38" i="9"/>
  <c r="O38" i="9" s="1"/>
  <c r="D36" i="9"/>
  <c r="O36" i="9" s="1"/>
  <c r="E13" i="9"/>
  <c r="O44" i="9"/>
  <c r="K44" i="9"/>
  <c r="O40" i="9"/>
  <c r="F12" i="9"/>
  <c r="M12" i="9" s="1"/>
  <c r="L12" i="9"/>
  <c r="O35" i="7"/>
  <c r="K35" i="7"/>
  <c r="F13" i="7"/>
  <c r="M13" i="7" s="1"/>
  <c r="L13" i="7"/>
  <c r="O46" i="9" l="1"/>
  <c r="P13" i="18"/>
  <c r="M3" i="9"/>
  <c r="B54" i="9" s="1"/>
  <c r="B58" i="9" s="1"/>
  <c r="B8" i="28" s="1"/>
  <c r="B16" i="28" s="1"/>
  <c r="B53" i="9"/>
  <c r="G13" i="19"/>
  <c r="L13" i="27"/>
  <c r="I13" i="27"/>
  <c r="G13" i="27"/>
  <c r="G13" i="26"/>
  <c r="E14" i="26" s="1"/>
  <c r="F14" i="26" s="1"/>
  <c r="L13" i="26"/>
  <c r="I13" i="26"/>
  <c r="G13" i="25"/>
  <c r="L13" i="25"/>
  <c r="I13" i="25"/>
  <c r="N13" i="25" s="1"/>
  <c r="F14" i="25"/>
  <c r="L15" i="24"/>
  <c r="I15" i="24"/>
  <c r="N15" i="24" s="1"/>
  <c r="G15" i="24"/>
  <c r="O14" i="24"/>
  <c r="H14" i="24"/>
  <c r="E14" i="21"/>
  <c r="P13" i="21"/>
  <c r="F13" i="20"/>
  <c r="M13" i="20" s="1"/>
  <c r="L13" i="20"/>
  <c r="E14" i="20"/>
  <c r="G14" i="20" s="1"/>
  <c r="L13" i="19"/>
  <c r="P13" i="19" s="1"/>
  <c r="G14" i="18"/>
  <c r="F14" i="16"/>
  <c r="M14" i="16" s="1"/>
  <c r="L14" i="16"/>
  <c r="G14" i="16"/>
  <c r="F13" i="15"/>
  <c r="M13" i="15" s="1"/>
  <c r="L13" i="15"/>
  <c r="G13" i="15"/>
  <c r="E13" i="14"/>
  <c r="G13" i="14" s="1"/>
  <c r="P12" i="14"/>
  <c r="P11" i="14"/>
  <c r="P11" i="13"/>
  <c r="E13" i="13"/>
  <c r="P12" i="13"/>
  <c r="P11" i="12"/>
  <c r="K22" i="7"/>
  <c r="B49" i="9"/>
  <c r="B5" i="28" s="1"/>
  <c r="B14" i="28" s="1"/>
  <c r="K42" i="9"/>
  <c r="L13" i="12"/>
  <c r="F13" i="12"/>
  <c r="M13" i="12" s="1"/>
  <c r="P12" i="12"/>
  <c r="E14" i="12"/>
  <c r="O44" i="7"/>
  <c r="K39" i="7"/>
  <c r="O18" i="7"/>
  <c r="P13" i="11"/>
  <c r="P14" i="11"/>
  <c r="P12" i="11"/>
  <c r="K16" i="7"/>
  <c r="K13" i="7"/>
  <c r="P13" i="7" s="1"/>
  <c r="K15" i="7"/>
  <c r="O17" i="7"/>
  <c r="K34" i="7"/>
  <c r="H12" i="7"/>
  <c r="H13" i="7" s="1"/>
  <c r="H14" i="7" s="1"/>
  <c r="H15" i="7" s="1"/>
  <c r="H16" i="7" s="1"/>
  <c r="H17" i="7" s="1"/>
  <c r="H18" i="7" s="1"/>
  <c r="H19" i="7" s="1"/>
  <c r="H20" i="7" s="1"/>
  <c r="H21" i="7" s="1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35" i="7" s="1"/>
  <c r="H36" i="7" s="1"/>
  <c r="H37" i="7" s="1"/>
  <c r="H38" i="7" s="1"/>
  <c r="H39" i="7" s="1"/>
  <c r="H40" i="7" s="1"/>
  <c r="H41" i="7" s="1"/>
  <c r="H42" i="7" s="1"/>
  <c r="H43" i="7" s="1"/>
  <c r="H44" i="7" s="1"/>
  <c r="H45" i="7" s="1"/>
  <c r="H46" i="7" s="1"/>
  <c r="H47" i="7" s="1"/>
  <c r="K31" i="7"/>
  <c r="O30" i="7"/>
  <c r="K32" i="7"/>
  <c r="O23" i="7"/>
  <c r="K40" i="7"/>
  <c r="M3" i="7"/>
  <c r="K37" i="7"/>
  <c r="O12" i="7"/>
  <c r="P12" i="7" s="1"/>
  <c r="O41" i="7"/>
  <c r="K36" i="7"/>
  <c r="K27" i="7"/>
  <c r="K24" i="7"/>
  <c r="O43" i="7"/>
  <c r="O14" i="7"/>
  <c r="O38" i="7"/>
  <c r="O31" i="9"/>
  <c r="K11" i="9"/>
  <c r="K41" i="9"/>
  <c r="O25" i="9"/>
  <c r="O11" i="9"/>
  <c r="O42" i="7"/>
  <c r="O45" i="7"/>
  <c r="O29" i="7"/>
  <c r="O46" i="7"/>
  <c r="K21" i="7"/>
  <c r="O28" i="7"/>
  <c r="K25" i="7"/>
  <c r="K47" i="7"/>
  <c r="O26" i="7"/>
  <c r="O20" i="7"/>
  <c r="O19" i="7"/>
  <c r="K33" i="7"/>
  <c r="O39" i="9"/>
  <c r="K33" i="9"/>
  <c r="K23" i="9"/>
  <c r="O19" i="9"/>
  <c r="K14" i="9"/>
  <c r="O37" i="9"/>
  <c r="K15" i="9"/>
  <c r="O17" i="9"/>
  <c r="O18" i="9"/>
  <c r="O45" i="9"/>
  <c r="O21" i="9"/>
  <c r="O29" i="9"/>
  <c r="O13" i="9"/>
  <c r="O27" i="9"/>
  <c r="O22" i="9"/>
  <c r="K35" i="9"/>
  <c r="K43" i="9"/>
  <c r="H12" i="9"/>
  <c r="H13" i="9" s="1"/>
  <c r="H14" i="9" s="1"/>
  <c r="H15" i="9" s="1"/>
  <c r="H16" i="9" s="1"/>
  <c r="H17" i="9" s="1"/>
  <c r="H18" i="9" s="1"/>
  <c r="H19" i="9" s="1"/>
  <c r="H20" i="9" s="1"/>
  <c r="H21" i="9" s="1"/>
  <c r="H22" i="9" s="1"/>
  <c r="H23" i="9" s="1"/>
  <c r="H24" i="9" s="1"/>
  <c r="H25" i="9" s="1"/>
  <c r="H26" i="9" s="1"/>
  <c r="H27" i="9" s="1"/>
  <c r="H28" i="9" s="1"/>
  <c r="H29" i="9" s="1"/>
  <c r="H30" i="9" s="1"/>
  <c r="H31" i="9" s="1"/>
  <c r="H32" i="9" s="1"/>
  <c r="H33" i="9" s="1"/>
  <c r="H34" i="9" s="1"/>
  <c r="H35" i="9" s="1"/>
  <c r="H36" i="9" s="1"/>
  <c r="H37" i="9" s="1"/>
  <c r="H38" i="9" s="1"/>
  <c r="H39" i="9" s="1"/>
  <c r="H40" i="9" s="1"/>
  <c r="H41" i="9" s="1"/>
  <c r="H42" i="9" s="1"/>
  <c r="H43" i="9" s="1"/>
  <c r="H44" i="9" s="1"/>
  <c r="H45" i="9" s="1"/>
  <c r="H46" i="9" s="1"/>
  <c r="K32" i="9"/>
  <c r="O28" i="9"/>
  <c r="K12" i="9"/>
  <c r="P12" i="9" s="1"/>
  <c r="O16" i="9"/>
  <c r="K26" i="9"/>
  <c r="O24" i="9"/>
  <c r="K30" i="9"/>
  <c r="K34" i="9"/>
  <c r="K20" i="9"/>
  <c r="K38" i="9"/>
  <c r="K36" i="9"/>
  <c r="L13" i="9"/>
  <c r="F13" i="9"/>
  <c r="M13" i="9" s="1"/>
  <c r="G13" i="9"/>
  <c r="L14" i="7"/>
  <c r="F14" i="7"/>
  <c r="M14" i="7" s="1"/>
  <c r="G14" i="7"/>
  <c r="E15" i="7" s="1"/>
  <c r="N13" i="26" l="1"/>
  <c r="L14" i="19"/>
  <c r="B59" i="9"/>
  <c r="B9" i="28" s="1"/>
  <c r="C17" i="28" s="1"/>
  <c r="F14" i="19"/>
  <c r="M14" i="19" s="1"/>
  <c r="F14" i="27"/>
  <c r="N13" i="27"/>
  <c r="O13" i="27" s="1"/>
  <c r="H13" i="27"/>
  <c r="O13" i="26"/>
  <c r="I14" i="26"/>
  <c r="N14" i="26" s="1"/>
  <c r="L14" i="26"/>
  <c r="G14" i="26"/>
  <c r="H13" i="26"/>
  <c r="H13" i="25"/>
  <c r="G14" i="25"/>
  <c r="F15" i="25" s="1"/>
  <c r="L14" i="25"/>
  <c r="I14" i="25"/>
  <c r="N14" i="25" s="1"/>
  <c r="O13" i="25"/>
  <c r="H15" i="24"/>
  <c r="F16" i="24"/>
  <c r="O15" i="24"/>
  <c r="L14" i="21"/>
  <c r="F14" i="21"/>
  <c r="M14" i="21" s="1"/>
  <c r="G14" i="21"/>
  <c r="P13" i="20"/>
  <c r="L14" i="20"/>
  <c r="F14" i="20"/>
  <c r="M14" i="20" s="1"/>
  <c r="E15" i="20"/>
  <c r="G15" i="18"/>
  <c r="F14" i="18"/>
  <c r="M14" i="18" s="1"/>
  <c r="L14" i="18"/>
  <c r="P14" i="18" s="1"/>
  <c r="E15" i="16"/>
  <c r="G15" i="16" s="1"/>
  <c r="P14" i="16"/>
  <c r="E14" i="15"/>
  <c r="P13" i="15"/>
  <c r="F13" i="14"/>
  <c r="M13" i="14" s="1"/>
  <c r="L13" i="14"/>
  <c r="E14" i="14"/>
  <c r="F13" i="13"/>
  <c r="M13" i="13" s="1"/>
  <c r="L13" i="13"/>
  <c r="G13" i="13"/>
  <c r="P11" i="9"/>
  <c r="P13" i="12"/>
  <c r="F14" i="12"/>
  <c r="M14" i="12" s="1"/>
  <c r="L14" i="12"/>
  <c r="G14" i="12"/>
  <c r="F15" i="11"/>
  <c r="M15" i="11" s="1"/>
  <c r="L15" i="11"/>
  <c r="G15" i="11"/>
  <c r="E16" i="11" s="1"/>
  <c r="P14" i="7"/>
  <c r="P13" i="9"/>
  <c r="E14" i="9"/>
  <c r="G14" i="9" s="1"/>
  <c r="P14" i="19" l="1"/>
  <c r="G14" i="19"/>
  <c r="L14" i="27"/>
  <c r="I14" i="27"/>
  <c r="N14" i="27" s="1"/>
  <c r="G14" i="27"/>
  <c r="H14" i="26"/>
  <c r="O14" i="26"/>
  <c r="E15" i="26"/>
  <c r="F15" i="26" s="1"/>
  <c r="H14" i="25"/>
  <c r="O14" i="25"/>
  <c r="G15" i="25"/>
  <c r="L15" i="25"/>
  <c r="I15" i="25"/>
  <c r="N15" i="25" s="1"/>
  <c r="L16" i="24"/>
  <c r="I16" i="24"/>
  <c r="G16" i="24"/>
  <c r="E15" i="21"/>
  <c r="P14" i="21"/>
  <c r="F15" i="20"/>
  <c r="M15" i="20" s="1"/>
  <c r="L15" i="20"/>
  <c r="G15" i="20"/>
  <c r="P14" i="20"/>
  <c r="G16" i="18"/>
  <c r="G17" i="18" s="1"/>
  <c r="G18" i="18" s="1"/>
  <c r="L16" i="18"/>
  <c r="F16" i="18"/>
  <c r="M16" i="18" s="1"/>
  <c r="F15" i="18"/>
  <c r="M15" i="18" s="1"/>
  <c r="L15" i="18"/>
  <c r="E16" i="16"/>
  <c r="L15" i="16"/>
  <c r="F15" i="16"/>
  <c r="M15" i="16" s="1"/>
  <c r="L14" i="15"/>
  <c r="F14" i="15"/>
  <c r="M14" i="15" s="1"/>
  <c r="G14" i="15"/>
  <c r="L14" i="14"/>
  <c r="F14" i="14"/>
  <c r="M14" i="14" s="1"/>
  <c r="G14" i="14"/>
  <c r="P13" i="14"/>
  <c r="E14" i="13"/>
  <c r="G14" i="13" s="1"/>
  <c r="P13" i="13"/>
  <c r="E15" i="12"/>
  <c r="G15" i="12" s="1"/>
  <c r="P14" i="12"/>
  <c r="G15" i="7"/>
  <c r="E16" i="7" s="1"/>
  <c r="P15" i="11"/>
  <c r="G16" i="11"/>
  <c r="E17" i="11" s="1"/>
  <c r="E15" i="9"/>
  <c r="F14" i="9"/>
  <c r="M14" i="9" s="1"/>
  <c r="L14" i="9"/>
  <c r="F15" i="7"/>
  <c r="M15" i="7" s="1"/>
  <c r="L15" i="7"/>
  <c r="G15" i="19" l="1"/>
  <c r="F15" i="19"/>
  <c r="M15" i="19" s="1"/>
  <c r="L15" i="19"/>
  <c r="P15" i="19" s="1"/>
  <c r="P16" i="18"/>
  <c r="P15" i="18"/>
  <c r="L17" i="18"/>
  <c r="F17" i="18"/>
  <c r="M17" i="18" s="1"/>
  <c r="H14" i="27"/>
  <c r="F15" i="27"/>
  <c r="O14" i="27"/>
  <c r="G15" i="26"/>
  <c r="E16" i="26" s="1"/>
  <c r="L15" i="26"/>
  <c r="I15" i="26"/>
  <c r="H15" i="25"/>
  <c r="O15" i="25"/>
  <c r="F16" i="25"/>
  <c r="N16" i="24"/>
  <c r="O16" i="24" s="1"/>
  <c r="H16" i="24"/>
  <c r="F17" i="24"/>
  <c r="F15" i="21"/>
  <c r="M15" i="21" s="1"/>
  <c r="L15" i="21"/>
  <c r="G15" i="21"/>
  <c r="P15" i="20"/>
  <c r="E16" i="20"/>
  <c r="G19" i="18"/>
  <c r="L18" i="18"/>
  <c r="F18" i="18"/>
  <c r="M18" i="18" s="1"/>
  <c r="F16" i="16"/>
  <c r="M16" i="16" s="1"/>
  <c r="L16" i="16"/>
  <c r="P16" i="16" s="1"/>
  <c r="P15" i="16"/>
  <c r="G16" i="16"/>
  <c r="E15" i="15"/>
  <c r="P14" i="15"/>
  <c r="P14" i="14"/>
  <c r="E15" i="14"/>
  <c r="E15" i="13"/>
  <c r="L14" i="13"/>
  <c r="F14" i="13"/>
  <c r="M14" i="13" s="1"/>
  <c r="E16" i="12"/>
  <c r="G16" i="12" s="1"/>
  <c r="L15" i="12"/>
  <c r="F15" i="12"/>
  <c r="M15" i="12" s="1"/>
  <c r="G17" i="11"/>
  <c r="E18" i="11" s="1"/>
  <c r="L16" i="11"/>
  <c r="F16" i="11"/>
  <c r="M16" i="11" s="1"/>
  <c r="P15" i="7"/>
  <c r="P14" i="9"/>
  <c r="L15" i="9"/>
  <c r="F15" i="9"/>
  <c r="M15" i="9" s="1"/>
  <c r="G15" i="9"/>
  <c r="L16" i="7"/>
  <c r="F16" i="7"/>
  <c r="M16" i="7" s="1"/>
  <c r="G16" i="7"/>
  <c r="E17" i="7" s="1"/>
  <c r="G16" i="19" l="1"/>
  <c r="P17" i="18"/>
  <c r="L15" i="27"/>
  <c r="I15" i="27"/>
  <c r="G15" i="27"/>
  <c r="F16" i="26"/>
  <c r="I16" i="26" s="1"/>
  <c r="N16" i="26" s="1"/>
  <c r="G16" i="26"/>
  <c r="E17" i="26" s="1"/>
  <c r="F17" i="26" s="1"/>
  <c r="N15" i="26"/>
  <c r="O15" i="26" s="1"/>
  <c r="H15" i="26"/>
  <c r="L16" i="25"/>
  <c r="I16" i="25"/>
  <c r="G16" i="25"/>
  <c r="L17" i="24"/>
  <c r="I17" i="24"/>
  <c r="N17" i="24" s="1"/>
  <c r="G17" i="24"/>
  <c r="E16" i="21"/>
  <c r="G16" i="21" s="1"/>
  <c r="P15" i="21"/>
  <c r="L16" i="20"/>
  <c r="F16" i="20"/>
  <c r="M16" i="20" s="1"/>
  <c r="G16" i="20"/>
  <c r="L16" i="19"/>
  <c r="F16" i="19"/>
  <c r="M16" i="19" s="1"/>
  <c r="G20" i="18"/>
  <c r="P18" i="18"/>
  <c r="F19" i="18"/>
  <c r="M19" i="18" s="1"/>
  <c r="L19" i="18"/>
  <c r="E17" i="16"/>
  <c r="F15" i="15"/>
  <c r="M15" i="15" s="1"/>
  <c r="L15" i="15"/>
  <c r="G15" i="15"/>
  <c r="F15" i="14"/>
  <c r="M15" i="14" s="1"/>
  <c r="L15" i="14"/>
  <c r="G15" i="14"/>
  <c r="F15" i="13"/>
  <c r="M15" i="13" s="1"/>
  <c r="L15" i="13"/>
  <c r="P14" i="13"/>
  <c r="G15" i="13"/>
  <c r="P15" i="12"/>
  <c r="E17" i="12"/>
  <c r="G17" i="12" s="1"/>
  <c r="F16" i="12"/>
  <c r="M16" i="12" s="1"/>
  <c r="L16" i="12"/>
  <c r="P16" i="11"/>
  <c r="F17" i="11"/>
  <c r="M17" i="11" s="1"/>
  <c r="L17" i="11"/>
  <c r="E16" i="9"/>
  <c r="G16" i="9" s="1"/>
  <c r="P15" i="9"/>
  <c r="G17" i="7"/>
  <c r="E18" i="7" s="1"/>
  <c r="P16" i="7"/>
  <c r="F16" i="27" l="1"/>
  <c r="N15" i="27"/>
  <c r="O15" i="27" s="1"/>
  <c r="H15" i="27"/>
  <c r="L16" i="26"/>
  <c r="O16" i="26" s="1"/>
  <c r="G17" i="26"/>
  <c r="E18" i="26" s="1"/>
  <c r="F18" i="26" s="1"/>
  <c r="L17" i="26"/>
  <c r="I17" i="26"/>
  <c r="N17" i="26" s="1"/>
  <c r="H16" i="26"/>
  <c r="F17" i="25"/>
  <c r="N16" i="25"/>
  <c r="O16" i="25" s="1"/>
  <c r="H16" i="25"/>
  <c r="F18" i="24"/>
  <c r="H17" i="24"/>
  <c r="O17" i="24"/>
  <c r="E17" i="21"/>
  <c r="L16" i="21"/>
  <c r="F16" i="21"/>
  <c r="M16" i="21" s="1"/>
  <c r="E17" i="20"/>
  <c r="P16" i="20"/>
  <c r="P16" i="19"/>
  <c r="F17" i="19"/>
  <c r="M17" i="19" s="1"/>
  <c r="L17" i="19"/>
  <c r="G17" i="19"/>
  <c r="P19" i="18"/>
  <c r="G21" i="18"/>
  <c r="L20" i="18"/>
  <c r="F20" i="18"/>
  <c r="M20" i="18" s="1"/>
  <c r="L17" i="16"/>
  <c r="F17" i="16"/>
  <c r="M17" i="16" s="1"/>
  <c r="G17" i="16"/>
  <c r="P15" i="15"/>
  <c r="E16" i="15"/>
  <c r="P15" i="14"/>
  <c r="E16" i="14"/>
  <c r="E16" i="13"/>
  <c r="G16" i="13" s="1"/>
  <c r="P15" i="13"/>
  <c r="E18" i="12"/>
  <c r="G18" i="12"/>
  <c r="P16" i="12"/>
  <c r="L17" i="12"/>
  <c r="F17" i="12"/>
  <c r="M17" i="12" s="1"/>
  <c r="L18" i="11"/>
  <c r="F18" i="11"/>
  <c r="M18" i="11" s="1"/>
  <c r="P17" i="11"/>
  <c r="G18" i="11"/>
  <c r="E19" i="11" s="1"/>
  <c r="E17" i="9"/>
  <c r="F16" i="9"/>
  <c r="M16" i="9" s="1"/>
  <c r="L16" i="9"/>
  <c r="F17" i="7"/>
  <c r="M17" i="7" s="1"/>
  <c r="L17" i="7"/>
  <c r="G16" i="27" l="1"/>
  <c r="L16" i="27"/>
  <c r="I16" i="27"/>
  <c r="N16" i="27" s="1"/>
  <c r="H17" i="26"/>
  <c r="O17" i="26"/>
  <c r="I18" i="26"/>
  <c r="N18" i="26" s="1"/>
  <c r="L18" i="26"/>
  <c r="G18" i="26"/>
  <c r="G17" i="25"/>
  <c r="F18" i="25" s="1"/>
  <c r="L17" i="25"/>
  <c r="I17" i="25"/>
  <c r="N17" i="25" s="1"/>
  <c r="L18" i="24"/>
  <c r="I18" i="24"/>
  <c r="N18" i="24" s="1"/>
  <c r="G18" i="24"/>
  <c r="P16" i="21"/>
  <c r="F17" i="21"/>
  <c r="M17" i="21" s="1"/>
  <c r="L17" i="21"/>
  <c r="P17" i="21" s="1"/>
  <c r="G17" i="21"/>
  <c r="F17" i="20"/>
  <c r="M17" i="20" s="1"/>
  <c r="L17" i="20"/>
  <c r="G17" i="20"/>
  <c r="P17" i="19"/>
  <c r="G18" i="19"/>
  <c r="G22" i="18"/>
  <c r="F21" i="18"/>
  <c r="M21" i="18" s="1"/>
  <c r="L21" i="18"/>
  <c r="P20" i="18"/>
  <c r="E18" i="16"/>
  <c r="P17" i="16"/>
  <c r="L16" i="15"/>
  <c r="F16" i="15"/>
  <c r="M16" i="15" s="1"/>
  <c r="G16" i="15"/>
  <c r="L16" i="14"/>
  <c r="F16" i="14"/>
  <c r="M16" i="14" s="1"/>
  <c r="G16" i="14"/>
  <c r="L16" i="13"/>
  <c r="F16" i="13"/>
  <c r="M16" i="13" s="1"/>
  <c r="E17" i="13"/>
  <c r="G17" i="13" s="1"/>
  <c r="P17" i="12"/>
  <c r="E19" i="12"/>
  <c r="F18" i="12"/>
  <c r="M18" i="12" s="1"/>
  <c r="L18" i="12"/>
  <c r="G19" i="11"/>
  <c r="E20" i="11" s="1"/>
  <c r="P18" i="11"/>
  <c r="P17" i="7"/>
  <c r="P16" i="9"/>
  <c r="L17" i="9"/>
  <c r="F17" i="9"/>
  <c r="M17" i="9" s="1"/>
  <c r="G17" i="9"/>
  <c r="L18" i="7"/>
  <c r="F18" i="7"/>
  <c r="M18" i="7" s="1"/>
  <c r="G18" i="7"/>
  <c r="E19" i="7" s="1"/>
  <c r="P17" i="20" l="1"/>
  <c r="P21" i="18"/>
  <c r="O16" i="27"/>
  <c r="F17" i="27"/>
  <c r="H16" i="27"/>
  <c r="O18" i="26"/>
  <c r="E19" i="26"/>
  <c r="F19" i="26" s="1"/>
  <c r="H18" i="26"/>
  <c r="L18" i="25"/>
  <c r="I18" i="25"/>
  <c r="N18" i="25" s="1"/>
  <c r="G18" i="25"/>
  <c r="O17" i="25"/>
  <c r="H17" i="25"/>
  <c r="F19" i="24"/>
  <c r="H18" i="24"/>
  <c r="O18" i="24"/>
  <c r="E18" i="21"/>
  <c r="G18" i="21" s="1"/>
  <c r="E18" i="20"/>
  <c r="L18" i="19"/>
  <c r="F18" i="19"/>
  <c r="M18" i="19" s="1"/>
  <c r="G23" i="18"/>
  <c r="L22" i="18"/>
  <c r="F22" i="18"/>
  <c r="M22" i="18" s="1"/>
  <c r="F18" i="16"/>
  <c r="M18" i="16" s="1"/>
  <c r="L18" i="16"/>
  <c r="G18" i="16"/>
  <c r="E17" i="15"/>
  <c r="P16" i="15"/>
  <c r="P16" i="14"/>
  <c r="E17" i="14"/>
  <c r="E18" i="13"/>
  <c r="F17" i="13"/>
  <c r="M17" i="13" s="1"/>
  <c r="L17" i="13"/>
  <c r="P16" i="13"/>
  <c r="P18" i="12"/>
  <c r="L19" i="12"/>
  <c r="F19" i="12"/>
  <c r="M19" i="12" s="1"/>
  <c r="G19" i="12"/>
  <c r="G20" i="11"/>
  <c r="E21" i="11" s="1"/>
  <c r="F19" i="11"/>
  <c r="M19" i="11" s="1"/>
  <c r="L19" i="11"/>
  <c r="E18" i="9"/>
  <c r="G18" i="9" s="1"/>
  <c r="P17" i="9"/>
  <c r="G19" i="7"/>
  <c r="E20" i="7" s="1"/>
  <c r="P18" i="7"/>
  <c r="L17" i="27" l="1"/>
  <c r="I17" i="27"/>
  <c r="N17" i="27" s="1"/>
  <c r="G17" i="27"/>
  <c r="G19" i="26"/>
  <c r="B86" i="26" s="1"/>
  <c r="B9" i="30" s="1"/>
  <c r="C16" i="30" s="1"/>
  <c r="L19" i="26"/>
  <c r="I19" i="26"/>
  <c r="H18" i="25"/>
  <c r="F19" i="25"/>
  <c r="O18" i="25"/>
  <c r="L19" i="24"/>
  <c r="I19" i="24"/>
  <c r="N19" i="24" s="1"/>
  <c r="G19" i="24"/>
  <c r="E19" i="21"/>
  <c r="L18" i="21"/>
  <c r="F18" i="21"/>
  <c r="M18" i="21" s="1"/>
  <c r="L18" i="20"/>
  <c r="F18" i="20"/>
  <c r="M18" i="20" s="1"/>
  <c r="G18" i="20"/>
  <c r="P18" i="19"/>
  <c r="F19" i="19"/>
  <c r="M19" i="19" s="1"/>
  <c r="L19" i="19"/>
  <c r="G19" i="19"/>
  <c r="G24" i="18"/>
  <c r="P22" i="18"/>
  <c r="F23" i="18"/>
  <c r="M23" i="18" s="1"/>
  <c r="L23" i="18"/>
  <c r="P18" i="16"/>
  <c r="E19" i="16"/>
  <c r="F17" i="15"/>
  <c r="M17" i="15" s="1"/>
  <c r="L17" i="15"/>
  <c r="G17" i="15"/>
  <c r="F17" i="14"/>
  <c r="M17" i="14" s="1"/>
  <c r="L17" i="14"/>
  <c r="G17" i="14"/>
  <c r="P17" i="13"/>
  <c r="L18" i="13"/>
  <c r="F18" i="13"/>
  <c r="M18" i="13" s="1"/>
  <c r="G18" i="13"/>
  <c r="E20" i="12"/>
  <c r="G20" i="12" s="1"/>
  <c r="P19" i="12"/>
  <c r="P19" i="11"/>
  <c r="G21" i="11"/>
  <c r="E22" i="11" s="1"/>
  <c r="L20" i="11"/>
  <c r="F20" i="11"/>
  <c r="M20" i="11" s="1"/>
  <c r="E19" i="9"/>
  <c r="F18" i="9"/>
  <c r="M18" i="9" s="1"/>
  <c r="L18" i="9"/>
  <c r="F19" i="7"/>
  <c r="M19" i="7" s="1"/>
  <c r="L19" i="7"/>
  <c r="N19" i="26" l="1"/>
  <c r="B82" i="26"/>
  <c r="F18" i="27"/>
  <c r="O17" i="27"/>
  <c r="H17" i="27"/>
  <c r="O19" i="26"/>
  <c r="E20" i="26"/>
  <c r="F20" i="26" s="1"/>
  <c r="H19" i="26"/>
  <c r="B88" i="26" s="1"/>
  <c r="B8" i="30" s="1"/>
  <c r="C15" i="30" s="1"/>
  <c r="B17" i="30" s="1"/>
  <c r="G19" i="25"/>
  <c r="F20" i="25" s="1"/>
  <c r="L19" i="25"/>
  <c r="I19" i="25"/>
  <c r="F20" i="24"/>
  <c r="O19" i="24"/>
  <c r="H19" i="24"/>
  <c r="P18" i="21"/>
  <c r="F19" i="21"/>
  <c r="M19" i="21" s="1"/>
  <c r="L19" i="21"/>
  <c r="G19" i="21"/>
  <c r="E19" i="20"/>
  <c r="P18" i="20"/>
  <c r="P19" i="19"/>
  <c r="P23" i="18"/>
  <c r="G25" i="18"/>
  <c r="L24" i="18"/>
  <c r="F24" i="18"/>
  <c r="M24" i="18" s="1"/>
  <c r="L19" i="16"/>
  <c r="F19" i="16"/>
  <c r="M19" i="16" s="1"/>
  <c r="G19" i="16"/>
  <c r="P17" i="15"/>
  <c r="E18" i="15"/>
  <c r="P17" i="14"/>
  <c r="E18" i="14"/>
  <c r="E19" i="13"/>
  <c r="P18" i="13"/>
  <c r="E21" i="12"/>
  <c r="F20" i="12"/>
  <c r="M20" i="12" s="1"/>
  <c r="L20" i="12"/>
  <c r="P20" i="11"/>
  <c r="F21" i="11"/>
  <c r="M21" i="11" s="1"/>
  <c r="L21" i="11"/>
  <c r="P18" i="9"/>
  <c r="L19" i="9"/>
  <c r="F19" i="9"/>
  <c r="M19" i="9" s="1"/>
  <c r="G19" i="9"/>
  <c r="P19" i="7"/>
  <c r="L20" i="7"/>
  <c r="F20" i="7"/>
  <c r="M20" i="7" s="1"/>
  <c r="G20" i="7"/>
  <c r="E21" i="7" s="1"/>
  <c r="G18" i="27" l="1"/>
  <c r="F19" i="27" s="1"/>
  <c r="L18" i="27"/>
  <c r="I18" i="27"/>
  <c r="N18" i="27" s="1"/>
  <c r="G20" i="26"/>
  <c r="L20" i="26"/>
  <c r="I20" i="26"/>
  <c r="N20" i="26" s="1"/>
  <c r="G20" i="25"/>
  <c r="L20" i="25"/>
  <c r="I20" i="25"/>
  <c r="N20" i="25" s="1"/>
  <c r="N19" i="25"/>
  <c r="O19" i="25" s="1"/>
  <c r="H19" i="25"/>
  <c r="L20" i="24"/>
  <c r="I20" i="24"/>
  <c r="N20" i="24" s="1"/>
  <c r="G20" i="24"/>
  <c r="E20" i="21"/>
  <c r="P19" i="21"/>
  <c r="F19" i="20"/>
  <c r="M19" i="20" s="1"/>
  <c r="L19" i="20"/>
  <c r="G19" i="20"/>
  <c r="B53" i="20" s="1"/>
  <c r="L20" i="19"/>
  <c r="F20" i="19"/>
  <c r="M20" i="19" s="1"/>
  <c r="G20" i="19"/>
  <c r="P24" i="18"/>
  <c r="G26" i="18"/>
  <c r="F25" i="18"/>
  <c r="M25" i="18" s="1"/>
  <c r="L25" i="18"/>
  <c r="P19" i="16"/>
  <c r="E20" i="16"/>
  <c r="L18" i="15"/>
  <c r="F18" i="15"/>
  <c r="M18" i="15" s="1"/>
  <c r="G18" i="15"/>
  <c r="L18" i="14"/>
  <c r="F18" i="14"/>
  <c r="M18" i="14" s="1"/>
  <c r="G18" i="14"/>
  <c r="F19" i="13"/>
  <c r="M19" i="13" s="1"/>
  <c r="L19" i="13"/>
  <c r="G19" i="13"/>
  <c r="P20" i="12"/>
  <c r="L21" i="12"/>
  <c r="F21" i="12"/>
  <c r="M21" i="12" s="1"/>
  <c r="G21" i="12"/>
  <c r="P21" i="11"/>
  <c r="L22" i="11"/>
  <c r="F22" i="11"/>
  <c r="M22" i="11" s="1"/>
  <c r="G22" i="11"/>
  <c r="E23" i="11" s="1"/>
  <c r="P20" i="7"/>
  <c r="E20" i="9"/>
  <c r="G20" i="9" s="1"/>
  <c r="P19" i="9"/>
  <c r="G21" i="7"/>
  <c r="E22" i="7" s="1"/>
  <c r="L19" i="27" l="1"/>
  <c r="I19" i="27"/>
  <c r="N19" i="27" s="1"/>
  <c r="G19" i="27"/>
  <c r="O18" i="27"/>
  <c r="H18" i="27"/>
  <c r="H20" i="26"/>
  <c r="O20" i="26"/>
  <c r="E21" i="26"/>
  <c r="F21" i="26" s="1"/>
  <c r="H20" i="25"/>
  <c r="O20" i="25"/>
  <c r="F21" i="25"/>
  <c r="H20" i="24"/>
  <c r="F21" i="24"/>
  <c r="O20" i="24"/>
  <c r="L20" i="21"/>
  <c r="F20" i="21"/>
  <c r="M20" i="21" s="1"/>
  <c r="G20" i="21"/>
  <c r="P19" i="20"/>
  <c r="B50" i="20"/>
  <c r="E20" i="20"/>
  <c r="G21" i="19"/>
  <c r="P20" i="19"/>
  <c r="P25" i="18"/>
  <c r="G27" i="18"/>
  <c r="L26" i="18"/>
  <c r="F26" i="18"/>
  <c r="M26" i="18" s="1"/>
  <c r="F20" i="16"/>
  <c r="M20" i="16" s="1"/>
  <c r="L20" i="16"/>
  <c r="G20" i="16"/>
  <c r="E19" i="15"/>
  <c r="P18" i="15"/>
  <c r="E19" i="14"/>
  <c r="P18" i="14"/>
  <c r="P19" i="13"/>
  <c r="E20" i="13"/>
  <c r="P21" i="12"/>
  <c r="E22" i="12"/>
  <c r="G23" i="11"/>
  <c r="E24" i="11" s="1"/>
  <c r="P22" i="11"/>
  <c r="E21" i="9"/>
  <c r="G21" i="9" s="1"/>
  <c r="F20" i="9"/>
  <c r="M20" i="9" s="1"/>
  <c r="L20" i="9"/>
  <c r="F21" i="7"/>
  <c r="M21" i="7" s="1"/>
  <c r="L21" i="7"/>
  <c r="H19" i="27" l="1"/>
  <c r="O19" i="27"/>
  <c r="F20" i="27"/>
  <c r="G21" i="26"/>
  <c r="E22" i="26" s="1"/>
  <c r="F22" i="26" s="1"/>
  <c r="I21" i="26"/>
  <c r="N21" i="26" s="1"/>
  <c r="L21" i="26"/>
  <c r="G21" i="25"/>
  <c r="F22" i="25" s="1"/>
  <c r="L21" i="25"/>
  <c r="I21" i="25"/>
  <c r="L21" i="24"/>
  <c r="I21" i="24"/>
  <c r="G21" i="24"/>
  <c r="E21" i="21"/>
  <c r="P20" i="21"/>
  <c r="L20" i="20"/>
  <c r="F20" i="20"/>
  <c r="M20" i="20" s="1"/>
  <c r="G20" i="20"/>
  <c r="F21" i="19"/>
  <c r="M21" i="19" s="1"/>
  <c r="L21" i="19"/>
  <c r="G28" i="18"/>
  <c r="F27" i="18"/>
  <c r="M27" i="18" s="1"/>
  <c r="L27" i="18"/>
  <c r="P26" i="18"/>
  <c r="B53" i="16"/>
  <c r="E21" i="16"/>
  <c r="P20" i="16"/>
  <c r="B50" i="16"/>
  <c r="F19" i="15"/>
  <c r="M19" i="15" s="1"/>
  <c r="L19" i="15"/>
  <c r="G19" i="15"/>
  <c r="F19" i="14"/>
  <c r="M19" i="14" s="1"/>
  <c r="L19" i="14"/>
  <c r="G19" i="14"/>
  <c r="L20" i="13"/>
  <c r="F20" i="13"/>
  <c r="M20" i="13" s="1"/>
  <c r="G20" i="13"/>
  <c r="F22" i="12"/>
  <c r="M22" i="12" s="1"/>
  <c r="L22" i="12"/>
  <c r="P22" i="12" s="1"/>
  <c r="G22" i="12"/>
  <c r="F23" i="11"/>
  <c r="M23" i="11" s="1"/>
  <c r="L23" i="11"/>
  <c r="P20" i="9"/>
  <c r="E22" i="9"/>
  <c r="G22" i="9" s="1"/>
  <c r="L21" i="9"/>
  <c r="F21" i="9"/>
  <c r="M21" i="9" s="1"/>
  <c r="P21" i="7"/>
  <c r="L22" i="7"/>
  <c r="F22" i="7"/>
  <c r="M22" i="7" s="1"/>
  <c r="G22" i="7"/>
  <c r="E23" i="7" s="1"/>
  <c r="P27" i="18" l="1"/>
  <c r="L20" i="27"/>
  <c r="I20" i="27"/>
  <c r="G20" i="27"/>
  <c r="H21" i="26"/>
  <c r="O21" i="26"/>
  <c r="L22" i="26"/>
  <c r="I22" i="26"/>
  <c r="N22" i="26" s="1"/>
  <c r="G22" i="26"/>
  <c r="N21" i="25"/>
  <c r="O21" i="25" s="1"/>
  <c r="H21" i="25"/>
  <c r="L22" i="25"/>
  <c r="I22" i="25"/>
  <c r="N22" i="25" s="1"/>
  <c r="G22" i="25"/>
  <c r="N21" i="24"/>
  <c r="O21" i="24" s="1"/>
  <c r="H21" i="24"/>
  <c r="F22" i="24"/>
  <c r="F21" i="21"/>
  <c r="M21" i="21" s="1"/>
  <c r="L21" i="21"/>
  <c r="P21" i="21" s="1"/>
  <c r="G21" i="21"/>
  <c r="E21" i="20"/>
  <c r="P20" i="20"/>
  <c r="P21" i="19"/>
  <c r="L22" i="19"/>
  <c r="F22" i="19"/>
  <c r="M22" i="19" s="1"/>
  <c r="G22" i="19"/>
  <c r="E29" i="18"/>
  <c r="G29" i="18" s="1"/>
  <c r="L28" i="18"/>
  <c r="F28" i="18"/>
  <c r="M28" i="18" s="1"/>
  <c r="L21" i="16"/>
  <c r="F21" i="16"/>
  <c r="M21" i="16" s="1"/>
  <c r="G21" i="16"/>
  <c r="E20" i="15"/>
  <c r="P19" i="15"/>
  <c r="P19" i="14"/>
  <c r="E20" i="14"/>
  <c r="E21" i="13"/>
  <c r="P20" i="13"/>
  <c r="E23" i="12"/>
  <c r="G23" i="12" s="1"/>
  <c r="P23" i="11"/>
  <c r="L24" i="11"/>
  <c r="F24" i="11"/>
  <c r="M24" i="11" s="1"/>
  <c r="G24" i="11"/>
  <c r="E25" i="11" s="1"/>
  <c r="P21" i="9"/>
  <c r="E23" i="9"/>
  <c r="G23" i="9" s="1"/>
  <c r="F22" i="9"/>
  <c r="M22" i="9" s="1"/>
  <c r="L22" i="9"/>
  <c r="G23" i="7"/>
  <c r="E24" i="7" s="1"/>
  <c r="P22" i="7"/>
  <c r="F21" i="27" l="1"/>
  <c r="N20" i="27"/>
  <c r="O20" i="27" s="1"/>
  <c r="H20" i="27"/>
  <c r="E23" i="26"/>
  <c r="F23" i="26" s="1"/>
  <c r="O22" i="26"/>
  <c r="H22" i="26"/>
  <c r="F23" i="25"/>
  <c r="O22" i="25"/>
  <c r="H22" i="25"/>
  <c r="L22" i="24"/>
  <c r="I22" i="24"/>
  <c r="N22" i="24" s="1"/>
  <c r="G22" i="24"/>
  <c r="E22" i="21"/>
  <c r="F21" i="20"/>
  <c r="M21" i="20" s="1"/>
  <c r="L21" i="20"/>
  <c r="P21" i="20" s="1"/>
  <c r="G21" i="20"/>
  <c r="P22" i="19"/>
  <c r="P28" i="18"/>
  <c r="E30" i="18"/>
  <c r="G30" i="18" s="1"/>
  <c r="F29" i="18"/>
  <c r="M29" i="18" s="1"/>
  <c r="L29" i="18"/>
  <c r="E22" i="16"/>
  <c r="P21" i="16"/>
  <c r="L20" i="15"/>
  <c r="F20" i="15"/>
  <c r="M20" i="15" s="1"/>
  <c r="G20" i="15"/>
  <c r="L20" i="14"/>
  <c r="F20" i="14"/>
  <c r="M20" i="14" s="1"/>
  <c r="G20" i="14"/>
  <c r="F21" i="13"/>
  <c r="M21" i="13" s="1"/>
  <c r="L21" i="13"/>
  <c r="G21" i="13"/>
  <c r="L23" i="12"/>
  <c r="F23" i="12"/>
  <c r="M23" i="12" s="1"/>
  <c r="E24" i="12"/>
  <c r="P24" i="11"/>
  <c r="P22" i="9"/>
  <c r="E24" i="9"/>
  <c r="G24" i="9" s="1"/>
  <c r="L23" i="9"/>
  <c r="F23" i="9"/>
  <c r="M23" i="9" s="1"/>
  <c r="F23" i="7"/>
  <c r="M23" i="7" s="1"/>
  <c r="L23" i="7"/>
  <c r="L21" i="27" l="1"/>
  <c r="I21" i="27"/>
  <c r="N21" i="27" s="1"/>
  <c r="G21" i="27"/>
  <c r="G23" i="26"/>
  <c r="E24" i="26" s="1"/>
  <c r="F24" i="26" s="1"/>
  <c r="L23" i="26"/>
  <c r="I23" i="26"/>
  <c r="N23" i="26" s="1"/>
  <c r="G23" i="25"/>
  <c r="F24" i="25" s="1"/>
  <c r="L23" i="25"/>
  <c r="I23" i="25"/>
  <c r="N23" i="25" s="1"/>
  <c r="F23" i="24"/>
  <c r="O22" i="24"/>
  <c r="H22" i="24"/>
  <c r="L22" i="21"/>
  <c r="F22" i="21"/>
  <c r="M22" i="21" s="1"/>
  <c r="G22" i="21"/>
  <c r="E22" i="20"/>
  <c r="G22" i="20" s="1"/>
  <c r="F23" i="19"/>
  <c r="M23" i="19" s="1"/>
  <c r="L23" i="19"/>
  <c r="G23" i="19"/>
  <c r="P29" i="18"/>
  <c r="E31" i="18"/>
  <c r="G31" i="18" s="1"/>
  <c r="L30" i="18"/>
  <c r="F30" i="18"/>
  <c r="M30" i="18" s="1"/>
  <c r="F22" i="16"/>
  <c r="M22" i="16" s="1"/>
  <c r="L22" i="16"/>
  <c r="P22" i="16" s="1"/>
  <c r="G22" i="16"/>
  <c r="B53" i="15"/>
  <c r="E21" i="15"/>
  <c r="P20" i="15"/>
  <c r="B50" i="15"/>
  <c r="E21" i="14"/>
  <c r="P20" i="14"/>
  <c r="P21" i="13"/>
  <c r="E22" i="13"/>
  <c r="P23" i="12"/>
  <c r="F24" i="12"/>
  <c r="M24" i="12" s="1"/>
  <c r="L24" i="12"/>
  <c r="G24" i="12"/>
  <c r="F25" i="11"/>
  <c r="M25" i="11" s="1"/>
  <c r="L25" i="11"/>
  <c r="P25" i="11" s="1"/>
  <c r="G25" i="11"/>
  <c r="E26" i="11" s="1"/>
  <c r="E25" i="9"/>
  <c r="G25" i="9" s="1"/>
  <c r="P23" i="9"/>
  <c r="F24" i="9"/>
  <c r="M24" i="9" s="1"/>
  <c r="L24" i="9"/>
  <c r="P23" i="7"/>
  <c r="L24" i="7"/>
  <c r="F24" i="7"/>
  <c r="M24" i="7" s="1"/>
  <c r="G24" i="7"/>
  <c r="E25" i="7" s="1"/>
  <c r="H21" i="27" l="1"/>
  <c r="F22" i="27"/>
  <c r="O21" i="27"/>
  <c r="G24" i="26"/>
  <c r="E25" i="26" s="1"/>
  <c r="F25" i="26" s="1"/>
  <c r="O23" i="26"/>
  <c r="H23" i="26"/>
  <c r="I24" i="26"/>
  <c r="N24" i="26" s="1"/>
  <c r="L24" i="26"/>
  <c r="G24" i="25"/>
  <c r="O23" i="25"/>
  <c r="L24" i="25"/>
  <c r="I24" i="25"/>
  <c r="N24" i="25" s="1"/>
  <c r="H23" i="25"/>
  <c r="L23" i="24"/>
  <c r="I23" i="24"/>
  <c r="N23" i="24" s="1"/>
  <c r="G23" i="24"/>
  <c r="E23" i="21"/>
  <c r="P22" i="21"/>
  <c r="E23" i="20"/>
  <c r="L22" i="20"/>
  <c r="F22" i="20"/>
  <c r="M22" i="20" s="1"/>
  <c r="P23" i="19"/>
  <c r="G24" i="19"/>
  <c r="P30" i="18"/>
  <c r="E32" i="18"/>
  <c r="G32" i="18" s="1"/>
  <c r="F31" i="18"/>
  <c r="M31" i="18" s="1"/>
  <c r="L31" i="18"/>
  <c r="E23" i="16"/>
  <c r="F21" i="15"/>
  <c r="M21" i="15" s="1"/>
  <c r="L21" i="15"/>
  <c r="P21" i="15" s="1"/>
  <c r="G21" i="15"/>
  <c r="F21" i="14"/>
  <c r="M21" i="14" s="1"/>
  <c r="L21" i="14"/>
  <c r="P21" i="14" s="1"/>
  <c r="G21" i="14"/>
  <c r="L22" i="13"/>
  <c r="F22" i="13"/>
  <c r="M22" i="13" s="1"/>
  <c r="G22" i="13"/>
  <c r="P24" i="12"/>
  <c r="E25" i="12"/>
  <c r="G25" i="12" s="1"/>
  <c r="P24" i="9"/>
  <c r="E26" i="9"/>
  <c r="G26" i="9" s="1"/>
  <c r="L25" i="9"/>
  <c r="F25" i="9"/>
  <c r="M25" i="9" s="1"/>
  <c r="G25" i="7"/>
  <c r="E26" i="7" s="1"/>
  <c r="P24" i="7"/>
  <c r="L22" i="27" l="1"/>
  <c r="I22" i="27"/>
  <c r="G22" i="27"/>
  <c r="O24" i="26"/>
  <c r="G25" i="26"/>
  <c r="L25" i="26"/>
  <c r="I25" i="26"/>
  <c r="N25" i="26" s="1"/>
  <c r="H24" i="26"/>
  <c r="H24" i="25"/>
  <c r="F25" i="25"/>
  <c r="I25" i="25" s="1"/>
  <c r="G25" i="25"/>
  <c r="F26" i="25" s="1"/>
  <c r="O24" i="25"/>
  <c r="F24" i="24"/>
  <c r="O23" i="24"/>
  <c r="H23" i="24"/>
  <c r="F23" i="21"/>
  <c r="M23" i="21" s="1"/>
  <c r="L23" i="21"/>
  <c r="G23" i="21"/>
  <c r="P22" i="20"/>
  <c r="F23" i="20"/>
  <c r="M23" i="20" s="1"/>
  <c r="L23" i="20"/>
  <c r="G23" i="20"/>
  <c r="L24" i="19"/>
  <c r="F24" i="19"/>
  <c r="M24" i="19" s="1"/>
  <c r="P31" i="18"/>
  <c r="E33" i="18"/>
  <c r="G33" i="18" s="1"/>
  <c r="L32" i="18"/>
  <c r="F32" i="18"/>
  <c r="M32" i="18" s="1"/>
  <c r="L23" i="16"/>
  <c r="F23" i="16"/>
  <c r="M23" i="16" s="1"/>
  <c r="G23" i="16"/>
  <c r="E22" i="15"/>
  <c r="E22" i="14"/>
  <c r="P22" i="13"/>
  <c r="E23" i="13"/>
  <c r="E26" i="12"/>
  <c r="G26" i="12" s="1"/>
  <c r="L25" i="12"/>
  <c r="F25" i="12"/>
  <c r="M25" i="12" s="1"/>
  <c r="L26" i="11"/>
  <c r="F26" i="11"/>
  <c r="M26" i="11" s="1"/>
  <c r="G26" i="11"/>
  <c r="E27" i="11" s="1"/>
  <c r="E27" i="9"/>
  <c r="G27" i="9" s="1"/>
  <c r="P25" i="9"/>
  <c r="F26" i="9"/>
  <c r="M26" i="9" s="1"/>
  <c r="L26" i="9"/>
  <c r="F25" i="7"/>
  <c r="M25" i="7" s="1"/>
  <c r="L25" i="7"/>
  <c r="F23" i="27" l="1"/>
  <c r="N22" i="27"/>
  <c r="O22" i="27" s="1"/>
  <c r="H22" i="27"/>
  <c r="H25" i="26"/>
  <c r="O25" i="26"/>
  <c r="E26" i="26"/>
  <c r="F26" i="26" s="1"/>
  <c r="L25" i="25"/>
  <c r="N25" i="25"/>
  <c r="O25" i="25" s="1"/>
  <c r="H25" i="25"/>
  <c r="L26" i="25"/>
  <c r="I26" i="25"/>
  <c r="N26" i="25" s="1"/>
  <c r="G26" i="25"/>
  <c r="L24" i="24"/>
  <c r="I24" i="24"/>
  <c r="N24" i="24" s="1"/>
  <c r="G24" i="24"/>
  <c r="P23" i="21"/>
  <c r="E24" i="21"/>
  <c r="G24" i="21" s="1"/>
  <c r="P23" i="20"/>
  <c r="E24" i="20"/>
  <c r="P24" i="19"/>
  <c r="F25" i="19"/>
  <c r="M25" i="19" s="1"/>
  <c r="L25" i="19"/>
  <c r="G25" i="19"/>
  <c r="P32" i="18"/>
  <c r="E34" i="18"/>
  <c r="G34" i="18" s="1"/>
  <c r="F33" i="18"/>
  <c r="M33" i="18" s="1"/>
  <c r="L33" i="18"/>
  <c r="E24" i="16"/>
  <c r="P23" i="16"/>
  <c r="L22" i="15"/>
  <c r="F22" i="15"/>
  <c r="M22" i="15" s="1"/>
  <c r="G22" i="15"/>
  <c r="L22" i="14"/>
  <c r="F22" i="14"/>
  <c r="M22" i="14" s="1"/>
  <c r="G22" i="14"/>
  <c r="F23" i="13"/>
  <c r="M23" i="13" s="1"/>
  <c r="L23" i="13"/>
  <c r="G23" i="13"/>
  <c r="E27" i="12"/>
  <c r="P25" i="12"/>
  <c r="F26" i="12"/>
  <c r="M26" i="12" s="1"/>
  <c r="L26" i="12"/>
  <c r="P26" i="11"/>
  <c r="P26" i="9"/>
  <c r="E28" i="9"/>
  <c r="G28" i="9" s="1"/>
  <c r="L27" i="9"/>
  <c r="F27" i="9"/>
  <c r="M27" i="9" s="1"/>
  <c r="P25" i="7"/>
  <c r="L26" i="7"/>
  <c r="F26" i="7"/>
  <c r="M26" i="7" s="1"/>
  <c r="G26" i="7"/>
  <c r="E27" i="7" s="1"/>
  <c r="L23" i="27" l="1"/>
  <c r="I23" i="27"/>
  <c r="N23" i="27" s="1"/>
  <c r="G23" i="27"/>
  <c r="I26" i="26"/>
  <c r="L26" i="26"/>
  <c r="G26" i="26"/>
  <c r="F27" i="25"/>
  <c r="O26" i="25"/>
  <c r="H26" i="25"/>
  <c r="F25" i="24"/>
  <c r="O24" i="24"/>
  <c r="H24" i="24"/>
  <c r="E25" i="21"/>
  <c r="L24" i="21"/>
  <c r="F24" i="21"/>
  <c r="M24" i="21" s="1"/>
  <c r="L24" i="20"/>
  <c r="F24" i="20"/>
  <c r="M24" i="20" s="1"/>
  <c r="G24" i="20"/>
  <c r="P25" i="19"/>
  <c r="P33" i="18"/>
  <c r="E35" i="18"/>
  <c r="G35" i="18" s="1"/>
  <c r="L34" i="18"/>
  <c r="F34" i="18"/>
  <c r="M34" i="18" s="1"/>
  <c r="F24" i="16"/>
  <c r="M24" i="16" s="1"/>
  <c r="L24" i="16"/>
  <c r="P24" i="16" s="1"/>
  <c r="G24" i="16"/>
  <c r="E23" i="15"/>
  <c r="P22" i="15"/>
  <c r="E23" i="14"/>
  <c r="P22" i="14"/>
  <c r="E24" i="13"/>
  <c r="P23" i="13"/>
  <c r="P26" i="12"/>
  <c r="L27" i="12"/>
  <c r="F27" i="12"/>
  <c r="M27" i="12" s="1"/>
  <c r="G27" i="12"/>
  <c r="F27" i="11"/>
  <c r="M27" i="11" s="1"/>
  <c r="L27" i="11"/>
  <c r="G27" i="11"/>
  <c r="E28" i="11" s="1"/>
  <c r="P27" i="9"/>
  <c r="E29" i="9"/>
  <c r="G29" i="9" s="1"/>
  <c r="F28" i="9"/>
  <c r="M28" i="9" s="1"/>
  <c r="L28" i="9"/>
  <c r="G27" i="7"/>
  <c r="E28" i="7" s="1"/>
  <c r="P26" i="7"/>
  <c r="F24" i="27" l="1"/>
  <c r="O23" i="27"/>
  <c r="H23" i="27"/>
  <c r="E27" i="26"/>
  <c r="F27" i="26" s="1"/>
  <c r="N26" i="26"/>
  <c r="O26" i="26" s="1"/>
  <c r="H26" i="26"/>
  <c r="G27" i="25"/>
  <c r="F28" i="25" s="1"/>
  <c r="L27" i="25"/>
  <c r="I27" i="25"/>
  <c r="N27" i="25" s="1"/>
  <c r="L25" i="24"/>
  <c r="I25" i="24"/>
  <c r="N25" i="24" s="1"/>
  <c r="G25" i="24"/>
  <c r="F25" i="21"/>
  <c r="M25" i="21" s="1"/>
  <c r="L25" i="21"/>
  <c r="P25" i="21" s="1"/>
  <c r="P24" i="21"/>
  <c r="G25" i="21"/>
  <c r="E25" i="20"/>
  <c r="P24" i="20"/>
  <c r="L26" i="19"/>
  <c r="F26" i="19"/>
  <c r="M26" i="19" s="1"/>
  <c r="G26" i="19"/>
  <c r="E27" i="19" s="1"/>
  <c r="P34" i="18"/>
  <c r="E36" i="18"/>
  <c r="G36" i="18" s="1"/>
  <c r="F35" i="18"/>
  <c r="M35" i="18" s="1"/>
  <c r="L35" i="18"/>
  <c r="E25" i="16"/>
  <c r="F23" i="15"/>
  <c r="M23" i="15" s="1"/>
  <c r="L23" i="15"/>
  <c r="G23" i="15"/>
  <c r="F23" i="14"/>
  <c r="M23" i="14" s="1"/>
  <c r="L23" i="14"/>
  <c r="G23" i="14"/>
  <c r="L24" i="13"/>
  <c r="F24" i="13"/>
  <c r="M24" i="13" s="1"/>
  <c r="G24" i="13"/>
  <c r="E28" i="12"/>
  <c r="G28" i="12"/>
  <c r="P27" i="12"/>
  <c r="G28" i="11"/>
  <c r="E29" i="11" s="1"/>
  <c r="P27" i="11"/>
  <c r="P28" i="9"/>
  <c r="L29" i="9"/>
  <c r="F29" i="9"/>
  <c r="M29" i="9" s="1"/>
  <c r="E30" i="9"/>
  <c r="G30" i="9" s="1"/>
  <c r="F27" i="7"/>
  <c r="M27" i="7" s="1"/>
  <c r="L27" i="7"/>
  <c r="G24" i="27" l="1"/>
  <c r="L24" i="27"/>
  <c r="I24" i="27"/>
  <c r="N24" i="27" s="1"/>
  <c r="G27" i="26"/>
  <c r="E28" i="26" s="1"/>
  <c r="F28" i="26" s="1"/>
  <c r="L27" i="26"/>
  <c r="I27" i="26"/>
  <c r="N27" i="26" s="1"/>
  <c r="O27" i="25"/>
  <c r="G28" i="25"/>
  <c r="L28" i="25"/>
  <c r="I28" i="25"/>
  <c r="N28" i="25" s="1"/>
  <c r="H27" i="25"/>
  <c r="F26" i="24"/>
  <c r="O25" i="24"/>
  <c r="H25" i="24"/>
  <c r="E26" i="21"/>
  <c r="F25" i="20"/>
  <c r="M25" i="20" s="1"/>
  <c r="L25" i="20"/>
  <c r="P25" i="20" s="1"/>
  <c r="G25" i="20"/>
  <c r="P26" i="19"/>
  <c r="P35" i="18"/>
  <c r="E37" i="18"/>
  <c r="G37" i="18" s="1"/>
  <c r="L36" i="18"/>
  <c r="F36" i="18"/>
  <c r="M36" i="18" s="1"/>
  <c r="L25" i="16"/>
  <c r="F25" i="16"/>
  <c r="M25" i="16" s="1"/>
  <c r="G25" i="16"/>
  <c r="P23" i="15"/>
  <c r="E24" i="15"/>
  <c r="P23" i="14"/>
  <c r="E24" i="14"/>
  <c r="E25" i="13"/>
  <c r="G25" i="13" s="1"/>
  <c r="P24" i="13"/>
  <c r="E29" i="12"/>
  <c r="F28" i="12"/>
  <c r="M28" i="12" s="1"/>
  <c r="L28" i="12"/>
  <c r="L28" i="11"/>
  <c r="F28" i="11"/>
  <c r="M28" i="11" s="1"/>
  <c r="G29" i="11"/>
  <c r="E30" i="11" s="1"/>
  <c r="P27" i="7"/>
  <c r="E31" i="9"/>
  <c r="G31" i="9" s="1"/>
  <c r="F30" i="9"/>
  <c r="M30" i="9" s="1"/>
  <c r="L30" i="9"/>
  <c r="P29" i="9"/>
  <c r="L28" i="7"/>
  <c r="F28" i="7"/>
  <c r="M28" i="7" s="1"/>
  <c r="G28" i="7"/>
  <c r="E29" i="7" s="1"/>
  <c r="O24" i="27" l="1"/>
  <c r="F25" i="27"/>
  <c r="H24" i="27"/>
  <c r="O27" i="26"/>
  <c r="I28" i="26"/>
  <c r="N28" i="26" s="1"/>
  <c r="L28" i="26"/>
  <c r="G28" i="26"/>
  <c r="H27" i="26"/>
  <c r="H28" i="25"/>
  <c r="O28" i="25"/>
  <c r="F29" i="25"/>
  <c r="G26" i="24"/>
  <c r="L26" i="24"/>
  <c r="I26" i="24"/>
  <c r="N26" i="24" s="1"/>
  <c r="L26" i="21"/>
  <c r="F26" i="21"/>
  <c r="M26" i="21" s="1"/>
  <c r="G26" i="21"/>
  <c r="E26" i="20"/>
  <c r="G26" i="20" s="1"/>
  <c r="F27" i="19"/>
  <c r="M27" i="19" s="1"/>
  <c r="L27" i="19"/>
  <c r="G27" i="19"/>
  <c r="E28" i="19" s="1"/>
  <c r="P36" i="18"/>
  <c r="E38" i="18"/>
  <c r="G38" i="18" s="1"/>
  <c r="F37" i="18"/>
  <c r="M37" i="18" s="1"/>
  <c r="L37" i="18"/>
  <c r="P25" i="16"/>
  <c r="E26" i="16"/>
  <c r="L24" i="15"/>
  <c r="F24" i="15"/>
  <c r="M24" i="15" s="1"/>
  <c r="G24" i="15"/>
  <c r="L24" i="14"/>
  <c r="F24" i="14"/>
  <c r="M24" i="14" s="1"/>
  <c r="G24" i="14"/>
  <c r="E26" i="13"/>
  <c r="F25" i="13"/>
  <c r="M25" i="13" s="1"/>
  <c r="L25" i="13"/>
  <c r="P28" i="12"/>
  <c r="L29" i="12"/>
  <c r="F29" i="12"/>
  <c r="M29" i="12" s="1"/>
  <c r="G29" i="12"/>
  <c r="P28" i="11"/>
  <c r="F29" i="11"/>
  <c r="M29" i="11" s="1"/>
  <c r="L29" i="11"/>
  <c r="P30" i="9"/>
  <c r="E32" i="9"/>
  <c r="G32" i="9" s="1"/>
  <c r="L31" i="9"/>
  <c r="F31" i="9"/>
  <c r="M31" i="9" s="1"/>
  <c r="G29" i="7"/>
  <c r="E30" i="7" s="1"/>
  <c r="P28" i="7"/>
  <c r="P37" i="18" l="1"/>
  <c r="L25" i="27"/>
  <c r="I25" i="27"/>
  <c r="N25" i="27" s="1"/>
  <c r="G25" i="27"/>
  <c r="H28" i="26"/>
  <c r="O28" i="26"/>
  <c r="E29" i="26"/>
  <c r="F29" i="26" s="1"/>
  <c r="G29" i="25"/>
  <c r="F30" i="25" s="1"/>
  <c r="L29" i="25"/>
  <c r="I29" i="25"/>
  <c r="O26" i="24"/>
  <c r="F27" i="24"/>
  <c r="H26" i="24"/>
  <c r="E27" i="21"/>
  <c r="P26" i="21"/>
  <c r="E27" i="20"/>
  <c r="L26" i="20"/>
  <c r="F26" i="20"/>
  <c r="M26" i="20" s="1"/>
  <c r="P27" i="19"/>
  <c r="E39" i="18"/>
  <c r="G39" i="18" s="1"/>
  <c r="L38" i="18"/>
  <c r="F38" i="18"/>
  <c r="M38" i="18" s="1"/>
  <c r="F26" i="16"/>
  <c r="M26" i="16" s="1"/>
  <c r="L26" i="16"/>
  <c r="G26" i="16"/>
  <c r="E25" i="15"/>
  <c r="P24" i="15"/>
  <c r="P24" i="14"/>
  <c r="E25" i="14"/>
  <c r="L26" i="13"/>
  <c r="F26" i="13"/>
  <c r="M26" i="13" s="1"/>
  <c r="P25" i="13"/>
  <c r="G26" i="13"/>
  <c r="E30" i="12"/>
  <c r="P29" i="12"/>
  <c r="P29" i="11"/>
  <c r="L30" i="11"/>
  <c r="F30" i="11"/>
  <c r="M30" i="11" s="1"/>
  <c r="G30" i="11"/>
  <c r="E31" i="11" s="1"/>
  <c r="P31" i="9"/>
  <c r="E33" i="9"/>
  <c r="F32" i="9"/>
  <c r="M32" i="9" s="1"/>
  <c r="L32" i="9"/>
  <c r="F29" i="7"/>
  <c r="M29" i="7" s="1"/>
  <c r="L29" i="7"/>
  <c r="F26" i="27" l="1"/>
  <c r="O25" i="27"/>
  <c r="H25" i="27"/>
  <c r="L29" i="26"/>
  <c r="I29" i="26"/>
  <c r="G29" i="26"/>
  <c r="N29" i="25"/>
  <c r="O29" i="25" s="1"/>
  <c r="H29" i="25"/>
  <c r="L30" i="25"/>
  <c r="I30" i="25"/>
  <c r="N30" i="25" s="1"/>
  <c r="G30" i="25"/>
  <c r="L27" i="24"/>
  <c r="I27" i="24"/>
  <c r="N27" i="24" s="1"/>
  <c r="G27" i="24"/>
  <c r="F27" i="21"/>
  <c r="M27" i="21" s="1"/>
  <c r="L27" i="21"/>
  <c r="G27" i="21"/>
  <c r="P26" i="20"/>
  <c r="F27" i="20"/>
  <c r="M27" i="20" s="1"/>
  <c r="L27" i="20"/>
  <c r="G27" i="20"/>
  <c r="L28" i="19"/>
  <c r="F28" i="19"/>
  <c r="M28" i="19" s="1"/>
  <c r="G28" i="19"/>
  <c r="E29" i="19" s="1"/>
  <c r="P38" i="18"/>
  <c r="E40" i="18"/>
  <c r="G40" i="18" s="1"/>
  <c r="B53" i="18" s="1"/>
  <c r="F39" i="18"/>
  <c r="M39" i="18" s="1"/>
  <c r="L39" i="18"/>
  <c r="P26" i="16"/>
  <c r="E27" i="16"/>
  <c r="F25" i="15"/>
  <c r="M25" i="15" s="1"/>
  <c r="L25" i="15"/>
  <c r="P25" i="15" s="1"/>
  <c r="G25" i="15"/>
  <c r="F25" i="14"/>
  <c r="M25" i="14" s="1"/>
  <c r="L25" i="14"/>
  <c r="G25" i="14"/>
  <c r="E27" i="13"/>
  <c r="P26" i="13"/>
  <c r="F30" i="12"/>
  <c r="M30" i="12" s="1"/>
  <c r="L30" i="12"/>
  <c r="G30" i="12"/>
  <c r="P30" i="11"/>
  <c r="G31" i="11"/>
  <c r="E32" i="11" s="1"/>
  <c r="P29" i="7"/>
  <c r="P32" i="9"/>
  <c r="L33" i="9"/>
  <c r="F33" i="9"/>
  <c r="M33" i="9" s="1"/>
  <c r="G33" i="9"/>
  <c r="L30" i="7"/>
  <c r="F30" i="7"/>
  <c r="M30" i="7" s="1"/>
  <c r="G30" i="7"/>
  <c r="E31" i="7" s="1"/>
  <c r="L26" i="27" l="1"/>
  <c r="I26" i="27"/>
  <c r="N26" i="27" s="1"/>
  <c r="G26" i="27"/>
  <c r="N29" i="26"/>
  <c r="O29" i="26" s="1"/>
  <c r="H29" i="26"/>
  <c r="E30" i="26"/>
  <c r="F30" i="26" s="1"/>
  <c r="F31" i="25"/>
  <c r="H30" i="25"/>
  <c r="O30" i="25"/>
  <c r="F28" i="24"/>
  <c r="O27" i="24"/>
  <c r="H27" i="24"/>
  <c r="P27" i="21"/>
  <c r="E28" i="21"/>
  <c r="G28" i="21" s="1"/>
  <c r="P27" i="20"/>
  <c r="E28" i="20"/>
  <c r="G28" i="20" s="1"/>
  <c r="P28" i="19"/>
  <c r="E41" i="18"/>
  <c r="G41" i="18" s="1"/>
  <c r="L40" i="18"/>
  <c r="B50" i="18" s="1"/>
  <c r="F40" i="18"/>
  <c r="M40" i="18" s="1"/>
  <c r="P39" i="18"/>
  <c r="L27" i="16"/>
  <c r="F27" i="16"/>
  <c r="M27" i="16" s="1"/>
  <c r="G27" i="16"/>
  <c r="E26" i="15"/>
  <c r="P25" i="14"/>
  <c r="E26" i="14"/>
  <c r="F27" i="13"/>
  <c r="M27" i="13" s="1"/>
  <c r="L27" i="13"/>
  <c r="G27" i="13"/>
  <c r="P30" i="12"/>
  <c r="E31" i="12"/>
  <c r="G31" i="12" s="1"/>
  <c r="F31" i="11"/>
  <c r="M31" i="11" s="1"/>
  <c r="L31" i="11"/>
  <c r="P31" i="11" s="1"/>
  <c r="E34" i="9"/>
  <c r="G34" i="9" s="1"/>
  <c r="P33" i="9"/>
  <c r="G31" i="7"/>
  <c r="E32" i="7" s="1"/>
  <c r="P30" i="7"/>
  <c r="H26" i="27" l="1"/>
  <c r="O26" i="27"/>
  <c r="F27" i="27"/>
  <c r="G30" i="26"/>
  <c r="E31" i="26" s="1"/>
  <c r="L30" i="26"/>
  <c r="I30" i="26"/>
  <c r="N30" i="26" s="1"/>
  <c r="G31" i="25"/>
  <c r="F32" i="25" s="1"/>
  <c r="L31" i="25"/>
  <c r="I31" i="25"/>
  <c r="L28" i="24"/>
  <c r="I28" i="24"/>
  <c r="N28" i="24" s="1"/>
  <c r="G28" i="24"/>
  <c r="E29" i="21"/>
  <c r="G29" i="21" s="1"/>
  <c r="L28" i="21"/>
  <c r="F28" i="21"/>
  <c r="M28" i="21" s="1"/>
  <c r="E29" i="20"/>
  <c r="L28" i="20"/>
  <c r="F28" i="20"/>
  <c r="M28" i="20" s="1"/>
  <c r="F29" i="19"/>
  <c r="M29" i="19" s="1"/>
  <c r="L29" i="19"/>
  <c r="G29" i="19"/>
  <c r="E30" i="19" s="1"/>
  <c r="E42" i="18"/>
  <c r="G42" i="18" s="1"/>
  <c r="P40" i="18"/>
  <c r="F41" i="18"/>
  <c r="M41" i="18" s="1"/>
  <c r="L41" i="18"/>
  <c r="E28" i="16"/>
  <c r="P27" i="16"/>
  <c r="L26" i="15"/>
  <c r="F26" i="15"/>
  <c r="M26" i="15" s="1"/>
  <c r="G26" i="15"/>
  <c r="L26" i="14"/>
  <c r="F26" i="14"/>
  <c r="M26" i="14" s="1"/>
  <c r="G26" i="14"/>
  <c r="P27" i="13"/>
  <c r="E28" i="13"/>
  <c r="E32" i="12"/>
  <c r="G32" i="12" s="1"/>
  <c r="L31" i="12"/>
  <c r="F31" i="12"/>
  <c r="M31" i="12" s="1"/>
  <c r="L32" i="11"/>
  <c r="F32" i="11"/>
  <c r="M32" i="11" s="1"/>
  <c r="G32" i="11"/>
  <c r="E33" i="11" s="1"/>
  <c r="E35" i="9"/>
  <c r="G35" i="9" s="1"/>
  <c r="F34" i="9"/>
  <c r="M34" i="9" s="1"/>
  <c r="L34" i="9"/>
  <c r="F31" i="7"/>
  <c r="M31" i="7" s="1"/>
  <c r="L31" i="7"/>
  <c r="L27" i="27" l="1"/>
  <c r="I27" i="27"/>
  <c r="G27" i="27"/>
  <c r="H30" i="26"/>
  <c r="F31" i="26"/>
  <c r="L31" i="26" s="1"/>
  <c r="G31" i="26"/>
  <c r="O30" i="26"/>
  <c r="N31" i="25"/>
  <c r="O31" i="25" s="1"/>
  <c r="G32" i="25"/>
  <c r="L32" i="25"/>
  <c r="I32" i="25"/>
  <c r="N32" i="25" s="1"/>
  <c r="H31" i="25"/>
  <c r="F29" i="24"/>
  <c r="O28" i="24"/>
  <c r="H28" i="24"/>
  <c r="P28" i="21"/>
  <c r="F29" i="21"/>
  <c r="M29" i="21" s="1"/>
  <c r="L29" i="21"/>
  <c r="P29" i="21" s="1"/>
  <c r="E30" i="21"/>
  <c r="G30" i="21" s="1"/>
  <c r="P28" i="20"/>
  <c r="F29" i="20"/>
  <c r="M29" i="20" s="1"/>
  <c r="L29" i="20"/>
  <c r="G29" i="20"/>
  <c r="P29" i="19"/>
  <c r="G30" i="19"/>
  <c r="E31" i="19" s="1"/>
  <c r="P41" i="18"/>
  <c r="E43" i="18"/>
  <c r="G43" i="18" s="1"/>
  <c r="L42" i="18"/>
  <c r="F42" i="18"/>
  <c r="M42" i="18" s="1"/>
  <c r="F28" i="16"/>
  <c r="M28" i="16" s="1"/>
  <c r="L28" i="16"/>
  <c r="P28" i="16" s="1"/>
  <c r="G28" i="16"/>
  <c r="E27" i="15"/>
  <c r="P26" i="15"/>
  <c r="E27" i="14"/>
  <c r="P26" i="14"/>
  <c r="L28" i="13"/>
  <c r="F28" i="13"/>
  <c r="M28" i="13" s="1"/>
  <c r="G28" i="13"/>
  <c r="E33" i="12"/>
  <c r="P31" i="12"/>
  <c r="F32" i="12"/>
  <c r="M32" i="12" s="1"/>
  <c r="L32" i="12"/>
  <c r="P32" i="12" s="1"/>
  <c r="G33" i="11"/>
  <c r="E34" i="11" s="1"/>
  <c r="P32" i="11"/>
  <c r="P31" i="7"/>
  <c r="P34" i="9"/>
  <c r="E36" i="9"/>
  <c r="G36" i="9" s="1"/>
  <c r="L35" i="9"/>
  <c r="F35" i="9"/>
  <c r="M35" i="9" s="1"/>
  <c r="L32" i="7"/>
  <c r="F32" i="7"/>
  <c r="M32" i="7" s="1"/>
  <c r="G32" i="7"/>
  <c r="E33" i="7" s="1"/>
  <c r="F28" i="27" l="1"/>
  <c r="N27" i="27"/>
  <c r="O27" i="27" s="1"/>
  <c r="H27" i="27"/>
  <c r="I31" i="26"/>
  <c r="N31" i="26" s="1"/>
  <c r="O31" i="26" s="1"/>
  <c r="E32" i="26"/>
  <c r="F32" i="26" s="1"/>
  <c r="H32" i="25"/>
  <c r="O32" i="25"/>
  <c r="E33" i="25"/>
  <c r="F33" i="25" s="1"/>
  <c r="L29" i="24"/>
  <c r="I29" i="24"/>
  <c r="N29" i="24" s="1"/>
  <c r="G29" i="24"/>
  <c r="E31" i="21"/>
  <c r="L30" i="21"/>
  <c r="F30" i="21"/>
  <c r="M30" i="21" s="1"/>
  <c r="P29" i="20"/>
  <c r="E30" i="20"/>
  <c r="L30" i="19"/>
  <c r="F30" i="19"/>
  <c r="M30" i="19" s="1"/>
  <c r="E44" i="18"/>
  <c r="G44" i="18" s="1"/>
  <c r="P42" i="18"/>
  <c r="F43" i="18"/>
  <c r="M43" i="18" s="1"/>
  <c r="L43" i="18"/>
  <c r="E29" i="16"/>
  <c r="F27" i="15"/>
  <c r="M27" i="15" s="1"/>
  <c r="L27" i="15"/>
  <c r="P27" i="15" s="1"/>
  <c r="G27" i="15"/>
  <c r="F27" i="14"/>
  <c r="M27" i="14" s="1"/>
  <c r="L27" i="14"/>
  <c r="G27" i="14"/>
  <c r="P28" i="13"/>
  <c r="E29" i="13"/>
  <c r="L33" i="12"/>
  <c r="F33" i="12"/>
  <c r="M33" i="12" s="1"/>
  <c r="G33" i="12"/>
  <c r="F33" i="11"/>
  <c r="M33" i="11" s="1"/>
  <c r="L33" i="11"/>
  <c r="P33" i="11" s="1"/>
  <c r="P35" i="9"/>
  <c r="E37" i="9"/>
  <c r="F36" i="9"/>
  <c r="M36" i="9" s="1"/>
  <c r="L36" i="9"/>
  <c r="G33" i="7"/>
  <c r="E34" i="7" s="1"/>
  <c r="P32" i="7"/>
  <c r="P43" i="18" l="1"/>
  <c r="G28" i="27"/>
  <c r="L28" i="27"/>
  <c r="I28" i="27"/>
  <c r="N28" i="27" s="1"/>
  <c r="H31" i="26"/>
  <c r="G32" i="26"/>
  <c r="L32" i="26"/>
  <c r="I32" i="26"/>
  <c r="N32" i="26" s="1"/>
  <c r="G33" i="25"/>
  <c r="E34" i="25" s="1"/>
  <c r="F34" i="25" s="1"/>
  <c r="L33" i="25"/>
  <c r="I33" i="25"/>
  <c r="F30" i="24"/>
  <c r="O29" i="24"/>
  <c r="H29" i="24"/>
  <c r="P30" i="21"/>
  <c r="F31" i="21"/>
  <c r="M31" i="21" s="1"/>
  <c r="L31" i="21"/>
  <c r="G31" i="21"/>
  <c r="L30" i="20"/>
  <c r="F30" i="20"/>
  <c r="M30" i="20" s="1"/>
  <c r="G30" i="20"/>
  <c r="P30" i="19"/>
  <c r="F31" i="19"/>
  <c r="M31" i="19" s="1"/>
  <c r="L31" i="19"/>
  <c r="G31" i="19"/>
  <c r="E32" i="19" s="1"/>
  <c r="E45" i="18"/>
  <c r="G45" i="18" s="1"/>
  <c r="L44" i="18"/>
  <c r="F44" i="18"/>
  <c r="M44" i="18" s="1"/>
  <c r="L29" i="16"/>
  <c r="P29" i="16" s="1"/>
  <c r="F29" i="16"/>
  <c r="M29" i="16" s="1"/>
  <c r="G29" i="16"/>
  <c r="E28" i="15"/>
  <c r="P27" i="14"/>
  <c r="E28" i="14"/>
  <c r="F29" i="13"/>
  <c r="M29" i="13" s="1"/>
  <c r="L29" i="13"/>
  <c r="G29" i="13"/>
  <c r="P33" i="12"/>
  <c r="E34" i="12"/>
  <c r="G34" i="12" s="1"/>
  <c r="L34" i="11"/>
  <c r="F34" i="11"/>
  <c r="M34" i="11" s="1"/>
  <c r="G34" i="11"/>
  <c r="E35" i="11" s="1"/>
  <c r="P36" i="9"/>
  <c r="L37" i="9"/>
  <c r="F37" i="9"/>
  <c r="M37" i="9" s="1"/>
  <c r="G37" i="9"/>
  <c r="F33" i="7"/>
  <c r="M33" i="7" s="1"/>
  <c r="L33" i="7"/>
  <c r="O28" i="27" l="1"/>
  <c r="H28" i="27"/>
  <c r="F29" i="27"/>
  <c r="E33" i="26"/>
  <c r="F33" i="26" s="1"/>
  <c r="O32" i="26"/>
  <c r="H32" i="26"/>
  <c r="N33" i="25"/>
  <c r="O33" i="25" s="1"/>
  <c r="H33" i="25"/>
  <c r="L34" i="25"/>
  <c r="I34" i="25"/>
  <c r="N34" i="25" s="1"/>
  <c r="G34" i="25"/>
  <c r="L30" i="24"/>
  <c r="I30" i="24"/>
  <c r="N30" i="24" s="1"/>
  <c r="G30" i="24"/>
  <c r="P31" i="21"/>
  <c r="E32" i="21"/>
  <c r="E31" i="20"/>
  <c r="P30" i="20"/>
  <c r="P31" i="19"/>
  <c r="G32" i="19"/>
  <c r="E33" i="19" s="1"/>
  <c r="E46" i="18"/>
  <c r="G46" i="18" s="1"/>
  <c r="P44" i="18"/>
  <c r="F45" i="18"/>
  <c r="M45" i="18" s="1"/>
  <c r="L45" i="18"/>
  <c r="E30" i="16"/>
  <c r="L28" i="15"/>
  <c r="F28" i="15"/>
  <c r="M28" i="15" s="1"/>
  <c r="G28" i="15"/>
  <c r="L28" i="14"/>
  <c r="F28" i="14"/>
  <c r="M28" i="14" s="1"/>
  <c r="G28" i="14"/>
  <c r="P29" i="13"/>
  <c r="E30" i="13"/>
  <c r="F34" i="12"/>
  <c r="M34" i="12" s="1"/>
  <c r="L34" i="12"/>
  <c r="P34" i="12" s="1"/>
  <c r="E35" i="12"/>
  <c r="G35" i="11"/>
  <c r="E36" i="11" s="1"/>
  <c r="P34" i="11"/>
  <c r="E38" i="9"/>
  <c r="G38" i="9" s="1"/>
  <c r="P37" i="9"/>
  <c r="P33" i="7"/>
  <c r="L34" i="7"/>
  <c r="F34" i="7"/>
  <c r="M34" i="7" s="1"/>
  <c r="G34" i="7"/>
  <c r="E35" i="7" s="1"/>
  <c r="L29" i="27" l="1"/>
  <c r="I29" i="27"/>
  <c r="N29" i="27" s="1"/>
  <c r="G29" i="27"/>
  <c r="G33" i="26"/>
  <c r="E34" i="26" s="1"/>
  <c r="F34" i="26" s="1"/>
  <c r="I33" i="26"/>
  <c r="N33" i="26" s="1"/>
  <c r="L33" i="26"/>
  <c r="E35" i="25"/>
  <c r="F35" i="25" s="1"/>
  <c r="H34" i="25"/>
  <c r="O34" i="25"/>
  <c r="E31" i="24"/>
  <c r="F31" i="24" s="1"/>
  <c r="O30" i="24"/>
  <c r="H30" i="24"/>
  <c r="L32" i="21"/>
  <c r="F32" i="21"/>
  <c r="M32" i="21" s="1"/>
  <c r="G32" i="21"/>
  <c r="F31" i="20"/>
  <c r="M31" i="20" s="1"/>
  <c r="L31" i="20"/>
  <c r="G31" i="20"/>
  <c r="L32" i="19"/>
  <c r="F32" i="19"/>
  <c r="M32" i="19" s="1"/>
  <c r="P45" i="18"/>
  <c r="L46" i="18"/>
  <c r="F46" i="18"/>
  <c r="M46" i="18" s="1"/>
  <c r="F30" i="16"/>
  <c r="M30" i="16" s="1"/>
  <c r="L30" i="16"/>
  <c r="G30" i="16"/>
  <c r="E29" i="15"/>
  <c r="P28" i="15"/>
  <c r="E29" i="14"/>
  <c r="P28" i="14"/>
  <c r="L30" i="13"/>
  <c r="F30" i="13"/>
  <c r="M30" i="13" s="1"/>
  <c r="G30" i="13"/>
  <c r="L35" i="12"/>
  <c r="F35" i="12"/>
  <c r="M35" i="12" s="1"/>
  <c r="G35" i="12"/>
  <c r="F35" i="11"/>
  <c r="M35" i="11" s="1"/>
  <c r="L35" i="11"/>
  <c r="P35" i="11" s="1"/>
  <c r="E39" i="9"/>
  <c r="G39" i="9" s="1"/>
  <c r="F38" i="9"/>
  <c r="M38" i="9" s="1"/>
  <c r="L38" i="9"/>
  <c r="G35" i="7"/>
  <c r="E36" i="7" s="1"/>
  <c r="P34" i="7"/>
  <c r="H29" i="27" l="1"/>
  <c r="F30" i="27"/>
  <c r="O29" i="27"/>
  <c r="O33" i="26"/>
  <c r="H33" i="26"/>
  <c r="L34" i="26"/>
  <c r="I34" i="26"/>
  <c r="N34" i="26" s="1"/>
  <c r="G34" i="26"/>
  <c r="G35" i="25"/>
  <c r="E36" i="25" s="1"/>
  <c r="F36" i="25" s="1"/>
  <c r="L35" i="25"/>
  <c r="I35" i="25"/>
  <c r="L31" i="24"/>
  <c r="I31" i="24"/>
  <c r="G31" i="24"/>
  <c r="P32" i="21"/>
  <c r="E33" i="21"/>
  <c r="P31" i="20"/>
  <c r="E32" i="20"/>
  <c r="F33" i="19"/>
  <c r="M33" i="19" s="1"/>
  <c r="L33" i="19"/>
  <c r="G33" i="19"/>
  <c r="E34" i="19" s="1"/>
  <c r="P32" i="19"/>
  <c r="P46" i="18"/>
  <c r="P30" i="16"/>
  <c r="E31" i="16"/>
  <c r="F29" i="15"/>
  <c r="M29" i="15" s="1"/>
  <c r="L29" i="15"/>
  <c r="P29" i="15" s="1"/>
  <c r="G29" i="15"/>
  <c r="F29" i="14"/>
  <c r="M29" i="14" s="1"/>
  <c r="L29" i="14"/>
  <c r="G29" i="14"/>
  <c r="E31" i="13"/>
  <c r="P30" i="13"/>
  <c r="E36" i="12"/>
  <c r="G36" i="12" s="1"/>
  <c r="P35" i="12"/>
  <c r="L36" i="11"/>
  <c r="F36" i="11"/>
  <c r="M36" i="11" s="1"/>
  <c r="G36" i="11"/>
  <c r="E37" i="11" s="1"/>
  <c r="P38" i="9"/>
  <c r="E40" i="9"/>
  <c r="G40" i="9" s="1"/>
  <c r="L39" i="9"/>
  <c r="F39" i="9"/>
  <c r="M39" i="9" s="1"/>
  <c r="F35" i="7"/>
  <c r="M35" i="7" s="1"/>
  <c r="L35" i="7"/>
  <c r="N31" i="24" l="1"/>
  <c r="L30" i="27"/>
  <c r="I30" i="27"/>
  <c r="G30" i="27"/>
  <c r="O34" i="26"/>
  <c r="H34" i="26"/>
  <c r="E35" i="26"/>
  <c r="F35" i="26" s="1"/>
  <c r="L36" i="25"/>
  <c r="I36" i="25"/>
  <c r="N36" i="25" s="1"/>
  <c r="G36" i="25"/>
  <c r="N35" i="25"/>
  <c r="O35" i="25" s="1"/>
  <c r="H35" i="25"/>
  <c r="E32" i="24"/>
  <c r="F32" i="24" s="1"/>
  <c r="O31" i="24"/>
  <c r="H31" i="24"/>
  <c r="F33" i="21"/>
  <c r="M33" i="21" s="1"/>
  <c r="L33" i="21"/>
  <c r="G33" i="21"/>
  <c r="L32" i="20"/>
  <c r="F32" i="20"/>
  <c r="M32" i="20" s="1"/>
  <c r="G32" i="20"/>
  <c r="P33" i="19"/>
  <c r="L31" i="16"/>
  <c r="F31" i="16"/>
  <c r="M31" i="16" s="1"/>
  <c r="G31" i="16"/>
  <c r="E30" i="15"/>
  <c r="P29" i="14"/>
  <c r="E30" i="14"/>
  <c r="F31" i="13"/>
  <c r="M31" i="13" s="1"/>
  <c r="L31" i="13"/>
  <c r="G31" i="13"/>
  <c r="E37" i="12"/>
  <c r="G37" i="12" s="1"/>
  <c r="F36" i="12"/>
  <c r="M36" i="12" s="1"/>
  <c r="L36" i="12"/>
  <c r="G37" i="11"/>
  <c r="E38" i="11" s="1"/>
  <c r="P36" i="11"/>
  <c r="E41" i="9"/>
  <c r="G41" i="9" s="1"/>
  <c r="P39" i="9"/>
  <c r="F40" i="9"/>
  <c r="M40" i="9" s="1"/>
  <c r="L40" i="9"/>
  <c r="P35" i="7"/>
  <c r="L36" i="7"/>
  <c r="F36" i="7"/>
  <c r="M36" i="7" s="1"/>
  <c r="G36" i="7"/>
  <c r="E37" i="7" s="1"/>
  <c r="P33" i="21" l="1"/>
  <c r="F31" i="27"/>
  <c r="N30" i="27"/>
  <c r="O30" i="27" s="1"/>
  <c r="H30" i="27"/>
  <c r="G35" i="26"/>
  <c r="L35" i="26"/>
  <c r="I35" i="26"/>
  <c r="H36" i="25"/>
  <c r="O36" i="25"/>
  <c r="E37" i="25"/>
  <c r="F37" i="25" s="1"/>
  <c r="G32" i="24"/>
  <c r="L32" i="24"/>
  <c r="I32" i="24"/>
  <c r="E34" i="21"/>
  <c r="G34" i="21" s="1"/>
  <c r="E33" i="20"/>
  <c r="G33" i="20" s="1"/>
  <c r="P32" i="20"/>
  <c r="L34" i="19"/>
  <c r="F34" i="19"/>
  <c r="M34" i="19" s="1"/>
  <c r="G34" i="19"/>
  <c r="E35" i="19" s="1"/>
  <c r="E32" i="16"/>
  <c r="P31" i="16"/>
  <c r="L30" i="15"/>
  <c r="F30" i="15"/>
  <c r="M30" i="15" s="1"/>
  <c r="G30" i="15"/>
  <c r="L30" i="14"/>
  <c r="F30" i="14"/>
  <c r="M30" i="14" s="1"/>
  <c r="G30" i="14"/>
  <c r="P31" i="13"/>
  <c r="E32" i="13"/>
  <c r="G32" i="13" s="1"/>
  <c r="E38" i="12"/>
  <c r="P36" i="12"/>
  <c r="L37" i="12"/>
  <c r="F37" i="12"/>
  <c r="M37" i="12" s="1"/>
  <c r="G38" i="11"/>
  <c r="E39" i="11" s="1"/>
  <c r="F37" i="11"/>
  <c r="M37" i="11" s="1"/>
  <c r="L37" i="11"/>
  <c r="P37" i="11" s="1"/>
  <c r="P40" i="9"/>
  <c r="E42" i="9"/>
  <c r="G42" i="9" s="1"/>
  <c r="L41" i="9"/>
  <c r="F41" i="9"/>
  <c r="M41" i="9" s="1"/>
  <c r="G37" i="7"/>
  <c r="E38" i="7" s="1"/>
  <c r="P36" i="7"/>
  <c r="N32" i="24" l="1"/>
  <c r="O32" i="24" s="1"/>
  <c r="L31" i="27"/>
  <c r="I31" i="27"/>
  <c r="G31" i="27"/>
  <c r="E36" i="26"/>
  <c r="F36" i="26" s="1"/>
  <c r="N35" i="26"/>
  <c r="O35" i="26" s="1"/>
  <c r="H35" i="26"/>
  <c r="G37" i="25"/>
  <c r="E38" i="25" s="1"/>
  <c r="F38" i="25" s="1"/>
  <c r="L37" i="25"/>
  <c r="I37" i="25"/>
  <c r="E33" i="24"/>
  <c r="F33" i="24" s="1"/>
  <c r="H32" i="24"/>
  <c r="E35" i="21"/>
  <c r="L34" i="21"/>
  <c r="F34" i="21"/>
  <c r="M34" i="21" s="1"/>
  <c r="F33" i="20"/>
  <c r="M33" i="20" s="1"/>
  <c r="L33" i="20"/>
  <c r="E34" i="20"/>
  <c r="P34" i="19"/>
  <c r="F32" i="16"/>
  <c r="M32" i="16" s="1"/>
  <c r="L32" i="16"/>
  <c r="P32" i="16" s="1"/>
  <c r="G32" i="16"/>
  <c r="E31" i="15"/>
  <c r="P30" i="15"/>
  <c r="E31" i="14"/>
  <c r="G31" i="14" s="1"/>
  <c r="P30" i="14"/>
  <c r="E33" i="13"/>
  <c r="G33" i="13" s="1"/>
  <c r="L32" i="13"/>
  <c r="F32" i="13"/>
  <c r="M32" i="13" s="1"/>
  <c r="P37" i="12"/>
  <c r="F38" i="12"/>
  <c r="M38" i="12" s="1"/>
  <c r="L38" i="12"/>
  <c r="G38" i="12"/>
  <c r="L38" i="11"/>
  <c r="F38" i="11"/>
  <c r="M38" i="11" s="1"/>
  <c r="G39" i="11"/>
  <c r="E40" i="11" s="1"/>
  <c r="E43" i="9"/>
  <c r="G43" i="9" s="1"/>
  <c r="P41" i="9"/>
  <c r="F42" i="9"/>
  <c r="M42" i="9" s="1"/>
  <c r="L42" i="9"/>
  <c r="F37" i="7"/>
  <c r="M37" i="7" s="1"/>
  <c r="L37" i="7"/>
  <c r="F32" i="27" l="1"/>
  <c r="N31" i="27"/>
  <c r="O31" i="27" s="1"/>
  <c r="H31" i="27"/>
  <c r="G36" i="26"/>
  <c r="E37" i="26" s="1"/>
  <c r="F37" i="26" s="1"/>
  <c r="L37" i="26" s="1"/>
  <c r="L36" i="26"/>
  <c r="I36" i="26"/>
  <c r="N36" i="26" s="1"/>
  <c r="N37" i="25"/>
  <c r="O37" i="25" s="1"/>
  <c r="H37" i="25"/>
  <c r="L38" i="25"/>
  <c r="I38" i="25"/>
  <c r="N38" i="25" s="1"/>
  <c r="G38" i="25"/>
  <c r="L33" i="24"/>
  <c r="I33" i="24"/>
  <c r="G33" i="24"/>
  <c r="P34" i="21"/>
  <c r="F35" i="21"/>
  <c r="M35" i="21" s="1"/>
  <c r="L35" i="21"/>
  <c r="G35" i="21"/>
  <c r="L34" i="20"/>
  <c r="F34" i="20"/>
  <c r="M34" i="20" s="1"/>
  <c r="G34" i="20"/>
  <c r="P33" i="20"/>
  <c r="F35" i="19"/>
  <c r="M35" i="19" s="1"/>
  <c r="L35" i="19"/>
  <c r="G35" i="19"/>
  <c r="E36" i="19" s="1"/>
  <c r="E33" i="16"/>
  <c r="F31" i="15"/>
  <c r="M31" i="15" s="1"/>
  <c r="L31" i="15"/>
  <c r="P31" i="15" s="1"/>
  <c r="G31" i="15"/>
  <c r="F31" i="14"/>
  <c r="M31" i="14" s="1"/>
  <c r="L31" i="14"/>
  <c r="E32" i="14"/>
  <c r="P32" i="13"/>
  <c r="F33" i="13"/>
  <c r="M33" i="13" s="1"/>
  <c r="L33" i="13"/>
  <c r="E34" i="13"/>
  <c r="G34" i="13" s="1"/>
  <c r="P38" i="12"/>
  <c r="E39" i="12"/>
  <c r="P38" i="11"/>
  <c r="G40" i="11"/>
  <c r="E41" i="11" s="1"/>
  <c r="F39" i="11"/>
  <c r="M39" i="11" s="1"/>
  <c r="L39" i="11"/>
  <c r="P39" i="11" s="1"/>
  <c r="P37" i="7"/>
  <c r="P42" i="9"/>
  <c r="E44" i="9"/>
  <c r="G44" i="9" s="1"/>
  <c r="L43" i="9"/>
  <c r="F43" i="9"/>
  <c r="M43" i="9" s="1"/>
  <c r="L38" i="7"/>
  <c r="F38" i="7"/>
  <c r="M38" i="7" s="1"/>
  <c r="G38" i="7"/>
  <c r="E39" i="7" s="1"/>
  <c r="N33" i="24" l="1"/>
  <c r="L32" i="27"/>
  <c r="I32" i="27"/>
  <c r="G32" i="27"/>
  <c r="G37" i="26"/>
  <c r="E38" i="26" s="1"/>
  <c r="F38" i="26" s="1"/>
  <c r="L38" i="26" s="1"/>
  <c r="I37" i="26"/>
  <c r="N37" i="26" s="1"/>
  <c r="O37" i="26" s="1"/>
  <c r="O36" i="26"/>
  <c r="H36" i="26"/>
  <c r="H38" i="25"/>
  <c r="E39" i="25"/>
  <c r="F39" i="25" s="1"/>
  <c r="O38" i="25"/>
  <c r="E34" i="24"/>
  <c r="F34" i="24" s="1"/>
  <c r="O33" i="24"/>
  <c r="H33" i="24"/>
  <c r="P35" i="21"/>
  <c r="E36" i="21"/>
  <c r="E35" i="20"/>
  <c r="P34" i="20"/>
  <c r="P35" i="19"/>
  <c r="L33" i="16"/>
  <c r="F33" i="16"/>
  <c r="M33" i="16" s="1"/>
  <c r="G33" i="16"/>
  <c r="E32" i="15"/>
  <c r="G32" i="15" s="1"/>
  <c r="L32" i="14"/>
  <c r="F32" i="14"/>
  <c r="M32" i="14" s="1"/>
  <c r="G32" i="14"/>
  <c r="P31" i="14"/>
  <c r="E35" i="13"/>
  <c r="G35" i="13" s="1"/>
  <c r="P33" i="13"/>
  <c r="L34" i="13"/>
  <c r="F34" i="13"/>
  <c r="M34" i="13" s="1"/>
  <c r="L39" i="12"/>
  <c r="F39" i="12"/>
  <c r="M39" i="12" s="1"/>
  <c r="G39" i="12"/>
  <c r="L40" i="11"/>
  <c r="F40" i="11"/>
  <c r="M40" i="11" s="1"/>
  <c r="E45" i="9"/>
  <c r="P43" i="9"/>
  <c r="F44" i="9"/>
  <c r="M44" i="9" s="1"/>
  <c r="L44" i="9"/>
  <c r="G39" i="7"/>
  <c r="E40" i="7" s="1"/>
  <c r="P38" i="7"/>
  <c r="I38" i="26" l="1"/>
  <c r="N38" i="26" s="1"/>
  <c r="G38" i="26"/>
  <c r="E39" i="26" s="1"/>
  <c r="F39" i="26" s="1"/>
  <c r="L39" i="26" s="1"/>
  <c r="F33" i="27"/>
  <c r="N32" i="27"/>
  <c r="O32" i="27"/>
  <c r="H32" i="27"/>
  <c r="H37" i="26"/>
  <c r="H38" i="26" s="1"/>
  <c r="O38" i="26"/>
  <c r="I39" i="26"/>
  <c r="N39" i="26" s="1"/>
  <c r="G39" i="25"/>
  <c r="E40" i="25" s="1"/>
  <c r="F40" i="25" s="1"/>
  <c r="L39" i="25"/>
  <c r="I39" i="25"/>
  <c r="N39" i="25" s="1"/>
  <c r="L34" i="24"/>
  <c r="I34" i="24"/>
  <c r="G34" i="24"/>
  <c r="L36" i="21"/>
  <c r="F36" i="21"/>
  <c r="M36" i="21" s="1"/>
  <c r="G36" i="21"/>
  <c r="F35" i="20"/>
  <c r="M35" i="20" s="1"/>
  <c r="L35" i="20"/>
  <c r="G35" i="20"/>
  <c r="L36" i="19"/>
  <c r="F36" i="19"/>
  <c r="M36" i="19" s="1"/>
  <c r="G36" i="19"/>
  <c r="E37" i="19" s="1"/>
  <c r="E34" i="16"/>
  <c r="P33" i="16"/>
  <c r="E33" i="15"/>
  <c r="L32" i="15"/>
  <c r="F32" i="15"/>
  <c r="M32" i="15" s="1"/>
  <c r="P32" i="14"/>
  <c r="E33" i="14"/>
  <c r="G33" i="14" s="1"/>
  <c r="P34" i="13"/>
  <c r="E36" i="13"/>
  <c r="F35" i="13"/>
  <c r="M35" i="13" s="1"/>
  <c r="L35" i="13"/>
  <c r="P35" i="13" s="1"/>
  <c r="E40" i="12"/>
  <c r="P39" i="12"/>
  <c r="P40" i="11"/>
  <c r="F41" i="11"/>
  <c r="M41" i="11" s="1"/>
  <c r="L41" i="11"/>
  <c r="G41" i="11"/>
  <c r="E42" i="11" s="1"/>
  <c r="P44" i="9"/>
  <c r="L45" i="9"/>
  <c r="F45" i="9"/>
  <c r="M45" i="9" s="1"/>
  <c r="G45" i="9"/>
  <c r="F39" i="7"/>
  <c r="M39" i="7" s="1"/>
  <c r="L39" i="7"/>
  <c r="G39" i="26" l="1"/>
  <c r="N34" i="24"/>
  <c r="L33" i="27"/>
  <c r="I33" i="27"/>
  <c r="G33" i="27"/>
  <c r="H39" i="26"/>
  <c r="E40" i="26"/>
  <c r="F40" i="26" s="1"/>
  <c r="O39" i="26"/>
  <c r="H39" i="25"/>
  <c r="L40" i="25"/>
  <c r="I40" i="25"/>
  <c r="N40" i="25" s="1"/>
  <c r="O39" i="25"/>
  <c r="G40" i="25"/>
  <c r="E35" i="24"/>
  <c r="F35" i="24" s="1"/>
  <c r="O34" i="24"/>
  <c r="H34" i="24"/>
  <c r="E37" i="21"/>
  <c r="P36" i="21"/>
  <c r="P35" i="20"/>
  <c r="E36" i="20"/>
  <c r="G36" i="20" s="1"/>
  <c r="P36" i="19"/>
  <c r="F34" i="16"/>
  <c r="M34" i="16" s="1"/>
  <c r="L34" i="16"/>
  <c r="P34" i="16" s="1"/>
  <c r="G34" i="16"/>
  <c r="P32" i="15"/>
  <c r="F33" i="15"/>
  <c r="M33" i="15" s="1"/>
  <c r="L33" i="15"/>
  <c r="G33" i="15"/>
  <c r="F33" i="14"/>
  <c r="M33" i="14" s="1"/>
  <c r="L33" i="14"/>
  <c r="E34" i="14"/>
  <c r="L36" i="13"/>
  <c r="F36" i="13"/>
  <c r="M36" i="13" s="1"/>
  <c r="G36" i="13"/>
  <c r="F40" i="12"/>
  <c r="M40" i="12" s="1"/>
  <c r="L40" i="12"/>
  <c r="G40" i="12"/>
  <c r="P41" i="11"/>
  <c r="E46" i="9"/>
  <c r="G46" i="9" s="1"/>
  <c r="B57" i="9" s="1"/>
  <c r="P45" i="9"/>
  <c r="P39" i="7"/>
  <c r="L40" i="7"/>
  <c r="F40" i="7"/>
  <c r="M40" i="7" s="1"/>
  <c r="G40" i="7"/>
  <c r="E41" i="7" s="1"/>
  <c r="F34" i="27" l="1"/>
  <c r="N33" i="27"/>
  <c r="O33" i="27" s="1"/>
  <c r="H33" i="27"/>
  <c r="L40" i="26"/>
  <c r="I40" i="26"/>
  <c r="G40" i="26"/>
  <c r="O40" i="25"/>
  <c r="E41" i="25"/>
  <c r="F41" i="25" s="1"/>
  <c r="H40" i="25"/>
  <c r="L35" i="24"/>
  <c r="I35" i="24"/>
  <c r="G35" i="24"/>
  <c r="F37" i="21"/>
  <c r="M37" i="21" s="1"/>
  <c r="L37" i="21"/>
  <c r="P37" i="21" s="1"/>
  <c r="G37" i="21"/>
  <c r="E37" i="20"/>
  <c r="L36" i="20"/>
  <c r="F36" i="20"/>
  <c r="M36" i="20" s="1"/>
  <c r="F37" i="19"/>
  <c r="M37" i="19" s="1"/>
  <c r="L37" i="19"/>
  <c r="G37" i="19"/>
  <c r="E38" i="19" s="1"/>
  <c r="E35" i="16"/>
  <c r="P33" i="15"/>
  <c r="E34" i="15"/>
  <c r="G34" i="15" s="1"/>
  <c r="P33" i="14"/>
  <c r="L34" i="14"/>
  <c r="F34" i="14"/>
  <c r="M34" i="14" s="1"/>
  <c r="G34" i="14"/>
  <c r="E37" i="13"/>
  <c r="G37" i="13" s="1"/>
  <c r="P36" i="13"/>
  <c r="P40" i="12"/>
  <c r="E41" i="12"/>
  <c r="L42" i="11"/>
  <c r="F42" i="11"/>
  <c r="M42" i="11" s="1"/>
  <c r="G42" i="11"/>
  <c r="E43" i="11" s="1"/>
  <c r="P40" i="7"/>
  <c r="F46" i="9"/>
  <c r="M46" i="9" s="1"/>
  <c r="L46" i="9"/>
  <c r="B50" i="9" s="1"/>
  <c r="G41" i="7"/>
  <c r="E42" i="7" s="1"/>
  <c r="N35" i="24" l="1"/>
  <c r="G34" i="27"/>
  <c r="E35" i="27" s="1"/>
  <c r="F35" i="27" s="1"/>
  <c r="L34" i="27"/>
  <c r="I34" i="27"/>
  <c r="E41" i="26"/>
  <c r="F41" i="26" s="1"/>
  <c r="N40" i="26"/>
  <c r="O40" i="26" s="1"/>
  <c r="H40" i="26"/>
  <c r="G41" i="25"/>
  <c r="E42" i="25" s="1"/>
  <c r="F42" i="25" s="1"/>
  <c r="L41" i="25"/>
  <c r="I41" i="25"/>
  <c r="N41" i="25" s="1"/>
  <c r="E36" i="24"/>
  <c r="F36" i="24" s="1"/>
  <c r="O35" i="24"/>
  <c r="H35" i="24"/>
  <c r="E38" i="21"/>
  <c r="P36" i="20"/>
  <c r="F37" i="20"/>
  <c r="M37" i="20" s="1"/>
  <c r="L37" i="20"/>
  <c r="G37" i="20"/>
  <c r="P37" i="19"/>
  <c r="L35" i="16"/>
  <c r="F35" i="16"/>
  <c r="M35" i="16" s="1"/>
  <c r="G35" i="16"/>
  <c r="E35" i="15"/>
  <c r="L34" i="15"/>
  <c r="F34" i="15"/>
  <c r="M34" i="15" s="1"/>
  <c r="E35" i="14"/>
  <c r="P34" i="14"/>
  <c r="F37" i="13"/>
  <c r="M37" i="13" s="1"/>
  <c r="L37" i="13"/>
  <c r="E38" i="13"/>
  <c r="L41" i="12"/>
  <c r="F41" i="12"/>
  <c r="M41" i="12" s="1"/>
  <c r="G41" i="12"/>
  <c r="G43" i="11"/>
  <c r="E44" i="11" s="1"/>
  <c r="P42" i="11"/>
  <c r="P46" i="9"/>
  <c r="F41" i="7"/>
  <c r="M41" i="7" s="1"/>
  <c r="L41" i="7"/>
  <c r="P37" i="20" l="1"/>
  <c r="N34" i="27"/>
  <c r="O34" i="27" s="1"/>
  <c r="H34" i="27"/>
  <c r="L35" i="27"/>
  <c r="I35" i="27"/>
  <c r="G35" i="27"/>
  <c r="L41" i="26"/>
  <c r="I41" i="26"/>
  <c r="N41" i="26" s="1"/>
  <c r="G41" i="26"/>
  <c r="O41" i="25"/>
  <c r="G42" i="25"/>
  <c r="L42" i="25"/>
  <c r="I42" i="25"/>
  <c r="H41" i="25"/>
  <c r="G36" i="24"/>
  <c r="E37" i="24" s="1"/>
  <c r="F37" i="24" s="1"/>
  <c r="L36" i="24"/>
  <c r="I36" i="24"/>
  <c r="N36" i="24" s="1"/>
  <c r="L38" i="21"/>
  <c r="F38" i="21"/>
  <c r="M38" i="21" s="1"/>
  <c r="G38" i="21"/>
  <c r="E38" i="20"/>
  <c r="G38" i="20" s="1"/>
  <c r="L38" i="19"/>
  <c r="B50" i="19" s="1"/>
  <c r="B6" i="28" s="1"/>
  <c r="B15" i="28" s="1"/>
  <c r="F38" i="19"/>
  <c r="M38" i="19" s="1"/>
  <c r="G38" i="19"/>
  <c r="E36" i="16"/>
  <c r="P35" i="16"/>
  <c r="P34" i="15"/>
  <c r="F35" i="15"/>
  <c r="M35" i="15" s="1"/>
  <c r="L35" i="15"/>
  <c r="P35" i="15" s="1"/>
  <c r="G35" i="15"/>
  <c r="F35" i="14"/>
  <c r="M35" i="14" s="1"/>
  <c r="L35" i="14"/>
  <c r="G35" i="14"/>
  <c r="P37" i="13"/>
  <c r="L38" i="13"/>
  <c r="F38" i="13"/>
  <c r="M38" i="13" s="1"/>
  <c r="G38" i="13"/>
  <c r="E42" i="12"/>
  <c r="G42" i="12" s="1"/>
  <c r="P41" i="12"/>
  <c r="F43" i="11"/>
  <c r="M43" i="11" s="1"/>
  <c r="L43" i="11"/>
  <c r="P41" i="7"/>
  <c r="L42" i="7"/>
  <c r="F42" i="7"/>
  <c r="M42" i="7" s="1"/>
  <c r="G42" i="7"/>
  <c r="E43" i="7" s="1"/>
  <c r="N35" i="27" l="1"/>
  <c r="E39" i="19"/>
  <c r="B53" i="19"/>
  <c r="B10" i="28" s="1"/>
  <c r="C18" i="28" s="1"/>
  <c r="O35" i="27"/>
  <c r="E36" i="27"/>
  <c r="F36" i="27" s="1"/>
  <c r="H35" i="27"/>
  <c r="H41" i="26"/>
  <c r="E42" i="26"/>
  <c r="F42" i="26" s="1"/>
  <c r="O41" i="26"/>
  <c r="H42" i="25"/>
  <c r="N42" i="25"/>
  <c r="O42" i="25" s="1"/>
  <c r="E43" i="25"/>
  <c r="F43" i="25" s="1"/>
  <c r="O36" i="24"/>
  <c r="L37" i="24"/>
  <c r="I37" i="24"/>
  <c r="N37" i="24" s="1"/>
  <c r="G37" i="24"/>
  <c r="H36" i="24"/>
  <c r="E39" i="21"/>
  <c r="P38" i="21"/>
  <c r="E39" i="20"/>
  <c r="L38" i="20"/>
  <c r="F38" i="20"/>
  <c r="M38" i="20" s="1"/>
  <c r="P38" i="19"/>
  <c r="F36" i="16"/>
  <c r="M36" i="16" s="1"/>
  <c r="L36" i="16"/>
  <c r="P36" i="16" s="1"/>
  <c r="G36" i="16"/>
  <c r="E36" i="15"/>
  <c r="G36" i="15"/>
  <c r="P35" i="14"/>
  <c r="E36" i="14"/>
  <c r="P38" i="13"/>
  <c r="E39" i="13"/>
  <c r="G39" i="13" s="1"/>
  <c r="E43" i="12"/>
  <c r="G43" i="12" s="1"/>
  <c r="F42" i="12"/>
  <c r="M42" i="12" s="1"/>
  <c r="L42" i="12"/>
  <c r="P43" i="11"/>
  <c r="L44" i="11"/>
  <c r="F44" i="11"/>
  <c r="M44" i="11" s="1"/>
  <c r="G44" i="11"/>
  <c r="E45" i="11" s="1"/>
  <c r="G43" i="7"/>
  <c r="E44" i="7" s="1"/>
  <c r="P42" i="7"/>
  <c r="G36" i="27" l="1"/>
  <c r="E37" i="27" s="1"/>
  <c r="F37" i="27" s="1"/>
  <c r="L36" i="27"/>
  <c r="I36" i="27"/>
  <c r="G42" i="26"/>
  <c r="E43" i="26" s="1"/>
  <c r="F43" i="26" s="1"/>
  <c r="L42" i="26"/>
  <c r="I42" i="26"/>
  <c r="L43" i="25"/>
  <c r="I43" i="25"/>
  <c r="G43" i="25"/>
  <c r="H37" i="24"/>
  <c r="O37" i="24"/>
  <c r="E38" i="24"/>
  <c r="F38" i="24" s="1"/>
  <c r="F39" i="21"/>
  <c r="M39" i="21" s="1"/>
  <c r="L39" i="21"/>
  <c r="P39" i="21" s="1"/>
  <c r="G39" i="21"/>
  <c r="P38" i="20"/>
  <c r="F39" i="20"/>
  <c r="M39" i="20" s="1"/>
  <c r="L39" i="20"/>
  <c r="G39" i="20"/>
  <c r="F39" i="19"/>
  <c r="M39" i="19" s="1"/>
  <c r="L39" i="19"/>
  <c r="G39" i="19"/>
  <c r="E40" i="19" s="1"/>
  <c r="E37" i="16"/>
  <c r="E37" i="15"/>
  <c r="L36" i="15"/>
  <c r="F36" i="15"/>
  <c r="M36" i="15" s="1"/>
  <c r="L36" i="14"/>
  <c r="F36" i="14"/>
  <c r="M36" i="14" s="1"/>
  <c r="G36" i="14"/>
  <c r="F39" i="13"/>
  <c r="M39" i="13" s="1"/>
  <c r="L39" i="13"/>
  <c r="P39" i="13" s="1"/>
  <c r="E40" i="13"/>
  <c r="P42" i="12"/>
  <c r="E44" i="12"/>
  <c r="G44" i="12" s="1"/>
  <c r="L43" i="12"/>
  <c r="F43" i="12"/>
  <c r="M43" i="12" s="1"/>
  <c r="P44" i="11"/>
  <c r="G45" i="11"/>
  <c r="E46" i="11" s="1"/>
  <c r="F43" i="7"/>
  <c r="M43" i="7" s="1"/>
  <c r="L43" i="7"/>
  <c r="N36" i="27" l="1"/>
  <c r="O36" i="27"/>
  <c r="L37" i="27"/>
  <c r="I37" i="27"/>
  <c r="N37" i="27" s="1"/>
  <c r="G37" i="27"/>
  <c r="H36" i="27"/>
  <c r="L43" i="26"/>
  <c r="I43" i="26"/>
  <c r="N43" i="26" s="1"/>
  <c r="G43" i="26"/>
  <c r="N42" i="26"/>
  <c r="H42" i="26"/>
  <c r="O42" i="26"/>
  <c r="N43" i="25"/>
  <c r="H43" i="25"/>
  <c r="E44" i="25"/>
  <c r="F44" i="25" s="1"/>
  <c r="O43" i="25"/>
  <c r="L38" i="24"/>
  <c r="I38" i="24"/>
  <c r="G38" i="24"/>
  <c r="E40" i="21"/>
  <c r="P39" i="20"/>
  <c r="E40" i="20"/>
  <c r="P39" i="19"/>
  <c r="G40" i="19"/>
  <c r="E41" i="19" s="1"/>
  <c r="L37" i="16"/>
  <c r="F37" i="16"/>
  <c r="M37" i="16" s="1"/>
  <c r="G37" i="16"/>
  <c r="P36" i="15"/>
  <c r="F37" i="15"/>
  <c r="M37" i="15" s="1"/>
  <c r="L37" i="15"/>
  <c r="G37" i="15"/>
  <c r="E37" i="14"/>
  <c r="P36" i="14"/>
  <c r="L40" i="13"/>
  <c r="F40" i="13"/>
  <c r="M40" i="13" s="1"/>
  <c r="G40" i="13"/>
  <c r="P43" i="12"/>
  <c r="E45" i="12"/>
  <c r="G45" i="12" s="1"/>
  <c r="F44" i="12"/>
  <c r="M44" i="12" s="1"/>
  <c r="L44" i="12"/>
  <c r="F45" i="11"/>
  <c r="M45" i="11" s="1"/>
  <c r="L45" i="11"/>
  <c r="P43" i="7"/>
  <c r="L44" i="7"/>
  <c r="F44" i="7"/>
  <c r="M44" i="7" s="1"/>
  <c r="G44" i="7"/>
  <c r="E45" i="7" s="1"/>
  <c r="H37" i="27" l="1"/>
  <c r="E38" i="27"/>
  <c r="F38" i="27" s="1"/>
  <c r="O37" i="27"/>
  <c r="H43" i="26"/>
  <c r="E44" i="26"/>
  <c r="F44" i="26" s="1"/>
  <c r="O43" i="26"/>
  <c r="L44" i="25"/>
  <c r="I44" i="25"/>
  <c r="G44" i="25"/>
  <c r="B66" i="25" s="1"/>
  <c r="N38" i="24"/>
  <c r="O38" i="24" s="1"/>
  <c r="H38" i="24"/>
  <c r="E39" i="24"/>
  <c r="F39" i="24" s="1"/>
  <c r="L40" i="21"/>
  <c r="F40" i="21"/>
  <c r="M40" i="21" s="1"/>
  <c r="G40" i="21"/>
  <c r="L40" i="20"/>
  <c r="F40" i="20"/>
  <c r="M40" i="20" s="1"/>
  <c r="G40" i="20"/>
  <c r="L40" i="19"/>
  <c r="F40" i="19"/>
  <c r="M40" i="19" s="1"/>
  <c r="E38" i="16"/>
  <c r="P37" i="16"/>
  <c r="P37" i="15"/>
  <c r="E38" i="15"/>
  <c r="G38" i="15" s="1"/>
  <c r="F37" i="14"/>
  <c r="M37" i="14" s="1"/>
  <c r="L37" i="14"/>
  <c r="P37" i="14" s="1"/>
  <c r="G37" i="14"/>
  <c r="E41" i="13"/>
  <c r="P40" i="13"/>
  <c r="L45" i="12"/>
  <c r="F45" i="12"/>
  <c r="M45" i="12" s="1"/>
  <c r="P44" i="12"/>
  <c r="E46" i="12"/>
  <c r="G46" i="12"/>
  <c r="P45" i="11"/>
  <c r="L46" i="11"/>
  <c r="F46" i="11"/>
  <c r="M46" i="11" s="1"/>
  <c r="G46" i="11"/>
  <c r="E47" i="11" s="1"/>
  <c r="G45" i="7"/>
  <c r="E46" i="7" s="1"/>
  <c r="P44" i="7"/>
  <c r="N44" i="25" l="1"/>
  <c r="B62" i="25"/>
  <c r="G38" i="27"/>
  <c r="L38" i="27"/>
  <c r="I38" i="27"/>
  <c r="G44" i="26"/>
  <c r="L44" i="26"/>
  <c r="I44" i="26"/>
  <c r="H44" i="25"/>
  <c r="B68" i="25" s="1"/>
  <c r="E45" i="25"/>
  <c r="F45" i="25" s="1"/>
  <c r="O44" i="25"/>
  <c r="L39" i="24"/>
  <c r="I39" i="24"/>
  <c r="N39" i="24" s="1"/>
  <c r="G39" i="24"/>
  <c r="P40" i="21"/>
  <c r="E41" i="21"/>
  <c r="E41" i="20"/>
  <c r="P40" i="20"/>
  <c r="P40" i="19"/>
  <c r="F41" i="19"/>
  <c r="M41" i="19" s="1"/>
  <c r="L41" i="19"/>
  <c r="G41" i="19"/>
  <c r="E42" i="19" s="1"/>
  <c r="F38" i="16"/>
  <c r="M38" i="16" s="1"/>
  <c r="L38" i="16"/>
  <c r="G38" i="16"/>
  <c r="E39" i="15"/>
  <c r="L38" i="15"/>
  <c r="F38" i="15"/>
  <c r="M38" i="15" s="1"/>
  <c r="E38" i="14"/>
  <c r="G38" i="14" s="1"/>
  <c r="F41" i="13"/>
  <c r="M41" i="13" s="1"/>
  <c r="L41" i="13"/>
  <c r="G41" i="13"/>
  <c r="F46" i="12"/>
  <c r="M46" i="12" s="1"/>
  <c r="L46" i="12"/>
  <c r="P45" i="12"/>
  <c r="G47" i="11"/>
  <c r="P46" i="11"/>
  <c r="F45" i="7"/>
  <c r="M45" i="7" s="1"/>
  <c r="L45" i="7"/>
  <c r="N38" i="27" l="1"/>
  <c r="O38" i="27" s="1"/>
  <c r="H38" i="27"/>
  <c r="E39" i="27"/>
  <c r="F39" i="27" s="1"/>
  <c r="E45" i="26"/>
  <c r="F45" i="26" s="1"/>
  <c r="I45" i="26" s="1"/>
  <c r="N45" i="26" s="1"/>
  <c r="N44" i="26"/>
  <c r="O44" i="26" s="1"/>
  <c r="H44" i="26"/>
  <c r="G45" i="25"/>
  <c r="E46" i="25" s="1"/>
  <c r="F46" i="25" s="1"/>
  <c r="L45" i="25"/>
  <c r="I45" i="25"/>
  <c r="H39" i="24"/>
  <c r="E40" i="24"/>
  <c r="F40" i="24" s="1"/>
  <c r="O39" i="24"/>
  <c r="F41" i="21"/>
  <c r="M41" i="21" s="1"/>
  <c r="L41" i="21"/>
  <c r="P41" i="21" s="1"/>
  <c r="G41" i="21"/>
  <c r="F41" i="20"/>
  <c r="M41" i="20" s="1"/>
  <c r="L41" i="20"/>
  <c r="G41" i="20"/>
  <c r="P41" i="19"/>
  <c r="P38" i="16"/>
  <c r="E39" i="16"/>
  <c r="P38" i="15"/>
  <c r="F39" i="15"/>
  <c r="M39" i="15" s="1"/>
  <c r="L39" i="15"/>
  <c r="P39" i="15" s="1"/>
  <c r="G39" i="15"/>
  <c r="L38" i="14"/>
  <c r="F38" i="14"/>
  <c r="M38" i="14" s="1"/>
  <c r="E39" i="14"/>
  <c r="P41" i="13"/>
  <c r="E42" i="13"/>
  <c r="P46" i="12"/>
  <c r="F47" i="11"/>
  <c r="M47" i="11" s="1"/>
  <c r="L47" i="11"/>
  <c r="P47" i="11" s="1"/>
  <c r="P45" i="7"/>
  <c r="L46" i="7"/>
  <c r="F46" i="7"/>
  <c r="M46" i="7" s="1"/>
  <c r="G46" i="7"/>
  <c r="E47" i="7" s="1"/>
  <c r="L39" i="27" l="1"/>
  <c r="I39" i="27"/>
  <c r="N39" i="27" s="1"/>
  <c r="G39" i="27"/>
  <c r="L45" i="26"/>
  <c r="O45" i="26" s="1"/>
  <c r="G45" i="26"/>
  <c r="E46" i="26" s="1"/>
  <c r="F46" i="26" s="1"/>
  <c r="H45" i="26"/>
  <c r="N45" i="25"/>
  <c r="O45" i="25" s="1"/>
  <c r="H45" i="25"/>
  <c r="L46" i="25"/>
  <c r="I46" i="25"/>
  <c r="N46" i="25" s="1"/>
  <c r="G46" i="25"/>
  <c r="L40" i="24"/>
  <c r="I40" i="24"/>
  <c r="G40" i="24"/>
  <c r="E42" i="21"/>
  <c r="E42" i="20"/>
  <c r="G42" i="20" s="1"/>
  <c r="P41" i="20"/>
  <c r="L42" i="19"/>
  <c r="F42" i="19"/>
  <c r="M42" i="19" s="1"/>
  <c r="G42" i="19"/>
  <c r="E43" i="19" s="1"/>
  <c r="L39" i="16"/>
  <c r="F39" i="16"/>
  <c r="M39" i="16" s="1"/>
  <c r="G39" i="16"/>
  <c r="E40" i="15"/>
  <c r="G40" i="15" s="1"/>
  <c r="F39" i="14"/>
  <c r="M39" i="14" s="1"/>
  <c r="L39" i="14"/>
  <c r="G39" i="14"/>
  <c r="P38" i="14"/>
  <c r="L42" i="13"/>
  <c r="F42" i="13"/>
  <c r="M42" i="13" s="1"/>
  <c r="G42" i="13"/>
  <c r="P46" i="7"/>
  <c r="O39" i="27" l="1"/>
  <c r="E40" i="27"/>
  <c r="F40" i="27" s="1"/>
  <c r="H39" i="27"/>
  <c r="G46" i="26"/>
  <c r="E47" i="26" s="1"/>
  <c r="F47" i="26" s="1"/>
  <c r="L46" i="26"/>
  <c r="I46" i="26"/>
  <c r="N46" i="26" s="1"/>
  <c r="H46" i="25"/>
  <c r="E47" i="25"/>
  <c r="F47" i="25" s="1"/>
  <c r="O46" i="25"/>
  <c r="E41" i="24"/>
  <c r="F41" i="24" s="1"/>
  <c r="N40" i="24"/>
  <c r="O40" i="24" s="1"/>
  <c r="H40" i="24"/>
  <c r="L42" i="21"/>
  <c r="F42" i="21"/>
  <c r="M42" i="21" s="1"/>
  <c r="G42" i="21"/>
  <c r="E43" i="20"/>
  <c r="L42" i="20"/>
  <c r="F42" i="20"/>
  <c r="M42" i="20" s="1"/>
  <c r="P42" i="19"/>
  <c r="E40" i="16"/>
  <c r="P39" i="16"/>
  <c r="E41" i="15"/>
  <c r="L40" i="15"/>
  <c r="F40" i="15"/>
  <c r="M40" i="15" s="1"/>
  <c r="P39" i="14"/>
  <c r="E40" i="14"/>
  <c r="E43" i="13"/>
  <c r="P42" i="13"/>
  <c r="G47" i="7"/>
  <c r="F47" i="7"/>
  <c r="M47" i="7" s="1"/>
  <c r="L47" i="7"/>
  <c r="G40" i="27" l="1"/>
  <c r="E41" i="27" s="1"/>
  <c r="F41" i="27" s="1"/>
  <c r="L40" i="27"/>
  <c r="I40" i="27"/>
  <c r="N40" i="27" s="1"/>
  <c r="O46" i="26"/>
  <c r="L47" i="26"/>
  <c r="I47" i="26"/>
  <c r="N47" i="26" s="1"/>
  <c r="G47" i="26"/>
  <c r="H46" i="26"/>
  <c r="L47" i="25"/>
  <c r="I47" i="25"/>
  <c r="N47" i="25" s="1"/>
  <c r="G47" i="25"/>
  <c r="L41" i="24"/>
  <c r="I41" i="24"/>
  <c r="N41" i="24" s="1"/>
  <c r="G41" i="24"/>
  <c r="E43" i="21"/>
  <c r="P42" i="21"/>
  <c r="P42" i="20"/>
  <c r="F43" i="20"/>
  <c r="M43" i="20" s="1"/>
  <c r="L43" i="20"/>
  <c r="P43" i="20" s="1"/>
  <c r="G43" i="20"/>
  <c r="F43" i="19"/>
  <c r="M43" i="19" s="1"/>
  <c r="L43" i="19"/>
  <c r="G43" i="19"/>
  <c r="E44" i="19" s="1"/>
  <c r="F40" i="16"/>
  <c r="M40" i="16" s="1"/>
  <c r="L40" i="16"/>
  <c r="G40" i="16"/>
  <c r="P40" i="15"/>
  <c r="F41" i="15"/>
  <c r="M41" i="15" s="1"/>
  <c r="L41" i="15"/>
  <c r="G41" i="15"/>
  <c r="L40" i="14"/>
  <c r="F40" i="14"/>
  <c r="M40" i="14" s="1"/>
  <c r="G40" i="14"/>
  <c r="F43" i="13"/>
  <c r="M43" i="13" s="1"/>
  <c r="L43" i="13"/>
  <c r="G43" i="13"/>
  <c r="P47" i="7"/>
  <c r="O40" i="27" l="1"/>
  <c r="G41" i="27"/>
  <c r="L41" i="27"/>
  <c r="I41" i="27"/>
  <c r="N41" i="27" s="1"/>
  <c r="H40" i="27"/>
  <c r="H47" i="26"/>
  <c r="E48" i="26"/>
  <c r="F48" i="26" s="1"/>
  <c r="O47" i="26"/>
  <c r="H47" i="25"/>
  <c r="E48" i="25"/>
  <c r="F48" i="25" s="1"/>
  <c r="O47" i="25"/>
  <c r="E42" i="24"/>
  <c r="F42" i="24" s="1"/>
  <c r="O41" i="24"/>
  <c r="H41" i="24"/>
  <c r="F43" i="21"/>
  <c r="M43" i="21" s="1"/>
  <c r="L43" i="21"/>
  <c r="G43" i="21"/>
  <c r="E44" i="20"/>
  <c r="G44" i="20" s="1"/>
  <c r="P43" i="19"/>
  <c r="G44" i="19"/>
  <c r="E45" i="19" s="1"/>
  <c r="E41" i="16"/>
  <c r="P40" i="16"/>
  <c r="P41" i="15"/>
  <c r="E42" i="15"/>
  <c r="G42" i="15" s="1"/>
  <c r="E41" i="14"/>
  <c r="P40" i="14"/>
  <c r="E44" i="13"/>
  <c r="P43" i="13"/>
  <c r="P43" i="21" l="1"/>
  <c r="H41" i="27"/>
  <c r="O41" i="27"/>
  <c r="E42" i="27"/>
  <c r="F42" i="27" s="1"/>
  <c r="L48" i="26"/>
  <c r="I48" i="26"/>
  <c r="G48" i="26"/>
  <c r="L48" i="25"/>
  <c r="I48" i="25"/>
  <c r="G48" i="25"/>
  <c r="G42" i="24"/>
  <c r="L42" i="24"/>
  <c r="I42" i="24"/>
  <c r="E44" i="21"/>
  <c r="E45" i="20"/>
  <c r="L44" i="20"/>
  <c r="F44" i="20"/>
  <c r="M44" i="20" s="1"/>
  <c r="L44" i="19"/>
  <c r="F44" i="19"/>
  <c r="M44" i="19" s="1"/>
  <c r="L41" i="16"/>
  <c r="F41" i="16"/>
  <c r="M41" i="16" s="1"/>
  <c r="G41" i="16"/>
  <c r="E43" i="15"/>
  <c r="L42" i="15"/>
  <c r="F42" i="15"/>
  <c r="M42" i="15" s="1"/>
  <c r="F41" i="14"/>
  <c r="M41" i="14" s="1"/>
  <c r="L41" i="14"/>
  <c r="G41" i="14"/>
  <c r="L44" i="13"/>
  <c r="F44" i="13"/>
  <c r="M44" i="13" s="1"/>
  <c r="G44" i="13"/>
  <c r="E43" i="24" l="1"/>
  <c r="F43" i="24" s="1"/>
  <c r="B62" i="24"/>
  <c r="N42" i="24"/>
  <c r="O42" i="24" s="1"/>
  <c r="B58" i="24"/>
  <c r="L42" i="27"/>
  <c r="I42" i="27"/>
  <c r="G42" i="27"/>
  <c r="E49" i="26"/>
  <c r="F49" i="26" s="1"/>
  <c r="N48" i="26"/>
  <c r="O48" i="26" s="1"/>
  <c r="H48" i="26"/>
  <c r="E49" i="25"/>
  <c r="F49" i="25" s="1"/>
  <c r="N48" i="25"/>
  <c r="O48" i="25" s="1"/>
  <c r="H48" i="25"/>
  <c r="H42" i="24"/>
  <c r="B64" i="24" s="1"/>
  <c r="L43" i="24"/>
  <c r="I43" i="24"/>
  <c r="N43" i="24" s="1"/>
  <c r="G43" i="24"/>
  <c r="L44" i="21"/>
  <c r="F44" i="21"/>
  <c r="M44" i="21" s="1"/>
  <c r="G44" i="21"/>
  <c r="P44" i="20"/>
  <c r="F45" i="20"/>
  <c r="M45" i="20" s="1"/>
  <c r="L45" i="20"/>
  <c r="G45" i="20"/>
  <c r="F45" i="19"/>
  <c r="M45" i="19" s="1"/>
  <c r="L45" i="19"/>
  <c r="G45" i="19"/>
  <c r="E46" i="19" s="1"/>
  <c r="P44" i="19"/>
  <c r="E42" i="16"/>
  <c r="P41" i="16"/>
  <c r="P42" i="15"/>
  <c r="F43" i="15"/>
  <c r="M43" i="15" s="1"/>
  <c r="L43" i="15"/>
  <c r="G43" i="15"/>
  <c r="E42" i="14"/>
  <c r="G42" i="14" s="1"/>
  <c r="P41" i="14"/>
  <c r="E45" i="13"/>
  <c r="P44" i="13"/>
  <c r="P45" i="19" l="1"/>
  <c r="E43" i="27"/>
  <c r="F43" i="27" s="1"/>
  <c r="N42" i="27"/>
  <c r="O42" i="27" s="1"/>
  <c r="H42" i="27"/>
  <c r="L49" i="26"/>
  <c r="I49" i="26"/>
  <c r="N49" i="26" s="1"/>
  <c r="G49" i="26"/>
  <c r="G49" i="25"/>
  <c r="E50" i="25" s="1"/>
  <c r="F50" i="25" s="1"/>
  <c r="L49" i="25"/>
  <c r="I49" i="25"/>
  <c r="N49" i="25" s="1"/>
  <c r="O43" i="24"/>
  <c r="E44" i="24"/>
  <c r="F44" i="24" s="1"/>
  <c r="H43" i="24"/>
  <c r="P44" i="21"/>
  <c r="E45" i="21"/>
  <c r="E46" i="20"/>
  <c r="G46" i="20" s="1"/>
  <c r="P45" i="20"/>
  <c r="G46" i="19"/>
  <c r="F42" i="16"/>
  <c r="M42" i="16" s="1"/>
  <c r="L42" i="16"/>
  <c r="G42" i="16"/>
  <c r="P43" i="15"/>
  <c r="E44" i="15"/>
  <c r="G44" i="15" s="1"/>
  <c r="L42" i="14"/>
  <c r="F42" i="14"/>
  <c r="M42" i="14" s="1"/>
  <c r="E43" i="14"/>
  <c r="F45" i="13"/>
  <c r="M45" i="13" s="1"/>
  <c r="L45" i="13"/>
  <c r="P45" i="13" s="1"/>
  <c r="G45" i="13"/>
  <c r="L43" i="27" l="1"/>
  <c r="I43" i="27"/>
  <c r="N43" i="27" s="1"/>
  <c r="G43" i="27"/>
  <c r="E50" i="26"/>
  <c r="F50" i="26" s="1"/>
  <c r="H49" i="26"/>
  <c r="O49" i="26"/>
  <c r="H49" i="25"/>
  <c r="O49" i="25"/>
  <c r="L50" i="25"/>
  <c r="I50" i="25"/>
  <c r="N50" i="25" s="1"/>
  <c r="G50" i="25"/>
  <c r="L44" i="24"/>
  <c r="I44" i="24"/>
  <c r="N44" i="24" s="1"/>
  <c r="G44" i="24"/>
  <c r="F45" i="21"/>
  <c r="M45" i="21" s="1"/>
  <c r="L45" i="21"/>
  <c r="G45" i="21"/>
  <c r="L46" i="20"/>
  <c r="F46" i="20"/>
  <c r="M46" i="20" s="1"/>
  <c r="L46" i="19"/>
  <c r="F46" i="19"/>
  <c r="M46" i="19" s="1"/>
  <c r="P42" i="16"/>
  <c r="E43" i="16"/>
  <c r="G43" i="16" s="1"/>
  <c r="E45" i="15"/>
  <c r="L44" i="15"/>
  <c r="F44" i="15"/>
  <c r="M44" i="15" s="1"/>
  <c r="F43" i="14"/>
  <c r="M43" i="14" s="1"/>
  <c r="L43" i="14"/>
  <c r="P43" i="14" s="1"/>
  <c r="G43" i="14"/>
  <c r="P42" i="14"/>
  <c r="E46" i="13"/>
  <c r="G46" i="13" s="1"/>
  <c r="P45" i="21" l="1"/>
  <c r="E44" i="27"/>
  <c r="F44" i="27" s="1"/>
  <c r="O43" i="27"/>
  <c r="H43" i="27"/>
  <c r="L50" i="26"/>
  <c r="I50" i="26"/>
  <c r="N50" i="26" s="1"/>
  <c r="G50" i="26"/>
  <c r="O50" i="25"/>
  <c r="E51" i="25"/>
  <c r="F51" i="25" s="1"/>
  <c r="H50" i="25"/>
  <c r="H44" i="24"/>
  <c r="E45" i="24"/>
  <c r="F45" i="24" s="1"/>
  <c r="O44" i="24"/>
  <c r="E46" i="21"/>
  <c r="P46" i="20"/>
  <c r="P46" i="19"/>
  <c r="E44" i="16"/>
  <c r="L43" i="16"/>
  <c r="F43" i="16"/>
  <c r="M43" i="16" s="1"/>
  <c r="P44" i="15"/>
  <c r="F45" i="15"/>
  <c r="M45" i="15" s="1"/>
  <c r="L45" i="15"/>
  <c r="P45" i="15" s="1"/>
  <c r="G45" i="15"/>
  <c r="E44" i="14"/>
  <c r="L46" i="13"/>
  <c r="F46" i="13"/>
  <c r="M46" i="13" s="1"/>
  <c r="G44" i="27" l="1"/>
  <c r="E45" i="27" s="1"/>
  <c r="F45" i="27" s="1"/>
  <c r="L44" i="27"/>
  <c r="I44" i="27"/>
  <c r="N44" i="27" s="1"/>
  <c r="O50" i="26"/>
  <c r="E51" i="26"/>
  <c r="F51" i="26" s="1"/>
  <c r="H50" i="26"/>
  <c r="G51" i="25"/>
  <c r="E52" i="25" s="1"/>
  <c r="F52" i="25" s="1"/>
  <c r="L51" i="25"/>
  <c r="I51" i="25"/>
  <c r="N51" i="25" s="1"/>
  <c r="L45" i="24"/>
  <c r="I45" i="24"/>
  <c r="G45" i="24"/>
  <c r="L46" i="21"/>
  <c r="F46" i="21"/>
  <c r="M46" i="21" s="1"/>
  <c r="G46" i="21"/>
  <c r="F44" i="16"/>
  <c r="M44" i="16" s="1"/>
  <c r="L44" i="16"/>
  <c r="P43" i="16"/>
  <c r="G44" i="16"/>
  <c r="E46" i="15"/>
  <c r="L44" i="14"/>
  <c r="F44" i="14"/>
  <c r="M44" i="14" s="1"/>
  <c r="G44" i="14"/>
  <c r="P46" i="13"/>
  <c r="L45" i="27" l="1"/>
  <c r="I45" i="27"/>
  <c r="N45" i="27" s="1"/>
  <c r="G45" i="27"/>
  <c r="O44" i="27"/>
  <c r="H44" i="27"/>
  <c r="G51" i="26"/>
  <c r="E52" i="26" s="1"/>
  <c r="F52" i="26" s="1"/>
  <c r="L51" i="26"/>
  <c r="I51" i="26"/>
  <c r="N51" i="26" s="1"/>
  <c r="L52" i="25"/>
  <c r="I52" i="25"/>
  <c r="N52" i="25" s="1"/>
  <c r="G52" i="25"/>
  <c r="O51" i="25"/>
  <c r="H51" i="25"/>
  <c r="E46" i="24"/>
  <c r="F46" i="24" s="1"/>
  <c r="N45" i="24"/>
  <c r="O45" i="24" s="1"/>
  <c r="H45" i="24"/>
  <c r="P46" i="21"/>
  <c r="P44" i="16"/>
  <c r="E45" i="16"/>
  <c r="L46" i="15"/>
  <c r="F46" i="15"/>
  <c r="M46" i="15" s="1"/>
  <c r="G46" i="15"/>
  <c r="E45" i="14"/>
  <c r="P44" i="14"/>
  <c r="H45" i="27" l="1"/>
  <c r="E46" i="27"/>
  <c r="F46" i="27" s="1"/>
  <c r="O45" i="27"/>
  <c r="O51" i="26"/>
  <c r="G52" i="26"/>
  <c r="L52" i="26"/>
  <c r="I52" i="26"/>
  <c r="N52" i="26" s="1"/>
  <c r="H51" i="26"/>
  <c r="H52" i="25"/>
  <c r="E53" i="25"/>
  <c r="F53" i="25" s="1"/>
  <c r="O52" i="25"/>
  <c r="L46" i="24"/>
  <c r="I46" i="24"/>
  <c r="N46" i="24" s="1"/>
  <c r="G46" i="24"/>
  <c r="L45" i="16"/>
  <c r="F45" i="16"/>
  <c r="M45" i="16" s="1"/>
  <c r="G45" i="16"/>
  <c r="P46" i="15"/>
  <c r="F45" i="14"/>
  <c r="M45" i="14" s="1"/>
  <c r="L45" i="14"/>
  <c r="G45" i="14"/>
  <c r="L46" i="27" l="1"/>
  <c r="I46" i="27"/>
  <c r="B62" i="27" s="1"/>
  <c r="G46" i="27"/>
  <c r="B66" i="27" s="1"/>
  <c r="B9" i="29" s="1"/>
  <c r="C16" i="29" s="1"/>
  <c r="H52" i="26"/>
  <c r="O52" i="26"/>
  <c r="E53" i="26"/>
  <c r="F53" i="26" s="1"/>
  <c r="G53" i="25"/>
  <c r="E54" i="25" s="1"/>
  <c r="F54" i="25" s="1"/>
  <c r="L53" i="25"/>
  <c r="I53" i="25"/>
  <c r="E47" i="24"/>
  <c r="F47" i="24" s="1"/>
  <c r="O46" i="24"/>
  <c r="H46" i="24"/>
  <c r="E46" i="16"/>
  <c r="P45" i="16"/>
  <c r="E46" i="14"/>
  <c r="G46" i="14" s="1"/>
  <c r="P45" i="14"/>
  <c r="E47" i="27" l="1"/>
  <c r="F47" i="27" s="1"/>
  <c r="N46" i="27"/>
  <c r="O46" i="27" s="1"/>
  <c r="H46" i="27"/>
  <c r="B68" i="27" s="1"/>
  <c r="B8" i="29" s="1"/>
  <c r="C15" i="29" s="1"/>
  <c r="L53" i="26"/>
  <c r="I53" i="26"/>
  <c r="N53" i="26" s="1"/>
  <c r="G53" i="26"/>
  <c r="G54" i="25"/>
  <c r="E55" i="25" s="1"/>
  <c r="L54" i="25"/>
  <c r="I54" i="25"/>
  <c r="N54" i="25" s="1"/>
  <c r="N53" i="25"/>
  <c r="O53" i="25" s="1"/>
  <c r="H53" i="25"/>
  <c r="H54" i="25" s="1"/>
  <c r="L47" i="24"/>
  <c r="I47" i="24"/>
  <c r="N47" i="24" s="1"/>
  <c r="G47" i="24"/>
  <c r="F46" i="16"/>
  <c r="M46" i="16" s="1"/>
  <c r="L46" i="16"/>
  <c r="P46" i="16" s="1"/>
  <c r="G46" i="16"/>
  <c r="L46" i="14"/>
  <c r="F46" i="14"/>
  <c r="M46" i="14" s="1"/>
  <c r="L47" i="27" l="1"/>
  <c r="I47" i="27"/>
  <c r="N47" i="27" s="1"/>
  <c r="G47" i="27"/>
  <c r="H53" i="26"/>
  <c r="E54" i="26"/>
  <c r="F54" i="26" s="1"/>
  <c r="O53" i="26"/>
  <c r="G55" i="25"/>
  <c r="F55" i="25"/>
  <c r="O54" i="25"/>
  <c r="E48" i="24"/>
  <c r="F48" i="24" s="1"/>
  <c r="O47" i="24"/>
  <c r="H47" i="24"/>
  <c r="P46" i="14"/>
  <c r="E48" i="27" l="1"/>
  <c r="F48" i="27" s="1"/>
  <c r="O47" i="27"/>
  <c r="H47" i="27"/>
  <c r="G54" i="26"/>
  <c r="E55" i="26" s="1"/>
  <c r="F55" i="26" s="1"/>
  <c r="L54" i="26"/>
  <c r="I54" i="26"/>
  <c r="L55" i="25"/>
  <c r="I55" i="25"/>
  <c r="E56" i="25"/>
  <c r="F56" i="25" s="1"/>
  <c r="G48" i="24"/>
  <c r="E49" i="24" s="1"/>
  <c r="F49" i="24" s="1"/>
  <c r="L48" i="24"/>
  <c r="I48" i="24"/>
  <c r="N48" i="24" s="1"/>
  <c r="G56" i="25" l="1"/>
  <c r="E57" i="25" s="1"/>
  <c r="F57" i="25" s="1"/>
  <c r="G48" i="27"/>
  <c r="E49" i="27" s="1"/>
  <c r="F49" i="27" s="1"/>
  <c r="L48" i="27"/>
  <c r="I48" i="27"/>
  <c r="N48" i="27" s="1"/>
  <c r="N54" i="26"/>
  <c r="O54" i="26" s="1"/>
  <c r="H54" i="26"/>
  <c r="L55" i="26"/>
  <c r="I55" i="26"/>
  <c r="N55" i="26" s="1"/>
  <c r="G55" i="26"/>
  <c r="I56" i="25"/>
  <c r="N56" i="25" s="1"/>
  <c r="L56" i="25"/>
  <c r="N55" i="25"/>
  <c r="H55" i="25"/>
  <c r="H56" i="25" s="1"/>
  <c r="O55" i="25"/>
  <c r="O48" i="24"/>
  <c r="L49" i="24"/>
  <c r="I49" i="24"/>
  <c r="N49" i="24" s="1"/>
  <c r="G49" i="24"/>
  <c r="H48" i="24"/>
  <c r="O56" i="25" l="1"/>
  <c r="O48" i="27"/>
  <c r="L49" i="27"/>
  <c r="I49" i="27"/>
  <c r="N49" i="27" s="1"/>
  <c r="G49" i="27"/>
  <c r="H48" i="27"/>
  <c r="O55" i="26"/>
  <c r="E56" i="26"/>
  <c r="F56" i="26" s="1"/>
  <c r="H55" i="26"/>
  <c r="L57" i="25"/>
  <c r="I57" i="25"/>
  <c r="N57" i="25" s="1"/>
  <c r="G57" i="25"/>
  <c r="H49" i="24"/>
  <c r="O49" i="24"/>
  <c r="E50" i="24"/>
  <c r="F50" i="24" s="1"/>
  <c r="H49" i="27" l="1"/>
  <c r="E50" i="27"/>
  <c r="F50" i="27" s="1"/>
  <c r="O49" i="27"/>
  <c r="L56" i="26"/>
  <c r="I56" i="26"/>
  <c r="N56" i="26" s="1"/>
  <c r="G56" i="26"/>
  <c r="E58" i="25"/>
  <c r="F58" i="25" s="1"/>
  <c r="O57" i="25"/>
  <c r="H57" i="25"/>
  <c r="L50" i="24"/>
  <c r="I50" i="24"/>
  <c r="G50" i="24"/>
  <c r="L50" i="27" l="1"/>
  <c r="I50" i="27"/>
  <c r="G50" i="27"/>
  <c r="O56" i="26"/>
  <c r="E57" i="26"/>
  <c r="F57" i="26" s="1"/>
  <c r="H56" i="26"/>
  <c r="G58" i="25"/>
  <c r="L58" i="25"/>
  <c r="I58" i="25"/>
  <c r="N58" i="25" s="1"/>
  <c r="E51" i="24"/>
  <c r="F51" i="24" s="1"/>
  <c r="N50" i="24"/>
  <c r="O50" i="24" s="1"/>
  <c r="H50" i="24"/>
  <c r="E51" i="27" l="1"/>
  <c r="F51" i="27" s="1"/>
  <c r="N50" i="27"/>
  <c r="O50" i="27" s="1"/>
  <c r="H50" i="27"/>
  <c r="G57" i="26"/>
  <c r="E58" i="26" s="1"/>
  <c r="F58" i="26" s="1"/>
  <c r="L57" i="26"/>
  <c r="I57" i="26"/>
  <c r="N57" i="26" s="1"/>
  <c r="O58" i="25"/>
  <c r="H58" i="25"/>
  <c r="L51" i="24"/>
  <c r="I51" i="24"/>
  <c r="N51" i="24" s="1"/>
  <c r="G51" i="24"/>
  <c r="L51" i="27" l="1"/>
  <c r="I51" i="27"/>
  <c r="N51" i="27" s="1"/>
  <c r="G51" i="27"/>
  <c r="O57" i="26"/>
  <c r="L58" i="26"/>
  <c r="I58" i="26"/>
  <c r="N58" i="26" s="1"/>
  <c r="G58" i="26"/>
  <c r="H57" i="26"/>
  <c r="E52" i="24"/>
  <c r="F52" i="24" s="1"/>
  <c r="O51" i="24"/>
  <c r="H51" i="24"/>
  <c r="E59" i="26" l="1"/>
  <c r="F59" i="26" s="1"/>
  <c r="E52" i="27"/>
  <c r="F52" i="27" s="1"/>
  <c r="O51" i="27"/>
  <c r="H51" i="27"/>
  <c r="H58" i="26"/>
  <c r="O58" i="26"/>
  <c r="L52" i="24"/>
  <c r="I52" i="24"/>
  <c r="N52" i="24" s="1"/>
  <c r="G52" i="24"/>
  <c r="L59" i="26" l="1"/>
  <c r="I59" i="26"/>
  <c r="N59" i="26" s="1"/>
  <c r="O59" i="26" s="1"/>
  <c r="G59" i="26"/>
  <c r="G52" i="27"/>
  <c r="L52" i="27"/>
  <c r="I52" i="27"/>
  <c r="N52" i="27" s="1"/>
  <c r="E53" i="24"/>
  <c r="F53" i="24" s="1"/>
  <c r="O52" i="24"/>
  <c r="H52" i="24"/>
  <c r="E60" i="26" l="1"/>
  <c r="F60" i="26" s="1"/>
  <c r="H59" i="26"/>
  <c r="O52" i="27"/>
  <c r="E53" i="27"/>
  <c r="F53" i="27" s="1"/>
  <c r="H52" i="27"/>
  <c r="L53" i="24"/>
  <c r="I53" i="24"/>
  <c r="N53" i="24" s="1"/>
  <c r="G53" i="24"/>
  <c r="G60" i="26" l="1"/>
  <c r="L60" i="26"/>
  <c r="I60" i="26"/>
  <c r="N60" i="26" s="1"/>
  <c r="L53" i="27"/>
  <c r="I53" i="27"/>
  <c r="N53" i="27" s="1"/>
  <c r="G53" i="27"/>
  <c r="E54" i="24"/>
  <c r="F54" i="24" s="1"/>
  <c r="O53" i="24"/>
  <c r="H53" i="24"/>
  <c r="E61" i="26" l="1"/>
  <c r="F61" i="26" s="1"/>
  <c r="O60" i="26"/>
  <c r="H60" i="26"/>
  <c r="O53" i="27"/>
  <c r="E54" i="27"/>
  <c r="F54" i="27" s="1"/>
  <c r="H53" i="27"/>
  <c r="L54" i="24"/>
  <c r="I54" i="24"/>
  <c r="N54" i="24" s="1"/>
  <c r="G54" i="24"/>
  <c r="G61" i="26" l="1"/>
  <c r="I61" i="26"/>
  <c r="N61" i="26" s="1"/>
  <c r="L61" i="26"/>
  <c r="G54" i="27"/>
  <c r="E55" i="27" s="1"/>
  <c r="L54" i="27"/>
  <c r="I54" i="27"/>
  <c r="N54" i="27" s="1"/>
  <c r="O54" i="24"/>
  <c r="H54" i="24"/>
  <c r="O61" i="26" l="1"/>
  <c r="E62" i="26"/>
  <c r="F62" i="26" s="1"/>
  <c r="H61" i="26"/>
  <c r="G55" i="27"/>
  <c r="F55" i="27"/>
  <c r="O54" i="27"/>
  <c r="H54" i="27"/>
  <c r="I62" i="26" l="1"/>
  <c r="N62" i="26" s="1"/>
  <c r="L62" i="26"/>
  <c r="O62" i="26" s="1"/>
  <c r="H62" i="26"/>
  <c r="G62" i="26"/>
  <c r="L55" i="27"/>
  <c r="I55" i="27"/>
  <c r="N55" i="27" s="1"/>
  <c r="E56" i="27"/>
  <c r="F56" i="27" s="1"/>
  <c r="E63" i="26" l="1"/>
  <c r="F63" i="26" s="1"/>
  <c r="G63" i="26"/>
  <c r="H55" i="27"/>
  <c r="L56" i="27"/>
  <c r="I56" i="27"/>
  <c r="N56" i="27" s="1"/>
  <c r="G56" i="27"/>
  <c r="O55" i="27"/>
  <c r="H56" i="27"/>
  <c r="E64" i="26" l="1"/>
  <c r="F64" i="26" s="1"/>
  <c r="I63" i="26"/>
  <c r="L63" i="26"/>
  <c r="E57" i="27"/>
  <c r="F57" i="27" s="1"/>
  <c r="O56" i="27"/>
  <c r="N63" i="26" l="1"/>
  <c r="H63" i="26"/>
  <c r="O63" i="26"/>
  <c r="G64" i="26"/>
  <c r="I64" i="26"/>
  <c r="N64" i="26" s="1"/>
  <c r="L64" i="26"/>
  <c r="O64" i="26" s="1"/>
  <c r="G57" i="27"/>
  <c r="L57" i="27"/>
  <c r="I57" i="27"/>
  <c r="H64" i="26" l="1"/>
  <c r="E65" i="26"/>
  <c r="F65" i="26" s="1"/>
  <c r="G65" i="26"/>
  <c r="N57" i="27"/>
  <c r="H57" i="27"/>
  <c r="O57" i="27"/>
  <c r="E58" i="27"/>
  <c r="F58" i="27" s="1"/>
  <c r="E66" i="26" l="1"/>
  <c r="F66" i="26" s="1"/>
  <c r="L65" i="26"/>
  <c r="I65" i="26"/>
  <c r="N65" i="26" s="1"/>
  <c r="H65" i="26"/>
  <c r="I58" i="27"/>
  <c r="N58" i="27" s="1"/>
  <c r="L58" i="27"/>
  <c r="O58" i="27" s="1"/>
  <c r="H58" i="27"/>
  <c r="G58" i="27"/>
  <c r="O65" i="26" l="1"/>
  <c r="G66" i="26"/>
  <c r="I66" i="26"/>
  <c r="N66" i="26" s="1"/>
  <c r="L66" i="26"/>
  <c r="O66" i="26" s="1"/>
  <c r="H66" i="26" l="1"/>
  <c r="E67" i="26"/>
  <c r="F67" i="26" s="1"/>
  <c r="G67" i="26"/>
  <c r="E68" i="26" l="1"/>
  <c r="F68" i="26" s="1"/>
  <c r="I67" i="26"/>
  <c r="N67" i="26" s="1"/>
  <c r="L67" i="26"/>
  <c r="O67" i="26" s="1"/>
  <c r="H67" i="26"/>
  <c r="G68" i="26" l="1"/>
  <c r="I68" i="26"/>
  <c r="N68" i="26" s="1"/>
  <c r="L68" i="26"/>
  <c r="O68" i="26" s="1"/>
  <c r="H68" i="26" l="1"/>
  <c r="E69" i="26"/>
  <c r="F69" i="26" s="1"/>
  <c r="G69" i="26" l="1"/>
  <c r="L69" i="26"/>
  <c r="I69" i="26"/>
  <c r="N69" i="26" s="1"/>
  <c r="O69" i="26" l="1"/>
  <c r="H69" i="26"/>
  <c r="E70" i="26"/>
  <c r="F70" i="26" s="1"/>
  <c r="I70" i="26" l="1"/>
  <c r="N70" i="26" s="1"/>
  <c r="L70" i="26"/>
  <c r="H70" i="26"/>
  <c r="G70" i="26"/>
  <c r="E71" i="26" l="1"/>
  <c r="F71" i="26" s="1"/>
  <c r="O70" i="26"/>
  <c r="I71" i="26" l="1"/>
  <c r="L71" i="26"/>
  <c r="G71" i="26"/>
  <c r="E72" i="26" l="1"/>
  <c r="F72" i="26" s="1"/>
  <c r="N71" i="26"/>
  <c r="O71" i="26" s="1"/>
  <c r="H71" i="26"/>
  <c r="G72" i="26" l="1"/>
  <c r="L72" i="26"/>
  <c r="I72" i="26"/>
  <c r="N72" i="26" s="1"/>
  <c r="E73" i="26" l="1"/>
  <c r="F73" i="26" s="1"/>
  <c r="O72" i="26"/>
  <c r="H72" i="26"/>
  <c r="G73" i="26" l="1"/>
  <c r="I73" i="26"/>
  <c r="N73" i="26" s="1"/>
  <c r="L73" i="26"/>
  <c r="O73" i="26" s="1"/>
  <c r="E74" i="26" l="1"/>
  <c r="F74" i="26" s="1"/>
  <c r="H73" i="26"/>
  <c r="G74" i="26" l="1"/>
  <c r="L74" i="26"/>
  <c r="I74" i="26"/>
  <c r="N74" i="26" s="1"/>
  <c r="E75" i="26" l="1"/>
  <c r="F75" i="26" s="1"/>
  <c r="O74" i="26"/>
  <c r="H74" i="26"/>
  <c r="G75" i="26" l="1"/>
  <c r="I75" i="26"/>
  <c r="N75" i="26" s="1"/>
  <c r="L75" i="26"/>
  <c r="O75" i="26" s="1"/>
  <c r="H75" i="2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Pushpanjali Gupta</author>
  </authors>
  <commentList>
    <comment ref="M1" authorId="0" shapeId="0" xr:uid="{9CBD3185-664D-4D54-8F6E-38FFBC1CD342}">
      <text>
        <r>
          <rPr>
            <b/>
            <sz val="9"/>
            <color indexed="81"/>
            <rFont val="Tahoma"/>
            <family val="2"/>
          </rPr>
          <t>Pushpanjali Gupta:</t>
        </r>
        <r>
          <rPr>
            <sz val="9"/>
            <color indexed="81"/>
            <rFont val="Tahoma"/>
            <family val="2"/>
          </rPr>
          <t xml:space="preserve">
Lease agreement does not have the lease terms schedule</t>
        </r>
      </text>
    </comment>
    <comment ref="C21" authorId="0" shapeId="0" xr:uid="{0CC835AE-8A1E-4FE2-BABC-7534F8F7EC2D}">
      <text>
        <r>
          <rPr>
            <b/>
            <sz val="9"/>
            <color indexed="81"/>
            <rFont val="Tahoma"/>
            <family val="2"/>
          </rPr>
          <t>Pushpanjali Gupta:</t>
        </r>
        <r>
          <rPr>
            <sz val="9"/>
            <color indexed="81"/>
            <rFont val="Tahoma"/>
            <family val="2"/>
          </rPr>
          <t xml:space="preserve">
Assumed the terms for these two agreements are same as the first one as the document only had the lease schedule and not the terms and conditions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Pushpanjali Gupta</author>
  </authors>
  <commentList>
    <comment ref="B3" authorId="0" shapeId="0" xr:uid="{AF7268F0-3836-4143-B790-FC6BF4D236AA}">
      <text>
        <r>
          <rPr>
            <b/>
            <sz val="9"/>
            <color indexed="81"/>
            <rFont val="Tahoma"/>
            <family val="2"/>
          </rPr>
          <t>Pushpanjali Gupta:</t>
        </r>
        <r>
          <rPr>
            <sz val="9"/>
            <color indexed="81"/>
            <rFont val="Tahoma"/>
            <family val="2"/>
          </rPr>
          <t xml:space="preserve">
Prime Rate as of 1.1.2022
Source: https://ycharts.com/indicators/bank_prime_loan_rate_monthly</t>
        </r>
      </text>
    </comment>
    <comment ref="A52" authorId="0" shapeId="0" xr:uid="{02813A37-4B51-4A81-B35C-E92CCEEB6909}">
      <text>
        <r>
          <rPr>
            <b/>
            <sz val="9"/>
            <color indexed="81"/>
            <rFont val="Tahoma"/>
            <family val="2"/>
          </rPr>
          <t>Pushpanjali Gupta:</t>
        </r>
        <r>
          <rPr>
            <sz val="9"/>
            <color indexed="81"/>
            <rFont val="Tahoma"/>
            <family val="2"/>
          </rPr>
          <t xml:space="preserve">
The Asset is not purchased at the end of lease term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Pushpanjali Gupta</author>
  </authors>
  <commentList>
    <comment ref="B2" authorId="0" shapeId="0" xr:uid="{43DEE80F-D209-4210-993E-446B63D7FF82}">
      <text>
        <r>
          <rPr>
            <b/>
            <sz val="9"/>
            <color indexed="81"/>
            <rFont val="Tahoma"/>
            <family val="2"/>
          </rPr>
          <t>Pushpanjali Gupta:</t>
        </r>
        <r>
          <rPr>
            <sz val="9"/>
            <color indexed="81"/>
            <rFont val="Tahoma"/>
            <family val="2"/>
          </rPr>
          <t xml:space="preserve">
Assumed delivery date as commencement date</t>
        </r>
      </text>
    </comment>
    <comment ref="B3" authorId="0" shapeId="0" xr:uid="{C4FB32B7-D4BD-4CD3-89F0-A6B24A84E05E}">
      <text>
        <r>
          <rPr>
            <b/>
            <sz val="9"/>
            <color indexed="81"/>
            <rFont val="Tahoma"/>
            <family val="2"/>
          </rPr>
          <t>Pushpanjali Gupta:</t>
        </r>
        <r>
          <rPr>
            <sz val="9"/>
            <color indexed="81"/>
            <rFont val="Tahoma"/>
            <family val="2"/>
          </rPr>
          <t xml:space="preserve">
Prime rate during March 31, 2022 to April 29, 2022
Source: https://ycharts.com/indicators/bank_prime_loan_rate_monthly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Pushpanjali Gupta</author>
  </authors>
  <commentList>
    <comment ref="B2" authorId="0" shapeId="0" xr:uid="{4B6EDE01-D212-468C-902A-32B8E62C7D77}">
      <text>
        <r>
          <rPr>
            <b/>
            <sz val="9"/>
            <color indexed="81"/>
            <rFont val="Tahoma"/>
            <family val="2"/>
          </rPr>
          <t>Pushpanjali Gupta:</t>
        </r>
        <r>
          <rPr>
            <sz val="9"/>
            <color indexed="81"/>
            <rFont val="Tahoma"/>
            <family val="2"/>
          </rPr>
          <t xml:space="preserve">
Assumed delivery date as commencement date</t>
        </r>
      </text>
    </comment>
    <comment ref="B3" authorId="0" shapeId="0" xr:uid="{F18C9795-E44D-40B5-A390-1E05EB008383}">
      <text>
        <r>
          <rPr>
            <b/>
            <sz val="9"/>
            <color indexed="81"/>
            <rFont val="Tahoma"/>
            <family val="2"/>
          </rPr>
          <t>Pushpanjali Gupta:</t>
        </r>
        <r>
          <rPr>
            <sz val="9"/>
            <color indexed="81"/>
            <rFont val="Tahoma"/>
            <family val="2"/>
          </rPr>
          <t xml:space="preserve">
Prime rate during Nov 30, 2022 to Dec 29, 2022
Source: https://ycharts.com/indicators/bank_prime_loan_rate_monthly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Pushpanjali Gupta</author>
  </authors>
  <commentList>
    <comment ref="E2" authorId="0" shapeId="0" xr:uid="{1E58039E-3AD8-4B59-8639-A8FED4171ACB}">
      <text>
        <r>
          <rPr>
            <b/>
            <sz val="9"/>
            <color indexed="81"/>
            <rFont val="Tahoma"/>
            <family val="2"/>
          </rPr>
          <t>Pushpanjali Gupta:</t>
        </r>
        <r>
          <rPr>
            <sz val="9"/>
            <color indexed="81"/>
            <rFont val="Tahoma"/>
            <family val="2"/>
          </rPr>
          <t xml:space="preserve">
Tax</t>
        </r>
      </text>
    </comment>
    <comment ref="B5" authorId="0" shapeId="0" xr:uid="{21735124-9D9E-4DAF-B74D-2F8E3176070B}">
      <text>
        <r>
          <rPr>
            <b/>
            <sz val="9"/>
            <color indexed="81"/>
            <rFont val="Tahoma"/>
            <family val="2"/>
          </rPr>
          <t>Pushpanjali Gupta:</t>
        </r>
        <r>
          <rPr>
            <sz val="9"/>
            <color indexed="81"/>
            <rFont val="Tahoma"/>
            <family val="2"/>
          </rPr>
          <t xml:space="preserve">
Using the invoices value it will result in negative implict rate as the invoice total is more than the total of monthly payments therefore considered incremental rate of borrowing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Pushpanjali Gupta</author>
  </authors>
  <commentList>
    <comment ref="D9" authorId="0" shapeId="0" xr:uid="{42E1983A-50EE-49D2-AD26-D267380C69C6}">
      <text>
        <r>
          <rPr>
            <b/>
            <sz val="9"/>
            <color indexed="81"/>
            <rFont val="Tahoma"/>
            <family val="2"/>
          </rPr>
          <t>Pushpanjali Gupta:</t>
        </r>
        <r>
          <rPr>
            <sz val="9"/>
            <color indexed="81"/>
            <rFont val="Tahoma"/>
            <family val="2"/>
          </rPr>
          <t xml:space="preserve">
As we only have the amendment agreement, security deposit details are not available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Pushpanjali Gupta</author>
  </authors>
  <commentList>
    <comment ref="B3" authorId="0" shapeId="0" xr:uid="{6CDA639F-C39B-4FF8-86A0-AAB3F151EC71}">
      <text>
        <r>
          <rPr>
            <b/>
            <sz val="9"/>
            <color indexed="81"/>
            <rFont val="Tahoma"/>
            <family val="2"/>
          </rPr>
          <t>Pushpanjali Gupta:</t>
        </r>
        <r>
          <rPr>
            <sz val="9"/>
            <color indexed="81"/>
            <rFont val="Tahoma"/>
            <family val="2"/>
          </rPr>
          <t xml:space="preserve">
Prime Rate as of 1.1.2022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Pushpanjali Gupta</author>
  </authors>
  <commentList>
    <comment ref="B3" authorId="0" shapeId="0" xr:uid="{C1DBEDE9-F665-4DD7-94F6-CDCE9ECB7A8B}">
      <text>
        <r>
          <rPr>
            <b/>
            <sz val="9"/>
            <color indexed="81"/>
            <rFont val="Tahoma"/>
            <family val="2"/>
          </rPr>
          <t>Pushpanjali Gupta:</t>
        </r>
        <r>
          <rPr>
            <sz val="9"/>
            <color indexed="81"/>
            <rFont val="Tahoma"/>
            <family val="2"/>
          </rPr>
          <t xml:space="preserve">
Prime Rate as of 1.1.2022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Pushpanjali Gupta</author>
  </authors>
  <commentList>
    <comment ref="B3" authorId="0" shapeId="0" xr:uid="{A59EBCC0-D5FC-446D-A0C8-7A6F2D6A52CF}">
      <text>
        <r>
          <rPr>
            <b/>
            <sz val="9"/>
            <color indexed="81"/>
            <rFont val="Tahoma"/>
            <family val="2"/>
          </rPr>
          <t>Pushpanjali Gupta:</t>
        </r>
        <r>
          <rPr>
            <sz val="9"/>
            <color indexed="81"/>
            <rFont val="Tahoma"/>
            <family val="2"/>
          </rPr>
          <t xml:space="preserve">
Prime Rate as of 1.1.2022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Pushpanjali Gupta</author>
  </authors>
  <commentList>
    <comment ref="B3" authorId="0" shapeId="0" xr:uid="{B5736EB3-4FFD-440E-9730-E6F643D573AF}">
      <text>
        <r>
          <rPr>
            <b/>
            <sz val="9"/>
            <color indexed="81"/>
            <rFont val="Tahoma"/>
            <family val="2"/>
          </rPr>
          <t>Pushpanjali Gupta:</t>
        </r>
        <r>
          <rPr>
            <sz val="9"/>
            <color indexed="81"/>
            <rFont val="Tahoma"/>
            <family val="2"/>
          </rPr>
          <t xml:space="preserve">
Prime Rate as of 1.1.2022</t>
        </r>
      </text>
    </comment>
    <comment ref="E3" authorId="0" shapeId="0" xr:uid="{E4FE31A5-8F51-45C3-B626-4BE8A51EDF08}">
      <text>
        <r>
          <rPr>
            <b/>
            <sz val="9"/>
            <color indexed="81"/>
            <rFont val="Tahoma"/>
            <family val="2"/>
          </rPr>
          <t>Pushpanjali Gupta:</t>
        </r>
        <r>
          <rPr>
            <sz val="9"/>
            <color indexed="81"/>
            <rFont val="Tahoma"/>
            <family val="2"/>
          </rPr>
          <t xml:space="preserve">
Abatement for first 5 months</t>
        </r>
      </text>
    </comment>
    <comment ref="C16" authorId="0" shapeId="0" xr:uid="{04369453-FF84-4DD7-8C23-13A11FD38D7F}">
      <text>
        <r>
          <rPr>
            <b/>
            <sz val="9"/>
            <color indexed="81"/>
            <rFont val="Tahoma"/>
            <family val="2"/>
          </rPr>
          <t>Pushpanjali Gupta:</t>
        </r>
        <r>
          <rPr>
            <sz val="9"/>
            <color indexed="81"/>
            <rFont val="Tahoma"/>
            <family val="2"/>
          </rPr>
          <t xml:space="preserve">
Prepaid</t>
        </r>
      </text>
    </comment>
  </commentList>
</comments>
</file>

<file path=xl/sharedStrings.xml><?xml version="1.0" encoding="utf-8"?>
<sst xmlns="http://schemas.openxmlformats.org/spreadsheetml/2006/main" count="1192" uniqueCount="229">
  <si>
    <t>Lease Name/Identifier:</t>
  </si>
  <si>
    <t>Prepaid Lease Payment:</t>
  </si>
  <si>
    <t>Initial Balance Journal (Commencement)</t>
  </si>
  <si>
    <t>End of Lease Journal (Write-off Accumulated)</t>
  </si>
  <si>
    <t>Commencement Date:</t>
  </si>
  <si>
    <t>Initial Direct Costs:</t>
  </si>
  <si>
    <t>ROU Asset</t>
  </si>
  <si>
    <t>ROU Accumulated Amortization</t>
  </si>
  <si>
    <t>Lease Incentives:</t>
  </si>
  <si>
    <t>Lease Liability</t>
  </si>
  <si>
    <t>Incremental Borrowing Rate:</t>
  </si>
  <si>
    <t>Lease Term (full months):</t>
  </si>
  <si>
    <t>Period Number</t>
  </si>
  <si>
    <t>Period Start Date</t>
  </si>
  <si>
    <t>Month's Payment</t>
  </si>
  <si>
    <t>Allocated to Principal</t>
  </si>
  <si>
    <t>Lease Liability Balance</t>
  </si>
  <si>
    <t>Right of Use Asset Balance</t>
  </si>
  <si>
    <t>ROU Accum Amort.</t>
  </si>
  <si>
    <t>ROU Amort. Expense</t>
  </si>
  <si>
    <t>Interest Expense</t>
  </si>
  <si>
    <t>Dr.</t>
  </si>
  <si>
    <t>Cr.</t>
  </si>
  <si>
    <t>Lease Payment/Cash</t>
  </si>
  <si>
    <t>Total Interest Expense for 2022</t>
  </si>
  <si>
    <t>Total Depreciation for 2022</t>
  </si>
  <si>
    <t xml:space="preserve">Lease Obligation as of 12.31.2022 </t>
  </si>
  <si>
    <t>ROU Asset as of 12.31.2022</t>
  </si>
  <si>
    <t>Magone Calculation</t>
  </si>
  <si>
    <t>Particulars</t>
  </si>
  <si>
    <t>Date of Contract:</t>
  </si>
  <si>
    <t>Description:</t>
  </si>
  <si>
    <t>Cost of Vehicle:</t>
  </si>
  <si>
    <t>Finance Company:</t>
  </si>
  <si>
    <t>Lessor:</t>
  </si>
  <si>
    <t>Lessee:</t>
  </si>
  <si>
    <t>Term of Lease:</t>
  </si>
  <si>
    <t>36 months</t>
  </si>
  <si>
    <t>Renewal Term:</t>
  </si>
  <si>
    <t>N/A</t>
  </si>
  <si>
    <t>Lease Amount:</t>
  </si>
  <si>
    <t>Initial Costs:</t>
  </si>
  <si>
    <t>Cash Down Payment:</t>
  </si>
  <si>
    <t>Residual Value:</t>
  </si>
  <si>
    <t>Identification of Lease:</t>
  </si>
  <si>
    <t>Contract contains identified property, plant, or equipment</t>
  </si>
  <si>
    <t>Yes</t>
  </si>
  <si>
    <t>Company have the right to acquire substantially all of the economic benefits from using the property, plant, or equipment?</t>
  </si>
  <si>
    <t>Company is able to operate the property, plant, or equipment</t>
  </si>
  <si>
    <t>Determination of Lease Type:</t>
  </si>
  <si>
    <t>Transfer of ownership at the end of lease:</t>
  </si>
  <si>
    <t>No</t>
  </si>
  <si>
    <t>Option to buy at the end of lease:</t>
  </si>
  <si>
    <t>Is client reasonably certain to exercise buy option</t>
  </si>
  <si>
    <t>PV of lease payment =&gt;90% of fair value of asset+ guaranteed residual value:</t>
  </si>
  <si>
    <t>Asset has alternate use to lessor</t>
  </si>
  <si>
    <t>-</t>
  </si>
  <si>
    <t>Type of Lease</t>
  </si>
  <si>
    <t>Finance Lease</t>
  </si>
  <si>
    <t>S0932511.05</t>
  </si>
  <si>
    <t>$4,329 pm</t>
  </si>
  <si>
    <t>Yes at fair market value</t>
  </si>
  <si>
    <t>$85 Documentation Fee</t>
  </si>
  <si>
    <t>July 3, 2019</t>
  </si>
  <si>
    <t>Client will not exercise the option</t>
  </si>
  <si>
    <t>Lease term covers majority (75%) of remaining economic life of asset:</t>
  </si>
  <si>
    <t>No (assumed 60 months as economic life of asset)</t>
  </si>
  <si>
    <t>Could not determine as the value of assets is not specified in the agreement</t>
  </si>
  <si>
    <t>Canon Financial Services</t>
  </si>
  <si>
    <t>Team Beans LLC</t>
  </si>
  <si>
    <t>Canon Solutions America</t>
  </si>
  <si>
    <t>Nil</t>
  </si>
  <si>
    <t>Not specified</t>
  </si>
  <si>
    <t>Assumed No (if this is assumed Yes, it would be an operating lease)</t>
  </si>
  <si>
    <t>Note:</t>
  </si>
  <si>
    <t>The standard gives the option of continuing the lease treatment as prior year for leases that were entered prior to the applicability of the standard</t>
  </si>
  <si>
    <t>Cash</t>
  </si>
  <si>
    <t>$24,516</t>
  </si>
  <si>
    <t>January 17, 2023</t>
  </si>
  <si>
    <t>$790.96 pm</t>
  </si>
  <si>
    <t>LEAF Capital Funding, LLC</t>
  </si>
  <si>
    <t>Payment Starts 30 days from date of agreement</t>
  </si>
  <si>
    <t>This lease starts in 2023, therefore will not be recorded in books for 2022.</t>
  </si>
  <si>
    <t>Present Value of Lease Liability</t>
  </si>
  <si>
    <t>Annual Frequency of Installment:</t>
  </si>
  <si>
    <t>December 15, 2022</t>
  </si>
  <si>
    <r>
      <rPr>
        <b/>
        <sz val="9"/>
        <color rgb="FFFF0000"/>
        <rFont val="Calibri"/>
        <family val="2"/>
        <scheme val="minor"/>
      </rPr>
      <t>Note:</t>
    </r>
    <r>
      <rPr>
        <b/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Agreement does not specify payments are due at the beginning or end of each lease period, we have considered beginning of period for our calculation</t>
    </r>
  </si>
  <si>
    <t>$128,899</t>
  </si>
  <si>
    <t>LEAF 12.15.2022</t>
  </si>
  <si>
    <t>LEAF 09.01.2022</t>
  </si>
  <si>
    <t>LEAF- 1.17.2023</t>
  </si>
  <si>
    <t>September 01, 2022</t>
  </si>
  <si>
    <t>$121,982.42</t>
  </si>
  <si>
    <t>Implicit Interest Rate:</t>
  </si>
  <si>
    <t>Accumulated Amortization 12.31.2022</t>
  </si>
  <si>
    <t>JOURNAL ENTRIES</t>
  </si>
  <si>
    <t>Dr</t>
  </si>
  <si>
    <t>Income Statement</t>
  </si>
  <si>
    <t>Balance Sheet</t>
  </si>
  <si>
    <t>Cr</t>
  </si>
  <si>
    <t>Net Impact in Balance Sheet</t>
  </si>
  <si>
    <t>Asset Write-off Journal</t>
  </si>
  <si>
    <t>Equipment Lease</t>
  </si>
  <si>
    <t>Equipment Lease- S0932511.05</t>
  </si>
  <si>
    <t>August 10, 2022</t>
  </si>
  <si>
    <t>$75,183.43</t>
  </si>
  <si>
    <t>VAR Technology Finance</t>
  </si>
  <si>
    <t>$4,188.93 pm</t>
  </si>
  <si>
    <t>$3,935.46 pm</t>
  </si>
  <si>
    <t>$2,332.12 pm</t>
  </si>
  <si>
    <t>VAR 08.10.2022</t>
  </si>
  <si>
    <t>Equipment Lease- 352949</t>
  </si>
  <si>
    <t>$95 Documentation Fee</t>
  </si>
  <si>
    <t>Yes at $1</t>
  </si>
  <si>
    <t>Yes (considered finance approval amount as value of asset)</t>
  </si>
  <si>
    <t>February 2, 2022</t>
  </si>
  <si>
    <t>$10,050.30</t>
  </si>
  <si>
    <t>CISCO equipments</t>
  </si>
  <si>
    <t>VAR 352949</t>
  </si>
  <si>
    <t>Payments due in arrears</t>
  </si>
  <si>
    <t>Equipment Lease- 352952</t>
  </si>
  <si>
    <t>Equipments</t>
  </si>
  <si>
    <t>$26,678.08</t>
  </si>
  <si>
    <t>VAR 352954</t>
  </si>
  <si>
    <t>VAR 352952</t>
  </si>
  <si>
    <t>Equipment Lease- 352954</t>
  </si>
  <si>
    <t>$71,238.54</t>
  </si>
  <si>
    <t>$827.53 pm</t>
  </si>
  <si>
    <t>$311.75 pm</t>
  </si>
  <si>
    <t>Equipment Lease- 001-8915597-002</t>
  </si>
  <si>
    <t>July 6, 2020</t>
  </si>
  <si>
    <t>Dell Financial Services</t>
  </si>
  <si>
    <t>$75 Processing Fee</t>
  </si>
  <si>
    <t>Dell Inc.</t>
  </si>
  <si>
    <t>$88,740.51</t>
  </si>
  <si>
    <t>001-8915597-002</t>
  </si>
  <si>
    <t>Equipment Lease- CDI00021</t>
  </si>
  <si>
    <t>July 30, 2020</t>
  </si>
  <si>
    <t>CDI Financial Services. LLC</t>
  </si>
  <si>
    <t>Equipment Lease- ML01863103</t>
  </si>
  <si>
    <t>$1,413.91 Tax and $1,413.91 security deposit</t>
  </si>
  <si>
    <t>CIT</t>
  </si>
  <si>
    <t>Apple</t>
  </si>
  <si>
    <t>August 31, 2020</t>
  </si>
  <si>
    <t>ML01863103</t>
  </si>
  <si>
    <t>Equipment Lease- S1251973</t>
  </si>
  <si>
    <t>April 22, 2022</t>
  </si>
  <si>
    <t>$1,729 pm</t>
  </si>
  <si>
    <t>S1251973</t>
  </si>
  <si>
    <t>Equipment Lease- S1338792</t>
  </si>
  <si>
    <t>December 29, 2022</t>
  </si>
  <si>
    <t>$1,719 pm</t>
  </si>
  <si>
    <t>$2,209.75 pm</t>
  </si>
  <si>
    <t>$2,311.26 pm</t>
  </si>
  <si>
    <t>$1,413.91 pm</t>
  </si>
  <si>
    <t>S1338792</t>
  </si>
  <si>
    <t>Glen Una Holdings Little Rock, LLC</t>
  </si>
  <si>
    <t>Forever Collectibles, Inc.</t>
  </si>
  <si>
    <t>Address:</t>
  </si>
  <si>
    <t>May 1, 2022</t>
  </si>
  <si>
    <t>Commencement Date</t>
  </si>
  <si>
    <t>44 months</t>
  </si>
  <si>
    <t>Tenant's % of expenses</t>
  </si>
  <si>
    <t>Security Deposit:</t>
  </si>
  <si>
    <t>$25,000</t>
  </si>
  <si>
    <t>2 additional periods of 5 years each with 3% annual increase in Basic Rent</t>
  </si>
  <si>
    <t>14.8% payable monthly in equal installments</t>
  </si>
  <si>
    <t>AR Warehouse Lease</t>
  </si>
  <si>
    <t>Operating Lease</t>
  </si>
  <si>
    <t>Single Lease Expense:</t>
  </si>
  <si>
    <t>Single Lease Expense</t>
  </si>
  <si>
    <t>Interest Accretion</t>
  </si>
  <si>
    <t>ROU Accum. Amort.</t>
  </si>
  <si>
    <t>Lease Expense</t>
  </si>
  <si>
    <t>Lease Payment</t>
  </si>
  <si>
    <t>AR Warehouse</t>
  </si>
  <si>
    <t>May 1, 20- Apr 30, 21- $23,437.50 pm
May 1, 21- Apr 30, 22- $24,140.63 pm
May 1, 22- Apr 30, 23- $24,864.84 pm
May 1, 23- Dec 31, 23- $25,610.79 pm</t>
  </si>
  <si>
    <t>48 months</t>
  </si>
  <si>
    <t>Prologis, L.P.</t>
  </si>
  <si>
    <t>75,000 sq 104 Champs Boulevard, Maumelle, AR 72113</t>
  </si>
  <si>
    <t>146,362 sq, 1600 South Anderson Avenue, Compton, CA 90220</t>
  </si>
  <si>
    <t>Mar 1, 20- Feb 28, 21- $117,089.60 pm
Mar 1, 21- Feb 28, 22- $120,602.29 pm
Mar 1, 22- Feb 28, 23- $124,220.36 pm
Mar 1, 23- Feb 28, 24- $127,946.97 pm</t>
  </si>
  <si>
    <t>Additional 60 months</t>
  </si>
  <si>
    <t>LA Warehouse Lease</t>
  </si>
  <si>
    <t>LA Warehouse</t>
  </si>
  <si>
    <t>March 1, 2020</t>
  </si>
  <si>
    <t>NJHQ Lease</t>
  </si>
  <si>
    <t>37,492 sq ft 3rd Floor Building 6, 444 Hoes Lane, Piscataway, NJ 08854</t>
  </si>
  <si>
    <t>5 years 5 months</t>
  </si>
  <si>
    <t>M&amp;M AT HOES LANE&lt; LLC</t>
  </si>
  <si>
    <t>Team Beans, LLC</t>
  </si>
  <si>
    <t>2 periods of three years each with 3% annual increase</t>
  </si>
  <si>
    <t>April 13, 2022</t>
  </si>
  <si>
    <t>$0.00 for first 5 months
$23.50 + $1.75 per sq ft for following lease year
3% annual invcrease thereafter</t>
  </si>
  <si>
    <t>NJHQ Warehouse</t>
  </si>
  <si>
    <t>$78,889.42</t>
  </si>
  <si>
    <t>Discount</t>
  </si>
  <si>
    <t>Total Lease Expense for 2022</t>
  </si>
  <si>
    <t>AR Warehouse Sub-Lease</t>
  </si>
  <si>
    <t>Leisure Arts, Inc.</t>
  </si>
  <si>
    <t>205,458 sq 104 Champs Boulevard, Maumelle, Arkansas 72113</t>
  </si>
  <si>
    <t>January 1, 2020</t>
  </si>
  <si>
    <t>Jan 1, 20- Dec 31, 20- $54,103.94
Jan 1, 21- Dec 31, 21- $55,302.45
Jan 1, 22- Dec 31, 22- $56,329.74
Jan 1, 23- Dec 31, 23- $57,357.03</t>
  </si>
  <si>
    <t xml:space="preserve">$59,693.29 </t>
  </si>
  <si>
    <t>2 additional periods of 5 years with 2% annual increase</t>
  </si>
  <si>
    <t>AR Warehouse Sublease</t>
  </si>
  <si>
    <t>$0.72/SF for first year subject to increase every subsequent year</t>
  </si>
  <si>
    <t>As this agreement is not available, the lease working could not be performed</t>
  </si>
  <si>
    <t>2022 Total Depreciation</t>
  </si>
  <si>
    <t>2022 Total Interest Expense</t>
  </si>
  <si>
    <t>ROU Acc Dep as of 12.31.2022</t>
  </si>
  <si>
    <t>ROU Liability</t>
  </si>
  <si>
    <t>2022 Lease Expense</t>
  </si>
  <si>
    <t>This would have already been recorded in books</t>
  </si>
  <si>
    <t>Adjustment:</t>
  </si>
  <si>
    <t>Depreciation                                            Dr.</t>
  </si>
  <si>
    <t>Interest Expense                                     Dr.</t>
  </si>
  <si>
    <t>ROU Asset under Finance Lease          Dr.</t>
  </si>
  <si>
    <t>ROU Acc Dep under Finance Lease     Cr.</t>
  </si>
  <si>
    <t>ROU Liability under Finance Lease      Cr.</t>
  </si>
  <si>
    <t>Lease Expense                                         Cr.</t>
  </si>
  <si>
    <t>Misc (net impact)                                    Cr.</t>
  </si>
  <si>
    <t>2022 Total Lease Expense</t>
  </si>
  <si>
    <t xml:space="preserve">This is the amount paid under lease and would have already been recorded in books. </t>
  </si>
  <si>
    <t>As per new lease standard lease expense should be recorded on straight line basis.</t>
  </si>
  <si>
    <t>Lease Expense (net increase)               Dr.</t>
  </si>
  <si>
    <t>Difference</t>
  </si>
  <si>
    <t>Lease Expense (net decrease)              Cr.</t>
  </si>
  <si>
    <t>Misc/Abatement (net impact)             Cr.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</si>
</sst>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* #,##0.00_);_(* \(#,##0.00\);_(* &quot;-&quot;??_);_(@_)"/>
    <numFmt numFmtId="165" formatCode="_ * #,##0.000_ ;_ * \-#,##0.000_ ;_ * &quot;-&quot;??_ ;_ @_ 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3">
    <xf numFmtId="0" fontId="0" fillId="0" borderId="0" xfId="0"/>
    <xf numFmtId="164" fontId="0" fillId="0" borderId="0" xfId="42" applyFont="1"/>
    <xf numFmtId="0" fontId="16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164" fontId="0" fillId="0" borderId="0" xfId="42" applyFont="1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0" fontId="16" fillId="0" borderId="0" xfId="0" applyFont="1" applyAlignment="1">
      <alignment horizontal="right"/>
    </xf>
    <xf numFmtId="10" fontId="0" fillId="0" borderId="0" xfId="43" applyNumberFormat="1" applyFont="1"/>
    <xf numFmtId="165" fontId="0" fillId="0" borderId="0" xfId="0" applyNumberFormat="1"/>
    <xf numFmtId="9" fontId="0" fillId="0" borderId="0" xfId="0" applyNumberFormat="1"/>
    <xf numFmtId="164" fontId="0" fillId="0" borderId="0" xfId="42" applyFont="1" applyFill="1"/>
    <xf numFmtId="43" fontId="0" fillId="0" borderId="0" xfId="0" applyNumberFormat="1"/>
    <xf numFmtId="0" fontId="18" fillId="33" borderId="10" xfId="0" applyFont="1" applyFill="1" applyBorder="1"/>
    <xf numFmtId="0" fontId="0" fillId="0" borderId="10" xfId="0" applyBorder="1"/>
    <xf numFmtId="0" fontId="0" fillId="0" borderId="10" xfId="0" applyBorder="1" applyAlignment="1">
      <alignment vertical="center"/>
    </xf>
    <xf numFmtId="0" fontId="0" fillId="0" borderId="10" xfId="0" applyBorder="1" applyAlignment="1">
      <alignment wrapText="1"/>
    </xf>
    <xf numFmtId="0" fontId="19" fillId="0" borderId="0" xfId="0" applyFont="1"/>
    <xf numFmtId="0" fontId="0" fillId="0" borderId="10" xfId="0" applyBorder="1" applyAlignment="1">
      <alignment vertical="center" wrapText="1"/>
    </xf>
    <xf numFmtId="0" fontId="21" fillId="0" borderId="10" xfId="0" applyFont="1" applyBorder="1"/>
    <xf numFmtId="9" fontId="0" fillId="0" borderId="0" xfId="43" applyFont="1"/>
    <xf numFmtId="0" fontId="20" fillId="0" borderId="10" xfId="0" applyFont="1" applyBorder="1" applyAlignment="1">
      <alignment wrapText="1"/>
    </xf>
    <xf numFmtId="0" fontId="22" fillId="0" borderId="0" xfId="0" applyFont="1"/>
    <xf numFmtId="0" fontId="14" fillId="0" borderId="10" xfId="0" applyFont="1" applyBorder="1" applyAlignment="1">
      <alignment wrapText="1"/>
    </xf>
    <xf numFmtId="0" fontId="14" fillId="0" borderId="10" xfId="0" applyFont="1" applyBorder="1" applyAlignment="1">
      <alignment vertical="center" wrapText="1"/>
    </xf>
    <xf numFmtId="10" fontId="0" fillId="0" borderId="0" xfId="43" applyNumberFormat="1" applyFont="1" applyBorder="1"/>
    <xf numFmtId="0" fontId="24" fillId="0" borderId="0" xfId="0" applyFont="1"/>
    <xf numFmtId="164" fontId="0" fillId="34" borderId="0" xfId="42" applyFont="1" applyFill="1"/>
    <xf numFmtId="2" fontId="0" fillId="0" borderId="0" xfId="43" applyNumberFormat="1" applyFont="1"/>
    <xf numFmtId="0" fontId="0" fillId="0" borderId="11" xfId="0" applyBorder="1"/>
    <xf numFmtId="4" fontId="0" fillId="0" borderId="0" xfId="0" applyNumberFormat="1" applyAlignment="1">
      <alignment horizontal="left"/>
    </xf>
    <xf numFmtId="0" fontId="0" fillId="0" borderId="12" xfId="0" applyBorder="1"/>
    <xf numFmtId="10" fontId="0" fillId="0" borderId="10" xfId="0" applyNumberFormat="1" applyBorder="1" applyAlignment="1">
      <alignment horizontal="left" wrapText="1"/>
    </xf>
    <xf numFmtId="0" fontId="18" fillId="0" borderId="10" xfId="0" applyFont="1" applyBorder="1"/>
    <xf numFmtId="0" fontId="0" fillId="0" borderId="10" xfId="0" applyBorder="1" applyAlignment="1">
      <alignment horizontal="left"/>
    </xf>
    <xf numFmtId="0" fontId="27" fillId="0" borderId="0" xfId="0" applyFont="1"/>
    <xf numFmtId="164" fontId="0" fillId="0" borderId="13" xfId="42" applyFont="1" applyBorder="1"/>
    <xf numFmtId="0" fontId="0" fillId="0" borderId="12" xfId="0" applyBorder="1" applyAlignment="1">
      <alignment horizontal="center"/>
    </xf>
    <xf numFmtId="10" fontId="0" fillId="0" borderId="0" xfId="0" applyNumberFormat="1" applyAlignment="1">
      <alignment horizontal="lef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omma 2" xfId="44" xr:uid="{1C2A09D8-A9A0-4934-8D03-3FF0A88B07A4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304A-A9FF-4785-952D-155EF1B1F23E}">
  <dimension ref="A1:D22"/>
  <sheetViews>
    <sheetView topLeftCell="A9" workbookViewId="0">
      <selection activeCell="C20" sqref="C20"/>
    </sheetView>
  </sheetViews>
  <sheetFormatPr defaultRowHeight="14.5" x14ac:dyDescent="0.35"/>
  <cols>
    <col min="1" max="1" width="34.08984375" customWidth="1"/>
    <col min="2" max="2" width="13" customWidth="1"/>
    <col min="3" max="3" width="11.54296875" bestFit="1" customWidth="1"/>
  </cols>
  <sheetData>
    <row r="1" spans="1:3" x14ac:dyDescent="0.35">
      <c r="A1" s="39" t="s">
        <v>58</v>
      </c>
    </row>
    <row r="3" spans="1:3" x14ac:dyDescent="0.35">
      <c r="A3" t="s">
        <v>212</v>
      </c>
      <c r="B3" s="1">
        <f>SUM('S0932511.05'!C45:C46)+SUM(S1251973!C11:C19)+S1338792!C11+SUM('LEAF-09.01.2022'!C11:C13)+SUM('VAR 08.10.2022'!C11:C14)+SUM('VAR 352949'!C11:C20)+SUM('VAR 352952'!C11:C20)+SUM('VAR 352954'!C11:C20)+SUM('Dell 001-8915597-002'!C29:C40)+SUM(ML01863103!C27:C38)</f>
        <v>125265.20000000001</v>
      </c>
      <c r="C3" t="s">
        <v>213</v>
      </c>
    </row>
    <row r="5" spans="1:3" x14ac:dyDescent="0.35">
      <c r="A5" t="s">
        <v>208</v>
      </c>
      <c r="B5" s="1">
        <f>'S0932511.05'!B49+S1251973!B49+S1338792!B49+'LEAF- 1.17.2023'!B50+'LEAF-12.15.2022'!B50+'LEAF-09.01.2022'!B49+'VAR 08.10.2022'!B49+'VAR 352949'!B49+'VAR 352952'!B49+'VAR 352954'!B49+'Dell 001-8915597-002'!B49+ML01863103!B49</f>
        <v>96441.378433717779</v>
      </c>
    </row>
    <row r="6" spans="1:3" x14ac:dyDescent="0.35">
      <c r="A6" t="s">
        <v>209</v>
      </c>
      <c r="B6" s="1">
        <f>'S0932511.05'!B50+S1251973!B50+S1338792!B50+'LEAF- 1.17.2023'!B51+'LEAF-12.15.2022'!B51+'LEAF-09.01.2022'!B50+'VAR 08.10.2022'!B50+'VAR 352949'!B50+'VAR 352952'!B50+'VAR 352954'!B50+'Dell 001-8915597-002'!B50+ML01863103!B50</f>
        <v>13713.784290941254</v>
      </c>
    </row>
    <row r="7" spans="1:3" x14ac:dyDescent="0.35">
      <c r="B7" s="1"/>
    </row>
    <row r="8" spans="1:3" x14ac:dyDescent="0.35">
      <c r="A8" t="s">
        <v>27</v>
      </c>
      <c r="B8" s="16">
        <f>'S0932511.05'!B58+S1251973!B54+S1338792!B54+'LEAF- 1.17.2023'!B55+'LEAF-12.15.2022'!B55+'LEAF-09.01.2022'!B54+'VAR 08.10.2022'!B54+'VAR 352949'!B54+'VAR 352952'!B54+'VAR 352954'!B54+'Dell 001-8915597-002'!B54+ML01863103!B54</f>
        <v>619265.65959020087</v>
      </c>
    </row>
    <row r="9" spans="1:3" x14ac:dyDescent="0.35">
      <c r="A9" t="s">
        <v>210</v>
      </c>
      <c r="B9" s="16">
        <f>'S0932511.05'!B59+S1251973!B55+S1338792!B55+'LEAF- 1.17.2023'!B56+'LEAF-12.15.2022'!B56+'LEAF-09.01.2022'!B55+'VAR 08.10.2022'!B55+'VAR 352949'!B55+'VAR 352952'!B55+'VAR 352954'!B55+'Dell 001-8915597-002'!B55+ML01863103!B55</f>
        <v>88175.647752547055</v>
      </c>
    </row>
    <row r="10" spans="1:3" x14ac:dyDescent="0.35">
      <c r="A10" t="s">
        <v>211</v>
      </c>
      <c r="B10" s="1">
        <f>'S0932511.05'!B57+S1251973!B53+S1338792!B53+'LEAF- 1.17.2023'!B54+'LEAF-12.15.2022'!B54+'LEAF-09.01.2022'!B53+'VAR 08.10.2022'!B53+'VAR 352949'!B53+'VAR 352952'!B53+'VAR 352954'!B53+'Dell 001-8915597-002'!B53+ML01863103!B53</f>
        <v>514566.64117389085</v>
      </c>
    </row>
    <row r="11" spans="1:3" x14ac:dyDescent="0.35">
      <c r="B11" s="16"/>
    </row>
    <row r="12" spans="1:3" x14ac:dyDescent="0.35">
      <c r="A12" s="39" t="s">
        <v>214</v>
      </c>
    </row>
    <row r="14" spans="1:3" x14ac:dyDescent="0.35">
      <c r="A14" t="s">
        <v>215</v>
      </c>
      <c r="B14" s="10">
        <f>B5</f>
        <v>96441.378433717779</v>
      </c>
    </row>
    <row r="15" spans="1:3" x14ac:dyDescent="0.35">
      <c r="A15" t="s">
        <v>216</v>
      </c>
      <c r="B15" s="10">
        <f>B6</f>
        <v>13713.784290941254</v>
      </c>
    </row>
    <row r="16" spans="1:3" x14ac:dyDescent="0.35">
      <c r="A16" t="s">
        <v>217</v>
      </c>
      <c r="B16" s="16">
        <f>B8</f>
        <v>619265.65959020087</v>
      </c>
    </row>
    <row r="17" spans="1:4" x14ac:dyDescent="0.35">
      <c r="A17" t="s">
        <v>218</v>
      </c>
      <c r="C17" s="16">
        <f>B9</f>
        <v>88175.647752547055</v>
      </c>
    </row>
    <row r="18" spans="1:4" x14ac:dyDescent="0.35">
      <c r="A18" t="s">
        <v>219</v>
      </c>
      <c r="C18" s="10">
        <f>B10</f>
        <v>514566.64117389085</v>
      </c>
    </row>
    <row r="19" spans="1:4" x14ac:dyDescent="0.35">
      <c r="A19" t="s">
        <v>220</v>
      </c>
      <c r="C19" s="10">
        <f>B3</f>
        <v>125265.20000000001</v>
      </c>
    </row>
    <row r="20" spans="1:4" x14ac:dyDescent="0.35">
      <c r="A20" t="s">
        <v>221</v>
      </c>
      <c r="B20" s="16"/>
      <c r="C20" s="16">
        <v>1413.33</v>
      </c>
    </row>
    <row r="22" spans="1:4" x14ac:dyDescent="0.35">
      <c r="B22" s="10"/>
      <c r="C22" s="16"/>
      <c r="D2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8D787-1DE3-45BB-AB1F-7B98A7A8C622}">
  <dimension ref="A1:C17"/>
  <sheetViews>
    <sheetView topLeftCell="A7" workbookViewId="0">
      <selection activeCell="C15" sqref="C15:C16"/>
    </sheetView>
  </sheetViews>
  <sheetFormatPr defaultRowHeight="14.5" x14ac:dyDescent="0.35"/>
  <cols>
    <col min="1" max="1" width="34.08984375" customWidth="1"/>
    <col min="2" max="2" width="14.1796875" customWidth="1"/>
    <col min="3" max="3" width="14.36328125" customWidth="1"/>
  </cols>
  <sheetData>
    <row r="1" spans="1:3" x14ac:dyDescent="0.35">
      <c r="A1" s="39" t="s">
        <v>168</v>
      </c>
    </row>
    <row r="3" spans="1:3" x14ac:dyDescent="0.35">
      <c r="A3" t="s">
        <v>212</v>
      </c>
      <c r="B3" s="1">
        <f>SUM('AR Warehouse'!C31:C42)+SUM('AR Warehouse Sublease'!C35:C46)+SUM('LA Warehouse'!C33:C44)</f>
        <v>2454846.3000000007</v>
      </c>
      <c r="C3" t="s">
        <v>223</v>
      </c>
    </row>
    <row r="4" spans="1:3" x14ac:dyDescent="0.35">
      <c r="A4" t="s">
        <v>222</v>
      </c>
      <c r="B4" s="1">
        <f>'AR Warehouse'!B59+'AR Warehouse Sublease'!B63+'LA Warehouse'!B63</f>
        <v>2489978.3292307705</v>
      </c>
      <c r="C4" t="s">
        <v>224</v>
      </c>
    </row>
    <row r="5" spans="1:3" ht="15" thickBot="1" x14ac:dyDescent="0.4">
      <c r="A5" t="s">
        <v>226</v>
      </c>
      <c r="B5" s="40">
        <f>B4-B3</f>
        <v>35132.029230769724</v>
      </c>
    </row>
    <row r="6" spans="1:3" ht="15" thickTop="1" x14ac:dyDescent="0.35">
      <c r="B6" s="1"/>
    </row>
    <row r="7" spans="1:3" x14ac:dyDescent="0.35">
      <c r="A7" t="s">
        <v>27</v>
      </c>
      <c r="B7" s="16">
        <f>'AR Warehouse'!B63+'AR Warehouse Sublease'!B67+'LA Warehouse'!B67</f>
        <v>5062059.4675703235</v>
      </c>
    </row>
    <row r="8" spans="1:3" x14ac:dyDescent="0.35">
      <c r="A8" t="s">
        <v>210</v>
      </c>
      <c r="B8" s="16">
        <f>('AR Warehouse'!B64+'AR Warehouse Sublease'!B68+'LA Warehouse'!B68)</f>
        <v>2366504.2092744531</v>
      </c>
    </row>
    <row r="9" spans="1:3" x14ac:dyDescent="0.35">
      <c r="A9" t="s">
        <v>211</v>
      </c>
      <c r="B9" s="1">
        <f>'AR Warehouse'!B62+'AR Warehouse Sublease'!B66+'LA Warehouse'!B66</f>
        <v>2730687.2875266434</v>
      </c>
    </row>
    <row r="10" spans="1:3" x14ac:dyDescent="0.35">
      <c r="B10" s="16"/>
    </row>
    <row r="11" spans="1:3" x14ac:dyDescent="0.35">
      <c r="A11" s="39" t="s">
        <v>214</v>
      </c>
    </row>
    <row r="13" spans="1:3" x14ac:dyDescent="0.35">
      <c r="A13" t="s">
        <v>217</v>
      </c>
      <c r="B13" s="16">
        <f>B7</f>
        <v>5062059.4675703235</v>
      </c>
    </row>
    <row r="14" spans="1:3" x14ac:dyDescent="0.35">
      <c r="A14" t="s">
        <v>227</v>
      </c>
      <c r="B14" s="10">
        <v>35132.03</v>
      </c>
      <c r="C14" s="10"/>
    </row>
    <row r="15" spans="1:3" x14ac:dyDescent="0.35">
      <c r="A15" t="s">
        <v>218</v>
      </c>
      <c r="C15" s="16">
        <f>B8</f>
        <v>2366504.2092744531</v>
      </c>
    </row>
    <row r="16" spans="1:3" x14ac:dyDescent="0.35">
      <c r="A16" t="s">
        <v>219</v>
      </c>
      <c r="C16" s="10">
        <f>B9</f>
        <v>2730687.2875266434</v>
      </c>
    </row>
    <row r="17" spans="2:3" x14ac:dyDescent="0.35">
      <c r="B17" s="16"/>
      <c r="C17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B84A8-0EB5-4597-9150-AC46619D8A2B}">
  <dimension ref="A1:C17"/>
  <sheetViews>
    <sheetView workbookViewId="0">
      <selection activeCell="B17" sqref="B17"/>
    </sheetView>
  </sheetViews>
  <sheetFormatPr defaultRowHeight="14.5" x14ac:dyDescent="0.35"/>
  <cols>
    <col min="1" max="1" width="34.08984375" customWidth="1"/>
    <col min="2" max="2" width="14.1796875" customWidth="1"/>
    <col min="3" max="3" width="14.36328125" customWidth="1"/>
  </cols>
  <sheetData>
    <row r="1" spans="1:3" x14ac:dyDescent="0.35">
      <c r="A1" s="39" t="s">
        <v>168</v>
      </c>
    </row>
    <row r="3" spans="1:3" x14ac:dyDescent="0.35">
      <c r="A3" t="s">
        <v>212</v>
      </c>
      <c r="B3" s="1">
        <f>SUM('NJHQ Warehouse'!C17:C19)+'NJHQ Warehouse'!E1</f>
        <v>315557.67</v>
      </c>
      <c r="C3" t="s">
        <v>223</v>
      </c>
    </row>
    <row r="4" spans="1:3" x14ac:dyDescent="0.35">
      <c r="A4" t="s">
        <v>222</v>
      </c>
      <c r="B4" s="1">
        <f>'NJHQ Warehouse'!B83</f>
        <v>655212.27673291636</v>
      </c>
      <c r="C4" t="s">
        <v>224</v>
      </c>
    </row>
    <row r="5" spans="1:3" ht="15" thickBot="1" x14ac:dyDescent="0.4">
      <c r="A5" t="s">
        <v>226</v>
      </c>
      <c r="B5" s="40">
        <f>B4-B3</f>
        <v>339654.60673291638</v>
      </c>
    </row>
    <row r="6" spans="1:3" ht="15" thickTop="1" x14ac:dyDescent="0.35">
      <c r="B6" s="1"/>
    </row>
    <row r="7" spans="1:3" x14ac:dyDescent="0.35">
      <c r="A7" t="s">
        <v>27</v>
      </c>
      <c r="B7" s="16">
        <f>'NJHQ Warehouse'!B87</f>
        <v>4272094.3614376141</v>
      </c>
    </row>
    <row r="8" spans="1:3" x14ac:dyDescent="0.35">
      <c r="A8" t="s">
        <v>210</v>
      </c>
      <c r="B8" s="16">
        <f>'NJHQ Warehouse'!B88</f>
        <v>543453.41385129653</v>
      </c>
    </row>
    <row r="9" spans="1:3" x14ac:dyDescent="0.35">
      <c r="A9" t="s">
        <v>211</v>
      </c>
      <c r="B9" s="1">
        <f>'NJHQ Warehouse'!B86</f>
        <v>4462742.6543192323</v>
      </c>
    </row>
    <row r="10" spans="1:3" x14ac:dyDescent="0.35">
      <c r="B10" s="16"/>
    </row>
    <row r="11" spans="1:3" x14ac:dyDescent="0.35">
      <c r="A11" s="39" t="s">
        <v>214</v>
      </c>
    </row>
    <row r="13" spans="1:3" x14ac:dyDescent="0.35">
      <c r="A13" t="s">
        <v>225</v>
      </c>
      <c r="B13" s="10">
        <f>B5</f>
        <v>339654.60673291638</v>
      </c>
    </row>
    <row r="14" spans="1:3" x14ac:dyDescent="0.35">
      <c r="A14" t="s">
        <v>217</v>
      </c>
      <c r="B14" s="16">
        <f>B7</f>
        <v>4272094.3614376141</v>
      </c>
    </row>
    <row r="15" spans="1:3" x14ac:dyDescent="0.35">
      <c r="A15" t="s">
        <v>218</v>
      </c>
      <c r="C15" s="16">
        <f>B8</f>
        <v>543453.41385129653</v>
      </c>
    </row>
    <row r="16" spans="1:3" x14ac:dyDescent="0.35">
      <c r="A16" t="s">
        <v>219</v>
      </c>
      <c r="C16" s="10">
        <f>B9</f>
        <v>4462742.6543192323</v>
      </c>
    </row>
    <row r="17" spans="1:2" x14ac:dyDescent="0.35">
      <c r="A17" t="s">
        <v>228</v>
      </c>
      <c r="B17" s="16">
        <f>SUM(C15:C16)-SUM(B13:B14)</f>
        <v>394447.0999999987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EDF2-558E-4301-AE7E-4D21EAF7B33D}">
  <dimension ref="A1:N34"/>
  <sheetViews>
    <sheetView showGridLines="0" topLeftCell="J1" workbookViewId="0">
      <selection activeCell="L7" sqref="L7"/>
    </sheetView>
  </sheetViews>
  <sheetFormatPr defaultRowHeight="14.5" x14ac:dyDescent="0.35"/>
  <cols>
    <col min="1" max="1" width="36.1796875" customWidth="1"/>
    <col min="2" max="4" width="33.1796875" customWidth="1"/>
    <col min="5" max="5" width="38.6328125" customWidth="1"/>
    <col min="6" max="6" width="30.1796875" customWidth="1"/>
    <col min="7" max="7" width="31.6328125" customWidth="1"/>
    <col min="8" max="8" width="34.08984375" customWidth="1"/>
    <col min="9" max="9" width="35.6328125" customWidth="1"/>
    <col min="10" max="10" width="28" customWidth="1"/>
    <col min="11" max="11" width="29.54296875" customWidth="1"/>
    <col min="12" max="12" width="31.81640625" bestFit="1" customWidth="1"/>
    <col min="13" max="13" width="28.1796875" customWidth="1"/>
    <col min="14" max="14" width="38.453125" customWidth="1"/>
  </cols>
  <sheetData>
    <row r="1" spans="1:14" x14ac:dyDescent="0.35">
      <c r="A1" s="17" t="s">
        <v>29</v>
      </c>
      <c r="B1" s="17" t="s">
        <v>103</v>
      </c>
      <c r="C1" s="17" t="s">
        <v>145</v>
      </c>
      <c r="D1" s="17" t="s">
        <v>149</v>
      </c>
      <c r="E1" s="17" t="s">
        <v>102</v>
      </c>
      <c r="F1" s="17" t="s">
        <v>102</v>
      </c>
      <c r="G1" s="17" t="s">
        <v>102</v>
      </c>
      <c r="H1" s="17" t="s">
        <v>102</v>
      </c>
      <c r="I1" s="17" t="s">
        <v>111</v>
      </c>
      <c r="J1" s="17" t="s">
        <v>120</v>
      </c>
      <c r="K1" s="17" t="s">
        <v>125</v>
      </c>
      <c r="L1" s="17" t="s">
        <v>129</v>
      </c>
      <c r="M1" s="17" t="s">
        <v>136</v>
      </c>
      <c r="N1" s="17" t="s">
        <v>139</v>
      </c>
    </row>
    <row r="2" spans="1:14" x14ac:dyDescent="0.35">
      <c r="A2" s="18" t="s">
        <v>30</v>
      </c>
      <c r="B2" s="18" t="s">
        <v>63</v>
      </c>
      <c r="C2" s="18" t="s">
        <v>146</v>
      </c>
      <c r="D2" s="18" t="s">
        <v>150</v>
      </c>
      <c r="E2" s="18" t="s">
        <v>78</v>
      </c>
      <c r="F2" s="18" t="s">
        <v>85</v>
      </c>
      <c r="G2" s="18" t="s">
        <v>91</v>
      </c>
      <c r="H2" s="33" t="s">
        <v>104</v>
      </c>
      <c r="I2" s="33" t="s">
        <v>115</v>
      </c>
      <c r="J2" s="33" t="s">
        <v>115</v>
      </c>
      <c r="K2" s="33" t="s">
        <v>115</v>
      </c>
      <c r="L2" s="18" t="s">
        <v>130</v>
      </c>
      <c r="M2" s="18" t="s">
        <v>137</v>
      </c>
      <c r="N2" s="33" t="s">
        <v>143</v>
      </c>
    </row>
    <row r="3" spans="1:14" x14ac:dyDescent="0.35">
      <c r="A3" s="18" t="s">
        <v>31</v>
      </c>
      <c r="B3" s="18" t="s">
        <v>121</v>
      </c>
      <c r="C3" s="18" t="s">
        <v>121</v>
      </c>
      <c r="D3" s="18" t="s">
        <v>121</v>
      </c>
      <c r="E3" s="18" t="s">
        <v>121</v>
      </c>
      <c r="F3" s="18" t="s">
        <v>117</v>
      </c>
      <c r="G3" s="18" t="s">
        <v>121</v>
      </c>
      <c r="H3" s="18" t="s">
        <v>117</v>
      </c>
      <c r="I3" s="18" t="s">
        <v>117</v>
      </c>
      <c r="J3" s="18" t="s">
        <v>117</v>
      </c>
      <c r="K3" s="18" t="s">
        <v>117</v>
      </c>
      <c r="L3" s="18" t="s">
        <v>121</v>
      </c>
      <c r="M3" s="18"/>
      <c r="N3" s="18" t="s">
        <v>121</v>
      </c>
    </row>
    <row r="4" spans="1:14" x14ac:dyDescent="0.35">
      <c r="A4" s="19" t="s">
        <v>32</v>
      </c>
      <c r="B4" s="18" t="s">
        <v>72</v>
      </c>
      <c r="C4" s="18" t="s">
        <v>72</v>
      </c>
      <c r="D4" s="18" t="s">
        <v>72</v>
      </c>
      <c r="E4" s="18" t="s">
        <v>77</v>
      </c>
      <c r="F4" s="18" t="s">
        <v>87</v>
      </c>
      <c r="G4" s="18" t="s">
        <v>92</v>
      </c>
      <c r="H4" s="18" t="s">
        <v>105</v>
      </c>
      <c r="I4" s="33" t="s">
        <v>116</v>
      </c>
      <c r="J4" s="33" t="s">
        <v>122</v>
      </c>
      <c r="K4" s="33" t="s">
        <v>126</v>
      </c>
      <c r="L4" s="18" t="s">
        <v>134</v>
      </c>
      <c r="M4" s="18"/>
      <c r="N4" s="38">
        <f>6443+3626.07+42390.33</f>
        <v>52459.4</v>
      </c>
    </row>
    <row r="5" spans="1:14" x14ac:dyDescent="0.35">
      <c r="A5" s="18" t="s">
        <v>33</v>
      </c>
      <c r="B5" s="18" t="s">
        <v>68</v>
      </c>
      <c r="C5" s="18" t="s">
        <v>68</v>
      </c>
      <c r="D5" s="18" t="s">
        <v>68</v>
      </c>
      <c r="E5" s="18" t="s">
        <v>80</v>
      </c>
      <c r="F5" s="18" t="s">
        <v>80</v>
      </c>
      <c r="G5" s="18" t="s">
        <v>80</v>
      </c>
      <c r="H5" s="18" t="s">
        <v>106</v>
      </c>
      <c r="I5" s="18" t="s">
        <v>106</v>
      </c>
      <c r="J5" s="18" t="s">
        <v>106</v>
      </c>
      <c r="K5" s="18" t="s">
        <v>106</v>
      </c>
      <c r="L5" s="18" t="s">
        <v>131</v>
      </c>
      <c r="M5" s="18" t="s">
        <v>138</v>
      </c>
      <c r="N5" s="18" t="s">
        <v>141</v>
      </c>
    </row>
    <row r="6" spans="1:14" x14ac:dyDescent="0.35">
      <c r="A6" s="18" t="s">
        <v>34</v>
      </c>
      <c r="B6" s="18" t="s">
        <v>70</v>
      </c>
      <c r="C6" s="18" t="s">
        <v>70</v>
      </c>
      <c r="D6" s="18" t="s">
        <v>70</v>
      </c>
      <c r="E6" s="18" t="s">
        <v>80</v>
      </c>
      <c r="F6" s="18" t="s">
        <v>80</v>
      </c>
      <c r="G6" s="18" t="s">
        <v>80</v>
      </c>
      <c r="H6" s="18" t="s">
        <v>106</v>
      </c>
      <c r="I6" s="18" t="s">
        <v>106</v>
      </c>
      <c r="J6" s="18" t="s">
        <v>106</v>
      </c>
      <c r="K6" s="18" t="s">
        <v>106</v>
      </c>
      <c r="L6" s="18" t="s">
        <v>133</v>
      </c>
      <c r="M6" s="18"/>
      <c r="N6" s="18" t="s">
        <v>142</v>
      </c>
    </row>
    <row r="7" spans="1:14" x14ac:dyDescent="0.35">
      <c r="A7" s="18" t="s">
        <v>35</v>
      </c>
      <c r="B7" s="18" t="s">
        <v>69</v>
      </c>
      <c r="C7" s="18" t="s">
        <v>69</v>
      </c>
      <c r="D7" s="18" t="s">
        <v>69</v>
      </c>
      <c r="E7" s="18" t="s">
        <v>69</v>
      </c>
      <c r="F7" s="18" t="s">
        <v>69</v>
      </c>
      <c r="G7" s="18" t="s">
        <v>69</v>
      </c>
      <c r="H7" s="18" t="s">
        <v>69</v>
      </c>
      <c r="I7" s="18" t="s">
        <v>69</v>
      </c>
      <c r="J7" s="18" t="s">
        <v>69</v>
      </c>
      <c r="K7" s="18" t="s">
        <v>69</v>
      </c>
      <c r="L7" s="18" t="s">
        <v>69</v>
      </c>
      <c r="M7" s="18"/>
      <c r="N7" s="18" t="s">
        <v>69</v>
      </c>
    </row>
    <row r="8" spans="1:14" x14ac:dyDescent="0.35">
      <c r="A8" s="18" t="s">
        <v>36</v>
      </c>
      <c r="B8" s="18" t="s">
        <v>37</v>
      </c>
      <c r="C8" s="18" t="s">
        <v>37</v>
      </c>
      <c r="D8" s="18" t="s">
        <v>37</v>
      </c>
      <c r="E8" s="18" t="s">
        <v>37</v>
      </c>
      <c r="F8" s="18" t="s">
        <v>37</v>
      </c>
      <c r="G8" s="18" t="s">
        <v>37</v>
      </c>
      <c r="H8" s="18" t="s">
        <v>37</v>
      </c>
      <c r="I8" s="18" t="s">
        <v>37</v>
      </c>
      <c r="J8" s="18" t="s">
        <v>37</v>
      </c>
      <c r="K8" s="18" t="s">
        <v>37</v>
      </c>
      <c r="L8" s="18" t="s">
        <v>37</v>
      </c>
      <c r="M8" s="18"/>
      <c r="N8" s="18" t="s">
        <v>37</v>
      </c>
    </row>
    <row r="9" spans="1:14" x14ac:dyDescent="0.35">
      <c r="A9" s="19" t="s">
        <v>40</v>
      </c>
      <c r="B9" s="18" t="s">
        <v>60</v>
      </c>
      <c r="C9" s="18" t="s">
        <v>147</v>
      </c>
      <c r="D9" s="18" t="s">
        <v>151</v>
      </c>
      <c r="E9" s="18" t="s">
        <v>79</v>
      </c>
      <c r="F9" s="18" t="s">
        <v>107</v>
      </c>
      <c r="G9" s="18" t="s">
        <v>108</v>
      </c>
      <c r="H9" s="33" t="s">
        <v>109</v>
      </c>
      <c r="I9" s="33" t="s">
        <v>128</v>
      </c>
      <c r="J9" s="33" t="s">
        <v>127</v>
      </c>
      <c r="K9" s="33" t="s">
        <v>152</v>
      </c>
      <c r="L9" s="18" t="s">
        <v>153</v>
      </c>
      <c r="M9" s="18"/>
      <c r="N9" s="33" t="s">
        <v>154</v>
      </c>
    </row>
    <row r="10" spans="1:14" x14ac:dyDescent="0.35">
      <c r="A10" s="18" t="s">
        <v>41</v>
      </c>
      <c r="B10" s="18" t="s">
        <v>62</v>
      </c>
      <c r="C10" s="18" t="s">
        <v>39</v>
      </c>
      <c r="D10" s="18" t="s">
        <v>39</v>
      </c>
      <c r="E10" s="18" t="s">
        <v>39</v>
      </c>
      <c r="F10" s="18" t="s">
        <v>39</v>
      </c>
      <c r="G10" s="18" t="s">
        <v>39</v>
      </c>
      <c r="H10" s="18" t="s">
        <v>39</v>
      </c>
      <c r="I10" s="18" t="s">
        <v>112</v>
      </c>
      <c r="J10" s="18" t="s">
        <v>112</v>
      </c>
      <c r="K10" s="18" t="s">
        <v>112</v>
      </c>
      <c r="L10" s="18" t="s">
        <v>132</v>
      </c>
      <c r="M10" s="18"/>
      <c r="N10" s="18" t="s">
        <v>39</v>
      </c>
    </row>
    <row r="11" spans="1:14" x14ac:dyDescent="0.35">
      <c r="A11" s="18" t="s">
        <v>42</v>
      </c>
      <c r="B11" s="18" t="s">
        <v>71</v>
      </c>
      <c r="C11" s="18" t="s">
        <v>71</v>
      </c>
      <c r="D11" s="18" t="s">
        <v>71</v>
      </c>
      <c r="E11" s="18" t="s">
        <v>71</v>
      </c>
      <c r="F11" s="18" t="s">
        <v>71</v>
      </c>
      <c r="G11" s="18" t="s">
        <v>71</v>
      </c>
      <c r="H11" s="18" t="s">
        <v>71</v>
      </c>
      <c r="I11" s="18" t="s">
        <v>71</v>
      </c>
      <c r="J11" s="18" t="s">
        <v>71</v>
      </c>
      <c r="K11" s="18" t="s">
        <v>71</v>
      </c>
      <c r="L11" s="18" t="s">
        <v>71</v>
      </c>
      <c r="M11" s="18"/>
      <c r="N11" s="33" t="s">
        <v>140</v>
      </c>
    </row>
    <row r="12" spans="1:14" x14ac:dyDescent="0.35">
      <c r="A12" s="18" t="s">
        <v>43</v>
      </c>
      <c r="B12" s="20" t="s">
        <v>72</v>
      </c>
      <c r="C12" s="20" t="s">
        <v>72</v>
      </c>
      <c r="D12" s="20" t="s">
        <v>72</v>
      </c>
      <c r="E12" s="20" t="s">
        <v>72</v>
      </c>
      <c r="F12" s="20" t="s">
        <v>72</v>
      </c>
      <c r="G12" s="20" t="s">
        <v>72</v>
      </c>
      <c r="H12" s="20" t="s">
        <v>72</v>
      </c>
      <c r="I12" s="20" t="s">
        <v>72</v>
      </c>
      <c r="J12" s="20" t="s">
        <v>72</v>
      </c>
      <c r="K12" s="20" t="s">
        <v>72</v>
      </c>
      <c r="L12" s="20" t="s">
        <v>72</v>
      </c>
      <c r="M12" s="18"/>
      <c r="N12" s="20" t="s">
        <v>72</v>
      </c>
    </row>
    <row r="14" spans="1:14" x14ac:dyDescent="0.35">
      <c r="A14" s="21" t="s">
        <v>44</v>
      </c>
    </row>
    <row r="16" spans="1:14" ht="29" x14ac:dyDescent="0.35">
      <c r="A16" s="20" t="s">
        <v>45</v>
      </c>
      <c r="B16" s="19" t="s">
        <v>46</v>
      </c>
      <c r="C16" s="19" t="s">
        <v>46</v>
      </c>
      <c r="D16" s="19" t="s">
        <v>46</v>
      </c>
      <c r="E16" s="19" t="s">
        <v>46</v>
      </c>
      <c r="F16" s="19" t="s">
        <v>46</v>
      </c>
      <c r="G16" s="19" t="s">
        <v>46</v>
      </c>
      <c r="H16" s="19" t="s">
        <v>46</v>
      </c>
      <c r="I16" s="19" t="s">
        <v>46</v>
      </c>
      <c r="J16" s="19" t="s">
        <v>46</v>
      </c>
      <c r="K16" s="19" t="s">
        <v>46</v>
      </c>
      <c r="L16" s="19" t="s">
        <v>46</v>
      </c>
      <c r="M16" s="18"/>
      <c r="N16" s="19" t="s">
        <v>46</v>
      </c>
    </row>
    <row r="17" spans="1:14" ht="58" x14ac:dyDescent="0.35">
      <c r="A17" s="20" t="s">
        <v>47</v>
      </c>
      <c r="B17" s="19" t="s">
        <v>46</v>
      </c>
      <c r="C17" s="19" t="s">
        <v>46</v>
      </c>
      <c r="D17" s="19" t="s">
        <v>46</v>
      </c>
      <c r="E17" s="19" t="s">
        <v>46</v>
      </c>
      <c r="F17" s="19" t="s">
        <v>46</v>
      </c>
      <c r="G17" s="19" t="s">
        <v>46</v>
      </c>
      <c r="H17" s="19" t="s">
        <v>46</v>
      </c>
      <c r="I17" s="19" t="s">
        <v>46</v>
      </c>
      <c r="J17" s="19" t="s">
        <v>46</v>
      </c>
      <c r="K17" s="19" t="s">
        <v>46</v>
      </c>
      <c r="L17" s="19" t="s">
        <v>46</v>
      </c>
      <c r="M17" s="18"/>
      <c r="N17" s="19" t="s">
        <v>46</v>
      </c>
    </row>
    <row r="18" spans="1:14" ht="29" x14ac:dyDescent="0.35">
      <c r="A18" s="20" t="s">
        <v>48</v>
      </c>
      <c r="B18" s="19" t="s">
        <v>46</v>
      </c>
      <c r="C18" s="19" t="s">
        <v>46</v>
      </c>
      <c r="D18" s="19" t="s">
        <v>46</v>
      </c>
      <c r="E18" s="19" t="s">
        <v>46</v>
      </c>
      <c r="F18" s="19" t="s">
        <v>46</v>
      </c>
      <c r="G18" s="19" t="s">
        <v>46</v>
      </c>
      <c r="H18" s="19" t="s">
        <v>46</v>
      </c>
      <c r="I18" s="19" t="s">
        <v>46</v>
      </c>
      <c r="J18" s="19" t="s">
        <v>46</v>
      </c>
      <c r="K18" s="19" t="s">
        <v>46</v>
      </c>
      <c r="L18" s="19" t="s">
        <v>46</v>
      </c>
      <c r="M18" s="18"/>
      <c r="N18" s="19" t="s">
        <v>46</v>
      </c>
    </row>
    <row r="20" spans="1:14" x14ac:dyDescent="0.35">
      <c r="A20" s="21" t="s">
        <v>49</v>
      </c>
    </row>
    <row r="21" spans="1:14" x14ac:dyDescent="0.35">
      <c r="B21" s="35"/>
      <c r="C21" s="41"/>
      <c r="D21" s="41"/>
    </row>
    <row r="22" spans="1:14" x14ac:dyDescent="0.35">
      <c r="A22" s="20" t="s">
        <v>50</v>
      </c>
      <c r="B22" s="19" t="s">
        <v>51</v>
      </c>
      <c r="C22" s="19" t="s">
        <v>51</v>
      </c>
      <c r="D22" s="19" t="s">
        <v>51</v>
      </c>
      <c r="E22" s="19" t="s">
        <v>46</v>
      </c>
      <c r="F22" s="19" t="s">
        <v>46</v>
      </c>
      <c r="G22" s="19" t="s">
        <v>46</v>
      </c>
      <c r="H22" s="19" t="s">
        <v>46</v>
      </c>
      <c r="I22" s="19" t="s">
        <v>51</v>
      </c>
      <c r="J22" s="19" t="s">
        <v>51</v>
      </c>
      <c r="K22" s="19" t="s">
        <v>51</v>
      </c>
      <c r="L22" s="19" t="s">
        <v>51</v>
      </c>
      <c r="M22" s="18"/>
      <c r="N22" s="19" t="s">
        <v>51</v>
      </c>
    </row>
    <row r="23" spans="1:14" x14ac:dyDescent="0.35">
      <c r="A23" s="22" t="s">
        <v>52</v>
      </c>
      <c r="B23" s="22" t="s">
        <v>61</v>
      </c>
      <c r="C23" s="22" t="s">
        <v>61</v>
      </c>
      <c r="D23" s="22" t="s">
        <v>61</v>
      </c>
      <c r="E23" s="20" t="s">
        <v>56</v>
      </c>
      <c r="F23" s="20" t="s">
        <v>56</v>
      </c>
      <c r="G23" s="20" t="s">
        <v>56</v>
      </c>
      <c r="H23" s="20" t="s">
        <v>56</v>
      </c>
      <c r="I23" s="20" t="s">
        <v>113</v>
      </c>
      <c r="J23" s="20" t="s">
        <v>113</v>
      </c>
      <c r="K23" s="20" t="s">
        <v>113</v>
      </c>
      <c r="L23" s="20" t="s">
        <v>61</v>
      </c>
      <c r="M23" s="18"/>
      <c r="N23" s="20" t="s">
        <v>61</v>
      </c>
    </row>
    <row r="24" spans="1:14" ht="29" x14ac:dyDescent="0.35">
      <c r="A24" s="20" t="s">
        <v>53</v>
      </c>
      <c r="B24" s="22" t="s">
        <v>64</v>
      </c>
      <c r="C24" s="22" t="s">
        <v>64</v>
      </c>
      <c r="D24" s="22" t="s">
        <v>64</v>
      </c>
      <c r="E24" s="20" t="s">
        <v>56</v>
      </c>
      <c r="F24" s="20" t="s">
        <v>56</v>
      </c>
      <c r="G24" s="20" t="s">
        <v>56</v>
      </c>
      <c r="H24" s="20" t="s">
        <v>56</v>
      </c>
      <c r="I24" s="20" t="s">
        <v>51</v>
      </c>
      <c r="J24" s="20" t="s">
        <v>51</v>
      </c>
      <c r="K24" s="20" t="s">
        <v>51</v>
      </c>
      <c r="L24" s="20" t="s">
        <v>51</v>
      </c>
      <c r="M24" s="18"/>
      <c r="N24" s="20" t="s">
        <v>51</v>
      </c>
    </row>
    <row r="25" spans="1:14" ht="29" x14ac:dyDescent="0.35">
      <c r="A25" s="20" t="s">
        <v>65</v>
      </c>
      <c r="B25" s="20" t="s">
        <v>66</v>
      </c>
      <c r="C25" s="20" t="s">
        <v>66</v>
      </c>
      <c r="D25" s="20" t="s">
        <v>66</v>
      </c>
      <c r="E25" s="20" t="s">
        <v>56</v>
      </c>
      <c r="F25" s="20" t="s">
        <v>56</v>
      </c>
      <c r="G25" s="20" t="s">
        <v>56</v>
      </c>
      <c r="H25" s="20" t="s">
        <v>56</v>
      </c>
      <c r="I25" s="20" t="s">
        <v>66</v>
      </c>
      <c r="J25" s="20" t="s">
        <v>66</v>
      </c>
      <c r="K25" s="20" t="s">
        <v>66</v>
      </c>
      <c r="L25" s="20" t="s">
        <v>66</v>
      </c>
      <c r="M25" s="18"/>
      <c r="N25" s="20" t="s">
        <v>66</v>
      </c>
    </row>
    <row r="26" spans="1:14" ht="43.5" x14ac:dyDescent="0.35">
      <c r="A26" s="20" t="s">
        <v>54</v>
      </c>
      <c r="B26" s="25" t="s">
        <v>67</v>
      </c>
      <c r="C26" s="25" t="s">
        <v>67</v>
      </c>
      <c r="D26" s="25" t="s">
        <v>67</v>
      </c>
      <c r="E26" s="20" t="s">
        <v>56</v>
      </c>
      <c r="F26" s="20" t="s">
        <v>56</v>
      </c>
      <c r="G26" s="20" t="s">
        <v>56</v>
      </c>
      <c r="H26" s="20" t="s">
        <v>56</v>
      </c>
      <c r="I26" s="20" t="s">
        <v>114</v>
      </c>
      <c r="J26" s="20" t="s">
        <v>114</v>
      </c>
      <c r="K26" s="20" t="s">
        <v>114</v>
      </c>
      <c r="L26" s="20" t="s">
        <v>46</v>
      </c>
      <c r="M26" s="18"/>
      <c r="N26" s="20" t="s">
        <v>46</v>
      </c>
    </row>
    <row r="27" spans="1:14" ht="29" x14ac:dyDescent="0.35">
      <c r="A27" s="22" t="s">
        <v>55</v>
      </c>
      <c r="B27" s="20" t="s">
        <v>73</v>
      </c>
      <c r="C27" s="20" t="s">
        <v>73</v>
      </c>
      <c r="D27" s="20" t="s">
        <v>73</v>
      </c>
      <c r="E27" s="20" t="s">
        <v>56</v>
      </c>
      <c r="F27" s="20" t="s">
        <v>56</v>
      </c>
      <c r="G27" s="20" t="s">
        <v>56</v>
      </c>
      <c r="H27" s="20" t="s">
        <v>56</v>
      </c>
      <c r="I27" s="20" t="s">
        <v>56</v>
      </c>
      <c r="J27" s="20" t="s">
        <v>56</v>
      </c>
      <c r="K27" s="20" t="s">
        <v>56</v>
      </c>
      <c r="L27" s="20" t="s">
        <v>56</v>
      </c>
      <c r="M27" s="18"/>
      <c r="N27" s="20" t="s">
        <v>56</v>
      </c>
    </row>
    <row r="28" spans="1:14" x14ac:dyDescent="0.35">
      <c r="A28" s="20" t="s">
        <v>57</v>
      </c>
      <c r="B28" s="23" t="s">
        <v>58</v>
      </c>
      <c r="C28" s="23" t="s">
        <v>58</v>
      </c>
      <c r="D28" s="23" t="s">
        <v>58</v>
      </c>
      <c r="E28" s="23" t="s">
        <v>58</v>
      </c>
      <c r="F28" s="23" t="s">
        <v>58</v>
      </c>
      <c r="G28" s="23" t="s">
        <v>58</v>
      </c>
      <c r="H28" s="23" t="s">
        <v>58</v>
      </c>
      <c r="I28" s="23" t="s">
        <v>58</v>
      </c>
      <c r="J28" s="23" t="s">
        <v>58</v>
      </c>
      <c r="K28" s="23" t="s">
        <v>58</v>
      </c>
      <c r="L28" s="23" t="s">
        <v>58</v>
      </c>
      <c r="M28" s="18"/>
      <c r="N28" s="23" t="s">
        <v>58</v>
      </c>
    </row>
    <row r="29" spans="1:14" ht="58" customHeight="1" x14ac:dyDescent="0.35">
      <c r="A29" s="28" t="s">
        <v>74</v>
      </c>
      <c r="B29" s="27" t="s">
        <v>75</v>
      </c>
      <c r="C29" s="27"/>
      <c r="D29" s="27"/>
      <c r="E29" s="22" t="s">
        <v>82</v>
      </c>
      <c r="F29" s="18"/>
      <c r="G29" s="18"/>
      <c r="H29" s="18"/>
      <c r="I29" s="18"/>
      <c r="J29" s="18"/>
      <c r="K29" s="18"/>
      <c r="L29" s="18"/>
      <c r="M29" s="20" t="s">
        <v>207</v>
      </c>
      <c r="N29" s="18"/>
    </row>
    <row r="34" spans="6:6" x14ac:dyDescent="0.35">
      <c r="F34" s="24"/>
    </row>
  </sheetData>
  <mergeCells count="1">
    <mergeCell ref="C21:D21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79BD3-3E9A-40FA-90C3-4B184CF037DC}">
  <dimension ref="A1:P59"/>
  <sheetViews>
    <sheetView zoomScaleNormal="100" workbookViewId="0">
      <selection activeCell="F13" sqref="F13"/>
    </sheetView>
  </sheetViews>
  <sheetFormatPr defaultColWidth="8.81640625" defaultRowHeight="14.5" x14ac:dyDescent="0.35"/>
  <cols>
    <col min="1" max="1" width="33.81640625" customWidth="1"/>
    <col min="2" max="2" width="20.453125" customWidth="1"/>
    <col min="3" max="3" width="17.1796875" customWidth="1"/>
    <col min="4" max="4" width="19.6328125" customWidth="1"/>
    <col min="5" max="5" width="16.453125" bestFit="1" customWidth="1"/>
    <col min="6" max="6" width="18.81640625" bestFit="1" customWidth="1"/>
    <col min="7" max="7" width="19.81640625" bestFit="1" customWidth="1"/>
    <col min="8" max="8" width="23.54296875" bestFit="1" customWidth="1"/>
    <col min="9" max="9" width="23.453125" bestFit="1" customWidth="1"/>
    <col min="10" max="10" width="2.54296875" customWidth="1"/>
    <col min="11" max="11" width="17.453125" bestFit="1" customWidth="1"/>
    <col min="12" max="12" width="17.453125" customWidth="1"/>
    <col min="13" max="13" width="16.81640625" bestFit="1" customWidth="1"/>
    <col min="14" max="14" width="18.1796875" customWidth="1"/>
    <col min="15" max="15" width="21.453125" bestFit="1" customWidth="1"/>
  </cols>
  <sheetData>
    <row r="1" spans="1:16" x14ac:dyDescent="0.35">
      <c r="A1" s="2" t="s">
        <v>0</v>
      </c>
      <c r="B1" s="3" t="s">
        <v>59</v>
      </c>
      <c r="D1" s="2" t="s">
        <v>1</v>
      </c>
      <c r="E1" s="6">
        <v>0</v>
      </c>
      <c r="G1" s="2" t="s">
        <v>2</v>
      </c>
      <c r="K1" s="2" t="s">
        <v>3</v>
      </c>
      <c r="L1" s="2"/>
    </row>
    <row r="2" spans="1:16" x14ac:dyDescent="0.35">
      <c r="A2" s="2" t="s">
        <v>4</v>
      </c>
      <c r="B2" s="4">
        <v>43545</v>
      </c>
      <c r="D2" s="2" t="s">
        <v>5</v>
      </c>
      <c r="E2" s="6">
        <v>85</v>
      </c>
      <c r="G2" t="s">
        <v>6</v>
      </c>
      <c r="H2" s="10">
        <f>H10</f>
        <v>148783.15226107321</v>
      </c>
      <c r="K2" t="s">
        <v>7</v>
      </c>
      <c r="M2" s="10">
        <f>H2</f>
        <v>148783.15226107321</v>
      </c>
    </row>
    <row r="3" spans="1:16" x14ac:dyDescent="0.35">
      <c r="A3" s="2" t="s">
        <v>10</v>
      </c>
      <c r="B3" s="42">
        <v>3.2500000000000001E-2</v>
      </c>
      <c r="D3" s="2" t="s">
        <v>8</v>
      </c>
      <c r="E3" s="6">
        <v>0</v>
      </c>
      <c r="G3" t="s">
        <v>9</v>
      </c>
      <c r="H3" s="10">
        <f>-G10</f>
        <v>-148698.15226107321</v>
      </c>
      <c r="K3" t="s">
        <v>6</v>
      </c>
      <c r="M3" s="10">
        <f>-M2</f>
        <v>-148783.15226107321</v>
      </c>
    </row>
    <row r="4" spans="1:16" x14ac:dyDescent="0.35">
      <c r="A4" s="2" t="s">
        <v>11</v>
      </c>
      <c r="B4" s="3">
        <v>36</v>
      </c>
      <c r="G4" t="s">
        <v>76</v>
      </c>
      <c r="H4" s="10">
        <f>-H3-H2</f>
        <v>-85</v>
      </c>
    </row>
    <row r="5" spans="1:16" x14ac:dyDescent="0.35">
      <c r="A5" s="26" t="s">
        <v>86</v>
      </c>
      <c r="C5" s="14"/>
      <c r="D5" s="2"/>
      <c r="E5" s="10"/>
    </row>
    <row r="6" spans="1:16" x14ac:dyDescent="0.35">
      <c r="D6" s="12"/>
      <c r="E6" s="13"/>
    </row>
    <row r="7" spans="1:16" x14ac:dyDescent="0.35">
      <c r="G7" s="12"/>
      <c r="K7" s="2" t="s">
        <v>95</v>
      </c>
    </row>
    <row r="8" spans="1:16" x14ac:dyDescent="0.35">
      <c r="A8" s="2"/>
      <c r="K8" s="11" t="s">
        <v>21</v>
      </c>
      <c r="L8" s="11" t="s">
        <v>21</v>
      </c>
      <c r="M8" s="11" t="s">
        <v>21</v>
      </c>
      <c r="N8" s="11" t="s">
        <v>22</v>
      </c>
      <c r="O8" s="11" t="s">
        <v>22</v>
      </c>
    </row>
    <row r="9" spans="1:16" s="2" customFormat="1" x14ac:dyDescent="0.35">
      <c r="A9" s="7" t="s">
        <v>12</v>
      </c>
      <c r="B9" s="7" t="s">
        <v>13</v>
      </c>
      <c r="C9" s="7" t="s">
        <v>14</v>
      </c>
      <c r="D9" s="7" t="s">
        <v>19</v>
      </c>
      <c r="E9" s="7" t="s">
        <v>20</v>
      </c>
      <c r="F9" s="7" t="s">
        <v>15</v>
      </c>
      <c r="G9" s="7" t="s">
        <v>16</v>
      </c>
      <c r="H9" s="7" t="s">
        <v>17</v>
      </c>
      <c r="I9" s="7"/>
      <c r="K9" s="2" t="s">
        <v>19</v>
      </c>
      <c r="L9" s="2" t="s">
        <v>20</v>
      </c>
      <c r="M9" s="2" t="s">
        <v>9</v>
      </c>
      <c r="N9" s="2" t="s">
        <v>23</v>
      </c>
      <c r="O9" s="2" t="s">
        <v>18</v>
      </c>
    </row>
    <row r="10" spans="1:16" x14ac:dyDescent="0.35">
      <c r="A10" s="8">
        <v>0</v>
      </c>
      <c r="B10" s="9">
        <f>B2</f>
        <v>43545</v>
      </c>
      <c r="C10" s="1"/>
      <c r="D10" s="1">
        <v>0</v>
      </c>
      <c r="E10" s="1"/>
      <c r="F10" s="1"/>
      <c r="G10" s="1">
        <f>NPV($B$3/12,C12:C46)+C11</f>
        <v>148698.15226107321</v>
      </c>
      <c r="H10" s="1">
        <f>G10+E1+E2-E3</f>
        <v>148783.15226107321</v>
      </c>
      <c r="I10" s="1"/>
    </row>
    <row r="11" spans="1:16" x14ac:dyDescent="0.35">
      <c r="A11" s="8">
        <v>1</v>
      </c>
      <c r="B11" s="9">
        <f>B10</f>
        <v>43545</v>
      </c>
      <c r="C11" s="1">
        <v>4329</v>
      </c>
      <c r="D11" s="1">
        <f t="shared" ref="D11:D46" si="0">$H$2/$B$4</f>
        <v>4132.8653405853665</v>
      </c>
      <c r="E11" s="1">
        <f t="shared" ref="E11:E46" si="1">(G10-C11)*$B$3/12</f>
        <v>390.99978737373993</v>
      </c>
      <c r="F11" s="1">
        <f t="shared" ref="F11:F46" si="2">C11-E11</f>
        <v>3938.0002126262602</v>
      </c>
      <c r="G11" s="1">
        <f t="shared" ref="G11:G46" si="3">G10-C11+E11</f>
        <v>144760.15204844694</v>
      </c>
      <c r="H11" s="1">
        <f>H10-D11</f>
        <v>144650.28692048785</v>
      </c>
      <c r="I11" s="1"/>
      <c r="K11" s="10">
        <f>D11</f>
        <v>4132.8653405853665</v>
      </c>
      <c r="L11" s="10">
        <f>E11</f>
        <v>390.99978737373993</v>
      </c>
      <c r="M11" s="10">
        <f t="shared" ref="M11:M46" si="4">F11</f>
        <v>3938.0002126262602</v>
      </c>
      <c r="N11" s="10">
        <f t="shared" ref="N11:O37" si="5">-C11</f>
        <v>-4329</v>
      </c>
      <c r="O11" s="10">
        <f>-D11</f>
        <v>-4132.8653405853665</v>
      </c>
      <c r="P11" s="10">
        <f>SUM(K11:O11)</f>
        <v>0</v>
      </c>
    </row>
    <row r="12" spans="1:16" x14ac:dyDescent="0.35">
      <c r="A12" s="8">
        <v>2</v>
      </c>
      <c r="B12" s="9">
        <f>DATE(YEAR(B11), MONTH(B11)+1, DAY(B11))</f>
        <v>43576</v>
      </c>
      <c r="C12" s="1">
        <v>4329</v>
      </c>
      <c r="D12" s="1">
        <f t="shared" si="0"/>
        <v>4132.8653405853665</v>
      </c>
      <c r="E12" s="1">
        <f t="shared" si="1"/>
        <v>380.33437013121051</v>
      </c>
      <c r="F12" s="1">
        <f t="shared" si="2"/>
        <v>3948.6656298687894</v>
      </c>
      <c r="G12" s="1">
        <f t="shared" si="3"/>
        <v>140811.48641857813</v>
      </c>
      <c r="H12" s="1">
        <f t="shared" ref="H12:H46" si="6">H11-D12</f>
        <v>140517.4215799025</v>
      </c>
      <c r="I12" s="1"/>
      <c r="K12" s="10">
        <f t="shared" ref="K12:L37" si="7">D12</f>
        <v>4132.8653405853665</v>
      </c>
      <c r="L12" s="10">
        <f t="shared" si="7"/>
        <v>380.33437013121051</v>
      </c>
      <c r="M12" s="10">
        <f t="shared" si="4"/>
        <v>3948.6656298687894</v>
      </c>
      <c r="N12" s="10">
        <f t="shared" si="5"/>
        <v>-4329</v>
      </c>
      <c r="O12" s="10">
        <f t="shared" si="5"/>
        <v>-4132.8653405853665</v>
      </c>
      <c r="P12" s="10">
        <f t="shared" ref="P12:P37" si="8">SUM(K12:O12)</f>
        <v>0</v>
      </c>
    </row>
    <row r="13" spans="1:16" x14ac:dyDescent="0.35">
      <c r="A13" s="8">
        <v>3</v>
      </c>
      <c r="B13" s="9">
        <f t="shared" ref="B13:B46" si="9">DATE(YEAR(B12), MONTH(B12)+1, DAY(B12))</f>
        <v>43606</v>
      </c>
      <c r="C13" s="1">
        <v>4329</v>
      </c>
      <c r="D13" s="1">
        <f t="shared" si="0"/>
        <v>4132.8653405853665</v>
      </c>
      <c r="E13" s="1">
        <f t="shared" si="1"/>
        <v>369.64006738364907</v>
      </c>
      <c r="F13" s="1">
        <f t="shared" si="2"/>
        <v>3959.3599326163508</v>
      </c>
      <c r="G13" s="1">
        <f t="shared" si="3"/>
        <v>136852.12648596178</v>
      </c>
      <c r="H13" s="1">
        <f t="shared" si="6"/>
        <v>136384.55623931714</v>
      </c>
      <c r="I13" s="1"/>
      <c r="K13" s="10">
        <f t="shared" si="7"/>
        <v>4132.8653405853665</v>
      </c>
      <c r="L13" s="10">
        <f t="shared" si="7"/>
        <v>369.64006738364907</v>
      </c>
      <c r="M13" s="10">
        <f t="shared" si="4"/>
        <v>3959.3599326163508</v>
      </c>
      <c r="N13" s="10">
        <f t="shared" si="5"/>
        <v>-4329</v>
      </c>
      <c r="O13" s="10">
        <f t="shared" si="5"/>
        <v>-4132.8653405853665</v>
      </c>
      <c r="P13" s="10">
        <f t="shared" si="8"/>
        <v>0</v>
      </c>
    </row>
    <row r="14" spans="1:16" x14ac:dyDescent="0.35">
      <c r="A14" s="8">
        <v>4</v>
      </c>
      <c r="B14" s="9">
        <f t="shared" si="9"/>
        <v>43637</v>
      </c>
      <c r="C14" s="1">
        <v>4329</v>
      </c>
      <c r="D14" s="1">
        <f t="shared" si="0"/>
        <v>4132.8653405853665</v>
      </c>
      <c r="E14" s="1">
        <f t="shared" si="1"/>
        <v>358.91680089947982</v>
      </c>
      <c r="F14" s="1">
        <f t="shared" si="2"/>
        <v>3970.0831991005202</v>
      </c>
      <c r="G14" s="1">
        <f t="shared" si="3"/>
        <v>132882.04328686127</v>
      </c>
      <c r="H14" s="1">
        <f t="shared" si="6"/>
        <v>132251.69089873179</v>
      </c>
      <c r="I14" s="1"/>
      <c r="K14" s="10">
        <f t="shared" si="7"/>
        <v>4132.8653405853665</v>
      </c>
      <c r="L14" s="10">
        <f t="shared" si="7"/>
        <v>358.91680089947982</v>
      </c>
      <c r="M14" s="10">
        <f t="shared" si="4"/>
        <v>3970.0831991005202</v>
      </c>
      <c r="N14" s="10">
        <f t="shared" si="5"/>
        <v>-4329</v>
      </c>
      <c r="O14" s="10">
        <f t="shared" si="5"/>
        <v>-4132.8653405853665</v>
      </c>
      <c r="P14" s="10">
        <f t="shared" si="8"/>
        <v>0</v>
      </c>
    </row>
    <row r="15" spans="1:16" x14ac:dyDescent="0.35">
      <c r="A15" s="8">
        <v>5</v>
      </c>
      <c r="B15" s="9">
        <f t="shared" si="9"/>
        <v>43667</v>
      </c>
      <c r="C15" s="1">
        <v>4329</v>
      </c>
      <c r="D15" s="1">
        <f t="shared" si="0"/>
        <v>4132.8653405853665</v>
      </c>
      <c r="E15" s="1">
        <f t="shared" si="1"/>
        <v>348.16449223524927</v>
      </c>
      <c r="F15" s="1">
        <f t="shared" si="2"/>
        <v>3980.8355077647507</v>
      </c>
      <c r="G15" s="15">
        <f t="shared" si="3"/>
        <v>128901.20777909651</v>
      </c>
      <c r="H15" s="15">
        <f t="shared" si="6"/>
        <v>128118.82555814642</v>
      </c>
      <c r="I15" s="1"/>
      <c r="K15" s="10">
        <f t="shared" si="7"/>
        <v>4132.8653405853665</v>
      </c>
      <c r="L15" s="10">
        <f t="shared" si="7"/>
        <v>348.16449223524927</v>
      </c>
      <c r="M15" s="10">
        <f t="shared" si="4"/>
        <v>3980.8355077647507</v>
      </c>
      <c r="N15" s="10">
        <f t="shared" si="5"/>
        <v>-4329</v>
      </c>
      <c r="O15" s="10">
        <f t="shared" si="5"/>
        <v>-4132.8653405853665</v>
      </c>
      <c r="P15" s="10">
        <f t="shared" si="8"/>
        <v>0</v>
      </c>
    </row>
    <row r="16" spans="1:16" x14ac:dyDescent="0.35">
      <c r="A16" s="8">
        <v>6</v>
      </c>
      <c r="B16" s="9">
        <f t="shared" si="9"/>
        <v>43698</v>
      </c>
      <c r="C16" s="1">
        <v>4329</v>
      </c>
      <c r="D16" s="1">
        <f t="shared" si="0"/>
        <v>4132.8653405853665</v>
      </c>
      <c r="E16" s="1">
        <f t="shared" si="1"/>
        <v>337.3830627350531</v>
      </c>
      <c r="F16" s="1">
        <f t="shared" si="2"/>
        <v>3991.616937264947</v>
      </c>
      <c r="G16" s="1">
        <f t="shared" si="3"/>
        <v>124909.59084183157</v>
      </c>
      <c r="H16" s="1">
        <f t="shared" si="6"/>
        <v>123985.96021756105</v>
      </c>
      <c r="I16" s="1"/>
      <c r="K16" s="10">
        <f t="shared" si="7"/>
        <v>4132.8653405853665</v>
      </c>
      <c r="L16" s="10">
        <f t="shared" si="7"/>
        <v>337.3830627350531</v>
      </c>
      <c r="M16" s="10">
        <f t="shared" si="4"/>
        <v>3991.616937264947</v>
      </c>
      <c r="N16" s="10">
        <f t="shared" si="5"/>
        <v>-4329</v>
      </c>
      <c r="O16" s="10">
        <f t="shared" si="5"/>
        <v>-4132.8653405853665</v>
      </c>
      <c r="P16" s="10">
        <f t="shared" si="8"/>
        <v>0</v>
      </c>
    </row>
    <row r="17" spans="1:16" x14ac:dyDescent="0.35">
      <c r="A17" s="8">
        <v>7</v>
      </c>
      <c r="B17" s="9">
        <f t="shared" si="9"/>
        <v>43729</v>
      </c>
      <c r="C17" s="1">
        <v>4329</v>
      </c>
      <c r="D17" s="1">
        <f t="shared" si="0"/>
        <v>4132.8653405853665</v>
      </c>
      <c r="E17" s="1">
        <f t="shared" si="1"/>
        <v>326.57243352996051</v>
      </c>
      <c r="F17" s="1">
        <f t="shared" si="2"/>
        <v>4002.4275664700394</v>
      </c>
      <c r="G17" s="1">
        <f t="shared" si="3"/>
        <v>120907.16327536153</v>
      </c>
      <c r="H17" s="1">
        <f t="shared" si="6"/>
        <v>119853.09487697568</v>
      </c>
      <c r="I17" s="1"/>
      <c r="K17" s="10">
        <f t="shared" si="7"/>
        <v>4132.8653405853665</v>
      </c>
      <c r="L17" s="10">
        <f t="shared" si="7"/>
        <v>326.57243352996051</v>
      </c>
      <c r="M17" s="10">
        <f t="shared" si="4"/>
        <v>4002.4275664700394</v>
      </c>
      <c r="N17" s="10">
        <f t="shared" si="5"/>
        <v>-4329</v>
      </c>
      <c r="O17" s="10">
        <f t="shared" si="5"/>
        <v>-4132.8653405853665</v>
      </c>
      <c r="P17" s="10">
        <f t="shared" si="8"/>
        <v>0</v>
      </c>
    </row>
    <row r="18" spans="1:16" x14ac:dyDescent="0.35">
      <c r="A18" s="8">
        <v>8</v>
      </c>
      <c r="B18" s="9">
        <f t="shared" si="9"/>
        <v>43759</v>
      </c>
      <c r="C18" s="1">
        <v>4329</v>
      </c>
      <c r="D18" s="1">
        <f t="shared" si="0"/>
        <v>4132.8653405853665</v>
      </c>
      <c r="E18" s="1">
        <f t="shared" si="1"/>
        <v>315.73252553743748</v>
      </c>
      <c r="F18" s="1">
        <f t="shared" si="2"/>
        <v>4013.2674744625624</v>
      </c>
      <c r="G18" s="1">
        <f t="shared" si="3"/>
        <v>116893.89580089896</v>
      </c>
      <c r="H18" s="1">
        <f t="shared" si="6"/>
        <v>115720.22953639031</v>
      </c>
      <c r="I18" s="1"/>
      <c r="K18" s="10">
        <f t="shared" si="7"/>
        <v>4132.8653405853665</v>
      </c>
      <c r="L18" s="10">
        <f t="shared" si="7"/>
        <v>315.73252553743748</v>
      </c>
      <c r="M18" s="10">
        <f t="shared" si="4"/>
        <v>4013.2674744625624</v>
      </c>
      <c r="N18" s="10">
        <f t="shared" si="5"/>
        <v>-4329</v>
      </c>
      <c r="O18" s="10">
        <f t="shared" si="5"/>
        <v>-4132.8653405853665</v>
      </c>
      <c r="P18" s="10">
        <f t="shared" si="8"/>
        <v>0</v>
      </c>
    </row>
    <row r="19" spans="1:16" x14ac:dyDescent="0.35">
      <c r="A19" s="8">
        <v>9</v>
      </c>
      <c r="B19" s="9">
        <f t="shared" si="9"/>
        <v>43790</v>
      </c>
      <c r="C19" s="1">
        <v>4329</v>
      </c>
      <c r="D19" s="1">
        <f t="shared" si="0"/>
        <v>4132.8653405853665</v>
      </c>
      <c r="E19" s="1">
        <f t="shared" si="1"/>
        <v>304.86325946076801</v>
      </c>
      <c r="F19" s="1">
        <f t="shared" si="2"/>
        <v>4024.1367405392321</v>
      </c>
      <c r="G19" s="1">
        <f t="shared" si="3"/>
        <v>112869.75906035972</v>
      </c>
      <c r="H19" s="1">
        <f t="shared" si="6"/>
        <v>111587.36419580494</v>
      </c>
      <c r="I19" s="1"/>
      <c r="K19" s="10">
        <f t="shared" si="7"/>
        <v>4132.8653405853665</v>
      </c>
      <c r="L19" s="10">
        <f t="shared" si="7"/>
        <v>304.86325946076801</v>
      </c>
      <c r="M19" s="10">
        <f t="shared" si="4"/>
        <v>4024.1367405392321</v>
      </c>
      <c r="N19" s="10">
        <f t="shared" si="5"/>
        <v>-4329</v>
      </c>
      <c r="O19" s="10">
        <f t="shared" si="5"/>
        <v>-4132.8653405853665</v>
      </c>
      <c r="P19" s="10">
        <f t="shared" si="8"/>
        <v>0</v>
      </c>
    </row>
    <row r="20" spans="1:16" x14ac:dyDescent="0.35">
      <c r="A20" s="8">
        <v>10</v>
      </c>
      <c r="B20" s="9">
        <f t="shared" si="9"/>
        <v>43820</v>
      </c>
      <c r="C20" s="1">
        <v>4329</v>
      </c>
      <c r="D20" s="1">
        <f t="shared" si="0"/>
        <v>4132.8653405853665</v>
      </c>
      <c r="E20" s="1">
        <f t="shared" si="1"/>
        <v>293.96455578847423</v>
      </c>
      <c r="F20" s="1">
        <f t="shared" si="2"/>
        <v>4035.0354442115258</v>
      </c>
      <c r="G20" s="1">
        <f t="shared" si="3"/>
        <v>108834.7236161482</v>
      </c>
      <c r="H20" s="1">
        <f t="shared" si="6"/>
        <v>107454.49885521957</v>
      </c>
      <c r="I20" s="1"/>
      <c r="K20" s="10">
        <f t="shared" si="7"/>
        <v>4132.8653405853665</v>
      </c>
      <c r="L20" s="10">
        <f t="shared" si="7"/>
        <v>293.96455578847423</v>
      </c>
      <c r="M20" s="10">
        <f t="shared" si="4"/>
        <v>4035.0354442115258</v>
      </c>
      <c r="N20" s="10">
        <f t="shared" si="5"/>
        <v>-4329</v>
      </c>
      <c r="O20" s="10">
        <f t="shared" si="5"/>
        <v>-4132.8653405853665</v>
      </c>
      <c r="P20" s="10">
        <f t="shared" si="8"/>
        <v>0</v>
      </c>
    </row>
    <row r="21" spans="1:16" x14ac:dyDescent="0.35">
      <c r="A21" s="8">
        <v>11</v>
      </c>
      <c r="B21" s="9">
        <f t="shared" si="9"/>
        <v>43851</v>
      </c>
      <c r="C21" s="1">
        <v>4329</v>
      </c>
      <c r="D21" s="1">
        <f t="shared" si="0"/>
        <v>4132.8653405853665</v>
      </c>
      <c r="E21" s="1">
        <f t="shared" si="1"/>
        <v>283.03633479373474</v>
      </c>
      <c r="F21" s="1">
        <f t="shared" si="2"/>
        <v>4045.9636652062654</v>
      </c>
      <c r="G21" s="1">
        <f t="shared" si="3"/>
        <v>104788.75995094194</v>
      </c>
      <c r="H21" s="1">
        <f t="shared" si="6"/>
        <v>103321.6335146342</v>
      </c>
      <c r="I21" s="1"/>
      <c r="K21" s="10">
        <f t="shared" si="7"/>
        <v>4132.8653405853665</v>
      </c>
      <c r="L21" s="10">
        <f t="shared" si="7"/>
        <v>283.03633479373474</v>
      </c>
      <c r="M21" s="10">
        <f t="shared" si="4"/>
        <v>4045.9636652062654</v>
      </c>
      <c r="N21" s="10">
        <f t="shared" si="5"/>
        <v>-4329</v>
      </c>
      <c r="O21" s="10">
        <f t="shared" si="5"/>
        <v>-4132.8653405853665</v>
      </c>
      <c r="P21" s="10">
        <f t="shared" si="8"/>
        <v>0</v>
      </c>
    </row>
    <row r="22" spans="1:16" x14ac:dyDescent="0.35">
      <c r="A22" s="8">
        <v>12</v>
      </c>
      <c r="B22" s="9">
        <f t="shared" si="9"/>
        <v>43882</v>
      </c>
      <c r="C22" s="1">
        <v>4329</v>
      </c>
      <c r="D22" s="1">
        <f t="shared" si="0"/>
        <v>4132.8653405853665</v>
      </c>
      <c r="E22" s="1">
        <f t="shared" si="1"/>
        <v>272.07851653380106</v>
      </c>
      <c r="F22" s="1">
        <f t="shared" si="2"/>
        <v>4056.9214834661989</v>
      </c>
      <c r="G22" s="1">
        <f t="shared" si="3"/>
        <v>100731.83846747574</v>
      </c>
      <c r="H22" s="1">
        <f t="shared" si="6"/>
        <v>99188.768174048833</v>
      </c>
      <c r="I22" s="1"/>
      <c r="K22" s="10">
        <f t="shared" si="7"/>
        <v>4132.8653405853665</v>
      </c>
      <c r="L22" s="10">
        <f t="shared" si="7"/>
        <v>272.07851653380106</v>
      </c>
      <c r="M22" s="10">
        <f t="shared" si="4"/>
        <v>4056.9214834661989</v>
      </c>
      <c r="N22" s="10">
        <f t="shared" si="5"/>
        <v>-4329</v>
      </c>
      <c r="O22" s="10">
        <f t="shared" si="5"/>
        <v>-4132.8653405853665</v>
      </c>
      <c r="P22" s="10">
        <f t="shared" si="8"/>
        <v>0</v>
      </c>
    </row>
    <row r="23" spans="1:16" x14ac:dyDescent="0.35">
      <c r="A23" s="8">
        <v>13</v>
      </c>
      <c r="B23" s="9">
        <f t="shared" si="9"/>
        <v>43911</v>
      </c>
      <c r="C23" s="1">
        <v>4329</v>
      </c>
      <c r="D23" s="1">
        <f t="shared" si="0"/>
        <v>4132.8653405853665</v>
      </c>
      <c r="E23" s="1">
        <f t="shared" si="1"/>
        <v>261.0910208494135</v>
      </c>
      <c r="F23" s="1">
        <f t="shared" si="2"/>
        <v>4067.9089791505867</v>
      </c>
      <c r="G23" s="1">
        <f t="shared" si="3"/>
        <v>96663.929488325157</v>
      </c>
      <c r="H23" s="1">
        <f t="shared" si="6"/>
        <v>95055.902833463464</v>
      </c>
      <c r="I23" s="1"/>
      <c r="K23" s="10">
        <f t="shared" si="7"/>
        <v>4132.8653405853665</v>
      </c>
      <c r="L23" s="10">
        <f t="shared" si="7"/>
        <v>261.0910208494135</v>
      </c>
      <c r="M23" s="10">
        <f t="shared" si="4"/>
        <v>4067.9089791505867</v>
      </c>
      <c r="N23" s="10">
        <f t="shared" si="5"/>
        <v>-4329</v>
      </c>
      <c r="O23" s="10">
        <f t="shared" si="5"/>
        <v>-4132.8653405853665</v>
      </c>
      <c r="P23" s="10">
        <f t="shared" si="8"/>
        <v>0</v>
      </c>
    </row>
    <row r="24" spans="1:16" x14ac:dyDescent="0.35">
      <c r="A24" s="8">
        <v>14</v>
      </c>
      <c r="B24" s="9">
        <f t="shared" si="9"/>
        <v>43942</v>
      </c>
      <c r="C24" s="1">
        <v>4329</v>
      </c>
      <c r="D24" s="1">
        <f t="shared" si="0"/>
        <v>4132.8653405853665</v>
      </c>
      <c r="E24" s="1">
        <f t="shared" si="1"/>
        <v>250.07376736421398</v>
      </c>
      <c r="F24" s="1">
        <f t="shared" si="2"/>
        <v>4078.9262326357862</v>
      </c>
      <c r="G24" s="1">
        <f t="shared" si="3"/>
        <v>92585.003255689371</v>
      </c>
      <c r="H24" s="1">
        <f t="shared" si="6"/>
        <v>90923.037492878095</v>
      </c>
      <c r="I24" s="1"/>
      <c r="K24" s="10">
        <f t="shared" si="7"/>
        <v>4132.8653405853665</v>
      </c>
      <c r="L24" s="10">
        <f t="shared" si="7"/>
        <v>250.07376736421398</v>
      </c>
      <c r="M24" s="10">
        <f t="shared" si="4"/>
        <v>4078.9262326357862</v>
      </c>
      <c r="N24" s="10">
        <f t="shared" si="5"/>
        <v>-4329</v>
      </c>
      <c r="O24" s="10">
        <f t="shared" si="5"/>
        <v>-4132.8653405853665</v>
      </c>
      <c r="P24" s="10">
        <f t="shared" si="8"/>
        <v>0</v>
      </c>
    </row>
    <row r="25" spans="1:16" x14ac:dyDescent="0.35">
      <c r="A25" s="8">
        <v>15</v>
      </c>
      <c r="B25" s="9">
        <f t="shared" si="9"/>
        <v>43972</v>
      </c>
      <c r="C25" s="1">
        <v>4329</v>
      </c>
      <c r="D25" s="1">
        <f t="shared" si="0"/>
        <v>4132.8653405853665</v>
      </c>
      <c r="E25" s="1">
        <f t="shared" si="1"/>
        <v>239.02667548415874</v>
      </c>
      <c r="F25" s="1">
        <f t="shared" si="2"/>
        <v>4089.9733245158413</v>
      </c>
      <c r="G25" s="1">
        <f t="shared" si="3"/>
        <v>88495.029931173529</v>
      </c>
      <c r="H25" s="1">
        <f t="shared" si="6"/>
        <v>86790.172152292726</v>
      </c>
      <c r="I25" s="1"/>
      <c r="K25" s="10">
        <f t="shared" si="7"/>
        <v>4132.8653405853665</v>
      </c>
      <c r="L25" s="10">
        <f t="shared" si="7"/>
        <v>239.02667548415874</v>
      </c>
      <c r="M25" s="10">
        <f t="shared" si="4"/>
        <v>4089.9733245158413</v>
      </c>
      <c r="N25" s="10">
        <f t="shared" si="5"/>
        <v>-4329</v>
      </c>
      <c r="O25" s="10">
        <f t="shared" si="5"/>
        <v>-4132.8653405853665</v>
      </c>
      <c r="P25" s="10">
        <f t="shared" si="8"/>
        <v>0</v>
      </c>
    </row>
    <row r="26" spans="1:16" x14ac:dyDescent="0.35">
      <c r="A26" s="8">
        <v>16</v>
      </c>
      <c r="B26" s="9">
        <f t="shared" si="9"/>
        <v>44003</v>
      </c>
      <c r="C26" s="1">
        <v>4329</v>
      </c>
      <c r="D26" s="1">
        <f t="shared" si="0"/>
        <v>4132.8653405853665</v>
      </c>
      <c r="E26" s="1">
        <f t="shared" si="1"/>
        <v>227.94966439692834</v>
      </c>
      <c r="F26" s="1">
        <f t="shared" si="2"/>
        <v>4101.0503356030713</v>
      </c>
      <c r="G26" s="1">
        <f t="shared" si="3"/>
        <v>84393.979595570461</v>
      </c>
      <c r="H26" s="1">
        <f t="shared" si="6"/>
        <v>82657.306811707356</v>
      </c>
      <c r="I26" s="1"/>
      <c r="K26" s="10">
        <f t="shared" si="7"/>
        <v>4132.8653405853665</v>
      </c>
      <c r="L26" s="10">
        <f t="shared" si="7"/>
        <v>227.94966439692834</v>
      </c>
      <c r="M26" s="10">
        <f t="shared" si="4"/>
        <v>4101.0503356030713</v>
      </c>
      <c r="N26" s="10">
        <f t="shared" si="5"/>
        <v>-4329</v>
      </c>
      <c r="O26" s="10">
        <f t="shared" si="5"/>
        <v>-4132.8653405853665</v>
      </c>
      <c r="P26" s="10">
        <f t="shared" si="8"/>
        <v>0</v>
      </c>
    </row>
    <row r="27" spans="1:16" x14ac:dyDescent="0.35">
      <c r="A27" s="8">
        <v>17</v>
      </c>
      <c r="B27" s="9">
        <f t="shared" si="9"/>
        <v>44033</v>
      </c>
      <c r="C27" s="1">
        <v>4329</v>
      </c>
      <c r="D27" s="1">
        <f t="shared" si="0"/>
        <v>4132.8653405853665</v>
      </c>
      <c r="E27" s="1">
        <f t="shared" si="1"/>
        <v>216.84265307133668</v>
      </c>
      <c r="F27" s="1">
        <f t="shared" si="2"/>
        <v>4112.1573469286632</v>
      </c>
      <c r="G27" s="1">
        <f t="shared" si="3"/>
        <v>80281.822248641794</v>
      </c>
      <c r="H27" s="1">
        <f t="shared" si="6"/>
        <v>78524.441471121987</v>
      </c>
      <c r="I27" s="1"/>
      <c r="K27" s="10">
        <f t="shared" si="7"/>
        <v>4132.8653405853665</v>
      </c>
      <c r="L27" s="10">
        <f t="shared" si="7"/>
        <v>216.84265307133668</v>
      </c>
      <c r="M27" s="10">
        <f t="shared" si="4"/>
        <v>4112.1573469286632</v>
      </c>
      <c r="N27" s="10">
        <f t="shared" si="5"/>
        <v>-4329</v>
      </c>
      <c r="O27" s="10">
        <f t="shared" si="5"/>
        <v>-4132.8653405853665</v>
      </c>
      <c r="P27" s="10">
        <f t="shared" si="8"/>
        <v>0</v>
      </c>
    </row>
    <row r="28" spans="1:16" x14ac:dyDescent="0.35">
      <c r="A28" s="8">
        <v>18</v>
      </c>
      <c r="B28" s="9">
        <f t="shared" si="9"/>
        <v>44064</v>
      </c>
      <c r="C28" s="1">
        <v>4329</v>
      </c>
      <c r="D28" s="1">
        <f t="shared" si="0"/>
        <v>4132.8653405853665</v>
      </c>
      <c r="E28" s="1">
        <f t="shared" si="1"/>
        <v>205.70556025673821</v>
      </c>
      <c r="F28" s="1">
        <f t="shared" si="2"/>
        <v>4123.294439743262</v>
      </c>
      <c r="G28" s="1">
        <f t="shared" si="3"/>
        <v>76158.527808898536</v>
      </c>
      <c r="H28" s="1">
        <f t="shared" si="6"/>
        <v>74391.576130536618</v>
      </c>
      <c r="I28" s="1"/>
      <c r="K28" s="10">
        <f t="shared" si="7"/>
        <v>4132.8653405853665</v>
      </c>
      <c r="L28" s="10">
        <f t="shared" si="7"/>
        <v>205.70556025673821</v>
      </c>
      <c r="M28" s="10">
        <f t="shared" si="4"/>
        <v>4123.294439743262</v>
      </c>
      <c r="N28" s="10">
        <f t="shared" si="5"/>
        <v>-4329</v>
      </c>
      <c r="O28" s="10">
        <f t="shared" si="5"/>
        <v>-4132.8653405853665</v>
      </c>
      <c r="P28" s="10">
        <f t="shared" si="8"/>
        <v>0</v>
      </c>
    </row>
    <row r="29" spans="1:16" x14ac:dyDescent="0.35">
      <c r="A29" s="8">
        <v>19</v>
      </c>
      <c r="B29" s="9">
        <f t="shared" si="9"/>
        <v>44095</v>
      </c>
      <c r="C29" s="1">
        <v>4329</v>
      </c>
      <c r="D29" s="1">
        <f t="shared" si="0"/>
        <v>4132.8653405853665</v>
      </c>
      <c r="E29" s="1">
        <f t="shared" si="1"/>
        <v>194.53830448243355</v>
      </c>
      <c r="F29" s="1">
        <f t="shared" si="2"/>
        <v>4134.4616955175661</v>
      </c>
      <c r="G29" s="1">
        <f t="shared" si="3"/>
        <v>72024.066113380963</v>
      </c>
      <c r="H29" s="1">
        <f t="shared" si="6"/>
        <v>70258.710789951248</v>
      </c>
      <c r="I29" s="1"/>
      <c r="K29" s="10">
        <f t="shared" si="7"/>
        <v>4132.8653405853665</v>
      </c>
      <c r="L29" s="10">
        <f t="shared" si="7"/>
        <v>194.53830448243355</v>
      </c>
      <c r="M29" s="10">
        <f t="shared" si="4"/>
        <v>4134.4616955175661</v>
      </c>
      <c r="N29" s="10">
        <f t="shared" si="5"/>
        <v>-4329</v>
      </c>
      <c r="O29" s="10">
        <f t="shared" si="5"/>
        <v>-4132.8653405853665</v>
      </c>
      <c r="P29" s="10">
        <f t="shared" si="8"/>
        <v>0</v>
      </c>
    </row>
    <row r="30" spans="1:16" x14ac:dyDescent="0.35">
      <c r="A30" s="8">
        <v>20</v>
      </c>
      <c r="B30" s="9">
        <f t="shared" si="9"/>
        <v>44125</v>
      </c>
      <c r="C30" s="1">
        <v>4329</v>
      </c>
      <c r="D30" s="1">
        <f t="shared" si="0"/>
        <v>4132.8653405853665</v>
      </c>
      <c r="E30" s="1">
        <f t="shared" si="1"/>
        <v>183.34080405707346</v>
      </c>
      <c r="F30" s="1">
        <f t="shared" si="2"/>
        <v>4145.6591959429261</v>
      </c>
      <c r="G30" s="1">
        <f t="shared" si="3"/>
        <v>67878.406917438042</v>
      </c>
      <c r="H30" s="1">
        <f t="shared" si="6"/>
        <v>66125.845449365879</v>
      </c>
      <c r="I30" s="1"/>
      <c r="K30" s="10">
        <f t="shared" si="7"/>
        <v>4132.8653405853665</v>
      </c>
      <c r="L30" s="10">
        <f t="shared" si="7"/>
        <v>183.34080405707346</v>
      </c>
      <c r="M30" s="10">
        <f t="shared" si="4"/>
        <v>4145.6591959429261</v>
      </c>
      <c r="N30" s="10">
        <f t="shared" si="5"/>
        <v>-4329</v>
      </c>
      <c r="O30" s="10">
        <f t="shared" si="5"/>
        <v>-4132.8653405853665</v>
      </c>
      <c r="P30" s="10">
        <f t="shared" si="8"/>
        <v>0</v>
      </c>
    </row>
    <row r="31" spans="1:16" x14ac:dyDescent="0.35">
      <c r="A31" s="8">
        <v>21</v>
      </c>
      <c r="B31" s="9">
        <f t="shared" si="9"/>
        <v>44156</v>
      </c>
      <c r="C31" s="1">
        <v>4329</v>
      </c>
      <c r="D31" s="1">
        <f t="shared" si="0"/>
        <v>4132.8653405853665</v>
      </c>
      <c r="E31" s="1">
        <f t="shared" si="1"/>
        <v>172.11297706806135</v>
      </c>
      <c r="F31" s="1">
        <f t="shared" si="2"/>
        <v>4156.8870229319382</v>
      </c>
      <c r="G31" s="1">
        <f t="shared" si="3"/>
        <v>63721.519894506106</v>
      </c>
      <c r="H31" s="1">
        <f t="shared" si="6"/>
        <v>61992.98010878051</v>
      </c>
      <c r="I31" s="1"/>
      <c r="K31" s="10">
        <f t="shared" si="7"/>
        <v>4132.8653405853665</v>
      </c>
      <c r="L31" s="10">
        <f t="shared" si="7"/>
        <v>172.11297706806135</v>
      </c>
      <c r="M31" s="10">
        <f t="shared" si="4"/>
        <v>4156.8870229319382</v>
      </c>
      <c r="N31" s="10">
        <f t="shared" si="5"/>
        <v>-4329</v>
      </c>
      <c r="O31" s="10">
        <f t="shared" si="5"/>
        <v>-4132.8653405853665</v>
      </c>
      <c r="P31" s="10">
        <f t="shared" si="8"/>
        <v>0</v>
      </c>
    </row>
    <row r="32" spans="1:16" x14ac:dyDescent="0.35">
      <c r="A32" s="8">
        <v>22</v>
      </c>
      <c r="B32" s="9">
        <f t="shared" si="9"/>
        <v>44186</v>
      </c>
      <c r="C32" s="1">
        <v>4329</v>
      </c>
      <c r="D32" s="1">
        <f t="shared" si="0"/>
        <v>4132.8653405853665</v>
      </c>
      <c r="E32" s="1">
        <f t="shared" si="1"/>
        <v>160.85474138095404</v>
      </c>
      <c r="F32" s="1">
        <f t="shared" si="2"/>
        <v>4168.1452586190462</v>
      </c>
      <c r="G32" s="15">
        <f t="shared" si="3"/>
        <v>59553.374635887063</v>
      </c>
      <c r="H32" s="15">
        <f t="shared" si="6"/>
        <v>57860.114768195141</v>
      </c>
      <c r="I32" s="1"/>
      <c r="K32" s="10">
        <f t="shared" si="7"/>
        <v>4132.8653405853665</v>
      </c>
      <c r="L32" s="10">
        <f t="shared" si="7"/>
        <v>160.85474138095404</v>
      </c>
      <c r="M32" s="10">
        <f t="shared" si="4"/>
        <v>4168.1452586190462</v>
      </c>
      <c r="N32" s="10">
        <f t="shared" si="5"/>
        <v>-4329</v>
      </c>
      <c r="O32" s="10">
        <f t="shared" si="5"/>
        <v>-4132.8653405853665</v>
      </c>
      <c r="P32" s="10">
        <f t="shared" si="8"/>
        <v>0</v>
      </c>
    </row>
    <row r="33" spans="1:16" x14ac:dyDescent="0.35">
      <c r="A33" s="8">
        <v>23</v>
      </c>
      <c r="B33" s="9">
        <f t="shared" si="9"/>
        <v>44217</v>
      </c>
      <c r="C33" s="1">
        <v>4329</v>
      </c>
      <c r="D33" s="1">
        <f t="shared" si="0"/>
        <v>4132.8653405853665</v>
      </c>
      <c r="E33" s="1">
        <f t="shared" si="1"/>
        <v>149.56601463886079</v>
      </c>
      <c r="F33" s="1">
        <f t="shared" si="2"/>
        <v>4179.4339853611391</v>
      </c>
      <c r="G33" s="1">
        <f t="shared" si="3"/>
        <v>55373.940650525925</v>
      </c>
      <c r="H33" s="1">
        <f t="shared" si="6"/>
        <v>53727.249427609771</v>
      </c>
      <c r="I33" s="1"/>
      <c r="K33" s="10">
        <f t="shared" si="7"/>
        <v>4132.8653405853665</v>
      </c>
      <c r="L33" s="10">
        <f t="shared" si="7"/>
        <v>149.56601463886079</v>
      </c>
      <c r="M33" s="10">
        <f t="shared" si="4"/>
        <v>4179.4339853611391</v>
      </c>
      <c r="N33" s="10">
        <f t="shared" si="5"/>
        <v>-4329</v>
      </c>
      <c r="O33" s="10">
        <f t="shared" si="5"/>
        <v>-4132.8653405853665</v>
      </c>
      <c r="P33" s="10">
        <f t="shared" si="8"/>
        <v>0</v>
      </c>
    </row>
    <row r="34" spans="1:16" x14ac:dyDescent="0.35">
      <c r="A34" s="8">
        <v>24</v>
      </c>
      <c r="B34" s="9">
        <f t="shared" si="9"/>
        <v>44248</v>
      </c>
      <c r="C34" s="1">
        <v>4329</v>
      </c>
      <c r="D34" s="1">
        <f t="shared" si="0"/>
        <v>4132.8653405853665</v>
      </c>
      <c r="E34" s="1">
        <f t="shared" si="1"/>
        <v>138.24671426184105</v>
      </c>
      <c r="F34" s="1">
        <f t="shared" si="2"/>
        <v>4190.7532857381593</v>
      </c>
      <c r="G34" s="1">
        <f t="shared" si="3"/>
        <v>51183.187364787766</v>
      </c>
      <c r="H34" s="1">
        <f t="shared" si="6"/>
        <v>49594.384087024402</v>
      </c>
      <c r="I34" s="1"/>
      <c r="K34" s="10">
        <f t="shared" si="7"/>
        <v>4132.8653405853665</v>
      </c>
      <c r="L34" s="10">
        <f t="shared" si="7"/>
        <v>138.24671426184105</v>
      </c>
      <c r="M34" s="10">
        <f t="shared" si="4"/>
        <v>4190.7532857381593</v>
      </c>
      <c r="N34" s="10">
        <f t="shared" si="5"/>
        <v>-4329</v>
      </c>
      <c r="O34" s="10">
        <f t="shared" si="5"/>
        <v>-4132.8653405853665</v>
      </c>
      <c r="P34" s="10">
        <f t="shared" si="8"/>
        <v>0</v>
      </c>
    </row>
    <row r="35" spans="1:16" x14ac:dyDescent="0.35">
      <c r="A35" s="8">
        <v>25</v>
      </c>
      <c r="B35" s="9">
        <f t="shared" si="9"/>
        <v>44276</v>
      </c>
      <c r="C35" s="1">
        <v>4329</v>
      </c>
      <c r="D35" s="1">
        <f t="shared" si="0"/>
        <v>4132.8653405853665</v>
      </c>
      <c r="E35" s="1">
        <f t="shared" si="1"/>
        <v>126.89675744630021</v>
      </c>
      <c r="F35" s="1">
        <f t="shared" si="2"/>
        <v>4202.1032425536996</v>
      </c>
      <c r="G35" s="1">
        <f t="shared" si="3"/>
        <v>46981.084122234068</v>
      </c>
      <c r="H35" s="1">
        <f t="shared" si="6"/>
        <v>45461.518746439033</v>
      </c>
      <c r="K35" s="10">
        <f t="shared" si="7"/>
        <v>4132.8653405853665</v>
      </c>
      <c r="L35" s="10">
        <f t="shared" si="7"/>
        <v>126.89675744630021</v>
      </c>
      <c r="M35" s="10">
        <f t="shared" si="4"/>
        <v>4202.1032425536996</v>
      </c>
      <c r="N35" s="10">
        <f t="shared" si="5"/>
        <v>-4329</v>
      </c>
      <c r="O35" s="10">
        <f t="shared" si="5"/>
        <v>-4132.8653405853665</v>
      </c>
      <c r="P35" s="10">
        <f t="shared" si="8"/>
        <v>0</v>
      </c>
    </row>
    <row r="36" spans="1:16" x14ac:dyDescent="0.35">
      <c r="A36" s="8">
        <v>26</v>
      </c>
      <c r="B36" s="9">
        <f t="shared" si="9"/>
        <v>44307</v>
      </c>
      <c r="C36" s="1">
        <v>4329</v>
      </c>
      <c r="D36" s="1">
        <f t="shared" si="0"/>
        <v>4132.8653405853665</v>
      </c>
      <c r="E36" s="1">
        <f t="shared" si="1"/>
        <v>115.51606116438394</v>
      </c>
      <c r="F36" s="1">
        <f t="shared" si="2"/>
        <v>4213.4839388356158</v>
      </c>
      <c r="G36" s="1">
        <f t="shared" si="3"/>
        <v>42767.600183398448</v>
      </c>
      <c r="H36" s="1">
        <f t="shared" si="6"/>
        <v>41328.653405853664</v>
      </c>
      <c r="K36" s="10">
        <f t="shared" si="7"/>
        <v>4132.8653405853665</v>
      </c>
      <c r="L36" s="10">
        <f t="shared" si="7"/>
        <v>115.51606116438394</v>
      </c>
      <c r="M36" s="10">
        <f t="shared" si="4"/>
        <v>4213.4839388356158</v>
      </c>
      <c r="N36" s="10">
        <f t="shared" si="5"/>
        <v>-4329</v>
      </c>
      <c r="O36" s="10">
        <f t="shared" si="5"/>
        <v>-4132.8653405853665</v>
      </c>
      <c r="P36" s="10">
        <f t="shared" si="8"/>
        <v>0</v>
      </c>
    </row>
    <row r="37" spans="1:16" x14ac:dyDescent="0.35">
      <c r="A37" s="8">
        <v>27</v>
      </c>
      <c r="B37" s="9">
        <f t="shared" si="9"/>
        <v>44337</v>
      </c>
      <c r="C37" s="1">
        <v>4329</v>
      </c>
      <c r="D37" s="1">
        <f t="shared" si="0"/>
        <v>4132.8653405853665</v>
      </c>
      <c r="E37" s="1">
        <f t="shared" si="1"/>
        <v>104.10454216337081</v>
      </c>
      <c r="F37" s="1">
        <f t="shared" si="2"/>
        <v>4224.8954578366292</v>
      </c>
      <c r="G37" s="1">
        <f t="shared" si="3"/>
        <v>38542.704725561816</v>
      </c>
      <c r="H37" s="1">
        <f t="shared" si="6"/>
        <v>37195.788065268294</v>
      </c>
      <c r="K37" s="10">
        <f t="shared" si="7"/>
        <v>4132.8653405853665</v>
      </c>
      <c r="L37" s="10">
        <f t="shared" si="7"/>
        <v>104.10454216337081</v>
      </c>
      <c r="M37" s="10">
        <f t="shared" si="4"/>
        <v>4224.8954578366292</v>
      </c>
      <c r="N37" s="10">
        <f t="shared" si="5"/>
        <v>-4329</v>
      </c>
      <c r="O37" s="10">
        <f t="shared" si="5"/>
        <v>-4132.8653405853665</v>
      </c>
      <c r="P37" s="10">
        <f t="shared" si="8"/>
        <v>0</v>
      </c>
    </row>
    <row r="38" spans="1:16" x14ac:dyDescent="0.35">
      <c r="A38" s="8">
        <v>28</v>
      </c>
      <c r="B38" s="9">
        <f t="shared" si="9"/>
        <v>44368</v>
      </c>
      <c r="C38" s="1">
        <v>4329</v>
      </c>
      <c r="D38" s="1">
        <f t="shared" si="0"/>
        <v>4132.8653405853665</v>
      </c>
      <c r="E38" s="1">
        <f t="shared" si="1"/>
        <v>92.662116965063262</v>
      </c>
      <c r="F38" s="1">
        <f t="shared" si="2"/>
        <v>4236.3378830349366</v>
      </c>
      <c r="G38" s="1">
        <f t="shared" si="3"/>
        <v>34306.366842526877</v>
      </c>
      <c r="H38" s="1">
        <f t="shared" si="6"/>
        <v>33062.922724682925</v>
      </c>
      <c r="K38" s="10">
        <f t="shared" ref="K38:L46" si="10">D38</f>
        <v>4132.8653405853665</v>
      </c>
      <c r="L38" s="10">
        <f t="shared" si="10"/>
        <v>92.662116965063262</v>
      </c>
      <c r="M38" s="10">
        <f t="shared" si="4"/>
        <v>4236.3378830349366</v>
      </c>
      <c r="N38" s="10">
        <f t="shared" ref="N38:O46" si="11">-C38</f>
        <v>-4329</v>
      </c>
      <c r="O38" s="10">
        <f t="shared" si="11"/>
        <v>-4132.8653405853665</v>
      </c>
      <c r="P38" s="10">
        <f t="shared" ref="P38:P46" si="12">SUM(K38:O38)</f>
        <v>0</v>
      </c>
    </row>
    <row r="39" spans="1:16" x14ac:dyDescent="0.35">
      <c r="A39" s="8">
        <v>29</v>
      </c>
      <c r="B39" s="9">
        <f t="shared" si="9"/>
        <v>44398</v>
      </c>
      <c r="C39" s="1">
        <v>4329</v>
      </c>
      <c r="D39" s="1">
        <f t="shared" si="0"/>
        <v>4132.8653405853665</v>
      </c>
      <c r="E39" s="1">
        <f t="shared" si="1"/>
        <v>81.188701865176952</v>
      </c>
      <c r="F39" s="1">
        <f t="shared" si="2"/>
        <v>4247.8112981348231</v>
      </c>
      <c r="G39" s="1">
        <f t="shared" si="3"/>
        <v>30058.555544392053</v>
      </c>
      <c r="H39" s="1">
        <f t="shared" si="6"/>
        <v>28930.057384097559</v>
      </c>
      <c r="K39" s="10">
        <f t="shared" si="10"/>
        <v>4132.8653405853665</v>
      </c>
      <c r="L39" s="10">
        <f t="shared" si="10"/>
        <v>81.188701865176952</v>
      </c>
      <c r="M39" s="10">
        <f t="shared" si="4"/>
        <v>4247.8112981348231</v>
      </c>
      <c r="N39" s="10">
        <f t="shared" si="11"/>
        <v>-4329</v>
      </c>
      <c r="O39" s="10">
        <f t="shared" si="11"/>
        <v>-4132.8653405853665</v>
      </c>
      <c r="P39" s="10">
        <f t="shared" si="12"/>
        <v>0</v>
      </c>
    </row>
    <row r="40" spans="1:16" x14ac:dyDescent="0.35">
      <c r="A40" s="8">
        <v>30</v>
      </c>
      <c r="B40" s="9">
        <f t="shared" si="9"/>
        <v>44429</v>
      </c>
      <c r="C40" s="1">
        <v>4329</v>
      </c>
      <c r="D40" s="1">
        <f t="shared" si="0"/>
        <v>4132.8653405853665</v>
      </c>
      <c r="E40" s="1">
        <f t="shared" si="1"/>
        <v>69.684212932728471</v>
      </c>
      <c r="F40" s="1">
        <f t="shared" si="2"/>
        <v>4259.3157870672712</v>
      </c>
      <c r="G40" s="1">
        <f t="shared" si="3"/>
        <v>25799.23975732478</v>
      </c>
      <c r="H40" s="1">
        <f t="shared" si="6"/>
        <v>24797.192043512194</v>
      </c>
      <c r="K40" s="10">
        <f t="shared" si="10"/>
        <v>4132.8653405853665</v>
      </c>
      <c r="L40" s="10">
        <f t="shared" si="10"/>
        <v>69.684212932728471</v>
      </c>
      <c r="M40" s="10">
        <f t="shared" si="4"/>
        <v>4259.3157870672712</v>
      </c>
      <c r="N40" s="10">
        <f t="shared" si="11"/>
        <v>-4329</v>
      </c>
      <c r="O40" s="10">
        <f t="shared" si="11"/>
        <v>-4132.8653405853665</v>
      </c>
      <c r="P40" s="10">
        <f t="shared" si="12"/>
        <v>0</v>
      </c>
    </row>
    <row r="41" spans="1:16" x14ac:dyDescent="0.35">
      <c r="A41" s="8">
        <v>31</v>
      </c>
      <c r="B41" s="9">
        <f t="shared" si="9"/>
        <v>44460</v>
      </c>
      <c r="C41" s="1">
        <v>4329</v>
      </c>
      <c r="D41" s="1">
        <f t="shared" si="0"/>
        <v>4132.8653405853665</v>
      </c>
      <c r="E41" s="1">
        <f t="shared" si="1"/>
        <v>58.14856600942128</v>
      </c>
      <c r="F41" s="1">
        <f t="shared" si="2"/>
        <v>4270.8514339905787</v>
      </c>
      <c r="G41" s="1">
        <f t="shared" si="3"/>
        <v>21528.388323334202</v>
      </c>
      <c r="H41" s="1">
        <f t="shared" si="6"/>
        <v>20664.326702926828</v>
      </c>
      <c r="K41" s="10">
        <f t="shared" si="10"/>
        <v>4132.8653405853665</v>
      </c>
      <c r="L41" s="10">
        <f t="shared" si="10"/>
        <v>58.14856600942128</v>
      </c>
      <c r="M41" s="10">
        <f t="shared" si="4"/>
        <v>4270.8514339905787</v>
      </c>
      <c r="N41" s="10">
        <f t="shared" si="11"/>
        <v>-4329</v>
      </c>
      <c r="O41" s="10">
        <f t="shared" si="11"/>
        <v>-4132.8653405853665</v>
      </c>
      <c r="P41" s="10">
        <f t="shared" si="12"/>
        <v>0</v>
      </c>
    </row>
    <row r="42" spans="1:16" x14ac:dyDescent="0.35">
      <c r="A42" s="8">
        <v>32</v>
      </c>
      <c r="B42" s="9">
        <f t="shared" si="9"/>
        <v>44490</v>
      </c>
      <c r="C42" s="1">
        <v>4329</v>
      </c>
      <c r="D42" s="1">
        <f t="shared" si="0"/>
        <v>4132.8653405853665</v>
      </c>
      <c r="E42" s="1">
        <f t="shared" si="1"/>
        <v>46.581676709030127</v>
      </c>
      <c r="F42" s="1">
        <f t="shared" si="2"/>
        <v>4282.41832329097</v>
      </c>
      <c r="G42" s="1">
        <f t="shared" si="3"/>
        <v>17245.970000043231</v>
      </c>
      <c r="H42" s="1">
        <f t="shared" si="6"/>
        <v>16531.461362341463</v>
      </c>
      <c r="K42" s="10">
        <f t="shared" si="10"/>
        <v>4132.8653405853665</v>
      </c>
      <c r="L42" s="10">
        <f t="shared" si="10"/>
        <v>46.581676709030127</v>
      </c>
      <c r="M42" s="10">
        <f t="shared" si="4"/>
        <v>4282.41832329097</v>
      </c>
      <c r="N42" s="10">
        <f t="shared" si="11"/>
        <v>-4329</v>
      </c>
      <c r="O42" s="10">
        <f t="shared" si="11"/>
        <v>-4132.8653405853665</v>
      </c>
      <c r="P42" s="10">
        <f t="shared" si="12"/>
        <v>0</v>
      </c>
    </row>
    <row r="43" spans="1:16" x14ac:dyDescent="0.35">
      <c r="A43" s="8">
        <v>33</v>
      </c>
      <c r="B43" s="9">
        <f t="shared" si="9"/>
        <v>44521</v>
      </c>
      <c r="C43" s="1">
        <v>4329</v>
      </c>
      <c r="D43" s="1">
        <f t="shared" si="0"/>
        <v>4132.8653405853665</v>
      </c>
      <c r="E43" s="1">
        <f t="shared" si="1"/>
        <v>34.98346041678375</v>
      </c>
      <c r="F43" s="1">
        <f t="shared" si="2"/>
        <v>4294.0165395832164</v>
      </c>
      <c r="G43" s="1">
        <f t="shared" si="3"/>
        <v>12951.953460460016</v>
      </c>
      <c r="H43" s="1">
        <f t="shared" si="6"/>
        <v>12398.596021756097</v>
      </c>
      <c r="K43" s="10">
        <f t="shared" si="10"/>
        <v>4132.8653405853665</v>
      </c>
      <c r="L43" s="10">
        <f t="shared" si="10"/>
        <v>34.98346041678375</v>
      </c>
      <c r="M43" s="10">
        <f t="shared" si="4"/>
        <v>4294.0165395832164</v>
      </c>
      <c r="N43" s="10">
        <f t="shared" si="11"/>
        <v>-4329</v>
      </c>
      <c r="O43" s="10">
        <f t="shared" si="11"/>
        <v>-4132.8653405853665</v>
      </c>
      <c r="P43" s="10">
        <f t="shared" si="12"/>
        <v>0</v>
      </c>
    </row>
    <row r="44" spans="1:16" x14ac:dyDescent="0.35">
      <c r="A44" s="8">
        <v>34</v>
      </c>
      <c r="B44" s="9">
        <f t="shared" si="9"/>
        <v>44551</v>
      </c>
      <c r="C44" s="1">
        <v>4329</v>
      </c>
      <c r="D44" s="1">
        <f t="shared" si="0"/>
        <v>4132.8653405853665</v>
      </c>
      <c r="E44" s="1">
        <f t="shared" si="1"/>
        <v>23.353832288745878</v>
      </c>
      <c r="F44" s="1">
        <f t="shared" si="2"/>
        <v>4305.6461677112538</v>
      </c>
      <c r="G44" s="1">
        <f t="shared" si="3"/>
        <v>8646.307292748761</v>
      </c>
      <c r="H44" s="1">
        <f t="shared" si="6"/>
        <v>8265.7306811707313</v>
      </c>
      <c r="K44" s="10">
        <f t="shared" si="10"/>
        <v>4132.8653405853665</v>
      </c>
      <c r="L44" s="10">
        <f t="shared" si="10"/>
        <v>23.353832288745878</v>
      </c>
      <c r="M44" s="10">
        <f t="shared" si="4"/>
        <v>4305.6461677112538</v>
      </c>
      <c r="N44" s="10">
        <f t="shared" si="11"/>
        <v>-4329</v>
      </c>
      <c r="O44" s="10">
        <f t="shared" si="11"/>
        <v>-4132.8653405853665</v>
      </c>
      <c r="P44" s="10">
        <f t="shared" si="12"/>
        <v>0</v>
      </c>
    </row>
    <row r="45" spans="1:16" x14ac:dyDescent="0.35">
      <c r="A45" s="8">
        <v>35</v>
      </c>
      <c r="B45" s="9">
        <f t="shared" si="9"/>
        <v>44582</v>
      </c>
      <c r="C45" s="1">
        <v>4329</v>
      </c>
      <c r="D45" s="1">
        <f t="shared" si="0"/>
        <v>4132.8653405853665</v>
      </c>
      <c r="E45" s="1">
        <f t="shared" si="1"/>
        <v>11.692707251194562</v>
      </c>
      <c r="F45" s="1">
        <f t="shared" si="2"/>
        <v>4317.3072927488056</v>
      </c>
      <c r="G45" s="1">
        <f t="shared" si="3"/>
        <v>4328.9999999999554</v>
      </c>
      <c r="H45" s="1">
        <f t="shared" si="6"/>
        <v>4132.8653405853647</v>
      </c>
      <c r="K45" s="10">
        <f t="shared" si="10"/>
        <v>4132.8653405853665</v>
      </c>
      <c r="L45" s="10">
        <f t="shared" si="10"/>
        <v>11.692707251194562</v>
      </c>
      <c r="M45" s="10">
        <f t="shared" si="4"/>
        <v>4317.3072927488056</v>
      </c>
      <c r="N45" s="10">
        <f t="shared" si="11"/>
        <v>-4329</v>
      </c>
      <c r="O45" s="10">
        <f t="shared" si="11"/>
        <v>-4132.8653405853665</v>
      </c>
      <c r="P45" s="10">
        <f t="shared" si="12"/>
        <v>0</v>
      </c>
    </row>
    <row r="46" spans="1:16" x14ac:dyDescent="0.35">
      <c r="A46" s="8">
        <v>36</v>
      </c>
      <c r="B46" s="9">
        <f t="shared" si="9"/>
        <v>44613</v>
      </c>
      <c r="C46" s="1">
        <v>4329</v>
      </c>
      <c r="D46" s="1">
        <f t="shared" si="0"/>
        <v>4132.8653405853665</v>
      </c>
      <c r="E46" s="1">
        <f t="shared" si="1"/>
        <v>-1.2069752604778236E-13</v>
      </c>
      <c r="F46" s="1">
        <f t="shared" si="2"/>
        <v>4329</v>
      </c>
      <c r="G46" s="31">
        <f t="shared" si="3"/>
        <v>-4.4685937912921266E-11</v>
      </c>
      <c r="H46" s="31">
        <f t="shared" si="6"/>
        <v>0</v>
      </c>
      <c r="K46" s="10">
        <f t="shared" si="10"/>
        <v>4132.8653405853665</v>
      </c>
      <c r="L46" s="10">
        <f t="shared" si="10"/>
        <v>-1.2069752604778236E-13</v>
      </c>
      <c r="M46" s="10">
        <f t="shared" si="4"/>
        <v>4329</v>
      </c>
      <c r="N46" s="10">
        <f t="shared" si="11"/>
        <v>-4329</v>
      </c>
      <c r="O46" s="10">
        <f t="shared" si="11"/>
        <v>-4132.8653405853665</v>
      </c>
      <c r="P46" s="10">
        <f t="shared" si="12"/>
        <v>0</v>
      </c>
    </row>
    <row r="48" spans="1:16" x14ac:dyDescent="0.35">
      <c r="A48" s="21" t="s">
        <v>97</v>
      </c>
    </row>
    <row r="49" spans="1:3" x14ac:dyDescent="0.35">
      <c r="A49" t="s">
        <v>25</v>
      </c>
      <c r="B49" s="10">
        <f>SUM(K45:K46)</f>
        <v>8265.7306811707331</v>
      </c>
      <c r="C49" t="s">
        <v>96</v>
      </c>
    </row>
    <row r="50" spans="1:3" x14ac:dyDescent="0.35">
      <c r="A50" t="s">
        <v>24</v>
      </c>
      <c r="B50" s="10">
        <f>SUM(L45:L46)</f>
        <v>11.692707251194442</v>
      </c>
      <c r="C50" t="s">
        <v>96</v>
      </c>
    </row>
    <row r="52" spans="1:3" x14ac:dyDescent="0.35">
      <c r="A52" s="21" t="s">
        <v>101</v>
      </c>
    </row>
    <row r="53" spans="1:3" x14ac:dyDescent="0.35">
      <c r="A53" t="s">
        <v>94</v>
      </c>
      <c r="B53" s="10">
        <f>M2</f>
        <v>148783.15226107321</v>
      </c>
    </row>
    <row r="54" spans="1:3" x14ac:dyDescent="0.35">
      <c r="A54" t="s">
        <v>27</v>
      </c>
      <c r="B54" s="10">
        <f>M3</f>
        <v>-148783.15226107321</v>
      </c>
    </row>
    <row r="56" spans="1:3" x14ac:dyDescent="0.35">
      <c r="A56" s="21" t="s">
        <v>100</v>
      </c>
    </row>
    <row r="57" spans="1:3" x14ac:dyDescent="0.35">
      <c r="A57" t="s">
        <v>26</v>
      </c>
      <c r="B57" s="10">
        <f>G46</f>
        <v>-4.4685937912921266E-11</v>
      </c>
    </row>
    <row r="58" spans="1:3" x14ac:dyDescent="0.35">
      <c r="A58" t="s">
        <v>27</v>
      </c>
      <c r="B58" s="16">
        <f>H2+B54</f>
        <v>0</v>
      </c>
    </row>
    <row r="59" spans="1:3" x14ac:dyDescent="0.35">
      <c r="A59" t="s">
        <v>94</v>
      </c>
      <c r="B59" s="16">
        <f>B53-SUM(K11:K46)</f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A7DF8-FBE9-4CEB-BD40-F732BC5631F6}">
  <dimension ref="A1:P55"/>
  <sheetViews>
    <sheetView zoomScaleNormal="100" workbookViewId="0">
      <selection activeCell="B3" sqref="B3"/>
    </sheetView>
  </sheetViews>
  <sheetFormatPr defaultColWidth="8.81640625" defaultRowHeight="14.5" x14ac:dyDescent="0.35"/>
  <cols>
    <col min="1" max="1" width="33.81640625" customWidth="1"/>
    <col min="2" max="2" width="20.453125" customWidth="1"/>
    <col min="3" max="3" width="17.1796875" customWidth="1"/>
    <col min="4" max="4" width="19.6328125" customWidth="1"/>
    <col min="5" max="5" width="16.453125" bestFit="1" customWidth="1"/>
    <col min="6" max="6" width="18.81640625" bestFit="1" customWidth="1"/>
    <col min="7" max="7" width="19.81640625" bestFit="1" customWidth="1"/>
    <col min="8" max="8" width="23.54296875" bestFit="1" customWidth="1"/>
    <col min="9" max="9" width="23.453125" bestFit="1" customWidth="1"/>
    <col min="10" max="10" width="2.54296875" customWidth="1"/>
    <col min="11" max="11" width="17.453125" bestFit="1" customWidth="1"/>
    <col min="12" max="12" width="17.453125" customWidth="1"/>
    <col min="13" max="13" width="16.81640625" bestFit="1" customWidth="1"/>
    <col min="14" max="14" width="18.1796875" customWidth="1"/>
    <col min="15" max="15" width="21.453125" bestFit="1" customWidth="1"/>
  </cols>
  <sheetData>
    <row r="1" spans="1:16" x14ac:dyDescent="0.35">
      <c r="A1" s="2" t="s">
        <v>0</v>
      </c>
      <c r="B1" s="3" t="s">
        <v>148</v>
      </c>
      <c r="D1" s="2" t="s">
        <v>1</v>
      </c>
      <c r="E1" s="6">
        <v>0</v>
      </c>
      <c r="G1" s="2" t="s">
        <v>2</v>
      </c>
      <c r="K1" s="2" t="s">
        <v>3</v>
      </c>
      <c r="L1" s="2"/>
    </row>
    <row r="2" spans="1:16" x14ac:dyDescent="0.35">
      <c r="A2" s="2" t="s">
        <v>4</v>
      </c>
      <c r="B2" s="4">
        <v>44673</v>
      </c>
      <c r="D2" s="2" t="s">
        <v>5</v>
      </c>
      <c r="E2" s="6">
        <v>0</v>
      </c>
      <c r="G2" t="s">
        <v>6</v>
      </c>
      <c r="H2" s="10">
        <f>H10</f>
        <v>59288.153806595532</v>
      </c>
      <c r="K2" t="s">
        <v>7</v>
      </c>
      <c r="M2" s="10">
        <f>H2</f>
        <v>59288.153806595532</v>
      </c>
    </row>
    <row r="3" spans="1:16" x14ac:dyDescent="0.35">
      <c r="A3" s="2" t="s">
        <v>10</v>
      </c>
      <c r="B3" s="42">
        <v>3.3700000000000001E-2</v>
      </c>
      <c r="D3" s="2" t="s">
        <v>8</v>
      </c>
      <c r="E3" s="6">
        <v>0</v>
      </c>
      <c r="G3" t="s">
        <v>9</v>
      </c>
      <c r="H3" s="10">
        <f>-G10</f>
        <v>-59288.153806595532</v>
      </c>
      <c r="K3" t="s">
        <v>6</v>
      </c>
      <c r="M3" s="10">
        <f>-M2</f>
        <v>-59288.153806595532</v>
      </c>
    </row>
    <row r="4" spans="1:16" x14ac:dyDescent="0.35">
      <c r="A4" s="2" t="s">
        <v>11</v>
      </c>
      <c r="B4" s="3">
        <v>36</v>
      </c>
      <c r="H4" s="10"/>
    </row>
    <row r="5" spans="1:16" x14ac:dyDescent="0.35">
      <c r="A5" s="26" t="s">
        <v>86</v>
      </c>
      <c r="C5" s="14"/>
      <c r="D5" s="2"/>
      <c r="E5" s="10"/>
    </row>
    <row r="6" spans="1:16" x14ac:dyDescent="0.35">
      <c r="D6" s="12"/>
      <c r="E6" s="13"/>
    </row>
    <row r="7" spans="1:16" x14ac:dyDescent="0.35">
      <c r="G7" s="12"/>
      <c r="K7" s="2" t="s">
        <v>95</v>
      </c>
    </row>
    <row r="8" spans="1:16" x14ac:dyDescent="0.35">
      <c r="A8" s="2"/>
      <c r="K8" s="11" t="s">
        <v>21</v>
      </c>
      <c r="L8" s="11" t="s">
        <v>21</v>
      </c>
      <c r="M8" s="11" t="s">
        <v>21</v>
      </c>
      <c r="N8" s="11" t="s">
        <v>22</v>
      </c>
      <c r="O8" s="11" t="s">
        <v>22</v>
      </c>
    </row>
    <row r="9" spans="1:16" s="2" customFormat="1" x14ac:dyDescent="0.35">
      <c r="A9" s="7" t="s">
        <v>12</v>
      </c>
      <c r="B9" s="7" t="s">
        <v>13</v>
      </c>
      <c r="C9" s="7" t="s">
        <v>14</v>
      </c>
      <c r="D9" s="7" t="s">
        <v>19</v>
      </c>
      <c r="E9" s="7" t="s">
        <v>20</v>
      </c>
      <c r="F9" s="7" t="s">
        <v>15</v>
      </c>
      <c r="G9" s="7" t="s">
        <v>16</v>
      </c>
      <c r="H9" s="7" t="s">
        <v>17</v>
      </c>
      <c r="I9" s="7"/>
      <c r="K9" s="2" t="s">
        <v>19</v>
      </c>
      <c r="L9" s="2" t="s">
        <v>20</v>
      </c>
      <c r="M9" s="2" t="s">
        <v>9</v>
      </c>
      <c r="N9" s="2" t="s">
        <v>23</v>
      </c>
      <c r="O9" s="2" t="s">
        <v>18</v>
      </c>
    </row>
    <row r="10" spans="1:16" x14ac:dyDescent="0.35">
      <c r="A10" s="8">
        <v>0</v>
      </c>
      <c r="B10" s="9">
        <f>B2</f>
        <v>44673</v>
      </c>
      <c r="C10" s="1"/>
      <c r="D10" s="1">
        <v>0</v>
      </c>
      <c r="E10" s="1"/>
      <c r="F10" s="1"/>
      <c r="G10" s="1">
        <f>NPV($B$3/12,C12:C46)+C11</f>
        <v>59288.153806595532</v>
      </c>
      <c r="H10" s="1">
        <f>G10+E1+E2-E3</f>
        <v>59288.153806595532</v>
      </c>
      <c r="I10" s="1"/>
    </row>
    <row r="11" spans="1:16" x14ac:dyDescent="0.35">
      <c r="A11" s="8">
        <v>1</v>
      </c>
      <c r="B11" s="9">
        <f>B10</f>
        <v>44673</v>
      </c>
      <c r="C11" s="1">
        <v>1729</v>
      </c>
      <c r="D11" s="1">
        <f t="shared" ref="D11:D46" si="0">$H$2/$B$4</f>
        <v>1646.8931612943204</v>
      </c>
      <c r="E11" s="1">
        <f t="shared" ref="E11:E46" si="1">(G10-C11)*$B$3/12</f>
        <v>161.64529027352245</v>
      </c>
      <c r="F11" s="1">
        <f t="shared" ref="F11:F46" si="2">C11-E11</f>
        <v>1567.3547097264775</v>
      </c>
      <c r="G11" s="1">
        <f t="shared" ref="G11:G46" si="3">G10-C11+E11</f>
        <v>57720.799096869057</v>
      </c>
      <c r="H11" s="1">
        <f>H10-D11</f>
        <v>57641.260645301212</v>
      </c>
      <c r="I11" s="1"/>
      <c r="K11" s="10">
        <f>D11</f>
        <v>1646.8931612943204</v>
      </c>
      <c r="L11" s="10">
        <f>E11</f>
        <v>161.64529027352245</v>
      </c>
      <c r="M11" s="10">
        <f t="shared" ref="M11:M46" si="4">F11</f>
        <v>1567.3547097264775</v>
      </c>
      <c r="N11" s="10">
        <f t="shared" ref="N11:O37" si="5">-C11</f>
        <v>-1729</v>
      </c>
      <c r="O11" s="10">
        <f>-D11</f>
        <v>-1646.8931612943204</v>
      </c>
      <c r="P11" s="10">
        <f>SUM(K11:O11)</f>
        <v>0</v>
      </c>
    </row>
    <row r="12" spans="1:16" x14ac:dyDescent="0.35">
      <c r="A12" s="8">
        <v>2</v>
      </c>
      <c r="B12" s="9">
        <f>DATE(YEAR(B11), MONTH(B11)+1, DAY(B11))</f>
        <v>44703</v>
      </c>
      <c r="C12" s="1">
        <v>1729</v>
      </c>
      <c r="D12" s="1">
        <f t="shared" si="0"/>
        <v>1646.8931612943204</v>
      </c>
      <c r="E12" s="1">
        <f t="shared" si="1"/>
        <v>157.24363579704061</v>
      </c>
      <c r="F12" s="1">
        <f t="shared" si="2"/>
        <v>1571.7563642029595</v>
      </c>
      <c r="G12" s="1">
        <f t="shared" si="3"/>
        <v>56149.042732666101</v>
      </c>
      <c r="H12" s="1">
        <f t="shared" ref="H12:H46" si="6">H11-D12</f>
        <v>55994.367484006892</v>
      </c>
      <c r="I12" s="1"/>
      <c r="K12" s="10">
        <f t="shared" ref="K12:L37" si="7">D12</f>
        <v>1646.8931612943204</v>
      </c>
      <c r="L12" s="10">
        <f t="shared" si="7"/>
        <v>157.24363579704061</v>
      </c>
      <c r="M12" s="10">
        <f t="shared" si="4"/>
        <v>1571.7563642029595</v>
      </c>
      <c r="N12" s="10">
        <f t="shared" si="5"/>
        <v>-1729</v>
      </c>
      <c r="O12" s="10">
        <f t="shared" si="5"/>
        <v>-1646.8931612943204</v>
      </c>
      <c r="P12" s="10">
        <f t="shared" ref="P12:P46" si="8">SUM(K12:O12)</f>
        <v>0</v>
      </c>
    </row>
    <row r="13" spans="1:16" x14ac:dyDescent="0.35">
      <c r="A13" s="8">
        <v>3</v>
      </c>
      <c r="B13" s="9">
        <f t="shared" ref="B13:B46" si="9">DATE(YEAR(B12), MONTH(B12)+1, DAY(B12))</f>
        <v>44734</v>
      </c>
      <c r="C13" s="1">
        <v>1729</v>
      </c>
      <c r="D13" s="1">
        <f t="shared" si="0"/>
        <v>1646.8931612943204</v>
      </c>
      <c r="E13" s="1">
        <f t="shared" si="1"/>
        <v>152.82962000757064</v>
      </c>
      <c r="F13" s="1">
        <f t="shared" si="2"/>
        <v>1576.1703799924294</v>
      </c>
      <c r="G13" s="1">
        <f t="shared" si="3"/>
        <v>54572.872352673672</v>
      </c>
      <c r="H13" s="1">
        <f t="shared" si="6"/>
        <v>54347.474322712573</v>
      </c>
      <c r="I13" s="1"/>
      <c r="K13" s="10">
        <f t="shared" si="7"/>
        <v>1646.8931612943204</v>
      </c>
      <c r="L13" s="10">
        <f t="shared" si="7"/>
        <v>152.82962000757064</v>
      </c>
      <c r="M13" s="10">
        <f t="shared" si="4"/>
        <v>1576.1703799924294</v>
      </c>
      <c r="N13" s="10">
        <f t="shared" si="5"/>
        <v>-1729</v>
      </c>
      <c r="O13" s="10">
        <f t="shared" si="5"/>
        <v>-1646.8931612943204</v>
      </c>
      <c r="P13" s="10">
        <f t="shared" si="8"/>
        <v>0</v>
      </c>
    </row>
    <row r="14" spans="1:16" x14ac:dyDescent="0.35">
      <c r="A14" s="8">
        <v>4</v>
      </c>
      <c r="B14" s="9">
        <f t="shared" si="9"/>
        <v>44764</v>
      </c>
      <c r="C14" s="1">
        <v>1729</v>
      </c>
      <c r="D14" s="1">
        <f t="shared" si="0"/>
        <v>1646.8931612943204</v>
      </c>
      <c r="E14" s="1">
        <f t="shared" si="1"/>
        <v>148.40320819042523</v>
      </c>
      <c r="F14" s="1">
        <f t="shared" si="2"/>
        <v>1580.5967918095748</v>
      </c>
      <c r="G14" s="1">
        <f t="shared" si="3"/>
        <v>52992.275560864095</v>
      </c>
      <c r="H14" s="1">
        <f t="shared" si="6"/>
        <v>52700.581161418253</v>
      </c>
      <c r="I14" s="1"/>
      <c r="K14" s="10">
        <f t="shared" si="7"/>
        <v>1646.8931612943204</v>
      </c>
      <c r="L14" s="10">
        <f t="shared" si="7"/>
        <v>148.40320819042523</v>
      </c>
      <c r="M14" s="10">
        <f t="shared" si="4"/>
        <v>1580.5967918095748</v>
      </c>
      <c r="N14" s="10">
        <f t="shared" si="5"/>
        <v>-1729</v>
      </c>
      <c r="O14" s="10">
        <f t="shared" si="5"/>
        <v>-1646.8931612943204</v>
      </c>
      <c r="P14" s="10">
        <f t="shared" si="8"/>
        <v>0</v>
      </c>
    </row>
    <row r="15" spans="1:16" x14ac:dyDescent="0.35">
      <c r="A15" s="8">
        <v>5</v>
      </c>
      <c r="B15" s="9">
        <f t="shared" si="9"/>
        <v>44795</v>
      </c>
      <c r="C15" s="1">
        <v>1729</v>
      </c>
      <c r="D15" s="1">
        <f t="shared" si="0"/>
        <v>1646.8931612943204</v>
      </c>
      <c r="E15" s="1">
        <f t="shared" si="1"/>
        <v>143.96436553342667</v>
      </c>
      <c r="F15" s="1">
        <f t="shared" si="2"/>
        <v>1585.0356344665734</v>
      </c>
      <c r="G15" s="15">
        <f t="shared" si="3"/>
        <v>51407.239926397524</v>
      </c>
      <c r="H15" s="15">
        <f t="shared" si="6"/>
        <v>51053.688000123933</v>
      </c>
      <c r="I15" s="1"/>
      <c r="K15" s="10">
        <f t="shared" si="7"/>
        <v>1646.8931612943204</v>
      </c>
      <c r="L15" s="10">
        <f t="shared" si="7"/>
        <v>143.96436553342667</v>
      </c>
      <c r="M15" s="10">
        <f t="shared" si="4"/>
        <v>1585.0356344665734</v>
      </c>
      <c r="N15" s="10">
        <f t="shared" si="5"/>
        <v>-1729</v>
      </c>
      <c r="O15" s="10">
        <f t="shared" si="5"/>
        <v>-1646.8931612943204</v>
      </c>
      <c r="P15" s="10">
        <f t="shared" si="8"/>
        <v>0</v>
      </c>
    </row>
    <row r="16" spans="1:16" x14ac:dyDescent="0.35">
      <c r="A16" s="8">
        <v>6</v>
      </c>
      <c r="B16" s="9">
        <f t="shared" si="9"/>
        <v>44826</v>
      </c>
      <c r="C16" s="1">
        <v>1729</v>
      </c>
      <c r="D16" s="1">
        <f t="shared" si="0"/>
        <v>1646.8931612943204</v>
      </c>
      <c r="E16" s="1">
        <f t="shared" si="1"/>
        <v>139.51305712663304</v>
      </c>
      <c r="F16" s="1">
        <f t="shared" si="2"/>
        <v>1589.4869428733668</v>
      </c>
      <c r="G16" s="1">
        <f t="shared" si="3"/>
        <v>49817.752983524158</v>
      </c>
      <c r="H16" s="1">
        <f t="shared" si="6"/>
        <v>49406.794838829614</v>
      </c>
      <c r="I16" s="1"/>
      <c r="K16" s="10">
        <f t="shared" si="7"/>
        <v>1646.8931612943204</v>
      </c>
      <c r="L16" s="10">
        <f t="shared" si="7"/>
        <v>139.51305712663304</v>
      </c>
      <c r="M16" s="10">
        <f t="shared" si="4"/>
        <v>1589.4869428733668</v>
      </c>
      <c r="N16" s="10">
        <f t="shared" si="5"/>
        <v>-1729</v>
      </c>
      <c r="O16" s="10">
        <f t="shared" si="5"/>
        <v>-1646.8931612943204</v>
      </c>
      <c r="P16" s="10">
        <f t="shared" si="8"/>
        <v>0</v>
      </c>
    </row>
    <row r="17" spans="1:16" x14ac:dyDescent="0.35">
      <c r="A17" s="8">
        <v>7</v>
      </c>
      <c r="B17" s="9">
        <f t="shared" si="9"/>
        <v>44856</v>
      </c>
      <c r="C17" s="1">
        <v>1729</v>
      </c>
      <c r="D17" s="1">
        <f t="shared" si="0"/>
        <v>1646.8931612943204</v>
      </c>
      <c r="E17" s="1">
        <f t="shared" si="1"/>
        <v>135.04924796206367</v>
      </c>
      <c r="F17" s="1">
        <f t="shared" si="2"/>
        <v>1593.9507520379364</v>
      </c>
      <c r="G17" s="1">
        <f t="shared" si="3"/>
        <v>48223.802231486225</v>
      </c>
      <c r="H17" s="1">
        <f t="shared" si="6"/>
        <v>47759.901677535294</v>
      </c>
      <c r="I17" s="1"/>
      <c r="K17" s="10">
        <f t="shared" si="7"/>
        <v>1646.8931612943204</v>
      </c>
      <c r="L17" s="10">
        <f t="shared" si="7"/>
        <v>135.04924796206367</v>
      </c>
      <c r="M17" s="10">
        <f t="shared" si="4"/>
        <v>1593.9507520379364</v>
      </c>
      <c r="N17" s="10">
        <f t="shared" si="5"/>
        <v>-1729</v>
      </c>
      <c r="O17" s="10">
        <f t="shared" si="5"/>
        <v>-1646.8931612943204</v>
      </c>
      <c r="P17" s="10">
        <f t="shared" si="8"/>
        <v>0</v>
      </c>
    </row>
    <row r="18" spans="1:16" x14ac:dyDescent="0.35">
      <c r="A18" s="8">
        <v>8</v>
      </c>
      <c r="B18" s="9">
        <f t="shared" si="9"/>
        <v>44887</v>
      </c>
      <c r="C18" s="1">
        <v>1729</v>
      </c>
      <c r="D18" s="1">
        <f t="shared" si="0"/>
        <v>1646.8931612943204</v>
      </c>
      <c r="E18" s="1">
        <f t="shared" si="1"/>
        <v>130.57290293342382</v>
      </c>
      <c r="F18" s="1">
        <f t="shared" si="2"/>
        <v>1598.4270970665762</v>
      </c>
      <c r="G18" s="1">
        <f t="shared" si="3"/>
        <v>46625.37513441965</v>
      </c>
      <c r="H18" s="1">
        <f t="shared" si="6"/>
        <v>46113.008516240974</v>
      </c>
      <c r="I18" s="1"/>
      <c r="K18" s="10">
        <f t="shared" si="7"/>
        <v>1646.8931612943204</v>
      </c>
      <c r="L18" s="10">
        <f t="shared" si="7"/>
        <v>130.57290293342382</v>
      </c>
      <c r="M18" s="10">
        <f t="shared" si="4"/>
        <v>1598.4270970665762</v>
      </c>
      <c r="N18" s="10">
        <f t="shared" si="5"/>
        <v>-1729</v>
      </c>
      <c r="O18" s="10">
        <f t="shared" si="5"/>
        <v>-1646.8931612943204</v>
      </c>
      <c r="P18" s="10">
        <f t="shared" si="8"/>
        <v>0</v>
      </c>
    </row>
    <row r="19" spans="1:16" x14ac:dyDescent="0.35">
      <c r="A19" s="8">
        <v>9</v>
      </c>
      <c r="B19" s="9">
        <f t="shared" si="9"/>
        <v>44917</v>
      </c>
      <c r="C19" s="1">
        <v>1729</v>
      </c>
      <c r="D19" s="1">
        <f t="shared" si="0"/>
        <v>1646.8931612943204</v>
      </c>
      <c r="E19" s="1">
        <f t="shared" si="1"/>
        <v>126.08398683582851</v>
      </c>
      <c r="F19" s="1">
        <f t="shared" si="2"/>
        <v>1602.9160131641715</v>
      </c>
      <c r="G19" s="31">
        <f t="shared" si="3"/>
        <v>45022.459121255481</v>
      </c>
      <c r="H19" s="31">
        <f t="shared" si="6"/>
        <v>44466.115354946654</v>
      </c>
      <c r="I19" s="1"/>
      <c r="K19" s="10">
        <f t="shared" si="7"/>
        <v>1646.8931612943204</v>
      </c>
      <c r="L19" s="10">
        <f t="shared" si="7"/>
        <v>126.08398683582851</v>
      </c>
      <c r="M19" s="10">
        <f t="shared" si="4"/>
        <v>1602.9160131641715</v>
      </c>
      <c r="N19" s="10">
        <f t="shared" si="5"/>
        <v>-1729</v>
      </c>
      <c r="O19" s="10">
        <f t="shared" si="5"/>
        <v>-1646.8931612943204</v>
      </c>
      <c r="P19" s="10">
        <f t="shared" si="8"/>
        <v>0</v>
      </c>
    </row>
    <row r="20" spans="1:16" x14ac:dyDescent="0.35">
      <c r="A20" s="8">
        <v>10</v>
      </c>
      <c r="B20" s="9">
        <f t="shared" si="9"/>
        <v>44948</v>
      </c>
      <c r="C20" s="1">
        <v>1729</v>
      </c>
      <c r="D20" s="1">
        <f t="shared" si="0"/>
        <v>1646.8931612943204</v>
      </c>
      <c r="E20" s="1">
        <f t="shared" si="1"/>
        <v>121.58246436552581</v>
      </c>
      <c r="F20" s="1">
        <f t="shared" si="2"/>
        <v>1607.4175356344742</v>
      </c>
      <c r="G20" s="1">
        <f t="shared" si="3"/>
        <v>43415.041585621009</v>
      </c>
      <c r="H20" s="1">
        <f t="shared" si="6"/>
        <v>42819.222193652335</v>
      </c>
      <c r="I20" s="1"/>
      <c r="K20" s="10">
        <f t="shared" si="7"/>
        <v>1646.8931612943204</v>
      </c>
      <c r="L20" s="10">
        <f t="shared" si="7"/>
        <v>121.58246436552581</v>
      </c>
      <c r="M20" s="10">
        <f t="shared" si="4"/>
        <v>1607.4175356344742</v>
      </c>
      <c r="N20" s="10">
        <f t="shared" si="5"/>
        <v>-1729</v>
      </c>
      <c r="O20" s="10">
        <f t="shared" si="5"/>
        <v>-1646.8931612943204</v>
      </c>
      <c r="P20" s="10">
        <f t="shared" si="8"/>
        <v>0</v>
      </c>
    </row>
    <row r="21" spans="1:16" x14ac:dyDescent="0.35">
      <c r="A21" s="8">
        <v>11</v>
      </c>
      <c r="B21" s="9">
        <f t="shared" si="9"/>
        <v>44979</v>
      </c>
      <c r="C21" s="1">
        <v>1729</v>
      </c>
      <c r="D21" s="1">
        <f t="shared" si="0"/>
        <v>1646.8931612943204</v>
      </c>
      <c r="E21" s="1">
        <f t="shared" si="1"/>
        <v>117.068300119619</v>
      </c>
      <c r="F21" s="1">
        <f t="shared" si="2"/>
        <v>1611.9316998803811</v>
      </c>
      <c r="G21" s="1">
        <f t="shared" si="3"/>
        <v>41803.109885740625</v>
      </c>
      <c r="H21" s="1">
        <f t="shared" si="6"/>
        <v>41172.329032358015</v>
      </c>
      <c r="I21" s="1"/>
      <c r="K21" s="10">
        <f t="shared" si="7"/>
        <v>1646.8931612943204</v>
      </c>
      <c r="L21" s="10">
        <f t="shared" si="7"/>
        <v>117.068300119619</v>
      </c>
      <c r="M21" s="10">
        <f t="shared" si="4"/>
        <v>1611.9316998803811</v>
      </c>
      <c r="N21" s="10">
        <f t="shared" si="5"/>
        <v>-1729</v>
      </c>
      <c r="O21" s="10">
        <f t="shared" si="5"/>
        <v>-1646.8931612943204</v>
      </c>
      <c r="P21" s="10">
        <f t="shared" si="8"/>
        <v>0</v>
      </c>
    </row>
    <row r="22" spans="1:16" x14ac:dyDescent="0.35">
      <c r="A22" s="8">
        <v>12</v>
      </c>
      <c r="B22" s="9">
        <f t="shared" si="9"/>
        <v>45007</v>
      </c>
      <c r="C22" s="1">
        <v>1729</v>
      </c>
      <c r="D22" s="1">
        <f t="shared" si="0"/>
        <v>1646.8931612943204</v>
      </c>
      <c r="E22" s="1">
        <f t="shared" si="1"/>
        <v>112.54145859578826</v>
      </c>
      <c r="F22" s="1">
        <f t="shared" si="2"/>
        <v>1616.4585414042117</v>
      </c>
      <c r="G22" s="1">
        <f t="shared" si="3"/>
        <v>40186.651344336417</v>
      </c>
      <c r="H22" s="1">
        <f t="shared" si="6"/>
        <v>39525.435871063695</v>
      </c>
      <c r="I22" s="1"/>
      <c r="K22" s="10">
        <f t="shared" si="7"/>
        <v>1646.8931612943204</v>
      </c>
      <c r="L22" s="10">
        <f t="shared" si="7"/>
        <v>112.54145859578826</v>
      </c>
      <c r="M22" s="10">
        <f t="shared" si="4"/>
        <v>1616.4585414042117</v>
      </c>
      <c r="N22" s="10">
        <f t="shared" si="5"/>
        <v>-1729</v>
      </c>
      <c r="O22" s="10">
        <f t="shared" si="5"/>
        <v>-1646.8931612943204</v>
      </c>
      <c r="P22" s="10">
        <f t="shared" si="8"/>
        <v>0</v>
      </c>
    </row>
    <row r="23" spans="1:16" x14ac:dyDescent="0.35">
      <c r="A23" s="8">
        <v>13</v>
      </c>
      <c r="B23" s="9">
        <f t="shared" si="9"/>
        <v>45038</v>
      </c>
      <c r="C23" s="1">
        <v>1729</v>
      </c>
      <c r="D23" s="1">
        <f t="shared" si="0"/>
        <v>1646.8931612943204</v>
      </c>
      <c r="E23" s="1">
        <f t="shared" si="1"/>
        <v>108.00190419201145</v>
      </c>
      <c r="F23" s="1">
        <f t="shared" si="2"/>
        <v>1620.9980958079886</v>
      </c>
      <c r="G23" s="1">
        <f t="shared" si="3"/>
        <v>38565.653248528426</v>
      </c>
      <c r="H23" s="1">
        <f t="shared" si="6"/>
        <v>37878.542709769376</v>
      </c>
      <c r="I23" s="1"/>
      <c r="K23" s="10">
        <f t="shared" si="7"/>
        <v>1646.8931612943204</v>
      </c>
      <c r="L23" s="10">
        <f t="shared" si="7"/>
        <v>108.00190419201145</v>
      </c>
      <c r="M23" s="10">
        <f t="shared" si="4"/>
        <v>1620.9980958079886</v>
      </c>
      <c r="N23" s="10">
        <f t="shared" si="5"/>
        <v>-1729</v>
      </c>
      <c r="O23" s="10">
        <f t="shared" si="5"/>
        <v>-1646.8931612943204</v>
      </c>
      <c r="P23" s="10">
        <f t="shared" si="8"/>
        <v>0</v>
      </c>
    </row>
    <row r="24" spans="1:16" x14ac:dyDescent="0.35">
      <c r="A24" s="8">
        <v>14</v>
      </c>
      <c r="B24" s="9">
        <f t="shared" si="9"/>
        <v>45068</v>
      </c>
      <c r="C24" s="1">
        <v>1729</v>
      </c>
      <c r="D24" s="1">
        <f t="shared" si="0"/>
        <v>1646.8931612943204</v>
      </c>
      <c r="E24" s="1">
        <f t="shared" si="1"/>
        <v>103.449601206284</v>
      </c>
      <c r="F24" s="1">
        <f t="shared" si="2"/>
        <v>1625.5503987937159</v>
      </c>
      <c r="G24" s="1">
        <f t="shared" si="3"/>
        <v>36940.102849734707</v>
      </c>
      <c r="H24" s="1">
        <f t="shared" si="6"/>
        <v>36231.649548475056</v>
      </c>
      <c r="I24" s="1"/>
      <c r="K24" s="10">
        <f t="shared" si="7"/>
        <v>1646.8931612943204</v>
      </c>
      <c r="L24" s="10">
        <f t="shared" si="7"/>
        <v>103.449601206284</v>
      </c>
      <c r="M24" s="10">
        <f t="shared" si="4"/>
        <v>1625.5503987937159</v>
      </c>
      <c r="N24" s="10">
        <f t="shared" si="5"/>
        <v>-1729</v>
      </c>
      <c r="O24" s="10">
        <f t="shared" si="5"/>
        <v>-1646.8931612943204</v>
      </c>
      <c r="P24" s="10">
        <f t="shared" si="8"/>
        <v>0</v>
      </c>
    </row>
    <row r="25" spans="1:16" x14ac:dyDescent="0.35">
      <c r="A25" s="8">
        <v>15</v>
      </c>
      <c r="B25" s="9">
        <f t="shared" si="9"/>
        <v>45099</v>
      </c>
      <c r="C25" s="1">
        <v>1729</v>
      </c>
      <c r="D25" s="1">
        <f t="shared" si="0"/>
        <v>1646.8931612943204</v>
      </c>
      <c r="E25" s="1">
        <f t="shared" si="1"/>
        <v>98.884513836338314</v>
      </c>
      <c r="F25" s="1">
        <f t="shared" si="2"/>
        <v>1630.1154861636617</v>
      </c>
      <c r="G25" s="1">
        <f t="shared" si="3"/>
        <v>35309.987363571046</v>
      </c>
      <c r="H25" s="1">
        <f t="shared" si="6"/>
        <v>34584.756387180736</v>
      </c>
      <c r="I25" s="1"/>
      <c r="K25" s="10">
        <f t="shared" si="7"/>
        <v>1646.8931612943204</v>
      </c>
      <c r="L25" s="10">
        <f t="shared" si="7"/>
        <v>98.884513836338314</v>
      </c>
      <c r="M25" s="10">
        <f t="shared" si="4"/>
        <v>1630.1154861636617</v>
      </c>
      <c r="N25" s="10">
        <f t="shared" si="5"/>
        <v>-1729</v>
      </c>
      <c r="O25" s="10">
        <f t="shared" si="5"/>
        <v>-1646.8931612943204</v>
      </c>
      <c r="P25" s="10">
        <f t="shared" si="8"/>
        <v>0</v>
      </c>
    </row>
    <row r="26" spans="1:16" x14ac:dyDescent="0.35">
      <c r="A26" s="8">
        <v>16</v>
      </c>
      <c r="B26" s="9">
        <f t="shared" si="9"/>
        <v>45129</v>
      </c>
      <c r="C26" s="1">
        <v>1729</v>
      </c>
      <c r="D26" s="1">
        <f t="shared" si="0"/>
        <v>1646.8931612943204</v>
      </c>
      <c r="E26" s="1">
        <f t="shared" si="1"/>
        <v>94.306606179362021</v>
      </c>
      <c r="F26" s="1">
        <f t="shared" si="2"/>
        <v>1634.693393820638</v>
      </c>
      <c r="G26" s="1">
        <f t="shared" si="3"/>
        <v>33675.293969750412</v>
      </c>
      <c r="H26" s="1">
        <f t="shared" si="6"/>
        <v>32937.863225886416</v>
      </c>
      <c r="I26" s="1"/>
      <c r="K26" s="10">
        <f t="shared" si="7"/>
        <v>1646.8931612943204</v>
      </c>
      <c r="L26" s="10">
        <f t="shared" si="7"/>
        <v>94.306606179362021</v>
      </c>
      <c r="M26" s="10">
        <f t="shared" si="4"/>
        <v>1634.693393820638</v>
      </c>
      <c r="N26" s="10">
        <f t="shared" si="5"/>
        <v>-1729</v>
      </c>
      <c r="O26" s="10">
        <f t="shared" si="5"/>
        <v>-1646.8931612943204</v>
      </c>
      <c r="P26" s="10">
        <f t="shared" si="8"/>
        <v>0</v>
      </c>
    </row>
    <row r="27" spans="1:16" x14ac:dyDescent="0.35">
      <c r="A27" s="8">
        <v>17</v>
      </c>
      <c r="B27" s="9">
        <f t="shared" si="9"/>
        <v>45160</v>
      </c>
      <c r="C27" s="1">
        <v>1729</v>
      </c>
      <c r="D27" s="1">
        <f t="shared" si="0"/>
        <v>1646.8931612943204</v>
      </c>
      <c r="E27" s="1">
        <f t="shared" si="1"/>
        <v>89.71584223171574</v>
      </c>
      <c r="F27" s="1">
        <f t="shared" si="2"/>
        <v>1639.2841577682843</v>
      </c>
      <c r="G27" s="1">
        <f t="shared" si="3"/>
        <v>32036.009811982127</v>
      </c>
      <c r="H27" s="1">
        <f t="shared" si="6"/>
        <v>31290.970064592097</v>
      </c>
      <c r="I27" s="1"/>
      <c r="K27" s="10">
        <f t="shared" si="7"/>
        <v>1646.8931612943204</v>
      </c>
      <c r="L27" s="10">
        <f t="shared" si="7"/>
        <v>89.71584223171574</v>
      </c>
      <c r="M27" s="10">
        <f t="shared" si="4"/>
        <v>1639.2841577682843</v>
      </c>
      <c r="N27" s="10">
        <f t="shared" si="5"/>
        <v>-1729</v>
      </c>
      <c r="O27" s="10">
        <f t="shared" si="5"/>
        <v>-1646.8931612943204</v>
      </c>
      <c r="P27" s="10">
        <f t="shared" si="8"/>
        <v>0</v>
      </c>
    </row>
    <row r="28" spans="1:16" x14ac:dyDescent="0.35">
      <c r="A28" s="8">
        <v>18</v>
      </c>
      <c r="B28" s="9">
        <f t="shared" si="9"/>
        <v>45191</v>
      </c>
      <c r="C28" s="1">
        <v>1729</v>
      </c>
      <c r="D28" s="1">
        <f t="shared" si="0"/>
        <v>1646.8931612943204</v>
      </c>
      <c r="E28" s="1">
        <f t="shared" si="1"/>
        <v>85.112185888649805</v>
      </c>
      <c r="F28" s="1">
        <f t="shared" si="2"/>
        <v>1643.8878141113503</v>
      </c>
      <c r="G28" s="1">
        <f t="shared" si="3"/>
        <v>30392.121997870778</v>
      </c>
      <c r="H28" s="1">
        <f t="shared" si="6"/>
        <v>29644.076903297777</v>
      </c>
      <c r="I28" s="1"/>
      <c r="K28" s="10">
        <f t="shared" si="7"/>
        <v>1646.8931612943204</v>
      </c>
      <c r="L28" s="10">
        <f t="shared" si="7"/>
        <v>85.112185888649805</v>
      </c>
      <c r="M28" s="10">
        <f t="shared" si="4"/>
        <v>1643.8878141113503</v>
      </c>
      <c r="N28" s="10">
        <f t="shared" si="5"/>
        <v>-1729</v>
      </c>
      <c r="O28" s="10">
        <f t="shared" si="5"/>
        <v>-1646.8931612943204</v>
      </c>
      <c r="P28" s="10">
        <f t="shared" si="8"/>
        <v>0</v>
      </c>
    </row>
    <row r="29" spans="1:16" x14ac:dyDescent="0.35">
      <c r="A29" s="8">
        <v>19</v>
      </c>
      <c r="B29" s="9">
        <f t="shared" si="9"/>
        <v>45221</v>
      </c>
      <c r="C29" s="1">
        <v>1729</v>
      </c>
      <c r="D29" s="1">
        <f t="shared" si="0"/>
        <v>1646.8931612943204</v>
      </c>
      <c r="E29" s="1">
        <f t="shared" si="1"/>
        <v>80.495600944020438</v>
      </c>
      <c r="F29" s="1">
        <f t="shared" si="2"/>
        <v>1648.5043990559795</v>
      </c>
      <c r="G29" s="1">
        <f t="shared" si="3"/>
        <v>28743.617598814799</v>
      </c>
      <c r="H29" s="1">
        <f t="shared" si="6"/>
        <v>27997.183742003457</v>
      </c>
      <c r="I29" s="1"/>
      <c r="K29" s="10">
        <f t="shared" si="7"/>
        <v>1646.8931612943204</v>
      </c>
      <c r="L29" s="10">
        <f t="shared" si="7"/>
        <v>80.495600944020438</v>
      </c>
      <c r="M29" s="10">
        <f t="shared" si="4"/>
        <v>1648.5043990559795</v>
      </c>
      <c r="N29" s="10">
        <f t="shared" si="5"/>
        <v>-1729</v>
      </c>
      <c r="O29" s="10">
        <f t="shared" si="5"/>
        <v>-1646.8931612943204</v>
      </c>
      <c r="P29" s="10">
        <f t="shared" si="8"/>
        <v>0</v>
      </c>
    </row>
    <row r="30" spans="1:16" x14ac:dyDescent="0.35">
      <c r="A30" s="8">
        <v>20</v>
      </c>
      <c r="B30" s="9">
        <f t="shared" si="9"/>
        <v>45252</v>
      </c>
      <c r="C30" s="1">
        <v>1729</v>
      </c>
      <c r="D30" s="1">
        <f t="shared" si="0"/>
        <v>1646.8931612943204</v>
      </c>
      <c r="E30" s="1">
        <f t="shared" si="1"/>
        <v>75.866051090004888</v>
      </c>
      <c r="F30" s="1">
        <f t="shared" si="2"/>
        <v>1653.1339489099951</v>
      </c>
      <c r="G30" s="1">
        <f t="shared" si="3"/>
        <v>27090.483649904803</v>
      </c>
      <c r="H30" s="1">
        <f t="shared" si="6"/>
        <v>26350.290580709137</v>
      </c>
      <c r="I30" s="1"/>
      <c r="K30" s="10">
        <f t="shared" si="7"/>
        <v>1646.8931612943204</v>
      </c>
      <c r="L30" s="10">
        <f t="shared" si="7"/>
        <v>75.866051090004888</v>
      </c>
      <c r="M30" s="10">
        <f t="shared" si="4"/>
        <v>1653.1339489099951</v>
      </c>
      <c r="N30" s="10">
        <f t="shared" si="5"/>
        <v>-1729</v>
      </c>
      <c r="O30" s="10">
        <f t="shared" si="5"/>
        <v>-1646.8931612943204</v>
      </c>
      <c r="P30" s="10">
        <f t="shared" si="8"/>
        <v>0</v>
      </c>
    </row>
    <row r="31" spans="1:16" x14ac:dyDescent="0.35">
      <c r="A31" s="8">
        <v>21</v>
      </c>
      <c r="B31" s="9">
        <f t="shared" si="9"/>
        <v>45282</v>
      </c>
      <c r="C31" s="1">
        <v>1729</v>
      </c>
      <c r="D31" s="1">
        <f t="shared" si="0"/>
        <v>1646.8931612943204</v>
      </c>
      <c r="E31" s="1">
        <f t="shared" si="1"/>
        <v>71.223499916815982</v>
      </c>
      <c r="F31" s="1">
        <f t="shared" si="2"/>
        <v>1657.7765000831839</v>
      </c>
      <c r="G31" s="1">
        <f t="shared" si="3"/>
        <v>25432.707149821621</v>
      </c>
      <c r="H31" s="1">
        <f t="shared" si="6"/>
        <v>24703.397419414818</v>
      </c>
      <c r="I31" s="1"/>
      <c r="K31" s="10">
        <f t="shared" si="7"/>
        <v>1646.8931612943204</v>
      </c>
      <c r="L31" s="10">
        <f t="shared" si="7"/>
        <v>71.223499916815982</v>
      </c>
      <c r="M31" s="10">
        <f t="shared" si="4"/>
        <v>1657.7765000831839</v>
      </c>
      <c r="N31" s="10">
        <f t="shared" si="5"/>
        <v>-1729</v>
      </c>
      <c r="O31" s="10">
        <f t="shared" si="5"/>
        <v>-1646.8931612943204</v>
      </c>
      <c r="P31" s="10">
        <f t="shared" si="8"/>
        <v>0</v>
      </c>
    </row>
    <row r="32" spans="1:16" x14ac:dyDescent="0.35">
      <c r="A32" s="8">
        <v>22</v>
      </c>
      <c r="B32" s="9">
        <f t="shared" si="9"/>
        <v>45313</v>
      </c>
      <c r="C32" s="1">
        <v>1729</v>
      </c>
      <c r="D32" s="1">
        <f t="shared" si="0"/>
        <v>1646.8931612943204</v>
      </c>
      <c r="E32" s="1">
        <f t="shared" si="1"/>
        <v>66.567910912415712</v>
      </c>
      <c r="F32" s="1">
        <f t="shared" si="2"/>
        <v>1662.4320890875842</v>
      </c>
      <c r="G32" s="15">
        <f t="shared" si="3"/>
        <v>23770.275060734035</v>
      </c>
      <c r="H32" s="15">
        <f t="shared" si="6"/>
        <v>23056.504258120498</v>
      </c>
      <c r="I32" s="1"/>
      <c r="K32" s="10">
        <f t="shared" si="7"/>
        <v>1646.8931612943204</v>
      </c>
      <c r="L32" s="10">
        <f t="shared" si="7"/>
        <v>66.567910912415712</v>
      </c>
      <c r="M32" s="10">
        <f t="shared" si="4"/>
        <v>1662.4320890875842</v>
      </c>
      <c r="N32" s="10">
        <f t="shared" si="5"/>
        <v>-1729</v>
      </c>
      <c r="O32" s="10">
        <f t="shared" si="5"/>
        <v>-1646.8931612943204</v>
      </c>
      <c r="P32" s="10">
        <f t="shared" si="8"/>
        <v>0</v>
      </c>
    </row>
    <row r="33" spans="1:16" x14ac:dyDescent="0.35">
      <c r="A33" s="8">
        <v>23</v>
      </c>
      <c r="B33" s="9">
        <f t="shared" si="9"/>
        <v>45344</v>
      </c>
      <c r="C33" s="1">
        <v>1729</v>
      </c>
      <c r="D33" s="1">
        <f t="shared" si="0"/>
        <v>1646.8931612943204</v>
      </c>
      <c r="E33" s="1">
        <f t="shared" si="1"/>
        <v>61.899247462228082</v>
      </c>
      <c r="F33" s="1">
        <f t="shared" si="2"/>
        <v>1667.100752537772</v>
      </c>
      <c r="G33" s="1">
        <f t="shared" si="3"/>
        <v>22103.174308196263</v>
      </c>
      <c r="H33" s="1">
        <f t="shared" si="6"/>
        <v>21409.611096826178</v>
      </c>
      <c r="I33" s="1"/>
      <c r="K33" s="10">
        <f t="shared" si="7"/>
        <v>1646.8931612943204</v>
      </c>
      <c r="L33" s="10">
        <f t="shared" si="7"/>
        <v>61.899247462228082</v>
      </c>
      <c r="M33" s="10">
        <f t="shared" si="4"/>
        <v>1667.100752537772</v>
      </c>
      <c r="N33" s="10">
        <f t="shared" si="5"/>
        <v>-1729</v>
      </c>
      <c r="O33" s="10">
        <f t="shared" si="5"/>
        <v>-1646.8931612943204</v>
      </c>
      <c r="P33" s="10">
        <f t="shared" si="8"/>
        <v>0</v>
      </c>
    </row>
    <row r="34" spans="1:16" x14ac:dyDescent="0.35">
      <c r="A34" s="8">
        <v>24</v>
      </c>
      <c r="B34" s="9">
        <f t="shared" si="9"/>
        <v>45373</v>
      </c>
      <c r="C34" s="1">
        <v>1729</v>
      </c>
      <c r="D34" s="1">
        <f t="shared" si="0"/>
        <v>1646.8931612943204</v>
      </c>
      <c r="E34" s="1">
        <f t="shared" si="1"/>
        <v>57.217472848851173</v>
      </c>
      <c r="F34" s="1">
        <f t="shared" si="2"/>
        <v>1671.7825271511488</v>
      </c>
      <c r="G34" s="1">
        <f t="shared" si="3"/>
        <v>20431.391781045113</v>
      </c>
      <c r="H34" s="1">
        <f t="shared" si="6"/>
        <v>19762.717935531859</v>
      </c>
      <c r="I34" s="1"/>
      <c r="K34" s="10">
        <f t="shared" si="7"/>
        <v>1646.8931612943204</v>
      </c>
      <c r="L34" s="10">
        <f t="shared" si="7"/>
        <v>57.217472848851173</v>
      </c>
      <c r="M34" s="10">
        <f t="shared" si="4"/>
        <v>1671.7825271511488</v>
      </c>
      <c r="N34" s="10">
        <f t="shared" si="5"/>
        <v>-1729</v>
      </c>
      <c r="O34" s="10">
        <f t="shared" si="5"/>
        <v>-1646.8931612943204</v>
      </c>
      <c r="P34" s="10">
        <f t="shared" si="8"/>
        <v>0</v>
      </c>
    </row>
    <row r="35" spans="1:16" x14ac:dyDescent="0.35">
      <c r="A35" s="8">
        <v>25</v>
      </c>
      <c r="B35" s="9">
        <f t="shared" si="9"/>
        <v>45404</v>
      </c>
      <c r="C35" s="1">
        <v>1729</v>
      </c>
      <c r="D35" s="1">
        <f t="shared" si="0"/>
        <v>1646.8931612943204</v>
      </c>
      <c r="E35" s="1">
        <f t="shared" si="1"/>
        <v>52.522550251768358</v>
      </c>
      <c r="F35" s="1">
        <f t="shared" si="2"/>
        <v>1676.4774497482317</v>
      </c>
      <c r="G35" s="1">
        <f t="shared" si="3"/>
        <v>18754.914331296881</v>
      </c>
      <c r="H35" s="1">
        <f t="shared" si="6"/>
        <v>18115.824774237539</v>
      </c>
      <c r="K35" s="10">
        <f t="shared" si="7"/>
        <v>1646.8931612943204</v>
      </c>
      <c r="L35" s="10">
        <f t="shared" si="7"/>
        <v>52.522550251768358</v>
      </c>
      <c r="M35" s="10">
        <f t="shared" si="4"/>
        <v>1676.4774497482317</v>
      </c>
      <c r="N35" s="10">
        <f t="shared" si="5"/>
        <v>-1729</v>
      </c>
      <c r="O35" s="10">
        <f t="shared" si="5"/>
        <v>-1646.8931612943204</v>
      </c>
      <c r="P35" s="10">
        <f t="shared" si="8"/>
        <v>0</v>
      </c>
    </row>
    <row r="36" spans="1:16" x14ac:dyDescent="0.35">
      <c r="A36" s="8">
        <v>26</v>
      </c>
      <c r="B36" s="9">
        <f t="shared" si="9"/>
        <v>45434</v>
      </c>
      <c r="C36" s="1">
        <v>1729</v>
      </c>
      <c r="D36" s="1">
        <f t="shared" si="0"/>
        <v>1646.8931612943204</v>
      </c>
      <c r="E36" s="1">
        <f t="shared" si="1"/>
        <v>47.814442747058742</v>
      </c>
      <c r="F36" s="1">
        <f t="shared" si="2"/>
        <v>1681.1855572529412</v>
      </c>
      <c r="G36" s="1">
        <f t="shared" si="3"/>
        <v>17073.728774043939</v>
      </c>
      <c r="H36" s="1">
        <f t="shared" si="6"/>
        <v>16468.931612943219</v>
      </c>
      <c r="K36" s="10">
        <f t="shared" si="7"/>
        <v>1646.8931612943204</v>
      </c>
      <c r="L36" s="10">
        <f t="shared" si="7"/>
        <v>47.814442747058742</v>
      </c>
      <c r="M36" s="10">
        <f t="shared" si="4"/>
        <v>1681.1855572529412</v>
      </c>
      <c r="N36" s="10">
        <f t="shared" si="5"/>
        <v>-1729</v>
      </c>
      <c r="O36" s="10">
        <f t="shared" si="5"/>
        <v>-1646.8931612943204</v>
      </c>
      <c r="P36" s="10">
        <f t="shared" si="8"/>
        <v>0</v>
      </c>
    </row>
    <row r="37" spans="1:16" x14ac:dyDescent="0.35">
      <c r="A37" s="8">
        <v>27</v>
      </c>
      <c r="B37" s="9">
        <f t="shared" si="9"/>
        <v>45465</v>
      </c>
      <c r="C37" s="1">
        <v>1729</v>
      </c>
      <c r="D37" s="1">
        <f t="shared" si="0"/>
        <v>1646.8931612943204</v>
      </c>
      <c r="E37" s="1">
        <f t="shared" si="1"/>
        <v>43.093113307106734</v>
      </c>
      <c r="F37" s="1">
        <f t="shared" si="2"/>
        <v>1685.9068866928933</v>
      </c>
      <c r="G37" s="1">
        <f t="shared" si="3"/>
        <v>15387.821887351045</v>
      </c>
      <c r="H37" s="1">
        <f t="shared" si="6"/>
        <v>14822.038451648899</v>
      </c>
      <c r="K37" s="10">
        <f t="shared" si="7"/>
        <v>1646.8931612943204</v>
      </c>
      <c r="L37" s="10">
        <f t="shared" si="7"/>
        <v>43.093113307106734</v>
      </c>
      <c r="M37" s="10">
        <f t="shared" si="4"/>
        <v>1685.9068866928933</v>
      </c>
      <c r="N37" s="10">
        <f t="shared" si="5"/>
        <v>-1729</v>
      </c>
      <c r="O37" s="10">
        <f t="shared" si="5"/>
        <v>-1646.8931612943204</v>
      </c>
      <c r="P37" s="10">
        <f t="shared" si="8"/>
        <v>0</v>
      </c>
    </row>
    <row r="38" spans="1:16" x14ac:dyDescent="0.35">
      <c r="A38" s="8">
        <v>28</v>
      </c>
      <c r="B38" s="9">
        <f t="shared" si="9"/>
        <v>45495</v>
      </c>
      <c r="C38" s="1">
        <v>1729</v>
      </c>
      <c r="D38" s="1">
        <f t="shared" si="0"/>
        <v>1646.8931612943204</v>
      </c>
      <c r="E38" s="1">
        <f t="shared" si="1"/>
        <v>38.358524800310853</v>
      </c>
      <c r="F38" s="1">
        <f t="shared" si="2"/>
        <v>1690.6414751996892</v>
      </c>
      <c r="G38" s="1">
        <f t="shared" si="3"/>
        <v>13697.180412151356</v>
      </c>
      <c r="H38" s="1">
        <f t="shared" si="6"/>
        <v>13175.14529035458</v>
      </c>
      <c r="K38" s="10">
        <f t="shared" ref="K38:L46" si="10">D38</f>
        <v>1646.8931612943204</v>
      </c>
      <c r="L38" s="10">
        <f t="shared" si="10"/>
        <v>38.358524800310853</v>
      </c>
      <c r="M38" s="10">
        <f t="shared" si="4"/>
        <v>1690.6414751996892</v>
      </c>
      <c r="N38" s="10">
        <f t="shared" ref="N38:O46" si="11">-C38</f>
        <v>-1729</v>
      </c>
      <c r="O38" s="10">
        <f t="shared" si="11"/>
        <v>-1646.8931612943204</v>
      </c>
      <c r="P38" s="10">
        <f t="shared" si="8"/>
        <v>0</v>
      </c>
    </row>
    <row r="39" spans="1:16" x14ac:dyDescent="0.35">
      <c r="A39" s="8">
        <v>29</v>
      </c>
      <c r="B39" s="9">
        <f t="shared" si="9"/>
        <v>45526</v>
      </c>
      <c r="C39" s="1">
        <v>1729</v>
      </c>
      <c r="D39" s="1">
        <f t="shared" si="0"/>
        <v>1646.8931612943204</v>
      </c>
      <c r="E39" s="1">
        <f t="shared" si="1"/>
        <v>33.610639990791725</v>
      </c>
      <c r="F39" s="1">
        <f t="shared" si="2"/>
        <v>1695.3893600092083</v>
      </c>
      <c r="G39" s="1">
        <f t="shared" si="3"/>
        <v>12001.791052142147</v>
      </c>
      <c r="H39" s="1">
        <f t="shared" si="6"/>
        <v>11528.25212906026</v>
      </c>
      <c r="K39" s="10">
        <f t="shared" si="10"/>
        <v>1646.8931612943204</v>
      </c>
      <c r="L39" s="10">
        <f t="shared" si="10"/>
        <v>33.610639990791725</v>
      </c>
      <c r="M39" s="10">
        <f t="shared" si="4"/>
        <v>1695.3893600092083</v>
      </c>
      <c r="N39" s="10">
        <f t="shared" si="11"/>
        <v>-1729</v>
      </c>
      <c r="O39" s="10">
        <f t="shared" si="11"/>
        <v>-1646.8931612943204</v>
      </c>
      <c r="P39" s="10">
        <f t="shared" si="8"/>
        <v>0</v>
      </c>
    </row>
    <row r="40" spans="1:16" x14ac:dyDescent="0.35">
      <c r="A40" s="8">
        <v>30</v>
      </c>
      <c r="B40" s="9">
        <f t="shared" si="9"/>
        <v>45557</v>
      </c>
      <c r="C40" s="1">
        <v>1729</v>
      </c>
      <c r="D40" s="1">
        <f t="shared" si="0"/>
        <v>1646.8931612943204</v>
      </c>
      <c r="E40" s="1">
        <f t="shared" si="1"/>
        <v>28.849421538099197</v>
      </c>
      <c r="F40" s="1">
        <f t="shared" si="2"/>
        <v>1700.1505784619007</v>
      </c>
      <c r="G40" s="1">
        <f t="shared" si="3"/>
        <v>10301.640473680247</v>
      </c>
      <c r="H40" s="1">
        <f t="shared" si="6"/>
        <v>9881.3589677659402</v>
      </c>
      <c r="K40" s="10">
        <f t="shared" si="10"/>
        <v>1646.8931612943204</v>
      </c>
      <c r="L40" s="10">
        <f t="shared" si="10"/>
        <v>28.849421538099197</v>
      </c>
      <c r="M40" s="10">
        <f t="shared" si="4"/>
        <v>1700.1505784619007</v>
      </c>
      <c r="N40" s="10">
        <f t="shared" si="11"/>
        <v>-1729</v>
      </c>
      <c r="O40" s="10">
        <f t="shared" si="11"/>
        <v>-1646.8931612943204</v>
      </c>
      <c r="P40" s="10">
        <f t="shared" si="8"/>
        <v>0</v>
      </c>
    </row>
    <row r="41" spans="1:16" x14ac:dyDescent="0.35">
      <c r="A41" s="8">
        <v>31</v>
      </c>
      <c r="B41" s="9">
        <f t="shared" si="9"/>
        <v>45587</v>
      </c>
      <c r="C41" s="1">
        <v>1729</v>
      </c>
      <c r="D41" s="1">
        <f t="shared" si="0"/>
        <v>1646.8931612943204</v>
      </c>
      <c r="E41" s="1">
        <f t="shared" si="1"/>
        <v>24.074831996918693</v>
      </c>
      <c r="F41" s="1">
        <f t="shared" si="2"/>
        <v>1704.9251680030814</v>
      </c>
      <c r="G41" s="1">
        <f t="shared" si="3"/>
        <v>8596.7153056771658</v>
      </c>
      <c r="H41" s="1">
        <f t="shared" si="6"/>
        <v>8234.4658064716205</v>
      </c>
      <c r="K41" s="10">
        <f t="shared" si="10"/>
        <v>1646.8931612943204</v>
      </c>
      <c r="L41" s="10">
        <f t="shared" si="10"/>
        <v>24.074831996918693</v>
      </c>
      <c r="M41" s="10">
        <f t="shared" si="4"/>
        <v>1704.9251680030814</v>
      </c>
      <c r="N41" s="10">
        <f t="shared" si="11"/>
        <v>-1729</v>
      </c>
      <c r="O41" s="10">
        <f t="shared" si="11"/>
        <v>-1646.8931612943204</v>
      </c>
      <c r="P41" s="10">
        <f t="shared" si="8"/>
        <v>0</v>
      </c>
    </row>
    <row r="42" spans="1:16" x14ac:dyDescent="0.35">
      <c r="A42" s="8">
        <v>32</v>
      </c>
      <c r="B42" s="9">
        <f t="shared" si="9"/>
        <v>45618</v>
      </c>
      <c r="C42" s="1">
        <v>1729</v>
      </c>
      <c r="D42" s="1">
        <f t="shared" si="0"/>
        <v>1646.8931612943204</v>
      </c>
      <c r="E42" s="1">
        <f t="shared" si="1"/>
        <v>19.28683381677671</v>
      </c>
      <c r="F42" s="1">
        <f t="shared" si="2"/>
        <v>1709.7131661832234</v>
      </c>
      <c r="G42" s="1">
        <f t="shared" si="3"/>
        <v>6887.0021394939422</v>
      </c>
      <c r="H42" s="1">
        <f t="shared" si="6"/>
        <v>6587.5726451772998</v>
      </c>
      <c r="K42" s="10">
        <f t="shared" si="10"/>
        <v>1646.8931612943204</v>
      </c>
      <c r="L42" s="10">
        <f t="shared" si="10"/>
        <v>19.28683381677671</v>
      </c>
      <c r="M42" s="10">
        <f t="shared" si="4"/>
        <v>1709.7131661832234</v>
      </c>
      <c r="N42" s="10">
        <f t="shared" si="11"/>
        <v>-1729</v>
      </c>
      <c r="O42" s="10">
        <f t="shared" si="11"/>
        <v>-1646.8931612943204</v>
      </c>
      <c r="P42" s="10">
        <f t="shared" si="8"/>
        <v>0</v>
      </c>
    </row>
    <row r="43" spans="1:16" x14ac:dyDescent="0.35">
      <c r="A43" s="8">
        <v>33</v>
      </c>
      <c r="B43" s="9">
        <f t="shared" si="9"/>
        <v>45648</v>
      </c>
      <c r="C43" s="1">
        <v>1729</v>
      </c>
      <c r="D43" s="1">
        <f t="shared" si="0"/>
        <v>1646.8931612943204</v>
      </c>
      <c r="E43" s="1">
        <f t="shared" si="1"/>
        <v>14.485389341745488</v>
      </c>
      <c r="F43" s="1">
        <f t="shared" si="2"/>
        <v>1714.5146106582545</v>
      </c>
      <c r="G43" s="1">
        <f t="shared" si="3"/>
        <v>5172.487528835688</v>
      </c>
      <c r="H43" s="1">
        <f t="shared" si="6"/>
        <v>4940.6794838829792</v>
      </c>
      <c r="K43" s="10">
        <f t="shared" si="10"/>
        <v>1646.8931612943204</v>
      </c>
      <c r="L43" s="10">
        <f t="shared" si="10"/>
        <v>14.485389341745488</v>
      </c>
      <c r="M43" s="10">
        <f t="shared" si="4"/>
        <v>1714.5146106582545</v>
      </c>
      <c r="N43" s="10">
        <f t="shared" si="11"/>
        <v>-1729</v>
      </c>
      <c r="O43" s="10">
        <f t="shared" si="11"/>
        <v>-1646.8931612943204</v>
      </c>
      <c r="P43" s="10">
        <f t="shared" si="8"/>
        <v>0</v>
      </c>
    </row>
    <row r="44" spans="1:16" x14ac:dyDescent="0.35">
      <c r="A44" s="8">
        <v>34</v>
      </c>
      <c r="B44" s="9">
        <f t="shared" si="9"/>
        <v>45679</v>
      </c>
      <c r="C44" s="1">
        <v>1729</v>
      </c>
      <c r="D44" s="1">
        <f t="shared" si="0"/>
        <v>1646.8931612943204</v>
      </c>
      <c r="E44" s="1">
        <f t="shared" si="1"/>
        <v>9.6704608101468903</v>
      </c>
      <c r="F44" s="1">
        <f t="shared" si="2"/>
        <v>1719.3295391898532</v>
      </c>
      <c r="G44" s="1">
        <f t="shared" si="3"/>
        <v>3453.1579896458347</v>
      </c>
      <c r="H44" s="1">
        <f t="shared" si="6"/>
        <v>3293.7863225886585</v>
      </c>
      <c r="K44" s="10">
        <f t="shared" si="10"/>
        <v>1646.8931612943204</v>
      </c>
      <c r="L44" s="10">
        <f t="shared" si="10"/>
        <v>9.6704608101468903</v>
      </c>
      <c r="M44" s="10">
        <f t="shared" si="4"/>
        <v>1719.3295391898532</v>
      </c>
      <c r="N44" s="10">
        <f t="shared" si="11"/>
        <v>-1729</v>
      </c>
      <c r="O44" s="10">
        <f t="shared" si="11"/>
        <v>-1646.8931612943204</v>
      </c>
      <c r="P44" s="10">
        <f t="shared" si="8"/>
        <v>0</v>
      </c>
    </row>
    <row r="45" spans="1:16" x14ac:dyDescent="0.35">
      <c r="A45" s="8">
        <v>35</v>
      </c>
      <c r="B45" s="9">
        <f t="shared" si="9"/>
        <v>45710</v>
      </c>
      <c r="C45" s="1">
        <v>1729</v>
      </c>
      <c r="D45" s="1">
        <f t="shared" si="0"/>
        <v>1646.8931612943204</v>
      </c>
      <c r="E45" s="1">
        <f t="shared" si="1"/>
        <v>4.8420103542553861</v>
      </c>
      <c r="F45" s="1">
        <f t="shared" si="2"/>
        <v>1724.1579896457447</v>
      </c>
      <c r="G45" s="1">
        <f t="shared" si="3"/>
        <v>1729.00000000009</v>
      </c>
      <c r="H45" s="1">
        <f t="shared" si="6"/>
        <v>1646.8931612943381</v>
      </c>
      <c r="K45" s="10">
        <f t="shared" si="10"/>
        <v>1646.8931612943204</v>
      </c>
      <c r="L45" s="10">
        <f t="shared" si="10"/>
        <v>4.8420103542553861</v>
      </c>
      <c r="M45" s="10">
        <f t="shared" si="4"/>
        <v>1724.1579896457447</v>
      </c>
      <c r="N45" s="10">
        <f t="shared" si="11"/>
        <v>-1729</v>
      </c>
      <c r="O45" s="10">
        <f t="shared" si="11"/>
        <v>-1646.8931612943204</v>
      </c>
      <c r="P45" s="10">
        <f t="shared" si="8"/>
        <v>0</v>
      </c>
    </row>
    <row r="46" spans="1:16" x14ac:dyDescent="0.35">
      <c r="A46" s="8">
        <v>36</v>
      </c>
      <c r="B46" s="9">
        <f t="shared" si="9"/>
        <v>45738</v>
      </c>
      <c r="C46" s="1">
        <v>1729</v>
      </c>
      <c r="D46" s="1">
        <f t="shared" si="0"/>
        <v>1646.8931612943204</v>
      </c>
      <c r="E46" s="1">
        <f t="shared" si="1"/>
        <v>2.5286226446041839E-13</v>
      </c>
      <c r="F46" s="1">
        <f t="shared" si="2"/>
        <v>1728.9999999999998</v>
      </c>
      <c r="G46" s="1">
        <f t="shared" si="3"/>
        <v>9.0292837739980313E-11</v>
      </c>
      <c r="H46" s="1">
        <f t="shared" si="6"/>
        <v>1.7735146684572101E-11</v>
      </c>
      <c r="K46" s="10">
        <f t="shared" si="10"/>
        <v>1646.8931612943204</v>
      </c>
      <c r="L46" s="10">
        <f t="shared" si="10"/>
        <v>2.5286226446041839E-13</v>
      </c>
      <c r="M46" s="10">
        <f t="shared" si="4"/>
        <v>1728.9999999999998</v>
      </c>
      <c r="N46" s="10">
        <f t="shared" si="11"/>
        <v>-1729</v>
      </c>
      <c r="O46" s="10">
        <f t="shared" si="11"/>
        <v>-1646.8931612943204</v>
      </c>
      <c r="P46" s="10">
        <f t="shared" si="8"/>
        <v>0</v>
      </c>
    </row>
    <row r="48" spans="1:16" x14ac:dyDescent="0.35">
      <c r="A48" s="21" t="s">
        <v>97</v>
      </c>
    </row>
    <row r="49" spans="1:3" x14ac:dyDescent="0.35">
      <c r="A49" t="s">
        <v>25</v>
      </c>
      <c r="B49" s="10">
        <f>SUM(K11:K19)</f>
        <v>14822.038451648881</v>
      </c>
      <c r="C49" t="s">
        <v>96</v>
      </c>
    </row>
    <row r="50" spans="1:3" x14ac:dyDescent="0.35">
      <c r="A50" t="s">
        <v>24</v>
      </c>
      <c r="B50" s="10">
        <f>SUM(L11:L19)</f>
        <v>1295.3053146599348</v>
      </c>
      <c r="C50" t="s">
        <v>96</v>
      </c>
    </row>
    <row r="52" spans="1:3" x14ac:dyDescent="0.35">
      <c r="A52" s="21" t="s">
        <v>100</v>
      </c>
    </row>
    <row r="53" spans="1:3" x14ac:dyDescent="0.35">
      <c r="A53" t="s">
        <v>26</v>
      </c>
      <c r="B53" s="10">
        <f>G19</f>
        <v>45022.459121255481</v>
      </c>
      <c r="C53" t="s">
        <v>99</v>
      </c>
    </row>
    <row r="54" spans="1:3" x14ac:dyDescent="0.35">
      <c r="A54" t="s">
        <v>27</v>
      </c>
      <c r="B54" s="16">
        <f>H2</f>
        <v>59288.153806595532</v>
      </c>
      <c r="C54" t="s">
        <v>96</v>
      </c>
    </row>
    <row r="55" spans="1:3" x14ac:dyDescent="0.35">
      <c r="A55" t="s">
        <v>94</v>
      </c>
      <c r="B55" s="16">
        <f>B54-H19</f>
        <v>14822.038451648878</v>
      </c>
      <c r="C55" t="s">
        <v>99</v>
      </c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FF540-8C83-45D3-AB1E-A83AE5E1C347}">
  <dimension ref="A1:P55"/>
  <sheetViews>
    <sheetView tabSelected="1" zoomScaleNormal="100" workbookViewId="0">
      <selection activeCell="E7" sqref="E7"/>
    </sheetView>
  </sheetViews>
  <sheetFormatPr defaultColWidth="8.81640625" defaultRowHeight="14.5" x14ac:dyDescent="0.35"/>
  <cols>
    <col min="1" max="1" width="33.81640625" customWidth="1"/>
    <col min="2" max="2" width="20.453125" customWidth="1"/>
    <col min="3" max="3" width="17.1796875" customWidth="1"/>
    <col min="4" max="4" width="19.6328125" customWidth="1"/>
    <col min="5" max="5" width="16.453125" bestFit="1" customWidth="1"/>
    <col min="6" max="6" width="18.81640625" bestFit="1" customWidth="1"/>
    <col min="7" max="7" width="19.81640625" bestFit="1" customWidth="1"/>
    <col min="8" max="8" width="23.54296875" bestFit="1" customWidth="1"/>
    <col min="9" max="9" width="23.453125" bestFit="1" customWidth="1"/>
    <col min="10" max="10" width="2.54296875" customWidth="1"/>
    <col min="11" max="11" width="17.453125" bestFit="1" customWidth="1"/>
    <col min="12" max="12" width="17.453125" customWidth="1"/>
    <col min="13" max="13" width="16.81640625" bestFit="1" customWidth="1"/>
    <col min="14" max="14" width="18.1796875" customWidth="1"/>
    <col min="15" max="15" width="21.453125" bestFit="1" customWidth="1"/>
  </cols>
  <sheetData>
    <row r="1" spans="1:16" x14ac:dyDescent="0.35">
      <c r="A1" s="2" t="s">
        <v>0</v>
      </c>
      <c r="B1" s="3" t="s">
        <v>155</v>
      </c>
      <c r="D1" s="2" t="s">
        <v>1</v>
      </c>
      <c r="E1" s="6">
        <v>0</v>
      </c>
      <c r="G1" s="2" t="s">
        <v>2</v>
      </c>
      <c r="K1" s="2" t="s">
        <v>3</v>
      </c>
      <c r="L1" s="2"/>
    </row>
    <row r="2" spans="1:16" x14ac:dyDescent="0.35">
      <c r="A2" s="2" t="s">
        <v>4</v>
      </c>
      <c r="B2" s="4">
        <v>44924</v>
      </c>
      <c r="D2" s="2" t="s">
        <v>5</v>
      </c>
      <c r="E2" s="6">
        <v>0</v>
      </c>
      <c r="G2" t="s">
        <v>6</v>
      </c>
      <c r="H2" s="10">
        <f>H10</f>
        <v>56036.246779240551</v>
      </c>
      <c r="K2" t="s">
        <v>7</v>
      </c>
      <c r="M2" s="10">
        <f>H2</f>
        <v>56036.246779240551</v>
      </c>
    </row>
    <row r="3" spans="1:16" x14ac:dyDescent="0.35">
      <c r="A3" s="2" t="s">
        <v>10</v>
      </c>
      <c r="B3" s="42">
        <v>6.9500000000000006E-2</v>
      </c>
      <c r="D3" s="2" t="s">
        <v>8</v>
      </c>
      <c r="E3" s="6">
        <v>0</v>
      </c>
      <c r="G3" t="s">
        <v>9</v>
      </c>
      <c r="H3" s="10">
        <f>-G10</f>
        <v>-56036.246779240551</v>
      </c>
      <c r="K3" t="s">
        <v>6</v>
      </c>
      <c r="M3" s="10">
        <f>-M2</f>
        <v>-56036.246779240551</v>
      </c>
    </row>
    <row r="4" spans="1:16" x14ac:dyDescent="0.35">
      <c r="A4" s="2" t="s">
        <v>11</v>
      </c>
      <c r="B4" s="3">
        <v>36</v>
      </c>
      <c r="H4" s="10"/>
    </row>
    <row r="5" spans="1:16" x14ac:dyDescent="0.35">
      <c r="A5" s="26" t="s">
        <v>86</v>
      </c>
      <c r="C5" s="14"/>
      <c r="D5" s="2"/>
      <c r="E5" s="10"/>
    </row>
    <row r="6" spans="1:16" x14ac:dyDescent="0.35">
      <c r="D6" s="12"/>
      <c r="E6" s="13"/>
    </row>
    <row r="7" spans="1:16" x14ac:dyDescent="0.35">
      <c r="G7" s="12"/>
      <c r="K7" s="2" t="s">
        <v>95</v>
      </c>
    </row>
    <row r="8" spans="1:16" x14ac:dyDescent="0.35">
      <c r="A8" s="2"/>
      <c r="K8" s="11" t="s">
        <v>21</v>
      </c>
      <c r="L8" s="11" t="s">
        <v>21</v>
      </c>
      <c r="M8" s="11" t="s">
        <v>21</v>
      </c>
      <c r="N8" s="11" t="s">
        <v>22</v>
      </c>
      <c r="O8" s="11" t="s">
        <v>22</v>
      </c>
    </row>
    <row r="9" spans="1:16" s="2" customFormat="1" x14ac:dyDescent="0.35">
      <c r="A9" s="7" t="s">
        <v>12</v>
      </c>
      <c r="B9" s="7" t="s">
        <v>13</v>
      </c>
      <c r="C9" s="7" t="s">
        <v>14</v>
      </c>
      <c r="D9" s="7" t="s">
        <v>19</v>
      </c>
      <c r="E9" s="7" t="s">
        <v>20</v>
      </c>
      <c r="F9" s="7" t="s">
        <v>15</v>
      </c>
      <c r="G9" s="7" t="s">
        <v>16</v>
      </c>
      <c r="H9" s="7" t="s">
        <v>17</v>
      </c>
      <c r="I9" s="7"/>
      <c r="K9" s="2" t="s">
        <v>19</v>
      </c>
      <c r="L9" s="2" t="s">
        <v>20</v>
      </c>
      <c r="M9" s="2" t="s">
        <v>9</v>
      </c>
      <c r="N9" s="2" t="s">
        <v>23</v>
      </c>
      <c r="O9" s="2" t="s">
        <v>18</v>
      </c>
    </row>
    <row r="10" spans="1:16" x14ac:dyDescent="0.35">
      <c r="A10" s="8">
        <v>0</v>
      </c>
      <c r="B10" s="9">
        <f>B2</f>
        <v>44924</v>
      </c>
      <c r="C10" s="1"/>
      <c r="D10" s="1">
        <v>0</v>
      </c>
      <c r="E10" s="1"/>
      <c r="F10" s="1"/>
      <c r="G10" s="1">
        <f>NPV($B$3/12,C12:C46)+C11</f>
        <v>56036.246779240551</v>
      </c>
      <c r="H10" s="1">
        <f>G10+E1+E2-E3</f>
        <v>56036.246779240551</v>
      </c>
      <c r="I10" s="1"/>
    </row>
    <row r="11" spans="1:16" x14ac:dyDescent="0.35">
      <c r="A11" s="8">
        <v>1</v>
      </c>
      <c r="B11" s="9">
        <f>B10</f>
        <v>44924</v>
      </c>
      <c r="C11" s="1">
        <v>1719</v>
      </c>
      <c r="D11" s="1">
        <f t="shared" ref="D11:D46" si="0">$H$2/$B$4</f>
        <v>1556.5624105344598</v>
      </c>
      <c r="E11" s="1">
        <f t="shared" ref="E11:E46" si="1">(G10-C11)*$B$3/12</f>
        <v>314.58738759643489</v>
      </c>
      <c r="F11" s="1">
        <f t="shared" ref="F11:F46" si="2">C11-E11</f>
        <v>1404.4126124035652</v>
      </c>
      <c r="G11" s="31">
        <f t="shared" ref="G11:G46" si="3">G10-C11+E11</f>
        <v>54631.834166836983</v>
      </c>
      <c r="H11" s="31">
        <f>H10-D11</f>
        <v>54479.68436870609</v>
      </c>
      <c r="I11" s="1"/>
      <c r="K11" s="10">
        <f>D11</f>
        <v>1556.5624105344598</v>
      </c>
      <c r="L11" s="10">
        <f>E11</f>
        <v>314.58738759643489</v>
      </c>
      <c r="M11" s="10">
        <f t="shared" ref="M11:M46" si="4">F11</f>
        <v>1404.4126124035652</v>
      </c>
      <c r="N11" s="10">
        <f t="shared" ref="N11:O37" si="5">-C11</f>
        <v>-1719</v>
      </c>
      <c r="O11" s="10">
        <f>-D11</f>
        <v>-1556.5624105344598</v>
      </c>
      <c r="P11" s="10">
        <f>SUM(K11:O11)</f>
        <v>0</v>
      </c>
    </row>
    <row r="12" spans="1:16" x14ac:dyDescent="0.35">
      <c r="A12" s="8">
        <v>2</v>
      </c>
      <c r="B12" s="9">
        <f>DATE(YEAR(B11), MONTH(B11)+1, DAY(B11))</f>
        <v>44955</v>
      </c>
      <c r="C12" s="1">
        <v>1719</v>
      </c>
      <c r="D12" s="1">
        <f t="shared" si="0"/>
        <v>1556.5624105344598</v>
      </c>
      <c r="E12" s="1">
        <f t="shared" si="1"/>
        <v>306.45349788293089</v>
      </c>
      <c r="F12" s="1">
        <f t="shared" si="2"/>
        <v>1412.5465021170692</v>
      </c>
      <c r="G12" s="1">
        <f t="shared" si="3"/>
        <v>53219.287664719915</v>
      </c>
      <c r="H12" s="1">
        <f t="shared" ref="H12:H46" si="6">H11-D12</f>
        <v>52923.121958171629</v>
      </c>
      <c r="I12" s="1"/>
      <c r="K12" s="10">
        <f t="shared" ref="K12:L37" si="7">D12</f>
        <v>1556.5624105344598</v>
      </c>
      <c r="L12" s="10">
        <f t="shared" si="7"/>
        <v>306.45349788293089</v>
      </c>
      <c r="M12" s="10">
        <f t="shared" si="4"/>
        <v>1412.5465021170692</v>
      </c>
      <c r="N12" s="10">
        <f t="shared" si="5"/>
        <v>-1719</v>
      </c>
      <c r="O12" s="10">
        <f t="shared" si="5"/>
        <v>-1556.5624105344598</v>
      </c>
      <c r="P12" s="10">
        <f t="shared" ref="P12:P46" si="8">SUM(K12:O12)</f>
        <v>0</v>
      </c>
    </row>
    <row r="13" spans="1:16" x14ac:dyDescent="0.35">
      <c r="A13" s="8">
        <v>3</v>
      </c>
      <c r="B13" s="9">
        <f t="shared" ref="B13:B46" si="9">DATE(YEAR(B12), MONTH(B12)+1, DAY(B12))</f>
        <v>44986</v>
      </c>
      <c r="C13" s="1">
        <v>1719</v>
      </c>
      <c r="D13" s="1">
        <f t="shared" si="0"/>
        <v>1556.5624105344598</v>
      </c>
      <c r="E13" s="1">
        <f t="shared" si="1"/>
        <v>298.27249939150289</v>
      </c>
      <c r="F13" s="1">
        <f t="shared" si="2"/>
        <v>1420.7275006084972</v>
      </c>
      <c r="G13" s="1">
        <f t="shared" si="3"/>
        <v>51798.560164111419</v>
      </c>
      <c r="H13" s="1">
        <f t="shared" si="6"/>
        <v>51366.559547637167</v>
      </c>
      <c r="I13" s="1"/>
      <c r="K13" s="10">
        <f t="shared" si="7"/>
        <v>1556.5624105344598</v>
      </c>
      <c r="L13" s="10">
        <f t="shared" si="7"/>
        <v>298.27249939150289</v>
      </c>
      <c r="M13" s="10">
        <f t="shared" si="4"/>
        <v>1420.7275006084972</v>
      </c>
      <c r="N13" s="10">
        <f t="shared" si="5"/>
        <v>-1719</v>
      </c>
      <c r="O13" s="10">
        <f t="shared" si="5"/>
        <v>-1556.5624105344598</v>
      </c>
      <c r="P13" s="10">
        <f t="shared" si="8"/>
        <v>0</v>
      </c>
    </row>
    <row r="14" spans="1:16" x14ac:dyDescent="0.35">
      <c r="A14" s="8">
        <v>4</v>
      </c>
      <c r="B14" s="9">
        <f t="shared" si="9"/>
        <v>45017</v>
      </c>
      <c r="C14" s="1">
        <v>1719</v>
      </c>
      <c r="D14" s="1">
        <f t="shared" si="0"/>
        <v>1556.5624105344598</v>
      </c>
      <c r="E14" s="1">
        <f t="shared" si="1"/>
        <v>290.04411928381199</v>
      </c>
      <c r="F14" s="1">
        <f t="shared" si="2"/>
        <v>1428.9558807161879</v>
      </c>
      <c r="G14" s="1">
        <f t="shared" si="3"/>
        <v>50369.604283395231</v>
      </c>
      <c r="H14" s="1">
        <f t="shared" si="6"/>
        <v>49809.997137102706</v>
      </c>
      <c r="I14" s="1"/>
      <c r="K14" s="10">
        <f t="shared" si="7"/>
        <v>1556.5624105344598</v>
      </c>
      <c r="L14" s="10">
        <f t="shared" si="7"/>
        <v>290.04411928381199</v>
      </c>
      <c r="M14" s="10">
        <f t="shared" si="4"/>
        <v>1428.9558807161879</v>
      </c>
      <c r="N14" s="10">
        <f t="shared" si="5"/>
        <v>-1719</v>
      </c>
      <c r="O14" s="10">
        <f t="shared" si="5"/>
        <v>-1556.5624105344598</v>
      </c>
      <c r="P14" s="10">
        <f t="shared" si="8"/>
        <v>0</v>
      </c>
    </row>
    <row r="15" spans="1:16" x14ac:dyDescent="0.35">
      <c r="A15" s="8">
        <v>5</v>
      </c>
      <c r="B15" s="9">
        <f t="shared" si="9"/>
        <v>45047</v>
      </c>
      <c r="C15" s="1">
        <v>1719</v>
      </c>
      <c r="D15" s="1">
        <f t="shared" si="0"/>
        <v>1556.5624105344598</v>
      </c>
      <c r="E15" s="1">
        <f t="shared" si="1"/>
        <v>281.76808314133075</v>
      </c>
      <c r="F15" s="1">
        <f t="shared" si="2"/>
        <v>1437.2319168586691</v>
      </c>
      <c r="G15" s="15">
        <f t="shared" si="3"/>
        <v>48932.372366536561</v>
      </c>
      <c r="H15" s="15">
        <f t="shared" si="6"/>
        <v>48253.434726568245</v>
      </c>
      <c r="I15" s="1"/>
      <c r="K15" s="10">
        <f t="shared" si="7"/>
        <v>1556.5624105344598</v>
      </c>
      <c r="L15" s="10">
        <f t="shared" si="7"/>
        <v>281.76808314133075</v>
      </c>
      <c r="M15" s="10">
        <f t="shared" si="4"/>
        <v>1437.2319168586691</v>
      </c>
      <c r="N15" s="10">
        <f t="shared" si="5"/>
        <v>-1719</v>
      </c>
      <c r="O15" s="10">
        <f t="shared" si="5"/>
        <v>-1556.5624105344598</v>
      </c>
      <c r="P15" s="10">
        <f t="shared" si="8"/>
        <v>0</v>
      </c>
    </row>
    <row r="16" spans="1:16" x14ac:dyDescent="0.35">
      <c r="A16" s="8">
        <v>6</v>
      </c>
      <c r="B16" s="9">
        <f t="shared" si="9"/>
        <v>45078</v>
      </c>
      <c r="C16" s="1">
        <v>1719</v>
      </c>
      <c r="D16" s="1">
        <f t="shared" si="0"/>
        <v>1556.5624105344598</v>
      </c>
      <c r="E16" s="1">
        <f t="shared" si="1"/>
        <v>273.44411495619096</v>
      </c>
      <c r="F16" s="1">
        <f t="shared" si="2"/>
        <v>1445.555885043809</v>
      </c>
      <c r="G16" s="1">
        <f t="shared" si="3"/>
        <v>47486.816481492751</v>
      </c>
      <c r="H16" s="1">
        <f t="shared" si="6"/>
        <v>46696.872316033783</v>
      </c>
      <c r="I16" s="1"/>
      <c r="K16" s="10">
        <f t="shared" si="7"/>
        <v>1556.5624105344598</v>
      </c>
      <c r="L16" s="10">
        <f t="shared" si="7"/>
        <v>273.44411495619096</v>
      </c>
      <c r="M16" s="10">
        <f t="shared" si="4"/>
        <v>1445.555885043809</v>
      </c>
      <c r="N16" s="10">
        <f t="shared" si="5"/>
        <v>-1719</v>
      </c>
      <c r="O16" s="10">
        <f t="shared" si="5"/>
        <v>-1556.5624105344598</v>
      </c>
      <c r="P16" s="10">
        <f t="shared" si="8"/>
        <v>0</v>
      </c>
    </row>
    <row r="17" spans="1:16" x14ac:dyDescent="0.35">
      <c r="A17" s="8">
        <v>7</v>
      </c>
      <c r="B17" s="9">
        <f t="shared" si="9"/>
        <v>45108</v>
      </c>
      <c r="C17" s="1">
        <v>1719</v>
      </c>
      <c r="D17" s="1">
        <f t="shared" si="0"/>
        <v>1556.5624105344598</v>
      </c>
      <c r="E17" s="1">
        <f t="shared" si="1"/>
        <v>265.07193712197886</v>
      </c>
      <c r="F17" s="1">
        <f t="shared" si="2"/>
        <v>1453.9280628780211</v>
      </c>
      <c r="G17" s="1">
        <f t="shared" si="3"/>
        <v>46032.888418614733</v>
      </c>
      <c r="H17" s="1">
        <f t="shared" si="6"/>
        <v>45140.309905499322</v>
      </c>
      <c r="I17" s="1"/>
      <c r="K17" s="10">
        <f t="shared" si="7"/>
        <v>1556.5624105344598</v>
      </c>
      <c r="L17" s="10">
        <f t="shared" si="7"/>
        <v>265.07193712197886</v>
      </c>
      <c r="M17" s="10">
        <f t="shared" si="4"/>
        <v>1453.9280628780211</v>
      </c>
      <c r="N17" s="10">
        <f t="shared" si="5"/>
        <v>-1719</v>
      </c>
      <c r="O17" s="10">
        <f t="shared" si="5"/>
        <v>-1556.5624105344598</v>
      </c>
      <c r="P17" s="10">
        <f t="shared" si="8"/>
        <v>0</v>
      </c>
    </row>
    <row r="18" spans="1:16" x14ac:dyDescent="0.35">
      <c r="A18" s="8">
        <v>8</v>
      </c>
      <c r="B18" s="9">
        <f t="shared" si="9"/>
        <v>45139</v>
      </c>
      <c r="C18" s="1">
        <v>1719</v>
      </c>
      <c r="D18" s="1">
        <f t="shared" si="0"/>
        <v>1556.5624105344598</v>
      </c>
      <c r="E18" s="1">
        <f t="shared" si="1"/>
        <v>256.65127042447699</v>
      </c>
      <c r="F18" s="1">
        <f t="shared" si="2"/>
        <v>1462.3487295755231</v>
      </c>
      <c r="G18" s="1">
        <f t="shared" si="3"/>
        <v>44570.539689039208</v>
      </c>
      <c r="H18" s="1">
        <f t="shared" si="6"/>
        <v>43583.74749496486</v>
      </c>
      <c r="I18" s="1"/>
      <c r="K18" s="10">
        <f t="shared" si="7"/>
        <v>1556.5624105344598</v>
      </c>
      <c r="L18" s="10">
        <f t="shared" si="7"/>
        <v>256.65127042447699</v>
      </c>
      <c r="M18" s="10">
        <f t="shared" si="4"/>
        <v>1462.3487295755231</v>
      </c>
      <c r="N18" s="10">
        <f t="shared" si="5"/>
        <v>-1719</v>
      </c>
      <c r="O18" s="10">
        <f t="shared" si="5"/>
        <v>-1556.5624105344598</v>
      </c>
      <c r="P18" s="10">
        <f t="shared" si="8"/>
        <v>0</v>
      </c>
    </row>
    <row r="19" spans="1:16" x14ac:dyDescent="0.35">
      <c r="A19" s="8">
        <v>9</v>
      </c>
      <c r="B19" s="9">
        <f t="shared" si="9"/>
        <v>45170</v>
      </c>
      <c r="C19" s="1">
        <v>1719</v>
      </c>
      <c r="D19" s="1">
        <f t="shared" si="0"/>
        <v>1556.5624105344598</v>
      </c>
      <c r="E19" s="1">
        <f t="shared" si="1"/>
        <v>248.1818340323521</v>
      </c>
      <c r="F19" s="1">
        <f t="shared" si="2"/>
        <v>1470.8181659676479</v>
      </c>
      <c r="G19" s="15">
        <f t="shared" si="3"/>
        <v>43099.721523071559</v>
      </c>
      <c r="H19" s="15">
        <f t="shared" si="6"/>
        <v>42027.185084430399</v>
      </c>
      <c r="I19" s="1"/>
      <c r="K19" s="10">
        <f t="shared" si="7"/>
        <v>1556.5624105344598</v>
      </c>
      <c r="L19" s="10">
        <f t="shared" si="7"/>
        <v>248.1818340323521</v>
      </c>
      <c r="M19" s="10">
        <f t="shared" si="4"/>
        <v>1470.8181659676479</v>
      </c>
      <c r="N19" s="10">
        <f t="shared" si="5"/>
        <v>-1719</v>
      </c>
      <c r="O19" s="10">
        <f t="shared" si="5"/>
        <v>-1556.5624105344598</v>
      </c>
      <c r="P19" s="10">
        <f t="shared" si="8"/>
        <v>0</v>
      </c>
    </row>
    <row r="20" spans="1:16" x14ac:dyDescent="0.35">
      <c r="A20" s="8">
        <v>10</v>
      </c>
      <c r="B20" s="9">
        <f t="shared" si="9"/>
        <v>45200</v>
      </c>
      <c r="C20" s="1">
        <v>1719</v>
      </c>
      <c r="D20" s="1">
        <f t="shared" si="0"/>
        <v>1556.5624105344598</v>
      </c>
      <c r="E20" s="1">
        <f t="shared" si="1"/>
        <v>239.66334548778946</v>
      </c>
      <c r="F20" s="1">
        <f t="shared" si="2"/>
        <v>1479.3366545122105</v>
      </c>
      <c r="G20" s="1">
        <f t="shared" si="3"/>
        <v>41620.384868559348</v>
      </c>
      <c r="H20" s="1">
        <f t="shared" si="6"/>
        <v>40470.622673895938</v>
      </c>
      <c r="I20" s="1"/>
      <c r="K20" s="10">
        <f t="shared" si="7"/>
        <v>1556.5624105344598</v>
      </c>
      <c r="L20" s="10">
        <f t="shared" si="7"/>
        <v>239.66334548778946</v>
      </c>
      <c r="M20" s="10">
        <f t="shared" si="4"/>
        <v>1479.3366545122105</v>
      </c>
      <c r="N20" s="10">
        <f t="shared" si="5"/>
        <v>-1719</v>
      </c>
      <c r="O20" s="10">
        <f t="shared" si="5"/>
        <v>-1556.5624105344598</v>
      </c>
      <c r="P20" s="10">
        <f t="shared" si="8"/>
        <v>0</v>
      </c>
    </row>
    <row r="21" spans="1:16" x14ac:dyDescent="0.35">
      <c r="A21" s="8">
        <v>11</v>
      </c>
      <c r="B21" s="9">
        <f t="shared" si="9"/>
        <v>45231</v>
      </c>
      <c r="C21" s="1">
        <v>1719</v>
      </c>
      <c r="D21" s="1">
        <f t="shared" si="0"/>
        <v>1556.5624105344598</v>
      </c>
      <c r="E21" s="1">
        <f t="shared" si="1"/>
        <v>231.09552069707289</v>
      </c>
      <c r="F21" s="1">
        <f t="shared" si="2"/>
        <v>1487.904479302927</v>
      </c>
      <c r="G21" s="1">
        <f t="shared" si="3"/>
        <v>40132.480389256423</v>
      </c>
      <c r="H21" s="1">
        <f t="shared" si="6"/>
        <v>38914.060263361476</v>
      </c>
      <c r="I21" s="1"/>
      <c r="K21" s="10">
        <f t="shared" si="7"/>
        <v>1556.5624105344598</v>
      </c>
      <c r="L21" s="10">
        <f t="shared" si="7"/>
        <v>231.09552069707289</v>
      </c>
      <c r="M21" s="10">
        <f t="shared" si="4"/>
        <v>1487.904479302927</v>
      </c>
      <c r="N21" s="10">
        <f t="shared" si="5"/>
        <v>-1719</v>
      </c>
      <c r="O21" s="10">
        <f t="shared" si="5"/>
        <v>-1556.5624105344598</v>
      </c>
      <c r="P21" s="10">
        <f t="shared" si="8"/>
        <v>0</v>
      </c>
    </row>
    <row r="22" spans="1:16" x14ac:dyDescent="0.35">
      <c r="A22" s="8">
        <v>12</v>
      </c>
      <c r="B22" s="9">
        <f t="shared" si="9"/>
        <v>45261</v>
      </c>
      <c r="C22" s="1">
        <v>1719</v>
      </c>
      <c r="D22" s="1">
        <f t="shared" si="0"/>
        <v>1556.5624105344598</v>
      </c>
      <c r="E22" s="1">
        <f t="shared" si="1"/>
        <v>222.47807392111017</v>
      </c>
      <c r="F22" s="1">
        <f t="shared" si="2"/>
        <v>1496.5219260788899</v>
      </c>
      <c r="G22" s="1">
        <f t="shared" si="3"/>
        <v>38635.958463177536</v>
      </c>
      <c r="H22" s="1">
        <f t="shared" si="6"/>
        <v>37357.497852827015</v>
      </c>
      <c r="I22" s="1"/>
      <c r="K22" s="10">
        <f t="shared" si="7"/>
        <v>1556.5624105344598</v>
      </c>
      <c r="L22" s="10">
        <f t="shared" si="7"/>
        <v>222.47807392111017</v>
      </c>
      <c r="M22" s="10">
        <f t="shared" si="4"/>
        <v>1496.5219260788899</v>
      </c>
      <c r="N22" s="10">
        <f t="shared" si="5"/>
        <v>-1719</v>
      </c>
      <c r="O22" s="10">
        <f t="shared" si="5"/>
        <v>-1556.5624105344598</v>
      </c>
      <c r="P22" s="10">
        <f t="shared" si="8"/>
        <v>0</v>
      </c>
    </row>
    <row r="23" spans="1:16" x14ac:dyDescent="0.35">
      <c r="A23" s="8">
        <v>13</v>
      </c>
      <c r="B23" s="9">
        <f t="shared" si="9"/>
        <v>45292</v>
      </c>
      <c r="C23" s="1">
        <v>1719</v>
      </c>
      <c r="D23" s="1">
        <f t="shared" si="0"/>
        <v>1556.5624105344598</v>
      </c>
      <c r="E23" s="1">
        <f t="shared" si="1"/>
        <v>213.81071776590326</v>
      </c>
      <c r="F23" s="1">
        <f t="shared" si="2"/>
        <v>1505.1892822340967</v>
      </c>
      <c r="G23" s="1">
        <f t="shared" si="3"/>
        <v>37130.76918094344</v>
      </c>
      <c r="H23" s="1">
        <f t="shared" si="6"/>
        <v>35800.935442292553</v>
      </c>
      <c r="I23" s="1"/>
      <c r="K23" s="10">
        <f t="shared" si="7"/>
        <v>1556.5624105344598</v>
      </c>
      <c r="L23" s="10">
        <f t="shared" si="7"/>
        <v>213.81071776590326</v>
      </c>
      <c r="M23" s="10">
        <f t="shared" si="4"/>
        <v>1505.1892822340967</v>
      </c>
      <c r="N23" s="10">
        <f t="shared" si="5"/>
        <v>-1719</v>
      </c>
      <c r="O23" s="10">
        <f t="shared" si="5"/>
        <v>-1556.5624105344598</v>
      </c>
      <c r="P23" s="10">
        <f t="shared" si="8"/>
        <v>0</v>
      </c>
    </row>
    <row r="24" spans="1:16" x14ac:dyDescent="0.35">
      <c r="A24" s="8">
        <v>14</v>
      </c>
      <c r="B24" s="9">
        <f t="shared" si="9"/>
        <v>45323</v>
      </c>
      <c r="C24" s="1">
        <v>1719</v>
      </c>
      <c r="D24" s="1">
        <f t="shared" si="0"/>
        <v>1556.5624105344598</v>
      </c>
      <c r="E24" s="1">
        <f t="shared" si="1"/>
        <v>205.0931631729641</v>
      </c>
      <c r="F24" s="1">
        <f t="shared" si="2"/>
        <v>1513.9068368270359</v>
      </c>
      <c r="G24" s="1">
        <f t="shared" si="3"/>
        <v>35616.862344116402</v>
      </c>
      <c r="H24" s="1">
        <f t="shared" si="6"/>
        <v>34244.373031758092</v>
      </c>
      <c r="I24" s="1"/>
      <c r="K24" s="10">
        <f t="shared" si="7"/>
        <v>1556.5624105344598</v>
      </c>
      <c r="L24" s="10">
        <f t="shared" si="7"/>
        <v>205.0931631729641</v>
      </c>
      <c r="M24" s="10">
        <f t="shared" si="4"/>
        <v>1513.9068368270359</v>
      </c>
      <c r="N24" s="10">
        <f t="shared" si="5"/>
        <v>-1719</v>
      </c>
      <c r="O24" s="10">
        <f t="shared" si="5"/>
        <v>-1556.5624105344598</v>
      </c>
      <c r="P24" s="10">
        <f t="shared" si="8"/>
        <v>0</v>
      </c>
    </row>
    <row r="25" spans="1:16" x14ac:dyDescent="0.35">
      <c r="A25" s="8">
        <v>15</v>
      </c>
      <c r="B25" s="9">
        <f t="shared" si="9"/>
        <v>45352</v>
      </c>
      <c r="C25" s="1">
        <v>1719</v>
      </c>
      <c r="D25" s="1">
        <f t="shared" si="0"/>
        <v>1556.5624105344598</v>
      </c>
      <c r="E25" s="1">
        <f t="shared" si="1"/>
        <v>196.32511940967416</v>
      </c>
      <c r="F25" s="1">
        <f t="shared" si="2"/>
        <v>1522.6748805903258</v>
      </c>
      <c r="G25" s="1">
        <f t="shared" si="3"/>
        <v>34094.187463526076</v>
      </c>
      <c r="H25" s="1">
        <f t="shared" si="6"/>
        <v>32687.810621223631</v>
      </c>
      <c r="I25" s="1"/>
      <c r="K25" s="10">
        <f t="shared" si="7"/>
        <v>1556.5624105344598</v>
      </c>
      <c r="L25" s="10">
        <f t="shared" si="7"/>
        <v>196.32511940967416</v>
      </c>
      <c r="M25" s="10">
        <f t="shared" si="4"/>
        <v>1522.6748805903258</v>
      </c>
      <c r="N25" s="10">
        <f t="shared" si="5"/>
        <v>-1719</v>
      </c>
      <c r="O25" s="10">
        <f t="shared" si="5"/>
        <v>-1556.5624105344598</v>
      </c>
      <c r="P25" s="10">
        <f t="shared" si="8"/>
        <v>0</v>
      </c>
    </row>
    <row r="26" spans="1:16" x14ac:dyDescent="0.35">
      <c r="A26" s="8">
        <v>16</v>
      </c>
      <c r="B26" s="9">
        <f t="shared" si="9"/>
        <v>45383</v>
      </c>
      <c r="C26" s="1">
        <v>1719</v>
      </c>
      <c r="D26" s="1">
        <f t="shared" si="0"/>
        <v>1556.5624105344598</v>
      </c>
      <c r="E26" s="1">
        <f t="shared" si="1"/>
        <v>187.50629405958853</v>
      </c>
      <c r="F26" s="1">
        <f t="shared" si="2"/>
        <v>1531.4937059404115</v>
      </c>
      <c r="G26" s="1">
        <f t="shared" si="3"/>
        <v>32562.693757585665</v>
      </c>
      <c r="H26" s="1">
        <f t="shared" si="6"/>
        <v>31131.248210689169</v>
      </c>
      <c r="I26" s="1"/>
      <c r="K26" s="10">
        <f t="shared" si="7"/>
        <v>1556.5624105344598</v>
      </c>
      <c r="L26" s="10">
        <f t="shared" si="7"/>
        <v>187.50629405958853</v>
      </c>
      <c r="M26" s="10">
        <f t="shared" si="4"/>
        <v>1531.4937059404115</v>
      </c>
      <c r="N26" s="10">
        <f t="shared" si="5"/>
        <v>-1719</v>
      </c>
      <c r="O26" s="10">
        <f t="shared" si="5"/>
        <v>-1556.5624105344598</v>
      </c>
      <c r="P26" s="10">
        <f t="shared" si="8"/>
        <v>0</v>
      </c>
    </row>
    <row r="27" spans="1:16" x14ac:dyDescent="0.35">
      <c r="A27" s="8">
        <v>17</v>
      </c>
      <c r="B27" s="9">
        <f t="shared" si="9"/>
        <v>45413</v>
      </c>
      <c r="C27" s="1">
        <v>1719</v>
      </c>
      <c r="D27" s="1">
        <f t="shared" si="0"/>
        <v>1556.5624105344598</v>
      </c>
      <c r="E27" s="1">
        <f t="shared" si="1"/>
        <v>178.63639301268367</v>
      </c>
      <c r="F27" s="1">
        <f t="shared" si="2"/>
        <v>1540.3636069873164</v>
      </c>
      <c r="G27" s="1">
        <f t="shared" si="3"/>
        <v>31022.330150598347</v>
      </c>
      <c r="H27" s="1">
        <f t="shared" si="6"/>
        <v>29574.685800154708</v>
      </c>
      <c r="I27" s="1"/>
      <c r="K27" s="10">
        <f t="shared" si="7"/>
        <v>1556.5624105344598</v>
      </c>
      <c r="L27" s="10">
        <f t="shared" si="7"/>
        <v>178.63639301268367</v>
      </c>
      <c r="M27" s="10">
        <f t="shared" si="4"/>
        <v>1540.3636069873164</v>
      </c>
      <c r="N27" s="10">
        <f t="shared" si="5"/>
        <v>-1719</v>
      </c>
      <c r="O27" s="10">
        <f t="shared" si="5"/>
        <v>-1556.5624105344598</v>
      </c>
      <c r="P27" s="10">
        <f t="shared" si="8"/>
        <v>0</v>
      </c>
    </row>
    <row r="28" spans="1:16" x14ac:dyDescent="0.35">
      <c r="A28" s="8">
        <v>18</v>
      </c>
      <c r="B28" s="9">
        <f t="shared" si="9"/>
        <v>45444</v>
      </c>
      <c r="C28" s="1">
        <v>1719</v>
      </c>
      <c r="D28" s="1">
        <f t="shared" si="0"/>
        <v>1556.5624105344598</v>
      </c>
      <c r="E28" s="1">
        <f t="shared" si="1"/>
        <v>169.71512045554877</v>
      </c>
      <c r="F28" s="1">
        <f t="shared" si="2"/>
        <v>1549.2848795444513</v>
      </c>
      <c r="G28" s="1">
        <f t="shared" si="3"/>
        <v>29473.045271053896</v>
      </c>
      <c r="H28" s="1">
        <f t="shared" si="6"/>
        <v>28018.123389620247</v>
      </c>
      <c r="I28" s="1"/>
      <c r="K28" s="10">
        <f t="shared" si="7"/>
        <v>1556.5624105344598</v>
      </c>
      <c r="L28" s="10">
        <f t="shared" si="7"/>
        <v>169.71512045554877</v>
      </c>
      <c r="M28" s="10">
        <f t="shared" si="4"/>
        <v>1549.2848795444513</v>
      </c>
      <c r="N28" s="10">
        <f t="shared" si="5"/>
        <v>-1719</v>
      </c>
      <c r="O28" s="10">
        <f t="shared" si="5"/>
        <v>-1556.5624105344598</v>
      </c>
      <c r="P28" s="10">
        <f t="shared" si="8"/>
        <v>0</v>
      </c>
    </row>
    <row r="29" spans="1:16" x14ac:dyDescent="0.35">
      <c r="A29" s="8">
        <v>19</v>
      </c>
      <c r="B29" s="9">
        <f t="shared" si="9"/>
        <v>45474</v>
      </c>
      <c r="C29" s="1">
        <v>1719</v>
      </c>
      <c r="D29" s="1">
        <f t="shared" si="0"/>
        <v>1556.5624105344598</v>
      </c>
      <c r="E29" s="1">
        <f t="shared" si="1"/>
        <v>160.7421788615205</v>
      </c>
      <c r="F29" s="1">
        <f t="shared" si="2"/>
        <v>1558.2578211384796</v>
      </c>
      <c r="G29" s="1">
        <f t="shared" si="3"/>
        <v>27914.787449915417</v>
      </c>
      <c r="H29" s="1">
        <f t="shared" si="6"/>
        <v>26461.560979085785</v>
      </c>
      <c r="I29" s="1"/>
      <c r="K29" s="10">
        <f t="shared" si="7"/>
        <v>1556.5624105344598</v>
      </c>
      <c r="L29" s="10">
        <f t="shared" si="7"/>
        <v>160.7421788615205</v>
      </c>
      <c r="M29" s="10">
        <f t="shared" si="4"/>
        <v>1558.2578211384796</v>
      </c>
      <c r="N29" s="10">
        <f t="shared" si="5"/>
        <v>-1719</v>
      </c>
      <c r="O29" s="10">
        <f t="shared" si="5"/>
        <v>-1556.5624105344598</v>
      </c>
      <c r="P29" s="10">
        <f t="shared" si="8"/>
        <v>0</v>
      </c>
    </row>
    <row r="30" spans="1:16" x14ac:dyDescent="0.35">
      <c r="A30" s="8">
        <v>20</v>
      </c>
      <c r="B30" s="9">
        <f t="shared" si="9"/>
        <v>45505</v>
      </c>
      <c r="C30" s="1">
        <v>1719</v>
      </c>
      <c r="D30" s="1">
        <f t="shared" si="0"/>
        <v>1556.5624105344598</v>
      </c>
      <c r="E30" s="1">
        <f t="shared" si="1"/>
        <v>151.71726898076014</v>
      </c>
      <c r="F30" s="1">
        <f t="shared" si="2"/>
        <v>1567.2827310192399</v>
      </c>
      <c r="G30" s="1">
        <f t="shared" si="3"/>
        <v>26347.504718896176</v>
      </c>
      <c r="H30" s="1">
        <f t="shared" si="6"/>
        <v>24904.998568551324</v>
      </c>
      <c r="I30" s="1"/>
      <c r="K30" s="10">
        <f t="shared" si="7"/>
        <v>1556.5624105344598</v>
      </c>
      <c r="L30" s="10">
        <f t="shared" si="7"/>
        <v>151.71726898076014</v>
      </c>
      <c r="M30" s="10">
        <f t="shared" si="4"/>
        <v>1567.2827310192399</v>
      </c>
      <c r="N30" s="10">
        <f t="shared" si="5"/>
        <v>-1719</v>
      </c>
      <c r="O30" s="10">
        <f t="shared" si="5"/>
        <v>-1556.5624105344598</v>
      </c>
      <c r="P30" s="10">
        <f t="shared" si="8"/>
        <v>0</v>
      </c>
    </row>
    <row r="31" spans="1:16" x14ac:dyDescent="0.35">
      <c r="A31" s="8">
        <v>21</v>
      </c>
      <c r="B31" s="9">
        <f t="shared" si="9"/>
        <v>45536</v>
      </c>
      <c r="C31" s="1">
        <v>1719</v>
      </c>
      <c r="D31" s="1">
        <f t="shared" si="0"/>
        <v>1556.5624105344598</v>
      </c>
      <c r="E31" s="1">
        <f t="shared" si="1"/>
        <v>142.64008983027369</v>
      </c>
      <c r="F31" s="1">
        <f t="shared" si="2"/>
        <v>1576.3599101697264</v>
      </c>
      <c r="G31" s="1">
        <f t="shared" si="3"/>
        <v>24771.144808726451</v>
      </c>
      <c r="H31" s="1">
        <f t="shared" si="6"/>
        <v>23348.436158016862</v>
      </c>
      <c r="I31" s="1"/>
      <c r="K31" s="10">
        <f t="shared" si="7"/>
        <v>1556.5624105344598</v>
      </c>
      <c r="L31" s="10">
        <f t="shared" si="7"/>
        <v>142.64008983027369</v>
      </c>
      <c r="M31" s="10">
        <f t="shared" si="4"/>
        <v>1576.3599101697264</v>
      </c>
      <c r="N31" s="10">
        <f t="shared" si="5"/>
        <v>-1719</v>
      </c>
      <c r="O31" s="10">
        <f t="shared" si="5"/>
        <v>-1556.5624105344598</v>
      </c>
      <c r="P31" s="10">
        <f t="shared" si="8"/>
        <v>0</v>
      </c>
    </row>
    <row r="32" spans="1:16" x14ac:dyDescent="0.35">
      <c r="A32" s="8">
        <v>22</v>
      </c>
      <c r="B32" s="9">
        <f t="shared" si="9"/>
        <v>45566</v>
      </c>
      <c r="C32" s="1">
        <v>1719</v>
      </c>
      <c r="D32" s="1">
        <f t="shared" si="0"/>
        <v>1556.5624105344598</v>
      </c>
      <c r="E32" s="1">
        <f t="shared" si="1"/>
        <v>133.51033868387404</v>
      </c>
      <c r="F32" s="1">
        <f t="shared" si="2"/>
        <v>1585.4896613161259</v>
      </c>
      <c r="G32" s="15">
        <f t="shared" si="3"/>
        <v>23185.655147410325</v>
      </c>
      <c r="H32" s="15">
        <f t="shared" si="6"/>
        <v>21791.873747482401</v>
      </c>
      <c r="I32" s="1"/>
      <c r="K32" s="10">
        <f t="shared" si="7"/>
        <v>1556.5624105344598</v>
      </c>
      <c r="L32" s="10">
        <f t="shared" si="7"/>
        <v>133.51033868387404</v>
      </c>
      <c r="M32" s="10">
        <f t="shared" si="4"/>
        <v>1585.4896613161259</v>
      </c>
      <c r="N32" s="10">
        <f t="shared" si="5"/>
        <v>-1719</v>
      </c>
      <c r="O32" s="10">
        <f t="shared" si="5"/>
        <v>-1556.5624105344598</v>
      </c>
      <c r="P32" s="10">
        <f t="shared" si="8"/>
        <v>0</v>
      </c>
    </row>
    <row r="33" spans="1:16" x14ac:dyDescent="0.35">
      <c r="A33" s="8">
        <v>23</v>
      </c>
      <c r="B33" s="9">
        <f t="shared" si="9"/>
        <v>45597</v>
      </c>
      <c r="C33" s="1">
        <v>1719</v>
      </c>
      <c r="D33" s="1">
        <f t="shared" si="0"/>
        <v>1556.5624105344598</v>
      </c>
      <c r="E33" s="1">
        <f t="shared" si="1"/>
        <v>124.32771106208482</v>
      </c>
      <c r="F33" s="1">
        <f t="shared" si="2"/>
        <v>1594.6722889379153</v>
      </c>
      <c r="G33" s="1">
        <f t="shared" si="3"/>
        <v>21590.982858472409</v>
      </c>
      <c r="H33" s="1">
        <f t="shared" si="6"/>
        <v>20235.31133694794</v>
      </c>
      <c r="I33" s="1"/>
      <c r="K33" s="10">
        <f t="shared" si="7"/>
        <v>1556.5624105344598</v>
      </c>
      <c r="L33" s="10">
        <f t="shared" si="7"/>
        <v>124.32771106208482</v>
      </c>
      <c r="M33" s="10">
        <f t="shared" si="4"/>
        <v>1594.6722889379153</v>
      </c>
      <c r="N33" s="10">
        <f t="shared" si="5"/>
        <v>-1719</v>
      </c>
      <c r="O33" s="10">
        <f t="shared" si="5"/>
        <v>-1556.5624105344598</v>
      </c>
      <c r="P33" s="10">
        <f t="shared" si="8"/>
        <v>0</v>
      </c>
    </row>
    <row r="34" spans="1:16" x14ac:dyDescent="0.35">
      <c r="A34" s="8">
        <v>24</v>
      </c>
      <c r="B34" s="9">
        <f t="shared" si="9"/>
        <v>45627</v>
      </c>
      <c r="C34" s="1">
        <v>1719</v>
      </c>
      <c r="D34" s="1">
        <f t="shared" si="0"/>
        <v>1556.5624105344598</v>
      </c>
      <c r="E34" s="1">
        <f t="shared" si="1"/>
        <v>115.09190072198605</v>
      </c>
      <c r="F34" s="1">
        <f t="shared" si="2"/>
        <v>1603.9080992780139</v>
      </c>
      <c r="G34" s="1">
        <f t="shared" si="3"/>
        <v>19987.074759194395</v>
      </c>
      <c r="H34" s="1">
        <f t="shared" si="6"/>
        <v>18678.748926413478</v>
      </c>
      <c r="I34" s="1"/>
      <c r="K34" s="10">
        <f t="shared" si="7"/>
        <v>1556.5624105344598</v>
      </c>
      <c r="L34" s="10">
        <f t="shared" si="7"/>
        <v>115.09190072198605</v>
      </c>
      <c r="M34" s="10">
        <f t="shared" si="4"/>
        <v>1603.9080992780139</v>
      </c>
      <c r="N34" s="10">
        <f t="shared" si="5"/>
        <v>-1719</v>
      </c>
      <c r="O34" s="10">
        <f t="shared" si="5"/>
        <v>-1556.5624105344598</v>
      </c>
      <c r="P34" s="10">
        <f t="shared" si="8"/>
        <v>0</v>
      </c>
    </row>
    <row r="35" spans="1:16" x14ac:dyDescent="0.35">
      <c r="A35" s="8">
        <v>25</v>
      </c>
      <c r="B35" s="9">
        <f t="shared" si="9"/>
        <v>45658</v>
      </c>
      <c r="C35" s="1">
        <v>1719</v>
      </c>
      <c r="D35" s="1">
        <f t="shared" si="0"/>
        <v>1556.5624105344598</v>
      </c>
      <c r="E35" s="1">
        <f t="shared" si="1"/>
        <v>105.80259964700087</v>
      </c>
      <c r="F35" s="1">
        <f t="shared" si="2"/>
        <v>1613.197400352999</v>
      </c>
      <c r="G35" s="1">
        <f t="shared" si="3"/>
        <v>18373.877358841397</v>
      </c>
      <c r="H35" s="1">
        <f t="shared" si="6"/>
        <v>17122.186515879017</v>
      </c>
      <c r="K35" s="10">
        <f t="shared" si="7"/>
        <v>1556.5624105344598</v>
      </c>
      <c r="L35" s="10">
        <f t="shared" si="7"/>
        <v>105.80259964700087</v>
      </c>
      <c r="M35" s="10">
        <f t="shared" si="4"/>
        <v>1613.197400352999</v>
      </c>
      <c r="N35" s="10">
        <f t="shared" si="5"/>
        <v>-1719</v>
      </c>
      <c r="O35" s="10">
        <f t="shared" si="5"/>
        <v>-1556.5624105344598</v>
      </c>
      <c r="P35" s="10">
        <f t="shared" si="8"/>
        <v>0</v>
      </c>
    </row>
    <row r="36" spans="1:16" x14ac:dyDescent="0.35">
      <c r="A36" s="8">
        <v>26</v>
      </c>
      <c r="B36" s="9">
        <f t="shared" si="9"/>
        <v>45689</v>
      </c>
      <c r="C36" s="1">
        <v>1719</v>
      </c>
      <c r="D36" s="1">
        <f t="shared" si="0"/>
        <v>1556.5624105344598</v>
      </c>
      <c r="E36" s="1">
        <f t="shared" si="1"/>
        <v>96.459498036623089</v>
      </c>
      <c r="F36" s="1">
        <f t="shared" si="2"/>
        <v>1622.540501963377</v>
      </c>
      <c r="G36" s="1">
        <f t="shared" si="3"/>
        <v>16751.336856878021</v>
      </c>
      <c r="H36" s="1">
        <f t="shared" si="6"/>
        <v>15565.624105344557</v>
      </c>
      <c r="K36" s="10">
        <f t="shared" si="7"/>
        <v>1556.5624105344598</v>
      </c>
      <c r="L36" s="10">
        <f t="shared" si="7"/>
        <v>96.459498036623089</v>
      </c>
      <c r="M36" s="10">
        <f t="shared" si="4"/>
        <v>1622.540501963377</v>
      </c>
      <c r="N36" s="10">
        <f t="shared" si="5"/>
        <v>-1719</v>
      </c>
      <c r="O36" s="10">
        <f t="shared" si="5"/>
        <v>-1556.5624105344598</v>
      </c>
      <c r="P36" s="10">
        <f t="shared" si="8"/>
        <v>0</v>
      </c>
    </row>
    <row r="37" spans="1:16" x14ac:dyDescent="0.35">
      <c r="A37" s="8">
        <v>27</v>
      </c>
      <c r="B37" s="9">
        <f t="shared" si="9"/>
        <v>45717</v>
      </c>
      <c r="C37" s="1">
        <v>1719</v>
      </c>
      <c r="D37" s="1">
        <f t="shared" si="0"/>
        <v>1556.5624105344598</v>
      </c>
      <c r="E37" s="1">
        <f t="shared" si="1"/>
        <v>87.062284296085224</v>
      </c>
      <c r="F37" s="1">
        <f t="shared" si="2"/>
        <v>1631.9377157039148</v>
      </c>
      <c r="G37" s="1">
        <f t="shared" si="3"/>
        <v>15119.399141174106</v>
      </c>
      <c r="H37" s="1">
        <f t="shared" si="6"/>
        <v>14009.061694810098</v>
      </c>
      <c r="K37" s="10">
        <f t="shared" si="7"/>
        <v>1556.5624105344598</v>
      </c>
      <c r="L37" s="10">
        <f t="shared" si="7"/>
        <v>87.062284296085224</v>
      </c>
      <c r="M37" s="10">
        <f t="shared" si="4"/>
        <v>1631.9377157039148</v>
      </c>
      <c r="N37" s="10">
        <f t="shared" si="5"/>
        <v>-1719</v>
      </c>
      <c r="O37" s="10">
        <f t="shared" si="5"/>
        <v>-1556.5624105344598</v>
      </c>
      <c r="P37" s="10">
        <f t="shared" si="8"/>
        <v>0</v>
      </c>
    </row>
    <row r="38" spans="1:16" x14ac:dyDescent="0.35">
      <c r="A38" s="8">
        <v>28</v>
      </c>
      <c r="B38" s="9">
        <f t="shared" si="9"/>
        <v>45748</v>
      </c>
      <c r="C38" s="1">
        <v>1719</v>
      </c>
      <c r="D38" s="1">
        <f t="shared" si="0"/>
        <v>1556.5624105344598</v>
      </c>
      <c r="E38" s="1">
        <f t="shared" si="1"/>
        <v>77.610645025966704</v>
      </c>
      <c r="F38" s="1">
        <f t="shared" si="2"/>
        <v>1641.3893549740333</v>
      </c>
      <c r="G38" s="1">
        <f t="shared" si="3"/>
        <v>13478.009786200073</v>
      </c>
      <c r="H38" s="1">
        <f t="shared" si="6"/>
        <v>12452.499284275638</v>
      </c>
      <c r="K38" s="10">
        <f t="shared" ref="K38:L46" si="10">D38</f>
        <v>1556.5624105344598</v>
      </c>
      <c r="L38" s="10">
        <f t="shared" si="10"/>
        <v>77.610645025966704</v>
      </c>
      <c r="M38" s="10">
        <f t="shared" si="4"/>
        <v>1641.3893549740333</v>
      </c>
      <c r="N38" s="10">
        <f t="shared" ref="N38:O46" si="11">-C38</f>
        <v>-1719</v>
      </c>
      <c r="O38" s="10">
        <f t="shared" si="11"/>
        <v>-1556.5624105344598</v>
      </c>
      <c r="P38" s="10">
        <f t="shared" si="8"/>
        <v>0</v>
      </c>
    </row>
    <row r="39" spans="1:16" x14ac:dyDescent="0.35">
      <c r="A39" s="8">
        <v>29</v>
      </c>
      <c r="B39" s="9">
        <f t="shared" si="9"/>
        <v>45778</v>
      </c>
      <c r="C39" s="1">
        <v>1719</v>
      </c>
      <c r="D39" s="1">
        <f t="shared" si="0"/>
        <v>1556.5624105344598</v>
      </c>
      <c r="E39" s="1">
        <f t="shared" si="1"/>
        <v>68.1042650117421</v>
      </c>
      <c r="F39" s="1">
        <f t="shared" si="2"/>
        <v>1650.8957349882578</v>
      </c>
      <c r="G39" s="1">
        <f t="shared" si="3"/>
        <v>11827.114051211815</v>
      </c>
      <c r="H39" s="1">
        <f t="shared" si="6"/>
        <v>10895.936873741179</v>
      </c>
      <c r="K39" s="10">
        <f t="shared" si="10"/>
        <v>1556.5624105344598</v>
      </c>
      <c r="L39" s="10">
        <f t="shared" si="10"/>
        <v>68.1042650117421</v>
      </c>
      <c r="M39" s="10">
        <f t="shared" si="4"/>
        <v>1650.8957349882578</v>
      </c>
      <c r="N39" s="10">
        <f t="shared" si="11"/>
        <v>-1719</v>
      </c>
      <c r="O39" s="10">
        <f t="shared" si="11"/>
        <v>-1556.5624105344598</v>
      </c>
      <c r="P39" s="10">
        <f t="shared" si="8"/>
        <v>0</v>
      </c>
    </row>
    <row r="40" spans="1:16" x14ac:dyDescent="0.35">
      <c r="A40" s="8">
        <v>30</v>
      </c>
      <c r="B40" s="9">
        <f t="shared" si="9"/>
        <v>45809</v>
      </c>
      <c r="C40" s="1">
        <v>1719</v>
      </c>
      <c r="D40" s="1">
        <f t="shared" si="0"/>
        <v>1556.5624105344598</v>
      </c>
      <c r="E40" s="1">
        <f t="shared" si="1"/>
        <v>58.542827213268431</v>
      </c>
      <c r="F40" s="1">
        <f t="shared" si="2"/>
        <v>1660.4571727867315</v>
      </c>
      <c r="G40" s="1">
        <f t="shared" si="3"/>
        <v>10166.656878425083</v>
      </c>
      <c r="H40" s="1">
        <f t="shared" si="6"/>
        <v>9339.3744632067192</v>
      </c>
      <c r="K40" s="10">
        <f t="shared" si="10"/>
        <v>1556.5624105344598</v>
      </c>
      <c r="L40" s="10">
        <f t="shared" si="10"/>
        <v>58.542827213268431</v>
      </c>
      <c r="M40" s="10">
        <f t="shared" si="4"/>
        <v>1660.4571727867315</v>
      </c>
      <c r="N40" s="10">
        <f t="shared" si="11"/>
        <v>-1719</v>
      </c>
      <c r="O40" s="10">
        <f t="shared" si="11"/>
        <v>-1556.5624105344598</v>
      </c>
      <c r="P40" s="10">
        <f t="shared" si="8"/>
        <v>0</v>
      </c>
    </row>
    <row r="41" spans="1:16" x14ac:dyDescent="0.35">
      <c r="A41" s="8">
        <v>31</v>
      </c>
      <c r="B41" s="9">
        <f t="shared" si="9"/>
        <v>45839</v>
      </c>
      <c r="C41" s="1">
        <v>1719</v>
      </c>
      <c r="D41" s="1">
        <f t="shared" si="0"/>
        <v>1556.5624105344598</v>
      </c>
      <c r="E41" s="1">
        <f t="shared" si="1"/>
        <v>48.926012754211939</v>
      </c>
      <c r="F41" s="1">
        <f t="shared" si="2"/>
        <v>1670.073987245788</v>
      </c>
      <c r="G41" s="1">
        <f t="shared" si="3"/>
        <v>8496.5828911792942</v>
      </c>
      <c r="H41" s="1">
        <f t="shared" si="6"/>
        <v>7782.8120526722596</v>
      </c>
      <c r="K41" s="10">
        <f t="shared" si="10"/>
        <v>1556.5624105344598</v>
      </c>
      <c r="L41" s="10">
        <f t="shared" si="10"/>
        <v>48.926012754211939</v>
      </c>
      <c r="M41" s="10">
        <f t="shared" si="4"/>
        <v>1670.073987245788</v>
      </c>
      <c r="N41" s="10">
        <f t="shared" si="11"/>
        <v>-1719</v>
      </c>
      <c r="O41" s="10">
        <f t="shared" si="11"/>
        <v>-1556.5624105344598</v>
      </c>
      <c r="P41" s="10">
        <f t="shared" si="8"/>
        <v>0</v>
      </c>
    </row>
    <row r="42" spans="1:16" x14ac:dyDescent="0.35">
      <c r="A42" s="8">
        <v>32</v>
      </c>
      <c r="B42" s="9">
        <f t="shared" si="9"/>
        <v>45870</v>
      </c>
      <c r="C42" s="1">
        <v>1719</v>
      </c>
      <c r="D42" s="1">
        <f t="shared" si="0"/>
        <v>1556.5624105344598</v>
      </c>
      <c r="E42" s="1">
        <f t="shared" si="1"/>
        <v>39.253500911413418</v>
      </c>
      <c r="F42" s="1">
        <f t="shared" si="2"/>
        <v>1679.7464990885867</v>
      </c>
      <c r="G42" s="1">
        <f t="shared" si="3"/>
        <v>6816.8363920907077</v>
      </c>
      <c r="H42" s="1">
        <f t="shared" si="6"/>
        <v>6226.2496421378</v>
      </c>
      <c r="K42" s="10">
        <f t="shared" si="10"/>
        <v>1556.5624105344598</v>
      </c>
      <c r="L42" s="10">
        <f t="shared" si="10"/>
        <v>39.253500911413418</v>
      </c>
      <c r="M42" s="10">
        <f t="shared" si="4"/>
        <v>1679.7464990885867</v>
      </c>
      <c r="N42" s="10">
        <f t="shared" si="11"/>
        <v>-1719</v>
      </c>
      <c r="O42" s="10">
        <f t="shared" si="11"/>
        <v>-1556.5624105344598</v>
      </c>
      <c r="P42" s="10">
        <f t="shared" si="8"/>
        <v>0</v>
      </c>
    </row>
    <row r="43" spans="1:16" x14ac:dyDescent="0.35">
      <c r="A43" s="8">
        <v>33</v>
      </c>
      <c r="B43" s="9">
        <f t="shared" si="9"/>
        <v>45901</v>
      </c>
      <c r="C43" s="1">
        <v>1719</v>
      </c>
      <c r="D43" s="1">
        <f t="shared" si="0"/>
        <v>1556.5624105344598</v>
      </c>
      <c r="E43" s="1">
        <f t="shared" si="1"/>
        <v>29.524969104192021</v>
      </c>
      <c r="F43" s="1">
        <f t="shared" si="2"/>
        <v>1689.475030895808</v>
      </c>
      <c r="G43" s="1">
        <f t="shared" si="3"/>
        <v>5127.3613611948995</v>
      </c>
      <c r="H43" s="1">
        <f t="shared" si="6"/>
        <v>4669.6872316033405</v>
      </c>
      <c r="K43" s="10">
        <f t="shared" si="10"/>
        <v>1556.5624105344598</v>
      </c>
      <c r="L43" s="10">
        <f t="shared" si="10"/>
        <v>29.524969104192021</v>
      </c>
      <c r="M43" s="10">
        <f t="shared" si="4"/>
        <v>1689.475030895808</v>
      </c>
      <c r="N43" s="10">
        <f t="shared" si="11"/>
        <v>-1719</v>
      </c>
      <c r="O43" s="10">
        <f t="shared" si="11"/>
        <v>-1556.5624105344598</v>
      </c>
      <c r="P43" s="10">
        <f t="shared" si="8"/>
        <v>0</v>
      </c>
    </row>
    <row r="44" spans="1:16" x14ac:dyDescent="0.35">
      <c r="A44" s="8">
        <v>34</v>
      </c>
      <c r="B44" s="9">
        <f t="shared" si="9"/>
        <v>45931</v>
      </c>
      <c r="C44" s="1">
        <v>1719</v>
      </c>
      <c r="D44" s="1">
        <f t="shared" si="0"/>
        <v>1556.5624105344598</v>
      </c>
      <c r="E44" s="1">
        <f t="shared" si="1"/>
        <v>19.740092883587128</v>
      </c>
      <c r="F44" s="1">
        <f t="shared" si="2"/>
        <v>1699.2599071164129</v>
      </c>
      <c r="G44" s="1">
        <f t="shared" si="3"/>
        <v>3428.1014540784868</v>
      </c>
      <c r="H44" s="1">
        <f t="shared" si="6"/>
        <v>3113.1248210688809</v>
      </c>
      <c r="K44" s="10">
        <f t="shared" si="10"/>
        <v>1556.5624105344598</v>
      </c>
      <c r="L44" s="10">
        <f t="shared" si="10"/>
        <v>19.740092883587128</v>
      </c>
      <c r="M44" s="10">
        <f t="shared" si="4"/>
        <v>1699.2599071164129</v>
      </c>
      <c r="N44" s="10">
        <f t="shared" si="11"/>
        <v>-1719</v>
      </c>
      <c r="O44" s="10">
        <f t="shared" si="11"/>
        <v>-1556.5624105344598</v>
      </c>
      <c r="P44" s="10">
        <f t="shared" si="8"/>
        <v>0</v>
      </c>
    </row>
    <row r="45" spans="1:16" x14ac:dyDescent="0.35">
      <c r="A45" s="8">
        <v>35</v>
      </c>
      <c r="B45" s="9">
        <f t="shared" si="9"/>
        <v>45962</v>
      </c>
      <c r="C45" s="1">
        <v>1719</v>
      </c>
      <c r="D45" s="1">
        <f t="shared" si="0"/>
        <v>1556.5624105344598</v>
      </c>
      <c r="E45" s="1">
        <f t="shared" si="1"/>
        <v>9.8985459215379041</v>
      </c>
      <c r="F45" s="1">
        <f t="shared" si="2"/>
        <v>1709.101454078462</v>
      </c>
      <c r="G45" s="1">
        <f t="shared" si="3"/>
        <v>1719.0000000000248</v>
      </c>
      <c r="H45" s="1">
        <f t="shared" si="6"/>
        <v>1556.5624105344211</v>
      </c>
      <c r="K45" s="10">
        <f t="shared" si="10"/>
        <v>1556.5624105344598</v>
      </c>
      <c r="L45" s="10">
        <f t="shared" si="10"/>
        <v>9.8985459215379041</v>
      </c>
      <c r="M45" s="10">
        <f t="shared" si="4"/>
        <v>1709.101454078462</v>
      </c>
      <c r="N45" s="10">
        <f t="shared" si="11"/>
        <v>-1719</v>
      </c>
      <c r="O45" s="10">
        <f t="shared" si="11"/>
        <v>-1556.5624105344598</v>
      </c>
      <c r="P45" s="10">
        <f t="shared" si="8"/>
        <v>0</v>
      </c>
    </row>
    <row r="46" spans="1:16" x14ac:dyDescent="0.35">
      <c r="A46" s="8">
        <v>36</v>
      </c>
      <c r="B46" s="9">
        <f t="shared" si="9"/>
        <v>45992</v>
      </c>
      <c r="C46" s="1">
        <v>1719</v>
      </c>
      <c r="D46" s="1">
        <f t="shared" si="0"/>
        <v>1556.5624105344598</v>
      </c>
      <c r="E46" s="1">
        <f t="shared" si="1"/>
        <v>1.4353910652668371E-13</v>
      </c>
      <c r="F46" s="1">
        <f t="shared" si="2"/>
        <v>1718.9999999999998</v>
      </c>
      <c r="G46" s="1">
        <f t="shared" si="3"/>
        <v>2.4927269729838979E-11</v>
      </c>
      <c r="H46" s="1">
        <f t="shared" si="6"/>
        <v>-3.865352482534945E-11</v>
      </c>
      <c r="K46" s="10">
        <f t="shared" si="10"/>
        <v>1556.5624105344598</v>
      </c>
      <c r="L46" s="10">
        <f t="shared" si="10"/>
        <v>1.4353910652668371E-13</v>
      </c>
      <c r="M46" s="10">
        <f t="shared" si="4"/>
        <v>1718.9999999999998</v>
      </c>
      <c r="N46" s="10">
        <f t="shared" si="11"/>
        <v>-1719</v>
      </c>
      <c r="O46" s="10">
        <f t="shared" si="11"/>
        <v>-1556.5624105344598</v>
      </c>
      <c r="P46" s="10">
        <f t="shared" si="8"/>
        <v>0</v>
      </c>
    </row>
    <row r="48" spans="1:16" x14ac:dyDescent="0.35">
      <c r="A48" s="21" t="s">
        <v>97</v>
      </c>
    </row>
    <row r="49" spans="1:3" x14ac:dyDescent="0.35">
      <c r="A49" t="s">
        <v>25</v>
      </c>
      <c r="B49" s="10">
        <f>K11</f>
        <v>1556.5624105344598</v>
      </c>
      <c r="C49" t="s">
        <v>96</v>
      </c>
    </row>
    <row r="50" spans="1:3" x14ac:dyDescent="0.35">
      <c r="A50" t="s">
        <v>24</v>
      </c>
      <c r="B50" s="10">
        <f>L11</f>
        <v>314.58738759643489</v>
      </c>
      <c r="C50" t="s">
        <v>96</v>
      </c>
    </row>
    <row r="52" spans="1:3" x14ac:dyDescent="0.35">
      <c r="A52" s="21" t="s">
        <v>100</v>
      </c>
    </row>
    <row r="53" spans="1:3" x14ac:dyDescent="0.35">
      <c r="A53" t="s">
        <v>26</v>
      </c>
      <c r="B53" s="10">
        <f>G11</f>
        <v>54631.834166836983</v>
      </c>
      <c r="C53" t="s">
        <v>99</v>
      </c>
    </row>
    <row r="54" spans="1:3" x14ac:dyDescent="0.35">
      <c r="A54" t="s">
        <v>27</v>
      </c>
      <c r="B54" s="16">
        <f>H2</f>
        <v>56036.246779240551</v>
      </c>
      <c r="C54" t="s">
        <v>96</v>
      </c>
    </row>
    <row r="55" spans="1:3" x14ac:dyDescent="0.35">
      <c r="A55" t="s">
        <v>94</v>
      </c>
      <c r="B55" s="16">
        <f>B54-H11</f>
        <v>1556.5624105344614</v>
      </c>
      <c r="C55" t="s">
        <v>99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6F67-73AB-49AB-91AE-98B22A3DFC35}">
  <dimension ref="A1:P57"/>
  <sheetViews>
    <sheetView zoomScaleNormal="100" workbookViewId="0">
      <selection activeCell="B3" sqref="B3"/>
    </sheetView>
  </sheetViews>
  <sheetFormatPr defaultColWidth="8.81640625" defaultRowHeight="14.5" x14ac:dyDescent="0.35"/>
  <cols>
    <col min="1" max="1" width="30.1796875" customWidth="1"/>
    <col min="2" max="2" width="19" customWidth="1"/>
    <col min="3" max="3" width="16.54296875" customWidth="1"/>
    <col min="4" max="4" width="21.453125" bestFit="1" customWidth="1"/>
    <col min="5" max="5" width="16.453125" bestFit="1" customWidth="1"/>
    <col min="6" max="6" width="18.81640625" bestFit="1" customWidth="1"/>
    <col min="7" max="7" width="19.81640625" bestFit="1" customWidth="1"/>
    <col min="8" max="8" width="23.54296875" bestFit="1" customWidth="1"/>
    <col min="9" max="9" width="23.453125" bestFit="1" customWidth="1"/>
    <col min="10" max="10" width="2.54296875" customWidth="1"/>
    <col min="11" max="11" width="17.453125" bestFit="1" customWidth="1"/>
    <col min="12" max="12" width="17.453125" customWidth="1"/>
    <col min="13" max="13" width="16.81640625" bestFit="1" customWidth="1"/>
    <col min="14" max="14" width="18.1796875" customWidth="1"/>
    <col min="15" max="15" width="21.453125" bestFit="1" customWidth="1"/>
  </cols>
  <sheetData>
    <row r="1" spans="1:16" x14ac:dyDescent="0.35">
      <c r="A1" s="2" t="s">
        <v>0</v>
      </c>
      <c r="B1" s="3" t="s">
        <v>90</v>
      </c>
      <c r="D1" s="2" t="s">
        <v>1</v>
      </c>
      <c r="E1" s="6">
        <v>0</v>
      </c>
      <c r="G1" s="2" t="s">
        <v>2</v>
      </c>
      <c r="K1" s="2" t="s">
        <v>3</v>
      </c>
      <c r="L1" s="2"/>
    </row>
    <row r="2" spans="1:16" x14ac:dyDescent="0.35">
      <c r="A2" s="2" t="s">
        <v>4</v>
      </c>
      <c r="B2" s="4">
        <v>44943</v>
      </c>
      <c r="D2" s="2" t="s">
        <v>5</v>
      </c>
      <c r="E2" s="6">
        <v>0</v>
      </c>
      <c r="G2" t="s">
        <v>6</v>
      </c>
      <c r="H2" s="10">
        <f>H11</f>
        <v>24516.289999993183</v>
      </c>
      <c r="K2" t="s">
        <v>7</v>
      </c>
      <c r="M2" s="10">
        <f>H2</f>
        <v>24516.289999993183</v>
      </c>
    </row>
    <row r="3" spans="1:16" x14ac:dyDescent="0.35">
      <c r="A3" s="2" t="s">
        <v>93</v>
      </c>
      <c r="B3" s="5">
        <f>RATE(B4,-C12,B5)*B6</f>
        <v>9.9902935766747941E-2</v>
      </c>
      <c r="D3" s="2" t="s">
        <v>8</v>
      </c>
      <c r="E3" s="6">
        <v>0</v>
      </c>
      <c r="G3" t="s">
        <v>9</v>
      </c>
      <c r="H3" s="10">
        <f>-G11</f>
        <v>-24516.289999993183</v>
      </c>
      <c r="K3" t="s">
        <v>6</v>
      </c>
      <c r="M3" s="10">
        <f>-M2</f>
        <v>-24516.289999993183</v>
      </c>
    </row>
    <row r="4" spans="1:16" x14ac:dyDescent="0.35">
      <c r="A4" s="2" t="s">
        <v>11</v>
      </c>
      <c r="B4" s="3">
        <v>36</v>
      </c>
      <c r="H4" s="10"/>
    </row>
    <row r="5" spans="1:16" x14ac:dyDescent="0.35">
      <c r="A5" s="2" t="s">
        <v>83</v>
      </c>
      <c r="B5" s="3">
        <v>24516.29</v>
      </c>
      <c r="C5" s="14"/>
      <c r="D5" s="2"/>
      <c r="E5" s="10"/>
    </row>
    <row r="6" spans="1:16" x14ac:dyDescent="0.35">
      <c r="A6" s="2" t="s">
        <v>84</v>
      </c>
      <c r="B6" s="3">
        <v>12</v>
      </c>
      <c r="C6" s="10"/>
      <c r="D6" s="32"/>
      <c r="E6" s="13"/>
    </row>
    <row r="7" spans="1:16" x14ac:dyDescent="0.35">
      <c r="A7" s="30" t="s">
        <v>81</v>
      </c>
      <c r="B7" s="3"/>
      <c r="G7" s="12"/>
    </row>
    <row r="8" spans="1:16" x14ac:dyDescent="0.35">
      <c r="A8" s="2"/>
      <c r="G8" s="29"/>
      <c r="K8" s="2" t="s">
        <v>95</v>
      </c>
    </row>
    <row r="9" spans="1:16" x14ac:dyDescent="0.35">
      <c r="A9" s="2"/>
      <c r="K9" s="11" t="s">
        <v>21</v>
      </c>
      <c r="L9" s="11" t="s">
        <v>21</v>
      </c>
      <c r="M9" s="11" t="s">
        <v>21</v>
      </c>
      <c r="N9" s="11" t="s">
        <v>22</v>
      </c>
      <c r="O9" s="11" t="s">
        <v>22</v>
      </c>
    </row>
    <row r="10" spans="1:16" s="2" customFormat="1" x14ac:dyDescent="0.35">
      <c r="A10" s="7" t="s">
        <v>12</v>
      </c>
      <c r="B10" s="7" t="s">
        <v>13</v>
      </c>
      <c r="C10" s="7" t="s">
        <v>14</v>
      </c>
      <c r="D10" s="7" t="s">
        <v>19</v>
      </c>
      <c r="E10" s="7" t="s">
        <v>20</v>
      </c>
      <c r="F10" s="7" t="s">
        <v>15</v>
      </c>
      <c r="G10" s="7" t="s">
        <v>16</v>
      </c>
      <c r="H10" s="7" t="s">
        <v>17</v>
      </c>
      <c r="I10" s="7"/>
      <c r="K10" s="2" t="s">
        <v>19</v>
      </c>
      <c r="L10" s="2" t="s">
        <v>20</v>
      </c>
      <c r="M10" s="2" t="s">
        <v>9</v>
      </c>
      <c r="N10" s="2" t="s">
        <v>23</v>
      </c>
      <c r="O10" s="2" t="s">
        <v>18</v>
      </c>
    </row>
    <row r="11" spans="1:16" x14ac:dyDescent="0.35">
      <c r="A11" s="8">
        <v>0</v>
      </c>
      <c r="B11" s="9">
        <f>B2</f>
        <v>44943</v>
      </c>
      <c r="C11" s="1"/>
      <c r="D11" s="1">
        <v>0</v>
      </c>
      <c r="E11" s="1"/>
      <c r="F11" s="1"/>
      <c r="G11" s="1">
        <f>NPV($B$3/12,C12:C47)</f>
        <v>24516.289999993183</v>
      </c>
      <c r="H11" s="1">
        <f>G11+E1+E2-E3</f>
        <v>24516.289999993183</v>
      </c>
      <c r="I11" s="1"/>
    </row>
    <row r="12" spans="1:16" x14ac:dyDescent="0.35">
      <c r="A12" s="8">
        <v>1</v>
      </c>
      <c r="B12" s="9">
        <v>44974</v>
      </c>
      <c r="C12" s="1">
        <v>790.96</v>
      </c>
      <c r="D12" s="1">
        <f t="shared" ref="D12:D47" si="0">$H$2/$B$4</f>
        <v>681.00805555536624</v>
      </c>
      <c r="E12" s="1">
        <f t="shared" ref="E12:E47" si="1">G11*($B$3/12)</f>
        <v>204.10411209235698</v>
      </c>
      <c r="F12" s="1">
        <f t="shared" ref="F12:F47" si="2">C12-E12</f>
        <v>586.85588790764302</v>
      </c>
      <c r="G12" s="1">
        <f t="shared" ref="G12:G47" si="3">G11-C12+E12</f>
        <v>23929.434112085542</v>
      </c>
      <c r="H12" s="1">
        <f>H11-D12</f>
        <v>23835.281944437818</v>
      </c>
      <c r="I12" s="1"/>
      <c r="K12" s="10">
        <f>D12</f>
        <v>681.00805555536624</v>
      </c>
      <c r="L12" s="10">
        <f>E12</f>
        <v>204.10411209235698</v>
      </c>
      <c r="M12" s="10">
        <f t="shared" ref="M12:M47" si="4">F12</f>
        <v>586.85588790764302</v>
      </c>
      <c r="N12" s="10">
        <f t="shared" ref="N12:O38" si="5">-C12</f>
        <v>-790.96</v>
      </c>
      <c r="O12" s="10">
        <f>-D12</f>
        <v>-681.00805555536624</v>
      </c>
      <c r="P12" s="10">
        <f>SUM(K12:O12)</f>
        <v>0</v>
      </c>
    </row>
    <row r="13" spans="1:16" x14ac:dyDescent="0.35">
      <c r="A13" s="8">
        <v>2</v>
      </c>
      <c r="B13" s="9">
        <f>DATE(YEAR(B12), MONTH(B12)+1, DAY(B12))</f>
        <v>45002</v>
      </c>
      <c r="C13" s="1">
        <v>790.96</v>
      </c>
      <c r="D13" s="1">
        <f t="shared" si="0"/>
        <v>681.00805555536624</v>
      </c>
      <c r="E13" s="1">
        <f t="shared" si="1"/>
        <v>199.21839325285907</v>
      </c>
      <c r="F13" s="1">
        <f t="shared" si="2"/>
        <v>591.74160674714096</v>
      </c>
      <c r="G13" s="1">
        <f t="shared" si="3"/>
        <v>23337.692505338404</v>
      </c>
      <c r="H13" s="1">
        <f t="shared" ref="H13:H47" si="6">H12-D13</f>
        <v>23154.273888882453</v>
      </c>
      <c r="I13" s="1"/>
      <c r="K13" s="10">
        <f t="shared" ref="K13:L38" si="7">D13</f>
        <v>681.00805555536624</v>
      </c>
      <c r="L13" s="10">
        <f t="shared" si="7"/>
        <v>199.21839325285907</v>
      </c>
      <c r="M13" s="10">
        <f t="shared" si="4"/>
        <v>591.74160674714096</v>
      </c>
      <c r="N13" s="10">
        <f t="shared" si="5"/>
        <v>-790.96</v>
      </c>
      <c r="O13" s="10">
        <f t="shared" si="5"/>
        <v>-681.00805555536624</v>
      </c>
      <c r="P13" s="10">
        <f t="shared" ref="P13:P38" si="8">SUM(K13:O13)</f>
        <v>0</v>
      </c>
    </row>
    <row r="14" spans="1:16" x14ac:dyDescent="0.35">
      <c r="A14" s="8">
        <v>3</v>
      </c>
      <c r="B14" s="9">
        <f t="shared" ref="B14:B47" si="9">DATE(YEAR(B13), MONTH(B13)+1, DAY(B13))</f>
        <v>45033</v>
      </c>
      <c r="C14" s="1">
        <v>790.96</v>
      </c>
      <c r="D14" s="1">
        <f t="shared" si="0"/>
        <v>681.00805555536624</v>
      </c>
      <c r="E14" s="1">
        <f t="shared" si="1"/>
        <v>194.29199960874479</v>
      </c>
      <c r="F14" s="1">
        <f t="shared" si="2"/>
        <v>596.66800039125519</v>
      </c>
      <c r="G14" s="1">
        <f t="shared" si="3"/>
        <v>22741.024504947149</v>
      </c>
      <c r="H14" s="1">
        <f t="shared" si="6"/>
        <v>22473.265833327088</v>
      </c>
      <c r="I14" s="1"/>
      <c r="K14" s="10">
        <f t="shared" si="7"/>
        <v>681.00805555536624</v>
      </c>
      <c r="L14" s="10">
        <f t="shared" si="7"/>
        <v>194.29199960874479</v>
      </c>
      <c r="M14" s="10">
        <f t="shared" si="4"/>
        <v>596.66800039125519</v>
      </c>
      <c r="N14" s="10">
        <f t="shared" si="5"/>
        <v>-790.96</v>
      </c>
      <c r="O14" s="10">
        <f t="shared" si="5"/>
        <v>-681.00805555536624</v>
      </c>
      <c r="P14" s="10">
        <f t="shared" si="8"/>
        <v>0</v>
      </c>
    </row>
    <row r="15" spans="1:16" x14ac:dyDescent="0.35">
      <c r="A15" s="8">
        <v>4</v>
      </c>
      <c r="B15" s="9">
        <f t="shared" si="9"/>
        <v>45063</v>
      </c>
      <c r="C15" s="1">
        <v>790.96</v>
      </c>
      <c r="D15" s="1">
        <f t="shared" si="0"/>
        <v>681.00805555536624</v>
      </c>
      <c r="E15" s="1">
        <f t="shared" si="1"/>
        <v>189.32459253231465</v>
      </c>
      <c r="F15" s="1">
        <f t="shared" si="2"/>
        <v>601.63540746768535</v>
      </c>
      <c r="G15" s="1">
        <f t="shared" si="3"/>
        <v>22139.389097479463</v>
      </c>
      <c r="H15" s="1">
        <f t="shared" si="6"/>
        <v>21792.257777771723</v>
      </c>
      <c r="I15" s="1"/>
      <c r="K15" s="10">
        <f t="shared" si="7"/>
        <v>681.00805555536624</v>
      </c>
      <c r="L15" s="10">
        <f t="shared" si="7"/>
        <v>189.32459253231465</v>
      </c>
      <c r="M15" s="10">
        <f t="shared" si="4"/>
        <v>601.63540746768535</v>
      </c>
      <c r="N15" s="10">
        <f t="shared" si="5"/>
        <v>-790.96</v>
      </c>
      <c r="O15" s="10">
        <f t="shared" si="5"/>
        <v>-681.00805555536624</v>
      </c>
      <c r="P15" s="10">
        <f t="shared" si="8"/>
        <v>0</v>
      </c>
    </row>
    <row r="16" spans="1:16" x14ac:dyDescent="0.35">
      <c r="A16" s="8">
        <v>5</v>
      </c>
      <c r="B16" s="9">
        <f t="shared" si="9"/>
        <v>45094</v>
      </c>
      <c r="C16" s="1">
        <v>790.96</v>
      </c>
      <c r="D16" s="1">
        <f t="shared" si="0"/>
        <v>681.00805555536624</v>
      </c>
      <c r="E16" s="1">
        <f t="shared" si="1"/>
        <v>184.31583057671088</v>
      </c>
      <c r="F16" s="1">
        <f t="shared" si="2"/>
        <v>606.64416942328921</v>
      </c>
      <c r="G16" s="15">
        <f t="shared" si="3"/>
        <v>21532.744928056174</v>
      </c>
      <c r="H16" s="15">
        <f t="shared" si="6"/>
        <v>21111.249722216358</v>
      </c>
      <c r="I16" s="1"/>
      <c r="K16" s="10">
        <f t="shared" si="7"/>
        <v>681.00805555536624</v>
      </c>
      <c r="L16" s="10">
        <f t="shared" si="7"/>
        <v>184.31583057671088</v>
      </c>
      <c r="M16" s="10">
        <f t="shared" si="4"/>
        <v>606.64416942328921</v>
      </c>
      <c r="N16" s="10">
        <f t="shared" si="5"/>
        <v>-790.96</v>
      </c>
      <c r="O16" s="10">
        <f t="shared" si="5"/>
        <v>-681.00805555536624</v>
      </c>
      <c r="P16" s="10">
        <f t="shared" si="8"/>
        <v>0</v>
      </c>
    </row>
    <row r="17" spans="1:16" x14ac:dyDescent="0.35">
      <c r="A17" s="8">
        <v>6</v>
      </c>
      <c r="B17" s="9">
        <f t="shared" si="9"/>
        <v>45124</v>
      </c>
      <c r="C17" s="1">
        <v>790.96</v>
      </c>
      <c r="D17" s="1">
        <f t="shared" si="0"/>
        <v>681.00805555536624</v>
      </c>
      <c r="E17" s="1">
        <f t="shared" si="1"/>
        <v>179.26536945244695</v>
      </c>
      <c r="F17" s="1">
        <f t="shared" si="2"/>
        <v>611.69463054755306</v>
      </c>
      <c r="G17" s="1">
        <f t="shared" si="3"/>
        <v>20921.05029750862</v>
      </c>
      <c r="H17" s="1">
        <f t="shared" si="6"/>
        <v>20430.241666660993</v>
      </c>
      <c r="I17" s="1"/>
      <c r="K17" s="10">
        <f t="shared" si="7"/>
        <v>681.00805555536624</v>
      </c>
      <c r="L17" s="10">
        <f t="shared" si="7"/>
        <v>179.26536945244695</v>
      </c>
      <c r="M17" s="10">
        <f t="shared" si="4"/>
        <v>611.69463054755306</v>
      </c>
      <c r="N17" s="10">
        <f t="shared" si="5"/>
        <v>-790.96</v>
      </c>
      <c r="O17" s="10">
        <f t="shared" si="5"/>
        <v>-681.00805555536624</v>
      </c>
      <c r="P17" s="10">
        <f t="shared" si="8"/>
        <v>0</v>
      </c>
    </row>
    <row r="18" spans="1:16" x14ac:dyDescent="0.35">
      <c r="A18" s="8">
        <v>7</v>
      </c>
      <c r="B18" s="9">
        <f t="shared" si="9"/>
        <v>45155</v>
      </c>
      <c r="C18" s="1">
        <v>790.96</v>
      </c>
      <c r="D18" s="1">
        <f t="shared" si="0"/>
        <v>681.00805555536624</v>
      </c>
      <c r="E18" s="1">
        <f t="shared" si="1"/>
        <v>174.17286200374221</v>
      </c>
      <c r="F18" s="1">
        <f t="shared" si="2"/>
        <v>616.7871379962578</v>
      </c>
      <c r="G18" s="1">
        <f t="shared" si="3"/>
        <v>20304.263159512364</v>
      </c>
      <c r="H18" s="1">
        <f t="shared" si="6"/>
        <v>19749.233611105628</v>
      </c>
      <c r="I18" s="1"/>
      <c r="K18" s="10">
        <f t="shared" si="7"/>
        <v>681.00805555536624</v>
      </c>
      <c r="L18" s="10">
        <f t="shared" si="7"/>
        <v>174.17286200374221</v>
      </c>
      <c r="M18" s="10">
        <f t="shared" si="4"/>
        <v>616.7871379962578</v>
      </c>
      <c r="N18" s="10">
        <f t="shared" si="5"/>
        <v>-790.96</v>
      </c>
      <c r="O18" s="10">
        <f t="shared" si="5"/>
        <v>-681.00805555536624</v>
      </c>
      <c r="P18" s="10">
        <f t="shared" si="8"/>
        <v>0</v>
      </c>
    </row>
    <row r="19" spans="1:16" x14ac:dyDescent="0.35">
      <c r="A19" s="8">
        <v>8</v>
      </c>
      <c r="B19" s="9">
        <f t="shared" si="9"/>
        <v>45186</v>
      </c>
      <c r="C19" s="1">
        <v>790.96</v>
      </c>
      <c r="D19" s="1">
        <f t="shared" si="0"/>
        <v>681.00805555536624</v>
      </c>
      <c r="E19" s="1">
        <f t="shared" si="1"/>
        <v>169.0379581846592</v>
      </c>
      <c r="F19" s="1">
        <f t="shared" si="2"/>
        <v>621.92204181534089</v>
      </c>
      <c r="G19" s="1">
        <f t="shared" si="3"/>
        <v>19682.341117697026</v>
      </c>
      <c r="H19" s="1">
        <f t="shared" si="6"/>
        <v>19068.225555550263</v>
      </c>
      <c r="I19" s="1"/>
      <c r="K19" s="10">
        <f t="shared" si="7"/>
        <v>681.00805555536624</v>
      </c>
      <c r="L19" s="10">
        <f t="shared" si="7"/>
        <v>169.0379581846592</v>
      </c>
      <c r="M19" s="10">
        <f t="shared" si="4"/>
        <v>621.92204181534089</v>
      </c>
      <c r="N19" s="10">
        <f t="shared" si="5"/>
        <v>-790.96</v>
      </c>
      <c r="O19" s="10">
        <f t="shared" si="5"/>
        <v>-681.00805555536624</v>
      </c>
      <c r="P19" s="10">
        <f t="shared" si="8"/>
        <v>0</v>
      </c>
    </row>
    <row r="20" spans="1:16" x14ac:dyDescent="0.35">
      <c r="A20" s="8">
        <v>9</v>
      </c>
      <c r="B20" s="9">
        <f t="shared" si="9"/>
        <v>45216</v>
      </c>
      <c r="C20" s="1">
        <v>790.96</v>
      </c>
      <c r="D20" s="1">
        <f t="shared" si="0"/>
        <v>681.00805555536624</v>
      </c>
      <c r="E20" s="1">
        <f t="shared" si="1"/>
        <v>163.86030503504233</v>
      </c>
      <c r="F20" s="1">
        <f t="shared" si="2"/>
        <v>627.09969496495773</v>
      </c>
      <c r="G20" s="1">
        <f t="shared" si="3"/>
        <v>19055.24142273207</v>
      </c>
      <c r="H20" s="1">
        <f t="shared" si="6"/>
        <v>18387.217499994898</v>
      </c>
      <c r="I20" s="1"/>
      <c r="K20" s="10">
        <f t="shared" si="7"/>
        <v>681.00805555536624</v>
      </c>
      <c r="L20" s="10">
        <f t="shared" si="7"/>
        <v>163.86030503504233</v>
      </c>
      <c r="M20" s="10">
        <f t="shared" si="4"/>
        <v>627.09969496495773</v>
      </c>
      <c r="N20" s="10">
        <f t="shared" si="5"/>
        <v>-790.96</v>
      </c>
      <c r="O20" s="10">
        <f t="shared" si="5"/>
        <v>-681.00805555536624</v>
      </c>
      <c r="P20" s="10">
        <f t="shared" si="8"/>
        <v>0</v>
      </c>
    </row>
    <row r="21" spans="1:16" x14ac:dyDescent="0.35">
      <c r="A21" s="8">
        <v>10</v>
      </c>
      <c r="B21" s="9">
        <f t="shared" si="9"/>
        <v>45247</v>
      </c>
      <c r="C21" s="1">
        <v>790.96</v>
      </c>
      <c r="D21" s="1">
        <f t="shared" si="0"/>
        <v>681.00805555536624</v>
      </c>
      <c r="E21" s="1">
        <f t="shared" si="1"/>
        <v>158.63954665625639</v>
      </c>
      <c r="F21" s="1">
        <f t="shared" si="2"/>
        <v>632.32045334374368</v>
      </c>
      <c r="G21" s="1">
        <f t="shared" si="3"/>
        <v>18422.920969388328</v>
      </c>
      <c r="H21" s="1">
        <f t="shared" si="6"/>
        <v>17706.209444439533</v>
      </c>
      <c r="I21" s="1"/>
      <c r="K21" s="10">
        <f t="shared" si="7"/>
        <v>681.00805555536624</v>
      </c>
      <c r="L21" s="10">
        <f t="shared" si="7"/>
        <v>158.63954665625639</v>
      </c>
      <c r="M21" s="10">
        <f t="shared" si="4"/>
        <v>632.32045334374368</v>
      </c>
      <c r="N21" s="10">
        <f t="shared" si="5"/>
        <v>-790.96</v>
      </c>
      <c r="O21" s="10">
        <f t="shared" si="5"/>
        <v>-681.00805555536624</v>
      </c>
      <c r="P21" s="10">
        <f t="shared" si="8"/>
        <v>0</v>
      </c>
    </row>
    <row r="22" spans="1:16" x14ac:dyDescent="0.35">
      <c r="A22" s="8">
        <v>11</v>
      </c>
      <c r="B22" s="9">
        <f t="shared" si="9"/>
        <v>45277</v>
      </c>
      <c r="C22" s="1">
        <v>790.96</v>
      </c>
      <c r="D22" s="1">
        <f t="shared" si="0"/>
        <v>681.00805555536624</v>
      </c>
      <c r="E22" s="1">
        <f t="shared" si="1"/>
        <v>153.37532418672299</v>
      </c>
      <c r="F22" s="1">
        <f t="shared" si="2"/>
        <v>637.58467581327704</v>
      </c>
      <c r="G22" s="1">
        <f t="shared" si="3"/>
        <v>17785.336293575052</v>
      </c>
      <c r="H22" s="1">
        <f t="shared" si="6"/>
        <v>17025.201388884168</v>
      </c>
      <c r="I22" s="1"/>
      <c r="K22" s="10">
        <f t="shared" si="7"/>
        <v>681.00805555536624</v>
      </c>
      <c r="L22" s="10">
        <f t="shared" si="7"/>
        <v>153.37532418672299</v>
      </c>
      <c r="M22" s="10">
        <f t="shared" si="4"/>
        <v>637.58467581327704</v>
      </c>
      <c r="N22" s="10">
        <f t="shared" si="5"/>
        <v>-790.96</v>
      </c>
      <c r="O22" s="10">
        <f t="shared" si="5"/>
        <v>-681.00805555536624</v>
      </c>
      <c r="P22" s="10">
        <f t="shared" si="8"/>
        <v>0</v>
      </c>
    </row>
    <row r="23" spans="1:16" x14ac:dyDescent="0.35">
      <c r="A23" s="8">
        <v>12</v>
      </c>
      <c r="B23" s="9">
        <f t="shared" si="9"/>
        <v>45308</v>
      </c>
      <c r="C23" s="1">
        <v>790.96</v>
      </c>
      <c r="D23" s="1">
        <f t="shared" si="0"/>
        <v>681.00805555536624</v>
      </c>
      <c r="E23" s="1">
        <f t="shared" si="1"/>
        <v>148.06727577725329</v>
      </c>
      <c r="F23" s="1">
        <f t="shared" si="2"/>
        <v>642.89272422274678</v>
      </c>
      <c r="G23" s="1">
        <f t="shared" si="3"/>
        <v>17142.443569352305</v>
      </c>
      <c r="H23" s="1">
        <f t="shared" si="6"/>
        <v>16344.193333328802</v>
      </c>
      <c r="I23" s="1"/>
      <c r="K23" s="10">
        <f t="shared" si="7"/>
        <v>681.00805555536624</v>
      </c>
      <c r="L23" s="10">
        <f t="shared" si="7"/>
        <v>148.06727577725329</v>
      </c>
      <c r="M23" s="10">
        <f t="shared" si="4"/>
        <v>642.89272422274678</v>
      </c>
      <c r="N23" s="10">
        <f t="shared" si="5"/>
        <v>-790.96</v>
      </c>
      <c r="O23" s="10">
        <f t="shared" si="5"/>
        <v>-681.00805555536624</v>
      </c>
      <c r="P23" s="10">
        <f t="shared" si="8"/>
        <v>0</v>
      </c>
    </row>
    <row r="24" spans="1:16" x14ac:dyDescent="0.35">
      <c r="A24" s="8">
        <v>13</v>
      </c>
      <c r="B24" s="9">
        <f t="shared" si="9"/>
        <v>45339</v>
      </c>
      <c r="C24" s="1">
        <v>790.96</v>
      </c>
      <c r="D24" s="1">
        <f t="shared" si="0"/>
        <v>681.00805555536624</v>
      </c>
      <c r="E24" s="1">
        <f t="shared" si="1"/>
        <v>142.71503656617537</v>
      </c>
      <c r="F24" s="1">
        <f t="shared" si="2"/>
        <v>648.24496343382464</v>
      </c>
      <c r="G24" s="1">
        <f t="shared" si="3"/>
        <v>16494.198605918482</v>
      </c>
      <c r="H24" s="1">
        <f t="shared" si="6"/>
        <v>15663.185277773435</v>
      </c>
      <c r="I24" s="1"/>
      <c r="K24" s="10">
        <f t="shared" si="7"/>
        <v>681.00805555536624</v>
      </c>
      <c r="L24" s="10">
        <f t="shared" si="7"/>
        <v>142.71503656617537</v>
      </c>
      <c r="M24" s="10">
        <f t="shared" si="4"/>
        <v>648.24496343382464</v>
      </c>
      <c r="N24" s="10">
        <f t="shared" si="5"/>
        <v>-790.96</v>
      </c>
      <c r="O24" s="10">
        <f t="shared" si="5"/>
        <v>-681.00805555536624</v>
      </c>
      <c r="P24" s="10">
        <f t="shared" si="8"/>
        <v>0</v>
      </c>
    </row>
    <row r="25" spans="1:16" x14ac:dyDescent="0.35">
      <c r="A25" s="8">
        <v>14</v>
      </c>
      <c r="B25" s="9">
        <f t="shared" si="9"/>
        <v>45368</v>
      </c>
      <c r="C25" s="1">
        <v>790.96</v>
      </c>
      <c r="D25" s="1">
        <f t="shared" si="0"/>
        <v>681.00805555536624</v>
      </c>
      <c r="E25" s="1">
        <f t="shared" si="1"/>
        <v>137.3182386542548</v>
      </c>
      <c r="F25" s="1">
        <f t="shared" si="2"/>
        <v>653.64176134574518</v>
      </c>
      <c r="G25" s="1">
        <f t="shared" si="3"/>
        <v>15840.556844572737</v>
      </c>
      <c r="H25" s="1">
        <f t="shared" si="6"/>
        <v>14982.177222218068</v>
      </c>
      <c r="I25" s="1"/>
      <c r="K25" s="10">
        <f t="shared" si="7"/>
        <v>681.00805555536624</v>
      </c>
      <c r="L25" s="10">
        <f t="shared" si="7"/>
        <v>137.3182386542548</v>
      </c>
      <c r="M25" s="10">
        <f t="shared" si="4"/>
        <v>653.64176134574518</v>
      </c>
      <c r="N25" s="10">
        <f t="shared" si="5"/>
        <v>-790.96</v>
      </c>
      <c r="O25" s="10">
        <f t="shared" si="5"/>
        <v>-681.00805555536624</v>
      </c>
      <c r="P25" s="10">
        <f t="shared" si="8"/>
        <v>0</v>
      </c>
    </row>
    <row r="26" spans="1:16" x14ac:dyDescent="0.35">
      <c r="A26" s="8">
        <v>15</v>
      </c>
      <c r="B26" s="9">
        <f t="shared" si="9"/>
        <v>45399</v>
      </c>
      <c r="C26" s="1">
        <v>790.96</v>
      </c>
      <c r="D26" s="1">
        <f t="shared" si="0"/>
        <v>681.00805555536624</v>
      </c>
      <c r="E26" s="1">
        <f t="shared" si="1"/>
        <v>131.87651107940579</v>
      </c>
      <c r="F26" s="1">
        <f t="shared" si="2"/>
        <v>659.08348892059428</v>
      </c>
      <c r="G26" s="1">
        <f t="shared" si="3"/>
        <v>15181.473355652144</v>
      </c>
      <c r="H26" s="1">
        <f t="shared" si="6"/>
        <v>14301.169166662701</v>
      </c>
      <c r="I26" s="1"/>
      <c r="K26" s="10">
        <f t="shared" si="7"/>
        <v>681.00805555536624</v>
      </c>
      <c r="L26" s="10">
        <f t="shared" si="7"/>
        <v>131.87651107940579</v>
      </c>
      <c r="M26" s="10">
        <f t="shared" si="4"/>
        <v>659.08348892059428</v>
      </c>
      <c r="N26" s="10">
        <f t="shared" si="5"/>
        <v>-790.96</v>
      </c>
      <c r="O26" s="10">
        <f t="shared" si="5"/>
        <v>-681.00805555536624</v>
      </c>
      <c r="P26" s="10">
        <f t="shared" si="8"/>
        <v>0</v>
      </c>
    </row>
    <row r="27" spans="1:16" x14ac:dyDescent="0.35">
      <c r="A27" s="8">
        <v>16</v>
      </c>
      <c r="B27" s="9">
        <f t="shared" si="9"/>
        <v>45429</v>
      </c>
      <c r="C27" s="1">
        <v>790.96</v>
      </c>
      <c r="D27" s="1">
        <f t="shared" si="0"/>
        <v>681.00805555536624</v>
      </c>
      <c r="E27" s="1">
        <f t="shared" si="1"/>
        <v>126.38947979119263</v>
      </c>
      <c r="F27" s="1">
        <f t="shared" si="2"/>
        <v>664.57052020880747</v>
      </c>
      <c r="G27" s="1">
        <f t="shared" si="3"/>
        <v>14516.902835443336</v>
      </c>
      <c r="H27" s="1">
        <f t="shared" si="6"/>
        <v>13620.161111107334</v>
      </c>
      <c r="I27" s="1"/>
      <c r="K27" s="10">
        <f t="shared" si="7"/>
        <v>681.00805555536624</v>
      </c>
      <c r="L27" s="10">
        <f t="shared" si="7"/>
        <v>126.38947979119263</v>
      </c>
      <c r="M27" s="10">
        <f t="shared" si="4"/>
        <v>664.57052020880747</v>
      </c>
      <c r="N27" s="10">
        <f t="shared" si="5"/>
        <v>-790.96</v>
      </c>
      <c r="O27" s="10">
        <f t="shared" si="5"/>
        <v>-681.00805555536624</v>
      </c>
      <c r="P27" s="10">
        <f t="shared" si="8"/>
        <v>0</v>
      </c>
    </row>
    <row r="28" spans="1:16" x14ac:dyDescent="0.35">
      <c r="A28" s="8">
        <v>17</v>
      </c>
      <c r="B28" s="9">
        <f t="shared" si="9"/>
        <v>45460</v>
      </c>
      <c r="C28" s="1">
        <v>790.96</v>
      </c>
      <c r="D28" s="1">
        <f t="shared" si="0"/>
        <v>681.00805555536624</v>
      </c>
      <c r="E28" s="1">
        <f t="shared" si="1"/>
        <v>120.85676762511805</v>
      </c>
      <c r="F28" s="1">
        <f t="shared" si="2"/>
        <v>670.10323237488194</v>
      </c>
      <c r="G28" s="1">
        <f t="shared" si="3"/>
        <v>13846.799603068455</v>
      </c>
      <c r="H28" s="1">
        <f t="shared" si="6"/>
        <v>12939.153055551968</v>
      </c>
      <c r="I28" s="1"/>
      <c r="K28" s="10">
        <f t="shared" si="7"/>
        <v>681.00805555536624</v>
      </c>
      <c r="L28" s="10">
        <f t="shared" si="7"/>
        <v>120.85676762511805</v>
      </c>
      <c r="M28" s="10">
        <f t="shared" si="4"/>
        <v>670.10323237488194</v>
      </c>
      <c r="N28" s="10">
        <f t="shared" si="5"/>
        <v>-790.96</v>
      </c>
      <c r="O28" s="10">
        <f t="shared" si="5"/>
        <v>-681.00805555536624</v>
      </c>
      <c r="P28" s="10">
        <f t="shared" si="8"/>
        <v>0</v>
      </c>
    </row>
    <row r="29" spans="1:16" x14ac:dyDescent="0.35">
      <c r="A29" s="8">
        <v>18</v>
      </c>
      <c r="B29" s="9">
        <f t="shared" si="9"/>
        <v>45490</v>
      </c>
      <c r="C29" s="1">
        <v>790.96</v>
      </c>
      <c r="D29" s="1">
        <f t="shared" si="0"/>
        <v>681.00805555536624</v>
      </c>
      <c r="E29" s="1">
        <f t="shared" si="1"/>
        <v>115.27799427669824</v>
      </c>
      <c r="F29" s="1">
        <f t="shared" si="2"/>
        <v>675.68200572330181</v>
      </c>
      <c r="G29" s="1">
        <f t="shared" si="3"/>
        <v>13171.117597345154</v>
      </c>
      <c r="H29" s="1">
        <f t="shared" si="6"/>
        <v>12258.144999996601</v>
      </c>
      <c r="I29" s="1"/>
      <c r="K29" s="10">
        <f t="shared" si="7"/>
        <v>681.00805555536624</v>
      </c>
      <c r="L29" s="10">
        <f t="shared" si="7"/>
        <v>115.27799427669824</v>
      </c>
      <c r="M29" s="10">
        <f t="shared" si="4"/>
        <v>675.68200572330181</v>
      </c>
      <c r="N29" s="10">
        <f t="shared" si="5"/>
        <v>-790.96</v>
      </c>
      <c r="O29" s="10">
        <f t="shared" si="5"/>
        <v>-681.00805555536624</v>
      </c>
      <c r="P29" s="10">
        <f t="shared" si="8"/>
        <v>0</v>
      </c>
    </row>
    <row r="30" spans="1:16" x14ac:dyDescent="0.35">
      <c r="A30" s="8">
        <v>19</v>
      </c>
      <c r="B30" s="9">
        <f t="shared" si="9"/>
        <v>45521</v>
      </c>
      <c r="C30" s="1">
        <v>790.96</v>
      </c>
      <c r="D30" s="1">
        <f t="shared" si="0"/>
        <v>681.00805555536624</v>
      </c>
      <c r="E30" s="1">
        <f t="shared" si="1"/>
        <v>109.65277627532136</v>
      </c>
      <c r="F30" s="1">
        <f t="shared" si="2"/>
        <v>681.30722372467869</v>
      </c>
      <c r="G30" s="1">
        <f t="shared" si="3"/>
        <v>12489.810373620476</v>
      </c>
      <c r="H30" s="1">
        <f t="shared" si="6"/>
        <v>11577.136944441234</v>
      </c>
      <c r="I30" s="1"/>
      <c r="K30" s="10">
        <f t="shared" si="7"/>
        <v>681.00805555536624</v>
      </c>
      <c r="L30" s="10">
        <f t="shared" si="7"/>
        <v>109.65277627532136</v>
      </c>
      <c r="M30" s="10">
        <f t="shared" si="4"/>
        <v>681.30722372467869</v>
      </c>
      <c r="N30" s="10">
        <f t="shared" si="5"/>
        <v>-790.96</v>
      </c>
      <c r="O30" s="10">
        <f t="shared" si="5"/>
        <v>-681.00805555536624</v>
      </c>
      <c r="P30" s="10">
        <f t="shared" si="8"/>
        <v>0</v>
      </c>
    </row>
    <row r="31" spans="1:16" x14ac:dyDescent="0.35">
      <c r="A31" s="8">
        <v>20</v>
      </c>
      <c r="B31" s="9">
        <f t="shared" si="9"/>
        <v>45552</v>
      </c>
      <c r="C31" s="1">
        <v>790.96</v>
      </c>
      <c r="D31" s="1">
        <f t="shared" si="0"/>
        <v>681.00805555536624</v>
      </c>
      <c r="E31" s="1">
        <f t="shared" si="1"/>
        <v>103.98072695788905</v>
      </c>
      <c r="F31" s="1">
        <f t="shared" si="2"/>
        <v>686.979273042111</v>
      </c>
      <c r="G31" s="1">
        <f t="shared" si="3"/>
        <v>11802.831100578365</v>
      </c>
      <c r="H31" s="1">
        <f t="shared" si="6"/>
        <v>10896.128888885867</v>
      </c>
      <c r="I31" s="1"/>
      <c r="K31" s="10">
        <f t="shared" si="7"/>
        <v>681.00805555536624</v>
      </c>
      <c r="L31" s="10">
        <f t="shared" si="7"/>
        <v>103.98072695788905</v>
      </c>
      <c r="M31" s="10">
        <f t="shared" si="4"/>
        <v>686.979273042111</v>
      </c>
      <c r="N31" s="10">
        <f t="shared" si="5"/>
        <v>-790.96</v>
      </c>
      <c r="O31" s="10">
        <f t="shared" si="5"/>
        <v>-681.00805555536624</v>
      </c>
      <c r="P31" s="10">
        <f t="shared" si="8"/>
        <v>0</v>
      </c>
    </row>
    <row r="32" spans="1:16" x14ac:dyDescent="0.35">
      <c r="A32" s="8">
        <v>21</v>
      </c>
      <c r="B32" s="9">
        <f t="shared" si="9"/>
        <v>45582</v>
      </c>
      <c r="C32" s="1">
        <v>790.96</v>
      </c>
      <c r="D32" s="1">
        <f t="shared" si="0"/>
        <v>681.00805555536624</v>
      </c>
      <c r="E32" s="1">
        <f t="shared" si="1"/>
        <v>98.261456442237943</v>
      </c>
      <c r="F32" s="1">
        <f t="shared" si="2"/>
        <v>692.69854355776215</v>
      </c>
      <c r="G32" s="1">
        <f t="shared" si="3"/>
        <v>11110.132557020605</v>
      </c>
      <c r="H32" s="1">
        <f t="shared" si="6"/>
        <v>10215.1208333305</v>
      </c>
      <c r="I32" s="1"/>
      <c r="K32" s="10">
        <f t="shared" si="7"/>
        <v>681.00805555536624</v>
      </c>
      <c r="L32" s="10">
        <f t="shared" si="7"/>
        <v>98.261456442237943</v>
      </c>
      <c r="M32" s="10">
        <f t="shared" si="4"/>
        <v>692.69854355776215</v>
      </c>
      <c r="N32" s="10">
        <f t="shared" si="5"/>
        <v>-790.96</v>
      </c>
      <c r="O32" s="10">
        <f t="shared" si="5"/>
        <v>-681.00805555536624</v>
      </c>
      <c r="P32" s="10">
        <f t="shared" si="8"/>
        <v>0</v>
      </c>
    </row>
    <row r="33" spans="1:16" x14ac:dyDescent="0.35">
      <c r="A33" s="8">
        <v>22</v>
      </c>
      <c r="B33" s="9">
        <f t="shared" si="9"/>
        <v>45613</v>
      </c>
      <c r="C33" s="1">
        <v>790.96</v>
      </c>
      <c r="D33" s="1">
        <f t="shared" si="0"/>
        <v>681.00805555536624</v>
      </c>
      <c r="E33" s="1">
        <f t="shared" si="1"/>
        <v>92.494571600340379</v>
      </c>
      <c r="F33" s="1">
        <f t="shared" si="2"/>
        <v>698.46542839965969</v>
      </c>
      <c r="G33" s="1">
        <f t="shared" si="3"/>
        <v>10411.667128620944</v>
      </c>
      <c r="H33" s="1">
        <f t="shared" si="6"/>
        <v>9534.1127777751335</v>
      </c>
      <c r="I33" s="1"/>
      <c r="K33" s="10">
        <f t="shared" si="7"/>
        <v>681.00805555536624</v>
      </c>
      <c r="L33" s="10">
        <f t="shared" si="7"/>
        <v>92.494571600340379</v>
      </c>
      <c r="M33" s="10">
        <f t="shared" si="4"/>
        <v>698.46542839965969</v>
      </c>
      <c r="N33" s="10">
        <f t="shared" si="5"/>
        <v>-790.96</v>
      </c>
      <c r="O33" s="10">
        <f t="shared" si="5"/>
        <v>-681.00805555536624</v>
      </c>
      <c r="P33" s="10">
        <f t="shared" si="8"/>
        <v>0</v>
      </c>
    </row>
    <row r="34" spans="1:16" x14ac:dyDescent="0.35">
      <c r="A34" s="8">
        <v>23</v>
      </c>
      <c r="B34" s="9">
        <f t="shared" si="9"/>
        <v>45643</v>
      </c>
      <c r="C34" s="1">
        <v>790.96</v>
      </c>
      <c r="D34" s="1">
        <f t="shared" si="0"/>
        <v>681.00805555536624</v>
      </c>
      <c r="E34" s="1">
        <f t="shared" si="1"/>
        <v>86.679676031281588</v>
      </c>
      <c r="F34" s="1">
        <f t="shared" si="2"/>
        <v>704.28032396871845</v>
      </c>
      <c r="G34" s="1">
        <f t="shared" si="3"/>
        <v>9707.3868046522239</v>
      </c>
      <c r="H34" s="1">
        <f t="shared" si="6"/>
        <v>8853.1047222197667</v>
      </c>
      <c r="I34" s="1"/>
      <c r="K34" s="10">
        <f t="shared" si="7"/>
        <v>681.00805555536624</v>
      </c>
      <c r="L34" s="10">
        <f t="shared" si="7"/>
        <v>86.679676031281588</v>
      </c>
      <c r="M34" s="10">
        <f t="shared" si="4"/>
        <v>704.28032396871845</v>
      </c>
      <c r="N34" s="10">
        <f t="shared" si="5"/>
        <v>-790.96</v>
      </c>
      <c r="O34" s="10">
        <f t="shared" si="5"/>
        <v>-681.00805555536624</v>
      </c>
      <c r="P34" s="10">
        <f t="shared" si="8"/>
        <v>0</v>
      </c>
    </row>
    <row r="35" spans="1:16" x14ac:dyDescent="0.35">
      <c r="A35" s="8">
        <v>24</v>
      </c>
      <c r="B35" s="9">
        <f t="shared" si="9"/>
        <v>45674</v>
      </c>
      <c r="C35" s="1">
        <v>790.96</v>
      </c>
      <c r="D35" s="1">
        <f t="shared" si="0"/>
        <v>681.00805555536624</v>
      </c>
      <c r="E35" s="1">
        <f t="shared" si="1"/>
        <v>80.816370034012309</v>
      </c>
      <c r="F35" s="1">
        <f t="shared" si="2"/>
        <v>710.14362996598777</v>
      </c>
      <c r="G35" s="1">
        <f t="shared" si="3"/>
        <v>8997.2431746862349</v>
      </c>
      <c r="H35" s="1">
        <f t="shared" si="6"/>
        <v>8172.0966666644008</v>
      </c>
      <c r="I35" s="1"/>
      <c r="K35" s="10">
        <f t="shared" si="7"/>
        <v>681.00805555536624</v>
      </c>
      <c r="L35" s="10">
        <f t="shared" si="7"/>
        <v>80.816370034012309</v>
      </c>
      <c r="M35" s="10">
        <f t="shared" si="4"/>
        <v>710.14362996598777</v>
      </c>
      <c r="N35" s="10">
        <f t="shared" si="5"/>
        <v>-790.96</v>
      </c>
      <c r="O35" s="10">
        <f t="shared" si="5"/>
        <v>-681.00805555536624</v>
      </c>
      <c r="P35" s="10">
        <f t="shared" si="8"/>
        <v>0</v>
      </c>
    </row>
    <row r="36" spans="1:16" x14ac:dyDescent="0.35">
      <c r="A36" s="8">
        <v>25</v>
      </c>
      <c r="B36" s="9">
        <f t="shared" si="9"/>
        <v>45705</v>
      </c>
      <c r="C36" s="1">
        <v>790.96</v>
      </c>
      <c r="D36" s="1">
        <f t="shared" si="0"/>
        <v>681.00805555536624</v>
      </c>
      <c r="E36" s="1">
        <f t="shared" si="1"/>
        <v>74.904250579874187</v>
      </c>
      <c r="F36" s="1">
        <f t="shared" si="2"/>
        <v>716.05574942012584</v>
      </c>
      <c r="G36" s="1">
        <f t="shared" si="3"/>
        <v>8281.1874252661091</v>
      </c>
      <c r="H36" s="1">
        <f t="shared" si="6"/>
        <v>7491.0886111090349</v>
      </c>
      <c r="K36" s="10">
        <f t="shared" si="7"/>
        <v>681.00805555536624</v>
      </c>
      <c r="L36" s="10">
        <f t="shared" si="7"/>
        <v>74.904250579874187</v>
      </c>
      <c r="M36" s="10">
        <f t="shared" si="4"/>
        <v>716.05574942012584</v>
      </c>
      <c r="N36" s="10">
        <f t="shared" si="5"/>
        <v>-790.96</v>
      </c>
      <c r="O36" s="10">
        <f t="shared" si="5"/>
        <v>-681.00805555536624</v>
      </c>
      <c r="P36" s="10">
        <f t="shared" si="8"/>
        <v>0</v>
      </c>
    </row>
    <row r="37" spans="1:16" x14ac:dyDescent="0.35">
      <c r="A37" s="8">
        <v>26</v>
      </c>
      <c r="B37" s="9">
        <f t="shared" si="9"/>
        <v>45733</v>
      </c>
      <c r="C37" s="1">
        <v>790.96</v>
      </c>
      <c r="D37" s="1">
        <f t="shared" si="0"/>
        <v>681.00805555536624</v>
      </c>
      <c r="E37" s="1">
        <f t="shared" si="1"/>
        <v>68.942911284896738</v>
      </c>
      <c r="F37" s="1">
        <f t="shared" si="2"/>
        <v>722.01708871510334</v>
      </c>
      <c r="G37" s="1">
        <f t="shared" si="3"/>
        <v>7559.1703365510057</v>
      </c>
      <c r="H37" s="1">
        <f t="shared" si="6"/>
        <v>6810.080555553669</v>
      </c>
      <c r="K37" s="10">
        <f t="shared" si="7"/>
        <v>681.00805555536624</v>
      </c>
      <c r="L37" s="10">
        <f t="shared" si="7"/>
        <v>68.942911284896738</v>
      </c>
      <c r="M37" s="10">
        <f t="shared" si="4"/>
        <v>722.01708871510334</v>
      </c>
      <c r="N37" s="10">
        <f t="shared" si="5"/>
        <v>-790.96</v>
      </c>
      <c r="O37" s="10">
        <f t="shared" si="5"/>
        <v>-681.00805555536624</v>
      </c>
      <c r="P37" s="10">
        <f t="shared" si="8"/>
        <v>0</v>
      </c>
    </row>
    <row r="38" spans="1:16" x14ac:dyDescent="0.35">
      <c r="A38" s="8">
        <v>27</v>
      </c>
      <c r="B38" s="9">
        <f t="shared" si="9"/>
        <v>45764</v>
      </c>
      <c r="C38" s="1">
        <v>790.96</v>
      </c>
      <c r="D38" s="1">
        <f t="shared" si="0"/>
        <v>681.00805555536624</v>
      </c>
      <c r="E38" s="1">
        <f t="shared" si="1"/>
        <v>62.931942381863465</v>
      </c>
      <c r="F38" s="1">
        <f t="shared" si="2"/>
        <v>728.02805761813659</v>
      </c>
      <c r="G38" s="1">
        <f t="shared" si="3"/>
        <v>6831.142278932869</v>
      </c>
      <c r="H38" s="1">
        <f t="shared" si="6"/>
        <v>6129.0724999983031</v>
      </c>
      <c r="K38" s="10">
        <f t="shared" si="7"/>
        <v>681.00805555536624</v>
      </c>
      <c r="L38" s="10">
        <f t="shared" si="7"/>
        <v>62.931942381863465</v>
      </c>
      <c r="M38" s="10">
        <f t="shared" si="4"/>
        <v>728.02805761813659</v>
      </c>
      <c r="N38" s="10">
        <f t="shared" si="5"/>
        <v>-790.96</v>
      </c>
      <c r="O38" s="10">
        <f t="shared" si="5"/>
        <v>-681.00805555536624</v>
      </c>
      <c r="P38" s="10">
        <f t="shared" si="8"/>
        <v>0</v>
      </c>
    </row>
    <row r="39" spans="1:16" x14ac:dyDescent="0.35">
      <c r="A39" s="8">
        <v>28</v>
      </c>
      <c r="B39" s="9">
        <f t="shared" si="9"/>
        <v>45794</v>
      </c>
      <c r="C39" s="1">
        <v>790.96</v>
      </c>
      <c r="D39" s="1">
        <f t="shared" si="0"/>
        <v>681.00805555536624</v>
      </c>
      <c r="E39" s="1">
        <f t="shared" si="1"/>
        <v>56.870930692145549</v>
      </c>
      <c r="F39" s="1">
        <f t="shared" si="2"/>
        <v>734.08906930785452</v>
      </c>
      <c r="G39" s="1">
        <f t="shared" si="3"/>
        <v>6097.0532096250145</v>
      </c>
      <c r="H39" s="1">
        <f t="shared" si="6"/>
        <v>5448.0644444429372</v>
      </c>
      <c r="K39" s="10">
        <f t="shared" ref="K39:L47" si="10">D39</f>
        <v>681.00805555536624</v>
      </c>
      <c r="L39" s="10">
        <f t="shared" si="10"/>
        <v>56.870930692145549</v>
      </c>
      <c r="M39" s="10">
        <f t="shared" si="4"/>
        <v>734.08906930785452</v>
      </c>
      <c r="N39" s="10">
        <f t="shared" ref="N39:O47" si="11">-C39</f>
        <v>-790.96</v>
      </c>
      <c r="O39" s="10">
        <f t="shared" si="11"/>
        <v>-681.00805555536624</v>
      </c>
      <c r="P39" s="10">
        <f t="shared" ref="P39:P47" si="12">SUM(K39:O39)</f>
        <v>0</v>
      </c>
    </row>
    <row r="40" spans="1:16" x14ac:dyDescent="0.35">
      <c r="A40" s="8">
        <v>29</v>
      </c>
      <c r="B40" s="9">
        <f t="shared" si="9"/>
        <v>45825</v>
      </c>
      <c r="C40" s="1">
        <v>790.96</v>
      </c>
      <c r="D40" s="1">
        <f t="shared" si="0"/>
        <v>681.00805555536624</v>
      </c>
      <c r="E40" s="1">
        <f t="shared" si="1"/>
        <v>50.759459597301017</v>
      </c>
      <c r="F40" s="1">
        <f t="shared" si="2"/>
        <v>740.20054040269906</v>
      </c>
      <c r="G40" s="1">
        <f t="shared" si="3"/>
        <v>5356.8526692223159</v>
      </c>
      <c r="H40" s="1">
        <f t="shared" si="6"/>
        <v>4767.0563888875713</v>
      </c>
      <c r="K40" s="10">
        <f t="shared" si="10"/>
        <v>681.00805555536624</v>
      </c>
      <c r="L40" s="10">
        <f t="shared" si="10"/>
        <v>50.759459597301017</v>
      </c>
      <c r="M40" s="10">
        <f t="shared" si="4"/>
        <v>740.20054040269906</v>
      </c>
      <c r="N40" s="10">
        <f t="shared" si="11"/>
        <v>-790.96</v>
      </c>
      <c r="O40" s="10">
        <f t="shared" si="11"/>
        <v>-681.00805555536624</v>
      </c>
      <c r="P40" s="10">
        <f t="shared" si="12"/>
        <v>0</v>
      </c>
    </row>
    <row r="41" spans="1:16" x14ac:dyDescent="0.35">
      <c r="A41" s="8">
        <v>30</v>
      </c>
      <c r="B41" s="9">
        <f t="shared" si="9"/>
        <v>45855</v>
      </c>
      <c r="C41" s="1">
        <v>790.96</v>
      </c>
      <c r="D41" s="1">
        <f t="shared" si="0"/>
        <v>681.00805555536624</v>
      </c>
      <c r="E41" s="1">
        <f t="shared" si="1"/>
        <v>44.597109010437443</v>
      </c>
      <c r="F41" s="1">
        <f t="shared" si="2"/>
        <v>746.36289098956263</v>
      </c>
      <c r="G41" s="1">
        <f t="shared" si="3"/>
        <v>4610.4897782327535</v>
      </c>
      <c r="H41" s="1">
        <f t="shared" si="6"/>
        <v>4086.0483333322049</v>
      </c>
      <c r="K41" s="10">
        <f t="shared" si="10"/>
        <v>681.00805555536624</v>
      </c>
      <c r="L41" s="10">
        <f t="shared" si="10"/>
        <v>44.597109010437443</v>
      </c>
      <c r="M41" s="10">
        <f t="shared" si="4"/>
        <v>746.36289098956263</v>
      </c>
      <c r="N41" s="10">
        <f t="shared" si="11"/>
        <v>-790.96</v>
      </c>
      <c r="O41" s="10">
        <f t="shared" si="11"/>
        <v>-681.00805555536624</v>
      </c>
      <c r="P41" s="10">
        <f t="shared" si="12"/>
        <v>0</v>
      </c>
    </row>
    <row r="42" spans="1:16" x14ac:dyDescent="0.35">
      <c r="A42" s="8">
        <v>31</v>
      </c>
      <c r="B42" s="9">
        <f t="shared" si="9"/>
        <v>45886</v>
      </c>
      <c r="C42" s="1">
        <v>790.96</v>
      </c>
      <c r="D42" s="1">
        <f t="shared" si="0"/>
        <v>681.00805555536624</v>
      </c>
      <c r="E42" s="1">
        <f t="shared" si="1"/>
        <v>38.383455347336231</v>
      </c>
      <c r="F42" s="1">
        <f t="shared" si="2"/>
        <v>752.57654465266376</v>
      </c>
      <c r="G42" s="1">
        <f t="shared" si="3"/>
        <v>3857.9132335800896</v>
      </c>
      <c r="H42" s="1">
        <f t="shared" si="6"/>
        <v>3405.0402777768386</v>
      </c>
      <c r="K42" s="10">
        <f t="shared" si="10"/>
        <v>681.00805555536624</v>
      </c>
      <c r="L42" s="10">
        <f t="shared" si="10"/>
        <v>38.383455347336231</v>
      </c>
      <c r="M42" s="10">
        <f t="shared" si="4"/>
        <v>752.57654465266376</v>
      </c>
      <c r="N42" s="10">
        <f t="shared" si="11"/>
        <v>-790.96</v>
      </c>
      <c r="O42" s="10">
        <f t="shared" si="11"/>
        <v>-681.00805555536624</v>
      </c>
      <c r="P42" s="10">
        <f t="shared" si="12"/>
        <v>0</v>
      </c>
    </row>
    <row r="43" spans="1:16" x14ac:dyDescent="0.35">
      <c r="A43" s="8">
        <v>32</v>
      </c>
      <c r="B43" s="9">
        <f t="shared" si="9"/>
        <v>45917</v>
      </c>
      <c r="C43" s="1">
        <v>790.96</v>
      </c>
      <c r="D43" s="1">
        <f t="shared" si="0"/>
        <v>681.00805555536624</v>
      </c>
      <c r="E43" s="1">
        <f t="shared" si="1"/>
        <v>32.118071497336544</v>
      </c>
      <c r="F43" s="1">
        <f t="shared" si="2"/>
        <v>758.84192850266345</v>
      </c>
      <c r="G43" s="1">
        <f t="shared" si="3"/>
        <v>3099.0713050774261</v>
      </c>
      <c r="H43" s="1">
        <f t="shared" si="6"/>
        <v>2724.0322222214722</v>
      </c>
      <c r="K43" s="10">
        <f t="shared" si="10"/>
        <v>681.00805555536624</v>
      </c>
      <c r="L43" s="10">
        <f t="shared" si="10"/>
        <v>32.118071497336544</v>
      </c>
      <c r="M43" s="10">
        <f t="shared" si="4"/>
        <v>758.84192850266345</v>
      </c>
      <c r="N43" s="10">
        <f t="shared" si="11"/>
        <v>-790.96</v>
      </c>
      <c r="O43" s="10">
        <f t="shared" si="11"/>
        <v>-681.00805555536624</v>
      </c>
      <c r="P43" s="10">
        <f t="shared" si="12"/>
        <v>0</v>
      </c>
    </row>
    <row r="44" spans="1:16" x14ac:dyDescent="0.35">
      <c r="A44" s="8">
        <v>33</v>
      </c>
      <c r="B44" s="9">
        <f t="shared" si="9"/>
        <v>45947</v>
      </c>
      <c r="C44" s="1">
        <v>790.96</v>
      </c>
      <c r="D44" s="1">
        <f t="shared" si="0"/>
        <v>681.00805555536624</v>
      </c>
      <c r="E44" s="1">
        <f t="shared" si="1"/>
        <v>25.800526793976818</v>
      </c>
      <c r="F44" s="1">
        <f t="shared" si="2"/>
        <v>765.15947320602322</v>
      </c>
      <c r="G44" s="1">
        <f t="shared" si="3"/>
        <v>2333.9118318714031</v>
      </c>
      <c r="H44" s="1">
        <f t="shared" si="6"/>
        <v>2043.0241666661059</v>
      </c>
      <c r="K44" s="10">
        <f t="shared" si="10"/>
        <v>681.00805555536624</v>
      </c>
      <c r="L44" s="10">
        <f t="shared" si="10"/>
        <v>25.800526793976818</v>
      </c>
      <c r="M44" s="10">
        <f t="shared" si="4"/>
        <v>765.15947320602322</v>
      </c>
      <c r="N44" s="10">
        <f t="shared" si="11"/>
        <v>-790.96</v>
      </c>
      <c r="O44" s="10">
        <f t="shared" si="11"/>
        <v>-681.00805555536624</v>
      </c>
      <c r="P44" s="10">
        <f t="shared" si="12"/>
        <v>0</v>
      </c>
    </row>
    <row r="45" spans="1:16" x14ac:dyDescent="0.35">
      <c r="A45" s="8">
        <v>34</v>
      </c>
      <c r="B45" s="9">
        <f t="shared" si="9"/>
        <v>45978</v>
      </c>
      <c r="C45" s="1">
        <v>790.96</v>
      </c>
      <c r="D45" s="1">
        <f t="shared" si="0"/>
        <v>681.00805555536624</v>
      </c>
      <c r="E45" s="1">
        <f t="shared" si="1"/>
        <v>19.430386985391817</v>
      </c>
      <c r="F45" s="1">
        <f t="shared" si="2"/>
        <v>771.52961301460823</v>
      </c>
      <c r="G45" s="1">
        <f t="shared" si="3"/>
        <v>1562.3822188567949</v>
      </c>
      <c r="H45" s="1">
        <f t="shared" si="6"/>
        <v>1362.0161111107395</v>
      </c>
      <c r="K45" s="10">
        <f t="shared" si="10"/>
        <v>681.00805555536624</v>
      </c>
      <c r="L45" s="10">
        <f t="shared" si="10"/>
        <v>19.430386985391817</v>
      </c>
      <c r="M45" s="10">
        <f t="shared" si="4"/>
        <v>771.52961301460823</v>
      </c>
      <c r="N45" s="10">
        <f t="shared" si="11"/>
        <v>-790.96</v>
      </c>
      <c r="O45" s="10">
        <f t="shared" si="11"/>
        <v>-681.00805555536624</v>
      </c>
      <c r="P45" s="10">
        <f t="shared" si="12"/>
        <v>0</v>
      </c>
    </row>
    <row r="46" spans="1:16" x14ac:dyDescent="0.35">
      <c r="A46" s="8">
        <v>35</v>
      </c>
      <c r="B46" s="9">
        <f t="shared" si="9"/>
        <v>46008</v>
      </c>
      <c r="C46" s="1">
        <v>790.96</v>
      </c>
      <c r="D46" s="1">
        <f t="shared" si="0"/>
        <v>681.00805555536624</v>
      </c>
      <c r="E46" s="1">
        <f t="shared" si="1"/>
        <v>13.007214204463292</v>
      </c>
      <c r="F46" s="1">
        <f t="shared" si="2"/>
        <v>777.95278579553678</v>
      </c>
      <c r="G46" s="1">
        <f t="shared" si="3"/>
        <v>784.42943306125812</v>
      </c>
      <c r="H46" s="1">
        <f t="shared" si="6"/>
        <v>681.00805555537329</v>
      </c>
      <c r="K46" s="10">
        <f t="shared" si="10"/>
        <v>681.00805555536624</v>
      </c>
      <c r="L46" s="10">
        <f t="shared" si="10"/>
        <v>13.007214204463292</v>
      </c>
      <c r="M46" s="10">
        <f t="shared" si="4"/>
        <v>777.95278579553678</v>
      </c>
      <c r="N46" s="10">
        <f t="shared" si="11"/>
        <v>-790.96</v>
      </c>
      <c r="O46" s="10">
        <f t="shared" si="11"/>
        <v>-681.00805555536624</v>
      </c>
      <c r="P46" s="10">
        <f t="shared" si="12"/>
        <v>0</v>
      </c>
    </row>
    <row r="47" spans="1:16" x14ac:dyDescent="0.35">
      <c r="A47" s="8">
        <v>36</v>
      </c>
      <c r="B47" s="9">
        <f t="shared" si="9"/>
        <v>46039</v>
      </c>
      <c r="C47" s="1">
        <v>790.96</v>
      </c>
      <c r="D47" s="1">
        <f t="shared" si="0"/>
        <v>681.00805555536624</v>
      </c>
      <c r="E47" s="1">
        <f t="shared" si="1"/>
        <v>6.5305669387221146</v>
      </c>
      <c r="F47" s="1">
        <f t="shared" si="2"/>
        <v>784.4294330612779</v>
      </c>
      <c r="G47" s="15">
        <f t="shared" si="3"/>
        <v>-1.9798385153535492E-11</v>
      </c>
      <c r="H47" s="15">
        <f t="shared" si="6"/>
        <v>7.0485839387401938E-12</v>
      </c>
      <c r="K47" s="10">
        <f t="shared" si="10"/>
        <v>681.00805555536624</v>
      </c>
      <c r="L47" s="10">
        <f t="shared" si="10"/>
        <v>6.5305669387221146</v>
      </c>
      <c r="M47" s="10">
        <f t="shared" si="4"/>
        <v>784.4294330612779</v>
      </c>
      <c r="N47" s="10">
        <f t="shared" si="11"/>
        <v>-790.96</v>
      </c>
      <c r="O47" s="10">
        <f t="shared" si="11"/>
        <v>-681.00805555536624</v>
      </c>
      <c r="P47" s="10">
        <f t="shared" si="12"/>
        <v>0</v>
      </c>
    </row>
    <row r="49" spans="1:2" x14ac:dyDescent="0.35">
      <c r="A49" s="21" t="s">
        <v>97</v>
      </c>
    </row>
    <row r="50" spans="1:2" x14ac:dyDescent="0.35">
      <c r="A50" t="s">
        <v>25</v>
      </c>
      <c r="B50" s="10">
        <v>0</v>
      </c>
    </row>
    <row r="51" spans="1:2" x14ac:dyDescent="0.35">
      <c r="A51" t="s">
        <v>24</v>
      </c>
      <c r="B51" s="10">
        <v>0</v>
      </c>
    </row>
    <row r="53" spans="1:2" x14ac:dyDescent="0.35">
      <c r="A53" s="21" t="s">
        <v>98</v>
      </c>
      <c r="B53" s="2" t="s">
        <v>28</v>
      </c>
    </row>
    <row r="54" spans="1:2" x14ac:dyDescent="0.35">
      <c r="A54" t="s">
        <v>26</v>
      </c>
      <c r="B54" s="10">
        <v>0</v>
      </c>
    </row>
    <row r="55" spans="1:2" x14ac:dyDescent="0.35">
      <c r="A55" t="s">
        <v>27</v>
      </c>
      <c r="B55" s="10">
        <v>0</v>
      </c>
    </row>
    <row r="56" spans="1:2" x14ac:dyDescent="0.35">
      <c r="A56" t="s">
        <v>94</v>
      </c>
      <c r="B56" s="10">
        <v>0</v>
      </c>
    </row>
    <row r="57" spans="1:2" x14ac:dyDescent="0.35">
      <c r="B57" s="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94348-7910-400E-A32D-35F1016F54C1}">
  <dimension ref="A1:P57"/>
  <sheetViews>
    <sheetView zoomScaleNormal="100" workbookViewId="0">
      <selection activeCell="K12" sqref="K12:P47"/>
    </sheetView>
  </sheetViews>
  <sheetFormatPr defaultColWidth="8.81640625" defaultRowHeight="14.5" x14ac:dyDescent="0.35"/>
  <cols>
    <col min="1" max="1" width="30.1796875" customWidth="1"/>
    <col min="2" max="2" width="19" customWidth="1"/>
    <col min="3" max="3" width="16.54296875" customWidth="1"/>
    <col min="4" max="4" width="21.453125" bestFit="1" customWidth="1"/>
    <col min="5" max="5" width="16.453125" bestFit="1" customWidth="1"/>
    <col min="6" max="6" width="18.81640625" bestFit="1" customWidth="1"/>
    <col min="7" max="7" width="19.81640625" bestFit="1" customWidth="1"/>
    <col min="8" max="8" width="23.54296875" bestFit="1" customWidth="1"/>
    <col min="9" max="9" width="23.453125" bestFit="1" customWidth="1"/>
    <col min="10" max="10" width="2.54296875" customWidth="1"/>
    <col min="11" max="11" width="17.453125" bestFit="1" customWidth="1"/>
    <col min="12" max="12" width="17.453125" customWidth="1"/>
    <col min="13" max="13" width="16.81640625" bestFit="1" customWidth="1"/>
    <col min="14" max="14" width="18.1796875" customWidth="1"/>
    <col min="15" max="15" width="21.453125" bestFit="1" customWidth="1"/>
  </cols>
  <sheetData>
    <row r="1" spans="1:16" x14ac:dyDescent="0.35">
      <c r="A1" s="2" t="s">
        <v>0</v>
      </c>
      <c r="B1" s="3" t="s">
        <v>88</v>
      </c>
      <c r="D1" s="2" t="s">
        <v>1</v>
      </c>
      <c r="E1" s="6">
        <v>0</v>
      </c>
      <c r="G1" s="2" t="s">
        <v>2</v>
      </c>
      <c r="K1" s="2" t="s">
        <v>3</v>
      </c>
      <c r="L1" s="2"/>
    </row>
    <row r="2" spans="1:16" x14ac:dyDescent="0.35">
      <c r="A2" s="2" t="s">
        <v>4</v>
      </c>
      <c r="B2" s="4">
        <v>44910</v>
      </c>
      <c r="D2" s="2" t="s">
        <v>5</v>
      </c>
      <c r="E2" s="6">
        <v>0</v>
      </c>
      <c r="G2" t="s">
        <v>6</v>
      </c>
      <c r="H2" s="10">
        <f>H11</f>
        <v>128899.02999997488</v>
      </c>
      <c r="K2" t="s">
        <v>7</v>
      </c>
      <c r="M2" s="10">
        <f>H2</f>
        <v>128899.02999997488</v>
      </c>
    </row>
    <row r="3" spans="1:16" x14ac:dyDescent="0.35">
      <c r="A3" s="2" t="s">
        <v>93</v>
      </c>
      <c r="B3" s="5">
        <f>RATE(B4,-C12,B5)*B6</f>
        <v>0.10490071272638835</v>
      </c>
      <c r="D3" s="2" t="s">
        <v>8</v>
      </c>
      <c r="E3" s="6">
        <v>0</v>
      </c>
      <c r="G3" t="s">
        <v>9</v>
      </c>
      <c r="H3" s="10">
        <f>-G11</f>
        <v>-128899.02999997488</v>
      </c>
      <c r="K3" t="s">
        <v>6</v>
      </c>
      <c r="M3" s="10">
        <f>-M2</f>
        <v>-128899.02999997488</v>
      </c>
    </row>
    <row r="4" spans="1:16" x14ac:dyDescent="0.35">
      <c r="A4" s="2" t="s">
        <v>11</v>
      </c>
      <c r="B4" s="3">
        <v>36</v>
      </c>
      <c r="H4" s="10"/>
    </row>
    <row r="5" spans="1:16" x14ac:dyDescent="0.35">
      <c r="A5" s="2" t="s">
        <v>83</v>
      </c>
      <c r="B5" s="3">
        <v>128899.03</v>
      </c>
      <c r="C5" s="14"/>
      <c r="D5" s="2"/>
      <c r="E5" s="10"/>
    </row>
    <row r="6" spans="1:16" x14ac:dyDescent="0.35">
      <c r="A6" s="2" t="s">
        <v>84</v>
      </c>
      <c r="B6" s="3">
        <v>12</v>
      </c>
      <c r="D6" s="12"/>
      <c r="E6" s="13"/>
    </row>
    <row r="7" spans="1:16" x14ac:dyDescent="0.35">
      <c r="A7" s="30" t="s">
        <v>81</v>
      </c>
      <c r="B7" s="3"/>
      <c r="G7" s="12"/>
    </row>
    <row r="8" spans="1:16" x14ac:dyDescent="0.35">
      <c r="A8" s="2"/>
      <c r="G8" s="29"/>
      <c r="K8" s="2" t="s">
        <v>95</v>
      </c>
    </row>
    <row r="9" spans="1:16" x14ac:dyDescent="0.35">
      <c r="A9" s="2"/>
      <c r="K9" s="11" t="s">
        <v>21</v>
      </c>
      <c r="L9" s="11" t="s">
        <v>21</v>
      </c>
      <c r="M9" s="11" t="s">
        <v>21</v>
      </c>
      <c r="N9" s="11" t="s">
        <v>22</v>
      </c>
      <c r="O9" s="11" t="s">
        <v>22</v>
      </c>
    </row>
    <row r="10" spans="1:16" s="2" customFormat="1" x14ac:dyDescent="0.35">
      <c r="A10" s="7" t="s">
        <v>12</v>
      </c>
      <c r="B10" s="7" t="s">
        <v>13</v>
      </c>
      <c r="C10" s="7" t="s">
        <v>14</v>
      </c>
      <c r="D10" s="7" t="s">
        <v>19</v>
      </c>
      <c r="E10" s="7" t="s">
        <v>20</v>
      </c>
      <c r="F10" s="7" t="s">
        <v>15</v>
      </c>
      <c r="G10" s="7" t="s">
        <v>16</v>
      </c>
      <c r="H10" s="7" t="s">
        <v>17</v>
      </c>
      <c r="I10" s="7"/>
      <c r="K10" s="2" t="s">
        <v>19</v>
      </c>
      <c r="L10" s="2" t="s">
        <v>20</v>
      </c>
      <c r="M10" s="2" t="s">
        <v>9</v>
      </c>
      <c r="N10" s="2" t="s">
        <v>23</v>
      </c>
      <c r="O10" s="2" t="s">
        <v>18</v>
      </c>
    </row>
    <row r="11" spans="1:16" x14ac:dyDescent="0.35">
      <c r="A11" s="8">
        <v>0</v>
      </c>
      <c r="B11" s="9">
        <f>B2</f>
        <v>44910</v>
      </c>
      <c r="C11" s="1"/>
      <c r="D11" s="1">
        <v>0</v>
      </c>
      <c r="E11" s="1"/>
      <c r="F11" s="1"/>
      <c r="G11" s="31">
        <f>NPV($B$3/12,C12:C47)</f>
        <v>128899.02999997488</v>
      </c>
      <c r="H11" s="31">
        <f>G11+E1+E2-E3</f>
        <v>128899.02999997488</v>
      </c>
      <c r="I11" s="1"/>
    </row>
    <row r="12" spans="1:16" x14ac:dyDescent="0.35">
      <c r="A12" s="8">
        <v>1</v>
      </c>
      <c r="B12" s="9">
        <v>44941</v>
      </c>
      <c r="C12" s="1">
        <v>4188.93</v>
      </c>
      <c r="D12" s="1">
        <f t="shared" ref="D12:D47" si="0">$H$2/$B$4</f>
        <v>3580.5286111104133</v>
      </c>
      <c r="E12" s="1">
        <f t="shared" ref="E12:E47" si="1">G11*($B$3/12)</f>
        <v>1126.8000097281231</v>
      </c>
      <c r="F12" s="1">
        <f t="shared" ref="F12:F47" si="2">C12-E12</f>
        <v>3062.1299902718774</v>
      </c>
      <c r="G12" s="1">
        <f t="shared" ref="G12:G47" si="3">G11-C12+E12</f>
        <v>125836.90000970301</v>
      </c>
      <c r="H12" s="1">
        <f>H11-D12</f>
        <v>125318.50138886448</v>
      </c>
      <c r="I12" s="1"/>
      <c r="K12" s="10">
        <f>D12</f>
        <v>3580.5286111104133</v>
      </c>
      <c r="L12" s="10">
        <f>E12</f>
        <v>1126.8000097281231</v>
      </c>
      <c r="M12" s="10">
        <f t="shared" ref="M12:M47" si="4">F12</f>
        <v>3062.1299902718774</v>
      </c>
      <c r="N12" s="10">
        <f t="shared" ref="N12:O38" si="5">-C12</f>
        <v>-4188.93</v>
      </c>
      <c r="O12" s="10">
        <f>-D12</f>
        <v>-3580.5286111104133</v>
      </c>
      <c r="P12" s="10">
        <f>SUM(K12:O12)</f>
        <v>0</v>
      </c>
    </row>
    <row r="13" spans="1:16" x14ac:dyDescent="0.35">
      <c r="A13" s="8">
        <v>2</v>
      </c>
      <c r="B13" s="9">
        <f>DATE(YEAR(B12), MONTH(B12)+1, DAY(B12))</f>
        <v>44972</v>
      </c>
      <c r="C13" s="1">
        <v>4188.93</v>
      </c>
      <c r="D13" s="1">
        <f t="shared" si="0"/>
        <v>3580.5286111104133</v>
      </c>
      <c r="E13" s="1">
        <f t="shared" si="1"/>
        <v>1100.0317081914259</v>
      </c>
      <c r="F13" s="1">
        <f t="shared" si="2"/>
        <v>3088.8982918085744</v>
      </c>
      <c r="G13" s="1">
        <f t="shared" si="3"/>
        <v>122748.00171789444</v>
      </c>
      <c r="H13" s="1">
        <f t="shared" ref="H13:H47" si="6">H12-D13</f>
        <v>121737.97277775407</v>
      </c>
      <c r="I13" s="1"/>
      <c r="K13" s="10">
        <f t="shared" ref="K13:L38" si="7">D13</f>
        <v>3580.5286111104133</v>
      </c>
      <c r="L13" s="10">
        <f t="shared" si="7"/>
        <v>1100.0317081914259</v>
      </c>
      <c r="M13" s="10">
        <f t="shared" si="4"/>
        <v>3088.8982918085744</v>
      </c>
      <c r="N13" s="10">
        <f t="shared" si="5"/>
        <v>-4188.93</v>
      </c>
      <c r="O13" s="10">
        <f t="shared" si="5"/>
        <v>-3580.5286111104133</v>
      </c>
      <c r="P13" s="10">
        <f t="shared" ref="P13:P47" si="8">SUM(K13:O13)</f>
        <v>0</v>
      </c>
    </row>
    <row r="14" spans="1:16" x14ac:dyDescent="0.35">
      <c r="A14" s="8">
        <v>3</v>
      </c>
      <c r="B14" s="9">
        <f t="shared" ref="B14:B47" si="9">DATE(YEAR(B13), MONTH(B13)+1, DAY(B13))</f>
        <v>45000</v>
      </c>
      <c r="C14" s="1">
        <v>4188.93</v>
      </c>
      <c r="D14" s="1">
        <f t="shared" si="0"/>
        <v>3580.5286111104133</v>
      </c>
      <c r="E14" s="1">
        <f t="shared" si="1"/>
        <v>1073.0294054955889</v>
      </c>
      <c r="F14" s="1">
        <f t="shared" si="2"/>
        <v>3115.9005945044114</v>
      </c>
      <c r="G14" s="1">
        <f t="shared" si="3"/>
        <v>119632.10112339002</v>
      </c>
      <c r="H14" s="1">
        <f t="shared" si="6"/>
        <v>118157.44416664366</v>
      </c>
      <c r="I14" s="1"/>
      <c r="K14" s="10">
        <f t="shared" si="7"/>
        <v>3580.5286111104133</v>
      </c>
      <c r="L14" s="10">
        <f t="shared" si="7"/>
        <v>1073.0294054955889</v>
      </c>
      <c r="M14" s="10">
        <f t="shared" si="4"/>
        <v>3115.9005945044114</v>
      </c>
      <c r="N14" s="10">
        <f t="shared" si="5"/>
        <v>-4188.93</v>
      </c>
      <c r="O14" s="10">
        <f t="shared" si="5"/>
        <v>-3580.5286111104133</v>
      </c>
      <c r="P14" s="10">
        <f t="shared" si="8"/>
        <v>0</v>
      </c>
    </row>
    <row r="15" spans="1:16" x14ac:dyDescent="0.35">
      <c r="A15" s="8">
        <v>4</v>
      </c>
      <c r="B15" s="9">
        <f t="shared" si="9"/>
        <v>45031</v>
      </c>
      <c r="C15" s="1">
        <v>4188.93</v>
      </c>
      <c r="D15" s="1">
        <f t="shared" si="0"/>
        <v>3580.5286111104133</v>
      </c>
      <c r="E15" s="1">
        <f t="shared" si="1"/>
        <v>1045.7910560665814</v>
      </c>
      <c r="F15" s="1">
        <f t="shared" si="2"/>
        <v>3143.1389439334189</v>
      </c>
      <c r="G15" s="1">
        <f t="shared" si="3"/>
        <v>116488.9621794566</v>
      </c>
      <c r="H15" s="1">
        <f t="shared" si="6"/>
        <v>114576.91555553325</v>
      </c>
      <c r="I15" s="1"/>
      <c r="K15" s="10">
        <f t="shared" si="7"/>
        <v>3580.5286111104133</v>
      </c>
      <c r="L15" s="10">
        <f t="shared" si="7"/>
        <v>1045.7910560665814</v>
      </c>
      <c r="M15" s="10">
        <f t="shared" si="4"/>
        <v>3143.1389439334189</v>
      </c>
      <c r="N15" s="10">
        <f t="shared" si="5"/>
        <v>-4188.93</v>
      </c>
      <c r="O15" s="10">
        <f t="shared" si="5"/>
        <v>-3580.5286111104133</v>
      </c>
      <c r="P15" s="10">
        <f t="shared" si="8"/>
        <v>0</v>
      </c>
    </row>
    <row r="16" spans="1:16" x14ac:dyDescent="0.35">
      <c r="A16" s="8">
        <v>5</v>
      </c>
      <c r="B16" s="9">
        <f t="shared" si="9"/>
        <v>45061</v>
      </c>
      <c r="C16" s="1">
        <v>4188.93</v>
      </c>
      <c r="D16" s="1">
        <f t="shared" si="0"/>
        <v>3580.5286111104133</v>
      </c>
      <c r="E16" s="1">
        <f t="shared" si="1"/>
        <v>1018.3145964485245</v>
      </c>
      <c r="F16" s="1">
        <f t="shared" si="2"/>
        <v>3170.6154035514755</v>
      </c>
      <c r="G16" s="15">
        <f t="shared" si="3"/>
        <v>113318.34677590514</v>
      </c>
      <c r="H16" s="15">
        <f t="shared" si="6"/>
        <v>110996.38694442285</v>
      </c>
      <c r="I16" s="1"/>
      <c r="K16" s="10">
        <f t="shared" si="7"/>
        <v>3580.5286111104133</v>
      </c>
      <c r="L16" s="10">
        <f t="shared" si="7"/>
        <v>1018.3145964485245</v>
      </c>
      <c r="M16" s="10">
        <f t="shared" si="4"/>
        <v>3170.6154035514755</v>
      </c>
      <c r="N16" s="10">
        <f t="shared" si="5"/>
        <v>-4188.93</v>
      </c>
      <c r="O16" s="10">
        <f t="shared" si="5"/>
        <v>-3580.5286111104133</v>
      </c>
      <c r="P16" s="10">
        <f t="shared" si="8"/>
        <v>0</v>
      </c>
    </row>
    <row r="17" spans="1:16" x14ac:dyDescent="0.35">
      <c r="A17" s="8">
        <v>6</v>
      </c>
      <c r="B17" s="9">
        <f t="shared" si="9"/>
        <v>45092</v>
      </c>
      <c r="C17" s="1">
        <v>4188.93</v>
      </c>
      <c r="D17" s="1">
        <f t="shared" si="0"/>
        <v>3580.5286111104133</v>
      </c>
      <c r="E17" s="1">
        <f t="shared" si="1"/>
        <v>990.59794514737337</v>
      </c>
      <c r="F17" s="1">
        <f t="shared" si="2"/>
        <v>3198.3320548526272</v>
      </c>
      <c r="G17" s="1">
        <f t="shared" si="3"/>
        <v>110120.01472105252</v>
      </c>
      <c r="H17" s="1">
        <f t="shared" si="6"/>
        <v>107415.85833331244</v>
      </c>
      <c r="I17" s="1"/>
      <c r="K17" s="10">
        <f t="shared" si="7"/>
        <v>3580.5286111104133</v>
      </c>
      <c r="L17" s="10">
        <f t="shared" si="7"/>
        <v>990.59794514737337</v>
      </c>
      <c r="M17" s="10">
        <f t="shared" si="4"/>
        <v>3198.3320548526272</v>
      </c>
      <c r="N17" s="10">
        <f t="shared" si="5"/>
        <v>-4188.93</v>
      </c>
      <c r="O17" s="10">
        <f t="shared" si="5"/>
        <v>-3580.5286111104133</v>
      </c>
      <c r="P17" s="10">
        <f t="shared" si="8"/>
        <v>0</v>
      </c>
    </row>
    <row r="18" spans="1:16" x14ac:dyDescent="0.35">
      <c r="A18" s="8">
        <v>7</v>
      </c>
      <c r="B18" s="9">
        <f t="shared" si="9"/>
        <v>45122</v>
      </c>
      <c r="C18" s="1">
        <v>4188.93</v>
      </c>
      <c r="D18" s="1">
        <f t="shared" si="0"/>
        <v>3580.5286111104133</v>
      </c>
      <c r="E18" s="1">
        <f t="shared" si="1"/>
        <v>962.63900247323215</v>
      </c>
      <c r="F18" s="1">
        <f t="shared" si="2"/>
        <v>3226.290997526768</v>
      </c>
      <c r="G18" s="1">
        <f t="shared" si="3"/>
        <v>106893.72372352576</v>
      </c>
      <c r="H18" s="1">
        <f t="shared" si="6"/>
        <v>103835.32972220203</v>
      </c>
      <c r="I18" s="1"/>
      <c r="K18" s="10">
        <f t="shared" si="7"/>
        <v>3580.5286111104133</v>
      </c>
      <c r="L18" s="10">
        <f t="shared" si="7"/>
        <v>962.63900247323215</v>
      </c>
      <c r="M18" s="10">
        <f t="shared" si="4"/>
        <v>3226.290997526768</v>
      </c>
      <c r="N18" s="10">
        <f t="shared" si="5"/>
        <v>-4188.93</v>
      </c>
      <c r="O18" s="10">
        <f t="shared" si="5"/>
        <v>-3580.5286111104133</v>
      </c>
      <c r="P18" s="10">
        <f t="shared" si="8"/>
        <v>0</v>
      </c>
    </row>
    <row r="19" spans="1:16" x14ac:dyDescent="0.35">
      <c r="A19" s="8">
        <v>8</v>
      </c>
      <c r="B19" s="9">
        <f t="shared" si="9"/>
        <v>45153</v>
      </c>
      <c r="C19" s="1">
        <v>4188.93</v>
      </c>
      <c r="D19" s="1">
        <f t="shared" si="0"/>
        <v>3580.5286111104133</v>
      </c>
      <c r="E19" s="1">
        <f t="shared" si="1"/>
        <v>934.43565038129157</v>
      </c>
      <c r="F19" s="1">
        <f t="shared" si="2"/>
        <v>3254.4943496187088</v>
      </c>
      <c r="G19" s="1">
        <f t="shared" si="3"/>
        <v>103639.22937390706</v>
      </c>
      <c r="H19" s="1">
        <f t="shared" si="6"/>
        <v>100254.80111109163</v>
      </c>
      <c r="I19" s="1"/>
      <c r="K19" s="10">
        <f t="shared" si="7"/>
        <v>3580.5286111104133</v>
      </c>
      <c r="L19" s="10">
        <f t="shared" si="7"/>
        <v>934.43565038129157</v>
      </c>
      <c r="M19" s="10">
        <f t="shared" si="4"/>
        <v>3254.4943496187088</v>
      </c>
      <c r="N19" s="10">
        <f t="shared" si="5"/>
        <v>-4188.93</v>
      </c>
      <c r="O19" s="10">
        <f t="shared" si="5"/>
        <v>-3580.5286111104133</v>
      </c>
      <c r="P19" s="10">
        <f t="shared" si="8"/>
        <v>0</v>
      </c>
    </row>
    <row r="20" spans="1:16" x14ac:dyDescent="0.35">
      <c r="A20" s="8">
        <v>9</v>
      </c>
      <c r="B20" s="9">
        <f t="shared" si="9"/>
        <v>45184</v>
      </c>
      <c r="C20" s="1">
        <v>4188.93</v>
      </c>
      <c r="D20" s="1">
        <f t="shared" si="0"/>
        <v>3580.5286111104133</v>
      </c>
      <c r="E20" s="1">
        <f t="shared" si="1"/>
        <v>905.98575231137443</v>
      </c>
      <c r="F20" s="1">
        <f t="shared" si="2"/>
        <v>3282.9442476886261</v>
      </c>
      <c r="G20" s="1">
        <f t="shared" si="3"/>
        <v>100356.28512621844</v>
      </c>
      <c r="H20" s="1">
        <f t="shared" si="6"/>
        <v>96674.27249998122</v>
      </c>
      <c r="I20" s="1"/>
      <c r="K20" s="10">
        <f t="shared" si="7"/>
        <v>3580.5286111104133</v>
      </c>
      <c r="L20" s="10">
        <f t="shared" si="7"/>
        <v>905.98575231137443</v>
      </c>
      <c r="M20" s="10">
        <f t="shared" si="4"/>
        <v>3282.9442476886261</v>
      </c>
      <c r="N20" s="10">
        <f t="shared" si="5"/>
        <v>-4188.93</v>
      </c>
      <c r="O20" s="10">
        <f t="shared" si="5"/>
        <v>-3580.5286111104133</v>
      </c>
      <c r="P20" s="10">
        <f t="shared" si="8"/>
        <v>0</v>
      </c>
    </row>
    <row r="21" spans="1:16" x14ac:dyDescent="0.35">
      <c r="A21" s="8">
        <v>10</v>
      </c>
      <c r="B21" s="9">
        <f t="shared" si="9"/>
        <v>45214</v>
      </c>
      <c r="C21" s="1">
        <v>4188.93</v>
      </c>
      <c r="D21" s="1">
        <f t="shared" si="0"/>
        <v>3580.5286111104133</v>
      </c>
      <c r="E21" s="1">
        <f t="shared" si="1"/>
        <v>877.28715302607998</v>
      </c>
      <c r="F21" s="1">
        <f t="shared" si="2"/>
        <v>3311.6428469739203</v>
      </c>
      <c r="G21" s="1">
        <f t="shared" si="3"/>
        <v>97044.642279244508</v>
      </c>
      <c r="H21" s="1">
        <f t="shared" si="6"/>
        <v>93093.743888870813</v>
      </c>
      <c r="I21" s="1"/>
      <c r="K21" s="10">
        <f t="shared" si="7"/>
        <v>3580.5286111104133</v>
      </c>
      <c r="L21" s="10">
        <f t="shared" si="7"/>
        <v>877.28715302607998</v>
      </c>
      <c r="M21" s="10">
        <f t="shared" si="4"/>
        <v>3311.6428469739203</v>
      </c>
      <c r="N21" s="10">
        <f t="shared" si="5"/>
        <v>-4188.93</v>
      </c>
      <c r="O21" s="10">
        <f t="shared" si="5"/>
        <v>-3580.5286111104133</v>
      </c>
      <c r="P21" s="10">
        <f t="shared" si="8"/>
        <v>0</v>
      </c>
    </row>
    <row r="22" spans="1:16" x14ac:dyDescent="0.35">
      <c r="A22" s="8">
        <v>11</v>
      </c>
      <c r="B22" s="9">
        <f t="shared" si="9"/>
        <v>45245</v>
      </c>
      <c r="C22" s="1">
        <v>4188.93</v>
      </c>
      <c r="D22" s="1">
        <f t="shared" si="0"/>
        <v>3580.5286111104133</v>
      </c>
      <c r="E22" s="1">
        <f t="shared" si="1"/>
        <v>848.33767844751242</v>
      </c>
      <c r="F22" s="1">
        <f t="shared" si="2"/>
        <v>3340.5923215524881</v>
      </c>
      <c r="G22" s="1">
        <f t="shared" si="3"/>
        <v>93704.049957692012</v>
      </c>
      <c r="H22" s="1">
        <f t="shared" si="6"/>
        <v>89513.215277760406</v>
      </c>
      <c r="I22" s="1"/>
      <c r="K22" s="10">
        <f t="shared" si="7"/>
        <v>3580.5286111104133</v>
      </c>
      <c r="L22" s="10">
        <f t="shared" si="7"/>
        <v>848.33767844751242</v>
      </c>
      <c r="M22" s="10">
        <f t="shared" si="4"/>
        <v>3340.5923215524881</v>
      </c>
      <c r="N22" s="10">
        <f t="shared" si="5"/>
        <v>-4188.93</v>
      </c>
      <c r="O22" s="10">
        <f t="shared" si="5"/>
        <v>-3580.5286111104133</v>
      </c>
      <c r="P22" s="10">
        <f t="shared" si="8"/>
        <v>0</v>
      </c>
    </row>
    <row r="23" spans="1:16" x14ac:dyDescent="0.35">
      <c r="A23" s="8">
        <v>12</v>
      </c>
      <c r="B23" s="9">
        <f t="shared" si="9"/>
        <v>45275</v>
      </c>
      <c r="C23" s="1">
        <v>4188.93</v>
      </c>
      <c r="D23" s="1">
        <f t="shared" si="0"/>
        <v>3580.5286111104133</v>
      </c>
      <c r="E23" s="1">
        <f t="shared" si="1"/>
        <v>819.13513549258266</v>
      </c>
      <c r="F23" s="1">
        <f t="shared" si="2"/>
        <v>3369.7948645074175</v>
      </c>
      <c r="G23" s="1">
        <f t="shared" si="3"/>
        <v>90334.255093184605</v>
      </c>
      <c r="H23" s="1">
        <f t="shared" si="6"/>
        <v>85932.686666649999</v>
      </c>
      <c r="I23" s="1"/>
      <c r="K23" s="10">
        <f t="shared" si="7"/>
        <v>3580.5286111104133</v>
      </c>
      <c r="L23" s="10">
        <f t="shared" si="7"/>
        <v>819.13513549258266</v>
      </c>
      <c r="M23" s="10">
        <f t="shared" si="4"/>
        <v>3369.7948645074175</v>
      </c>
      <c r="N23" s="10">
        <f t="shared" si="5"/>
        <v>-4188.93</v>
      </c>
      <c r="O23" s="10">
        <f t="shared" si="5"/>
        <v>-3580.5286111104133</v>
      </c>
      <c r="P23" s="10">
        <f t="shared" si="8"/>
        <v>0</v>
      </c>
    </row>
    <row r="24" spans="1:16" x14ac:dyDescent="0.35">
      <c r="A24" s="8">
        <v>13</v>
      </c>
      <c r="B24" s="9">
        <f t="shared" si="9"/>
        <v>45306</v>
      </c>
      <c r="C24" s="1">
        <v>4188.93</v>
      </c>
      <c r="D24" s="1">
        <f t="shared" si="0"/>
        <v>3580.5286111104133</v>
      </c>
      <c r="E24" s="1">
        <f t="shared" si="1"/>
        <v>789.67731190687016</v>
      </c>
      <c r="F24" s="1">
        <f t="shared" si="2"/>
        <v>3399.25268809313</v>
      </c>
      <c r="G24" s="1">
        <f t="shared" si="3"/>
        <v>86935.002405091465</v>
      </c>
      <c r="H24" s="1">
        <f t="shared" si="6"/>
        <v>82352.158055539592</v>
      </c>
      <c r="I24" s="1"/>
      <c r="K24" s="10">
        <f t="shared" si="7"/>
        <v>3580.5286111104133</v>
      </c>
      <c r="L24" s="10">
        <f t="shared" si="7"/>
        <v>789.67731190687016</v>
      </c>
      <c r="M24" s="10">
        <f t="shared" si="4"/>
        <v>3399.25268809313</v>
      </c>
      <c r="N24" s="10">
        <f t="shared" si="5"/>
        <v>-4188.93</v>
      </c>
      <c r="O24" s="10">
        <f t="shared" si="5"/>
        <v>-3580.5286111104133</v>
      </c>
      <c r="P24" s="10">
        <f t="shared" si="8"/>
        <v>0</v>
      </c>
    </row>
    <row r="25" spans="1:16" x14ac:dyDescent="0.35">
      <c r="A25" s="8">
        <v>14</v>
      </c>
      <c r="B25" s="9">
        <f t="shared" si="9"/>
        <v>45337</v>
      </c>
      <c r="C25" s="1">
        <v>4188.93</v>
      </c>
      <c r="D25" s="1">
        <f t="shared" si="0"/>
        <v>3580.5286111104133</v>
      </c>
      <c r="E25" s="1">
        <f t="shared" si="1"/>
        <v>759.96197609703165</v>
      </c>
      <c r="F25" s="1">
        <f t="shared" si="2"/>
        <v>3428.9680239029685</v>
      </c>
      <c r="G25" s="1">
        <f t="shared" si="3"/>
        <v>83506.034381188496</v>
      </c>
      <c r="H25" s="1">
        <f t="shared" si="6"/>
        <v>78771.629444429185</v>
      </c>
      <c r="I25" s="1"/>
      <c r="K25" s="10">
        <f t="shared" si="7"/>
        <v>3580.5286111104133</v>
      </c>
      <c r="L25" s="10">
        <f t="shared" si="7"/>
        <v>759.96197609703165</v>
      </c>
      <c r="M25" s="10">
        <f t="shared" si="4"/>
        <v>3428.9680239029685</v>
      </c>
      <c r="N25" s="10">
        <f t="shared" si="5"/>
        <v>-4188.93</v>
      </c>
      <c r="O25" s="10">
        <f t="shared" si="5"/>
        <v>-3580.5286111104133</v>
      </c>
      <c r="P25" s="10">
        <f t="shared" si="8"/>
        <v>0</v>
      </c>
    </row>
    <row r="26" spans="1:16" x14ac:dyDescent="0.35">
      <c r="A26" s="8">
        <v>15</v>
      </c>
      <c r="B26" s="9">
        <f t="shared" si="9"/>
        <v>45366</v>
      </c>
      <c r="C26" s="1">
        <v>4188.93</v>
      </c>
      <c r="D26" s="1">
        <f t="shared" si="0"/>
        <v>3580.5286111104133</v>
      </c>
      <c r="E26" s="1">
        <f t="shared" si="1"/>
        <v>729.98687696174693</v>
      </c>
      <c r="F26" s="1">
        <f t="shared" si="2"/>
        <v>3458.9431230382534</v>
      </c>
      <c r="G26" s="1">
        <f t="shared" si="3"/>
        <v>80047.091258150234</v>
      </c>
      <c r="H26" s="1">
        <f t="shared" si="6"/>
        <v>75191.100833318778</v>
      </c>
      <c r="I26" s="1"/>
      <c r="K26" s="10">
        <f t="shared" si="7"/>
        <v>3580.5286111104133</v>
      </c>
      <c r="L26" s="10">
        <f t="shared" si="7"/>
        <v>729.98687696174693</v>
      </c>
      <c r="M26" s="10">
        <f t="shared" si="4"/>
        <v>3458.9431230382534</v>
      </c>
      <c r="N26" s="10">
        <f t="shared" si="5"/>
        <v>-4188.93</v>
      </c>
      <c r="O26" s="10">
        <f t="shared" si="5"/>
        <v>-3580.5286111104133</v>
      </c>
      <c r="P26" s="10">
        <f t="shared" si="8"/>
        <v>0</v>
      </c>
    </row>
    <row r="27" spans="1:16" x14ac:dyDescent="0.35">
      <c r="A27" s="8">
        <v>16</v>
      </c>
      <c r="B27" s="9">
        <f t="shared" si="9"/>
        <v>45397</v>
      </c>
      <c r="C27" s="1">
        <v>4188.93</v>
      </c>
      <c r="D27" s="1">
        <f t="shared" si="0"/>
        <v>3580.5286111104133</v>
      </c>
      <c r="E27" s="1">
        <f t="shared" si="1"/>
        <v>699.74974372118413</v>
      </c>
      <c r="F27" s="1">
        <f t="shared" si="2"/>
        <v>3489.1802562788162</v>
      </c>
      <c r="G27" s="1">
        <f t="shared" si="3"/>
        <v>76557.911001871427</v>
      </c>
      <c r="H27" s="1">
        <f t="shared" si="6"/>
        <v>71610.572222208371</v>
      </c>
      <c r="I27" s="1"/>
      <c r="K27" s="10">
        <f t="shared" si="7"/>
        <v>3580.5286111104133</v>
      </c>
      <c r="L27" s="10">
        <f t="shared" si="7"/>
        <v>699.74974372118413</v>
      </c>
      <c r="M27" s="10">
        <f t="shared" si="4"/>
        <v>3489.1802562788162</v>
      </c>
      <c r="N27" s="10">
        <f t="shared" si="5"/>
        <v>-4188.93</v>
      </c>
      <c r="O27" s="10">
        <f t="shared" si="5"/>
        <v>-3580.5286111104133</v>
      </c>
      <c r="P27" s="10">
        <f t="shared" si="8"/>
        <v>0</v>
      </c>
    </row>
    <row r="28" spans="1:16" x14ac:dyDescent="0.35">
      <c r="A28" s="8">
        <v>17</v>
      </c>
      <c r="B28" s="9">
        <f t="shared" si="9"/>
        <v>45427</v>
      </c>
      <c r="C28" s="1">
        <v>4188.93</v>
      </c>
      <c r="D28" s="1">
        <f t="shared" si="0"/>
        <v>3580.5286111104133</v>
      </c>
      <c r="E28" s="1">
        <f t="shared" si="1"/>
        <v>669.24828574497667</v>
      </c>
      <c r="F28" s="1">
        <f t="shared" si="2"/>
        <v>3519.6817142550235</v>
      </c>
      <c r="G28" s="1">
        <f t="shared" si="3"/>
        <v>73038.229287616414</v>
      </c>
      <c r="H28" s="1">
        <f t="shared" si="6"/>
        <v>68030.043611097964</v>
      </c>
      <c r="I28" s="1"/>
      <c r="K28" s="10">
        <f t="shared" si="7"/>
        <v>3580.5286111104133</v>
      </c>
      <c r="L28" s="10">
        <f t="shared" si="7"/>
        <v>669.24828574497667</v>
      </c>
      <c r="M28" s="10">
        <f t="shared" si="4"/>
        <v>3519.6817142550235</v>
      </c>
      <c r="N28" s="10">
        <f t="shared" si="5"/>
        <v>-4188.93</v>
      </c>
      <c r="O28" s="10">
        <f t="shared" si="5"/>
        <v>-3580.5286111104133</v>
      </c>
      <c r="P28" s="10">
        <f t="shared" si="8"/>
        <v>0</v>
      </c>
    </row>
    <row r="29" spans="1:16" x14ac:dyDescent="0.35">
      <c r="A29" s="8">
        <v>18</v>
      </c>
      <c r="B29" s="9">
        <f t="shared" si="9"/>
        <v>45458</v>
      </c>
      <c r="C29" s="1">
        <v>4188.93</v>
      </c>
      <c r="D29" s="1">
        <f t="shared" si="0"/>
        <v>3580.5286111104133</v>
      </c>
      <c r="E29" s="1">
        <f t="shared" si="1"/>
        <v>638.48019237869448</v>
      </c>
      <c r="F29" s="1">
        <f t="shared" si="2"/>
        <v>3550.4498076213058</v>
      </c>
      <c r="G29" s="1">
        <f t="shared" si="3"/>
        <v>69487.779479995108</v>
      </c>
      <c r="H29" s="1">
        <f t="shared" si="6"/>
        <v>64449.51499998755</v>
      </c>
      <c r="I29" s="1"/>
      <c r="K29" s="10">
        <f t="shared" si="7"/>
        <v>3580.5286111104133</v>
      </c>
      <c r="L29" s="10">
        <f t="shared" si="7"/>
        <v>638.48019237869448</v>
      </c>
      <c r="M29" s="10">
        <f t="shared" si="4"/>
        <v>3550.4498076213058</v>
      </c>
      <c r="N29" s="10">
        <f t="shared" si="5"/>
        <v>-4188.93</v>
      </c>
      <c r="O29" s="10">
        <f t="shared" si="5"/>
        <v>-3580.5286111104133</v>
      </c>
      <c r="P29" s="10">
        <f t="shared" si="8"/>
        <v>0</v>
      </c>
    </row>
    <row r="30" spans="1:16" x14ac:dyDescent="0.35">
      <c r="A30" s="8">
        <v>19</v>
      </c>
      <c r="B30" s="9">
        <f t="shared" si="9"/>
        <v>45488</v>
      </c>
      <c r="C30" s="1">
        <v>4188.93</v>
      </c>
      <c r="D30" s="1">
        <f t="shared" si="0"/>
        <v>3580.5286111104133</v>
      </c>
      <c r="E30" s="1">
        <f t="shared" si="1"/>
        <v>607.44313276879916</v>
      </c>
      <c r="F30" s="1">
        <f t="shared" si="2"/>
        <v>3581.4868672312014</v>
      </c>
      <c r="G30" s="1">
        <f t="shared" si="3"/>
        <v>65906.292612763908</v>
      </c>
      <c r="H30" s="1">
        <f t="shared" si="6"/>
        <v>60868.986388877136</v>
      </c>
      <c r="I30" s="1"/>
      <c r="K30" s="10">
        <f t="shared" si="7"/>
        <v>3580.5286111104133</v>
      </c>
      <c r="L30" s="10">
        <f t="shared" si="7"/>
        <v>607.44313276879916</v>
      </c>
      <c r="M30" s="10">
        <f t="shared" si="4"/>
        <v>3581.4868672312014</v>
      </c>
      <c r="N30" s="10">
        <f t="shared" si="5"/>
        <v>-4188.93</v>
      </c>
      <c r="O30" s="10">
        <f t="shared" si="5"/>
        <v>-3580.5286111104133</v>
      </c>
      <c r="P30" s="10">
        <f t="shared" si="8"/>
        <v>0</v>
      </c>
    </row>
    <row r="31" spans="1:16" x14ac:dyDescent="0.35">
      <c r="A31" s="8">
        <v>20</v>
      </c>
      <c r="B31" s="9">
        <f t="shared" si="9"/>
        <v>45519</v>
      </c>
      <c r="C31" s="1">
        <v>4188.93</v>
      </c>
      <c r="D31" s="1">
        <f t="shared" si="0"/>
        <v>3580.5286111104133</v>
      </c>
      <c r="E31" s="1">
        <f t="shared" si="1"/>
        <v>576.13475568606975</v>
      </c>
      <c r="F31" s="1">
        <f t="shared" si="2"/>
        <v>3612.7952443139307</v>
      </c>
      <c r="G31" s="1">
        <f t="shared" si="3"/>
        <v>62293.497368449978</v>
      </c>
      <c r="H31" s="1">
        <f t="shared" si="6"/>
        <v>57288.457777766722</v>
      </c>
      <c r="I31" s="1"/>
      <c r="K31" s="10">
        <f t="shared" si="7"/>
        <v>3580.5286111104133</v>
      </c>
      <c r="L31" s="10">
        <f t="shared" si="7"/>
        <v>576.13475568606975</v>
      </c>
      <c r="M31" s="10">
        <f t="shared" si="4"/>
        <v>3612.7952443139307</v>
      </c>
      <c r="N31" s="10">
        <f t="shared" si="5"/>
        <v>-4188.93</v>
      </c>
      <c r="O31" s="10">
        <f t="shared" si="5"/>
        <v>-3580.5286111104133</v>
      </c>
      <c r="P31" s="10">
        <f t="shared" si="8"/>
        <v>0</v>
      </c>
    </row>
    <row r="32" spans="1:16" x14ac:dyDescent="0.35">
      <c r="A32" s="8">
        <v>21</v>
      </c>
      <c r="B32" s="9">
        <f t="shared" si="9"/>
        <v>45550</v>
      </c>
      <c r="C32" s="1">
        <v>4188.93</v>
      </c>
      <c r="D32" s="1">
        <f t="shared" si="0"/>
        <v>3580.5286111104133</v>
      </c>
      <c r="E32" s="1">
        <f t="shared" si="1"/>
        <v>544.55268934748335</v>
      </c>
      <c r="F32" s="1">
        <f t="shared" si="2"/>
        <v>3644.3773106525168</v>
      </c>
      <c r="G32" s="1">
        <f t="shared" si="3"/>
        <v>58649.12005779746</v>
      </c>
      <c r="H32" s="1">
        <f t="shared" si="6"/>
        <v>53707.929166656308</v>
      </c>
      <c r="I32" s="1"/>
      <c r="K32" s="10">
        <f t="shared" si="7"/>
        <v>3580.5286111104133</v>
      </c>
      <c r="L32" s="10">
        <f t="shared" si="7"/>
        <v>544.55268934748335</v>
      </c>
      <c r="M32" s="10">
        <f t="shared" si="4"/>
        <v>3644.3773106525168</v>
      </c>
      <c r="N32" s="10">
        <f t="shared" si="5"/>
        <v>-4188.93</v>
      </c>
      <c r="O32" s="10">
        <f t="shared" si="5"/>
        <v>-3580.5286111104133</v>
      </c>
      <c r="P32" s="10">
        <f t="shared" si="8"/>
        <v>0</v>
      </c>
    </row>
    <row r="33" spans="1:16" x14ac:dyDescent="0.35">
      <c r="A33" s="8">
        <v>22</v>
      </c>
      <c r="B33" s="9">
        <f t="shared" si="9"/>
        <v>45580</v>
      </c>
      <c r="C33" s="1">
        <v>4188.93</v>
      </c>
      <c r="D33" s="1">
        <f t="shared" si="0"/>
        <v>3580.5286111104133</v>
      </c>
      <c r="E33" s="1">
        <f t="shared" si="1"/>
        <v>512.69454123653929</v>
      </c>
      <c r="F33" s="1">
        <f t="shared" si="2"/>
        <v>3676.2354587634609</v>
      </c>
      <c r="G33" s="1">
        <f t="shared" si="3"/>
        <v>54972.884599033998</v>
      </c>
      <c r="H33" s="1">
        <f t="shared" si="6"/>
        <v>50127.400555545893</v>
      </c>
      <c r="I33" s="1"/>
      <c r="K33" s="10">
        <f t="shared" si="7"/>
        <v>3580.5286111104133</v>
      </c>
      <c r="L33" s="10">
        <f t="shared" si="7"/>
        <v>512.69454123653929</v>
      </c>
      <c r="M33" s="10">
        <f t="shared" si="4"/>
        <v>3676.2354587634609</v>
      </c>
      <c r="N33" s="10">
        <f t="shared" si="5"/>
        <v>-4188.93</v>
      </c>
      <c r="O33" s="10">
        <f t="shared" si="5"/>
        <v>-3580.5286111104133</v>
      </c>
      <c r="P33" s="10">
        <f t="shared" si="8"/>
        <v>0</v>
      </c>
    </row>
    <row r="34" spans="1:16" x14ac:dyDescent="0.35">
      <c r="A34" s="8">
        <v>23</v>
      </c>
      <c r="B34" s="9">
        <f t="shared" si="9"/>
        <v>45611</v>
      </c>
      <c r="C34" s="1">
        <v>4188.93</v>
      </c>
      <c r="D34" s="1">
        <f t="shared" si="0"/>
        <v>3580.5286111104133</v>
      </c>
      <c r="E34" s="1">
        <f t="shared" si="1"/>
        <v>480.55789792201364</v>
      </c>
      <c r="F34" s="1">
        <f t="shared" si="2"/>
        <v>3708.3721020779867</v>
      </c>
      <c r="G34" s="1">
        <f t="shared" si="3"/>
        <v>51264.512496956013</v>
      </c>
      <c r="H34" s="1">
        <f t="shared" si="6"/>
        <v>46546.871944435479</v>
      </c>
      <c r="I34" s="1"/>
      <c r="K34" s="10">
        <f t="shared" si="7"/>
        <v>3580.5286111104133</v>
      </c>
      <c r="L34" s="10">
        <f t="shared" si="7"/>
        <v>480.55789792201364</v>
      </c>
      <c r="M34" s="10">
        <f t="shared" si="4"/>
        <v>3708.3721020779867</v>
      </c>
      <c r="N34" s="10">
        <f t="shared" si="5"/>
        <v>-4188.93</v>
      </c>
      <c r="O34" s="10">
        <f t="shared" si="5"/>
        <v>-3580.5286111104133</v>
      </c>
      <c r="P34" s="10">
        <f t="shared" si="8"/>
        <v>0</v>
      </c>
    </row>
    <row r="35" spans="1:16" x14ac:dyDescent="0.35">
      <c r="A35" s="8">
        <v>24</v>
      </c>
      <c r="B35" s="9">
        <f t="shared" si="9"/>
        <v>45641</v>
      </c>
      <c r="C35" s="1">
        <v>4188.93</v>
      </c>
      <c r="D35" s="1">
        <f t="shared" si="0"/>
        <v>3580.5286111104133</v>
      </c>
      <c r="E35" s="1">
        <f t="shared" si="1"/>
        <v>448.14032487512731</v>
      </c>
      <c r="F35" s="1">
        <f t="shared" si="2"/>
        <v>3740.7896751248732</v>
      </c>
      <c r="G35" s="1">
        <f t="shared" si="3"/>
        <v>47523.722821831143</v>
      </c>
      <c r="H35" s="1">
        <f t="shared" si="6"/>
        <v>42966.343333325065</v>
      </c>
      <c r="I35" s="1"/>
      <c r="K35" s="10">
        <f t="shared" si="7"/>
        <v>3580.5286111104133</v>
      </c>
      <c r="L35" s="10">
        <f t="shared" si="7"/>
        <v>448.14032487512731</v>
      </c>
      <c r="M35" s="10">
        <f t="shared" si="4"/>
        <v>3740.7896751248732</v>
      </c>
      <c r="N35" s="10">
        <f t="shared" si="5"/>
        <v>-4188.93</v>
      </c>
      <c r="O35" s="10">
        <f t="shared" si="5"/>
        <v>-3580.5286111104133</v>
      </c>
      <c r="P35" s="10">
        <f t="shared" si="8"/>
        <v>0</v>
      </c>
    </row>
    <row r="36" spans="1:16" x14ac:dyDescent="0.35">
      <c r="A36" s="8">
        <v>25</v>
      </c>
      <c r="B36" s="9">
        <f t="shared" si="9"/>
        <v>45672</v>
      </c>
      <c r="C36" s="1">
        <v>4188.93</v>
      </c>
      <c r="D36" s="1">
        <f t="shared" si="0"/>
        <v>3580.5286111104133</v>
      </c>
      <c r="E36" s="1">
        <f t="shared" si="1"/>
        <v>415.43936628511784</v>
      </c>
      <c r="F36" s="1">
        <f t="shared" si="2"/>
        <v>3773.4906337148823</v>
      </c>
      <c r="G36" s="1">
        <f t="shared" si="3"/>
        <v>43750.232188116257</v>
      </c>
      <c r="H36" s="1">
        <f t="shared" si="6"/>
        <v>39385.814722214651</v>
      </c>
      <c r="K36" s="10">
        <f t="shared" si="7"/>
        <v>3580.5286111104133</v>
      </c>
      <c r="L36" s="10">
        <f t="shared" si="7"/>
        <v>415.43936628511784</v>
      </c>
      <c r="M36" s="10">
        <f t="shared" si="4"/>
        <v>3773.4906337148823</v>
      </c>
      <c r="N36" s="10">
        <f t="shared" si="5"/>
        <v>-4188.93</v>
      </c>
      <c r="O36" s="10">
        <f t="shared" si="5"/>
        <v>-3580.5286111104133</v>
      </c>
      <c r="P36" s="10">
        <f t="shared" si="8"/>
        <v>0</v>
      </c>
    </row>
    <row r="37" spans="1:16" x14ac:dyDescent="0.35">
      <c r="A37" s="8">
        <v>26</v>
      </c>
      <c r="B37" s="9">
        <f t="shared" si="9"/>
        <v>45703</v>
      </c>
      <c r="C37" s="1">
        <v>4188.93</v>
      </c>
      <c r="D37" s="1">
        <f t="shared" si="0"/>
        <v>3580.5286111104133</v>
      </c>
      <c r="E37" s="1">
        <f t="shared" si="1"/>
        <v>382.45254487319767</v>
      </c>
      <c r="F37" s="1">
        <f t="shared" si="2"/>
        <v>3806.4774551268029</v>
      </c>
      <c r="G37" s="1">
        <f t="shared" si="3"/>
        <v>39943.754732989451</v>
      </c>
      <c r="H37" s="1">
        <f t="shared" si="6"/>
        <v>35805.286111104237</v>
      </c>
      <c r="K37" s="10">
        <f t="shared" si="7"/>
        <v>3580.5286111104133</v>
      </c>
      <c r="L37" s="10">
        <f t="shared" si="7"/>
        <v>382.45254487319767</v>
      </c>
      <c r="M37" s="10">
        <f t="shared" si="4"/>
        <v>3806.4774551268029</v>
      </c>
      <c r="N37" s="10">
        <f t="shared" si="5"/>
        <v>-4188.93</v>
      </c>
      <c r="O37" s="10">
        <f t="shared" si="5"/>
        <v>-3580.5286111104133</v>
      </c>
      <c r="P37" s="10">
        <f t="shared" si="8"/>
        <v>0</v>
      </c>
    </row>
    <row r="38" spans="1:16" x14ac:dyDescent="0.35">
      <c r="A38" s="8">
        <v>27</v>
      </c>
      <c r="B38" s="9">
        <f t="shared" si="9"/>
        <v>45731</v>
      </c>
      <c r="C38" s="1">
        <v>4188.93</v>
      </c>
      <c r="D38" s="1">
        <f t="shared" si="0"/>
        <v>3580.5286111104133</v>
      </c>
      <c r="E38" s="1">
        <f t="shared" si="1"/>
        <v>349.17736170488678</v>
      </c>
      <c r="F38" s="1">
        <f t="shared" si="2"/>
        <v>3839.7526382951137</v>
      </c>
      <c r="G38" s="1">
        <f t="shared" si="3"/>
        <v>36104.00209469434</v>
      </c>
      <c r="H38" s="1">
        <f t="shared" si="6"/>
        <v>32224.757499993822</v>
      </c>
      <c r="K38" s="10">
        <f t="shared" si="7"/>
        <v>3580.5286111104133</v>
      </c>
      <c r="L38" s="10">
        <f t="shared" si="7"/>
        <v>349.17736170488678</v>
      </c>
      <c r="M38" s="10">
        <f t="shared" si="4"/>
        <v>3839.7526382951137</v>
      </c>
      <c r="N38" s="10">
        <f t="shared" si="5"/>
        <v>-4188.93</v>
      </c>
      <c r="O38" s="10">
        <f t="shared" si="5"/>
        <v>-3580.5286111104133</v>
      </c>
      <c r="P38" s="10">
        <f t="shared" si="8"/>
        <v>0</v>
      </c>
    </row>
    <row r="39" spans="1:16" x14ac:dyDescent="0.35">
      <c r="A39" s="8">
        <v>28</v>
      </c>
      <c r="B39" s="9">
        <f t="shared" si="9"/>
        <v>45762</v>
      </c>
      <c r="C39" s="1">
        <v>4188.93</v>
      </c>
      <c r="D39" s="1">
        <f t="shared" si="0"/>
        <v>3580.5286111104133</v>
      </c>
      <c r="E39" s="1">
        <f t="shared" si="1"/>
        <v>315.6112960007045</v>
      </c>
      <c r="F39" s="1">
        <f t="shared" si="2"/>
        <v>3873.3187039992958</v>
      </c>
      <c r="G39" s="1">
        <f t="shared" si="3"/>
        <v>32230.683390695045</v>
      </c>
      <c r="H39" s="1">
        <f t="shared" si="6"/>
        <v>28644.228888883408</v>
      </c>
      <c r="K39" s="10">
        <f t="shared" ref="K39:L47" si="10">D39</f>
        <v>3580.5286111104133</v>
      </c>
      <c r="L39" s="10">
        <f t="shared" si="10"/>
        <v>315.6112960007045</v>
      </c>
      <c r="M39" s="10">
        <f t="shared" si="4"/>
        <v>3873.3187039992958</v>
      </c>
      <c r="N39" s="10">
        <f t="shared" ref="N39:O47" si="11">-C39</f>
        <v>-4188.93</v>
      </c>
      <c r="O39" s="10">
        <f t="shared" si="11"/>
        <v>-3580.5286111104133</v>
      </c>
      <c r="P39" s="10">
        <f t="shared" si="8"/>
        <v>0</v>
      </c>
    </row>
    <row r="40" spans="1:16" x14ac:dyDescent="0.35">
      <c r="A40" s="8">
        <v>29</v>
      </c>
      <c r="B40" s="9">
        <f t="shared" si="9"/>
        <v>45792</v>
      </c>
      <c r="C40" s="1">
        <v>4188.93</v>
      </c>
      <c r="D40" s="1">
        <f t="shared" si="0"/>
        <v>3580.5286111104133</v>
      </c>
      <c r="E40" s="1">
        <f t="shared" si="1"/>
        <v>281.75180494520646</v>
      </c>
      <c r="F40" s="1">
        <f t="shared" si="2"/>
        <v>3907.1781950547938</v>
      </c>
      <c r="G40" s="1">
        <f t="shared" si="3"/>
        <v>28323.505195640253</v>
      </c>
      <c r="H40" s="1">
        <f t="shared" si="6"/>
        <v>25063.700277772994</v>
      </c>
      <c r="K40" s="10">
        <f t="shared" si="10"/>
        <v>3580.5286111104133</v>
      </c>
      <c r="L40" s="10">
        <f t="shared" si="10"/>
        <v>281.75180494520646</v>
      </c>
      <c r="M40" s="10">
        <f t="shared" si="4"/>
        <v>3907.1781950547938</v>
      </c>
      <c r="N40" s="10">
        <f t="shared" si="11"/>
        <v>-4188.93</v>
      </c>
      <c r="O40" s="10">
        <f t="shared" si="11"/>
        <v>-3580.5286111104133</v>
      </c>
      <c r="P40" s="10">
        <f t="shared" si="8"/>
        <v>0</v>
      </c>
    </row>
    <row r="41" spans="1:16" x14ac:dyDescent="0.35">
      <c r="A41" s="8">
        <v>30</v>
      </c>
      <c r="B41" s="9">
        <f t="shared" si="9"/>
        <v>45823</v>
      </c>
      <c r="C41" s="1">
        <v>4188.93</v>
      </c>
      <c r="D41" s="1">
        <f t="shared" si="0"/>
        <v>3580.5286111104133</v>
      </c>
      <c r="E41" s="1">
        <f t="shared" si="1"/>
        <v>247.59632349435216</v>
      </c>
      <c r="F41" s="1">
        <f t="shared" si="2"/>
        <v>3941.3336765056483</v>
      </c>
      <c r="G41" s="1">
        <f t="shared" si="3"/>
        <v>24382.171519134605</v>
      </c>
      <c r="H41" s="1">
        <f t="shared" si="6"/>
        <v>21483.17166666258</v>
      </c>
      <c r="K41" s="10">
        <f t="shared" si="10"/>
        <v>3580.5286111104133</v>
      </c>
      <c r="L41" s="10">
        <f t="shared" si="10"/>
        <v>247.59632349435216</v>
      </c>
      <c r="M41" s="10">
        <f t="shared" si="4"/>
        <v>3941.3336765056483</v>
      </c>
      <c r="N41" s="10">
        <f t="shared" si="11"/>
        <v>-4188.93</v>
      </c>
      <c r="O41" s="10">
        <f t="shared" si="11"/>
        <v>-3580.5286111104133</v>
      </c>
      <c r="P41" s="10">
        <f t="shared" si="8"/>
        <v>0</v>
      </c>
    </row>
    <row r="42" spans="1:16" x14ac:dyDescent="0.35">
      <c r="A42" s="8">
        <v>31</v>
      </c>
      <c r="B42" s="9">
        <f t="shared" si="9"/>
        <v>45853</v>
      </c>
      <c r="C42" s="1">
        <v>4188.93</v>
      </c>
      <c r="D42" s="1">
        <f t="shared" si="0"/>
        <v>3580.5286111104133</v>
      </c>
      <c r="E42" s="1">
        <f t="shared" si="1"/>
        <v>213.14226418118892</v>
      </c>
      <c r="F42" s="1">
        <f t="shared" si="2"/>
        <v>3975.7877358188116</v>
      </c>
      <c r="G42" s="1">
        <f t="shared" si="3"/>
        <v>20406.383783315792</v>
      </c>
      <c r="H42" s="1">
        <f t="shared" si="6"/>
        <v>17902.643055552166</v>
      </c>
      <c r="K42" s="10">
        <f t="shared" si="10"/>
        <v>3580.5286111104133</v>
      </c>
      <c r="L42" s="10">
        <f t="shared" si="10"/>
        <v>213.14226418118892</v>
      </c>
      <c r="M42" s="10">
        <f t="shared" si="4"/>
        <v>3975.7877358188116</v>
      </c>
      <c r="N42" s="10">
        <f t="shared" si="11"/>
        <v>-4188.93</v>
      </c>
      <c r="O42" s="10">
        <f t="shared" si="11"/>
        <v>-3580.5286111104133</v>
      </c>
      <c r="P42" s="10">
        <f t="shared" si="8"/>
        <v>0</v>
      </c>
    </row>
    <row r="43" spans="1:16" x14ac:dyDescent="0.35">
      <c r="A43" s="8">
        <v>32</v>
      </c>
      <c r="B43" s="9">
        <f t="shared" si="9"/>
        <v>45884</v>
      </c>
      <c r="C43" s="1">
        <v>4188.93</v>
      </c>
      <c r="D43" s="1">
        <f t="shared" si="0"/>
        <v>3580.5286111104133</v>
      </c>
      <c r="E43" s="1">
        <f t="shared" si="1"/>
        <v>178.38701691983664</v>
      </c>
      <c r="F43" s="1">
        <f t="shared" si="2"/>
        <v>4010.5429830801636</v>
      </c>
      <c r="G43" s="1">
        <f t="shared" si="3"/>
        <v>16395.84080023563</v>
      </c>
      <c r="H43" s="1">
        <f t="shared" si="6"/>
        <v>14322.114444441751</v>
      </c>
      <c r="K43" s="10">
        <f t="shared" si="10"/>
        <v>3580.5286111104133</v>
      </c>
      <c r="L43" s="10">
        <f t="shared" si="10"/>
        <v>178.38701691983664</v>
      </c>
      <c r="M43" s="10">
        <f t="shared" si="4"/>
        <v>4010.5429830801636</v>
      </c>
      <c r="N43" s="10">
        <f t="shared" si="11"/>
        <v>-4188.93</v>
      </c>
      <c r="O43" s="10">
        <f t="shared" si="11"/>
        <v>-3580.5286111104133</v>
      </c>
      <c r="P43" s="10">
        <f t="shared" si="8"/>
        <v>0</v>
      </c>
    </row>
    <row r="44" spans="1:16" x14ac:dyDescent="0.35">
      <c r="A44" s="8">
        <v>33</v>
      </c>
      <c r="B44" s="9">
        <f t="shared" si="9"/>
        <v>45915</v>
      </c>
      <c r="C44" s="1">
        <v>4188.93</v>
      </c>
      <c r="D44" s="1">
        <f t="shared" si="0"/>
        <v>3580.5286111104133</v>
      </c>
      <c r="E44" s="1">
        <f t="shared" si="1"/>
        <v>143.32794880775958</v>
      </c>
      <c r="F44" s="1">
        <f t="shared" si="2"/>
        <v>4045.6020511922407</v>
      </c>
      <c r="G44" s="1">
        <f t="shared" si="3"/>
        <v>12350.238749043388</v>
      </c>
      <c r="H44" s="1">
        <f t="shared" si="6"/>
        <v>10741.585833331337</v>
      </c>
      <c r="K44" s="10">
        <f t="shared" si="10"/>
        <v>3580.5286111104133</v>
      </c>
      <c r="L44" s="10">
        <f t="shared" si="10"/>
        <v>143.32794880775958</v>
      </c>
      <c r="M44" s="10">
        <f t="shared" si="4"/>
        <v>4045.6020511922407</v>
      </c>
      <c r="N44" s="10">
        <f t="shared" si="11"/>
        <v>-4188.93</v>
      </c>
      <c r="O44" s="10">
        <f t="shared" si="11"/>
        <v>-3580.5286111104133</v>
      </c>
      <c r="P44" s="10">
        <f t="shared" si="8"/>
        <v>0</v>
      </c>
    </row>
    <row r="45" spans="1:16" x14ac:dyDescent="0.35">
      <c r="A45" s="8">
        <v>34</v>
      </c>
      <c r="B45" s="9">
        <f t="shared" si="9"/>
        <v>45945</v>
      </c>
      <c r="C45" s="1">
        <v>4188.93</v>
      </c>
      <c r="D45" s="1">
        <f t="shared" si="0"/>
        <v>3580.5286111104133</v>
      </c>
      <c r="E45" s="1">
        <f t="shared" si="1"/>
        <v>107.96240392630919</v>
      </c>
      <c r="F45" s="1">
        <f t="shared" si="2"/>
        <v>4080.9675960736913</v>
      </c>
      <c r="G45" s="1">
        <f t="shared" si="3"/>
        <v>8269.2711529696971</v>
      </c>
      <c r="H45" s="1">
        <f t="shared" si="6"/>
        <v>7161.0572222209239</v>
      </c>
      <c r="K45" s="10">
        <f t="shared" si="10"/>
        <v>3580.5286111104133</v>
      </c>
      <c r="L45" s="10">
        <f t="shared" si="10"/>
        <v>107.96240392630919</v>
      </c>
      <c r="M45" s="10">
        <f t="shared" si="4"/>
        <v>4080.9675960736913</v>
      </c>
      <c r="N45" s="10">
        <f t="shared" si="11"/>
        <v>-4188.93</v>
      </c>
      <c r="O45" s="10">
        <f t="shared" si="11"/>
        <v>-3580.5286111104133</v>
      </c>
      <c r="P45" s="10">
        <f t="shared" si="8"/>
        <v>0</v>
      </c>
    </row>
    <row r="46" spans="1:16" x14ac:dyDescent="0.35">
      <c r="A46" s="8">
        <v>35</v>
      </c>
      <c r="B46" s="9">
        <f t="shared" si="9"/>
        <v>45976</v>
      </c>
      <c r="C46" s="1">
        <v>4188.93</v>
      </c>
      <c r="D46" s="1">
        <f t="shared" si="0"/>
        <v>3580.5286111104133</v>
      </c>
      <c r="E46" s="1">
        <f t="shared" si="1"/>
        <v>72.2877031395237</v>
      </c>
      <c r="F46" s="1">
        <f t="shared" si="2"/>
        <v>4116.6422968604766</v>
      </c>
      <c r="G46" s="1">
        <f t="shared" si="3"/>
        <v>4152.6288561092206</v>
      </c>
      <c r="H46" s="1">
        <f t="shared" si="6"/>
        <v>3580.5286111105106</v>
      </c>
      <c r="K46" s="10">
        <f t="shared" si="10"/>
        <v>3580.5286111104133</v>
      </c>
      <c r="L46" s="10">
        <f t="shared" si="10"/>
        <v>72.2877031395237</v>
      </c>
      <c r="M46" s="10">
        <f t="shared" si="4"/>
        <v>4116.6422968604766</v>
      </c>
      <c r="N46" s="10">
        <f t="shared" si="11"/>
        <v>-4188.93</v>
      </c>
      <c r="O46" s="10">
        <f t="shared" si="11"/>
        <v>-3580.5286111104133</v>
      </c>
      <c r="P46" s="10">
        <f t="shared" si="8"/>
        <v>0</v>
      </c>
    </row>
    <row r="47" spans="1:16" x14ac:dyDescent="0.35">
      <c r="A47" s="8">
        <v>36</v>
      </c>
      <c r="B47" s="9">
        <f t="shared" si="9"/>
        <v>46006</v>
      </c>
      <c r="C47" s="1">
        <v>4188.93</v>
      </c>
      <c r="D47" s="1">
        <f t="shared" si="0"/>
        <v>3580.5286111104133</v>
      </c>
      <c r="E47" s="1">
        <f t="shared" si="1"/>
        <v>36.301143891168664</v>
      </c>
      <c r="F47" s="1">
        <f t="shared" si="2"/>
        <v>4152.6288561088313</v>
      </c>
      <c r="G47" s="15">
        <f t="shared" si="3"/>
        <v>3.8895109355507884E-10</v>
      </c>
      <c r="H47" s="15">
        <f t="shared" si="6"/>
        <v>9.7315933089703321E-11</v>
      </c>
      <c r="K47" s="10">
        <f t="shared" si="10"/>
        <v>3580.5286111104133</v>
      </c>
      <c r="L47" s="10">
        <f t="shared" si="10"/>
        <v>36.301143891168664</v>
      </c>
      <c r="M47" s="10">
        <f t="shared" si="4"/>
        <v>4152.6288561088313</v>
      </c>
      <c r="N47" s="10">
        <f t="shared" si="11"/>
        <v>-4188.93</v>
      </c>
      <c r="O47" s="10">
        <f t="shared" si="11"/>
        <v>-3580.5286111104133</v>
      </c>
      <c r="P47" s="10">
        <f t="shared" si="8"/>
        <v>0</v>
      </c>
    </row>
    <row r="49" spans="1:3" x14ac:dyDescent="0.35">
      <c r="A49" s="21" t="s">
        <v>97</v>
      </c>
    </row>
    <row r="50" spans="1:3" x14ac:dyDescent="0.35">
      <c r="A50" t="s">
        <v>25</v>
      </c>
      <c r="B50" s="10">
        <v>0</v>
      </c>
    </row>
    <row r="51" spans="1:3" x14ac:dyDescent="0.35">
      <c r="A51" t="s">
        <v>24</v>
      </c>
      <c r="B51" s="10">
        <v>0</v>
      </c>
    </row>
    <row r="53" spans="1:3" x14ac:dyDescent="0.35">
      <c r="A53" s="21" t="s">
        <v>98</v>
      </c>
      <c r="B53" s="2"/>
    </row>
    <row r="54" spans="1:3" x14ac:dyDescent="0.35">
      <c r="A54" t="s">
        <v>26</v>
      </c>
      <c r="B54" s="10">
        <f>G11</f>
        <v>128899.02999997488</v>
      </c>
      <c r="C54" t="s">
        <v>22</v>
      </c>
    </row>
    <row r="55" spans="1:3" x14ac:dyDescent="0.35">
      <c r="A55" t="s">
        <v>27</v>
      </c>
      <c r="B55" s="10">
        <f>H2</f>
        <v>128899.02999997488</v>
      </c>
      <c r="C55" t="s">
        <v>21</v>
      </c>
    </row>
    <row r="56" spans="1:3" x14ac:dyDescent="0.35">
      <c r="A56" t="s">
        <v>94</v>
      </c>
      <c r="B56" s="10">
        <f>H2-H11</f>
        <v>0</v>
      </c>
      <c r="C56" t="s">
        <v>22</v>
      </c>
    </row>
    <row r="57" spans="1:3" x14ac:dyDescent="0.35">
      <c r="B57" s="1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F594-4F46-4F65-B49C-936B8B0EFC9E}">
  <dimension ref="A1:P56"/>
  <sheetViews>
    <sheetView zoomScaleNormal="100" workbookViewId="0">
      <selection activeCell="K11" sqref="K11:O46"/>
    </sheetView>
  </sheetViews>
  <sheetFormatPr defaultColWidth="8.81640625" defaultRowHeight="14.5" x14ac:dyDescent="0.35"/>
  <cols>
    <col min="1" max="1" width="34.453125" customWidth="1"/>
    <col min="2" max="2" width="19" customWidth="1"/>
    <col min="3" max="3" width="16.54296875" customWidth="1"/>
    <col min="4" max="4" width="21.453125" bestFit="1" customWidth="1"/>
    <col min="5" max="5" width="16.453125" bestFit="1" customWidth="1"/>
    <col min="6" max="6" width="18.81640625" bestFit="1" customWidth="1"/>
    <col min="7" max="7" width="19.81640625" bestFit="1" customWidth="1"/>
    <col min="8" max="8" width="23.54296875" bestFit="1" customWidth="1"/>
    <col min="9" max="9" width="23.453125" bestFit="1" customWidth="1"/>
    <col min="10" max="10" width="2.54296875" customWidth="1"/>
    <col min="11" max="11" width="17.453125" bestFit="1" customWidth="1"/>
    <col min="12" max="12" width="17.453125" customWidth="1"/>
    <col min="13" max="13" width="16.81640625" bestFit="1" customWidth="1"/>
    <col min="14" max="14" width="18.1796875" customWidth="1"/>
    <col min="15" max="15" width="21.453125" bestFit="1" customWidth="1"/>
  </cols>
  <sheetData>
    <row r="1" spans="1:16" x14ac:dyDescent="0.35">
      <c r="A1" s="2" t="s">
        <v>0</v>
      </c>
      <c r="B1" s="3" t="s">
        <v>89</v>
      </c>
      <c r="D1" s="2" t="s">
        <v>1</v>
      </c>
      <c r="E1" s="6">
        <v>0</v>
      </c>
      <c r="G1" s="2" t="s">
        <v>2</v>
      </c>
      <c r="K1" s="2" t="s">
        <v>3</v>
      </c>
      <c r="L1" s="2"/>
    </row>
    <row r="2" spans="1:16" x14ac:dyDescent="0.35">
      <c r="A2" s="2" t="s">
        <v>4</v>
      </c>
      <c r="B2" s="4">
        <v>44805</v>
      </c>
      <c r="D2" s="2" t="s">
        <v>5</v>
      </c>
      <c r="E2" s="6">
        <v>0</v>
      </c>
      <c r="G2" t="s">
        <v>6</v>
      </c>
      <c r="H2" s="10">
        <f>H10</f>
        <v>121982.41999996574</v>
      </c>
      <c r="K2" t="s">
        <v>7</v>
      </c>
      <c r="M2" s="10">
        <f>H2</f>
        <v>121982.41999996574</v>
      </c>
    </row>
    <row r="3" spans="1:16" x14ac:dyDescent="0.35">
      <c r="A3" s="2" t="s">
        <v>93</v>
      </c>
      <c r="B3" s="5">
        <f>RATE(B4,-C11,B5)*B6</f>
        <v>9.9900540490934164E-2</v>
      </c>
      <c r="D3" s="2" t="s">
        <v>8</v>
      </c>
      <c r="E3" s="6">
        <v>0</v>
      </c>
      <c r="G3" t="s">
        <v>9</v>
      </c>
      <c r="H3" s="10">
        <f>-G10</f>
        <v>-121982.41999996574</v>
      </c>
      <c r="K3" t="s">
        <v>6</v>
      </c>
      <c r="M3" s="10">
        <f>-M2</f>
        <v>-121982.41999996574</v>
      </c>
    </row>
    <row r="4" spans="1:16" x14ac:dyDescent="0.35">
      <c r="A4" s="2" t="s">
        <v>11</v>
      </c>
      <c r="B4" s="3">
        <v>36</v>
      </c>
      <c r="H4" s="10"/>
    </row>
    <row r="5" spans="1:16" x14ac:dyDescent="0.35">
      <c r="A5" s="2" t="s">
        <v>83</v>
      </c>
      <c r="B5" s="3">
        <v>121982.42</v>
      </c>
      <c r="C5" s="14"/>
      <c r="D5" s="2"/>
      <c r="E5" s="10"/>
    </row>
    <row r="6" spans="1:16" x14ac:dyDescent="0.35">
      <c r="A6" s="2" t="s">
        <v>84</v>
      </c>
      <c r="B6" s="3">
        <v>12</v>
      </c>
      <c r="D6" s="12"/>
      <c r="E6" s="13"/>
    </row>
    <row r="7" spans="1:16" x14ac:dyDescent="0.35">
      <c r="A7" s="30" t="s">
        <v>81</v>
      </c>
      <c r="B7" s="3"/>
      <c r="G7" s="12"/>
      <c r="K7" s="2" t="s">
        <v>95</v>
      </c>
    </row>
    <row r="8" spans="1:16" x14ac:dyDescent="0.35">
      <c r="A8" s="2"/>
      <c r="K8" s="11" t="s">
        <v>21</v>
      </c>
      <c r="L8" s="11" t="s">
        <v>21</v>
      </c>
      <c r="M8" s="11" t="s">
        <v>21</v>
      </c>
      <c r="N8" s="11" t="s">
        <v>22</v>
      </c>
      <c r="O8" s="11" t="s">
        <v>22</v>
      </c>
    </row>
    <row r="9" spans="1:16" s="2" customFormat="1" x14ac:dyDescent="0.35">
      <c r="A9" s="7" t="s">
        <v>12</v>
      </c>
      <c r="B9" s="7" t="s">
        <v>13</v>
      </c>
      <c r="C9" s="7" t="s">
        <v>14</v>
      </c>
      <c r="D9" s="7" t="s">
        <v>19</v>
      </c>
      <c r="E9" s="7" t="s">
        <v>20</v>
      </c>
      <c r="F9" s="7" t="s">
        <v>15</v>
      </c>
      <c r="G9" s="7" t="s">
        <v>16</v>
      </c>
      <c r="H9" s="7" t="s">
        <v>17</v>
      </c>
      <c r="I9" s="7"/>
      <c r="K9" s="2" t="s">
        <v>19</v>
      </c>
      <c r="L9" s="2" t="s">
        <v>20</v>
      </c>
      <c r="M9" s="2" t="s">
        <v>9</v>
      </c>
      <c r="N9" s="2" t="s">
        <v>23</v>
      </c>
      <c r="O9" s="2" t="s">
        <v>18</v>
      </c>
    </row>
    <row r="10" spans="1:16" x14ac:dyDescent="0.35">
      <c r="A10" s="8">
        <v>0</v>
      </c>
      <c r="B10" s="9">
        <f>B2</f>
        <v>44805</v>
      </c>
      <c r="C10" s="1"/>
      <c r="D10" s="1">
        <v>0</v>
      </c>
      <c r="E10" s="1"/>
      <c r="F10" s="1"/>
      <c r="G10" s="15">
        <f>NPV($B$3/12,C11:C46)</f>
        <v>121982.41999996574</v>
      </c>
      <c r="H10" s="15">
        <f>G10+E1+E2-E3</f>
        <v>121982.41999996574</v>
      </c>
      <c r="I10" s="1"/>
    </row>
    <row r="11" spans="1:16" x14ac:dyDescent="0.35">
      <c r="A11" s="8">
        <v>1</v>
      </c>
      <c r="B11" s="9">
        <v>44835</v>
      </c>
      <c r="C11" s="1">
        <v>3935.46</v>
      </c>
      <c r="D11" s="1">
        <f t="shared" ref="D11:D46" si="0">$H$2/$B$4</f>
        <v>3388.4005555546041</v>
      </c>
      <c r="E11" s="1">
        <f t="shared" ref="E11:E46" si="1">G10*($B$3/12)</f>
        <v>1015.5091406990596</v>
      </c>
      <c r="F11" s="1">
        <f t="shared" ref="F11:F46" si="2">C11-E11</f>
        <v>2919.9508593009405</v>
      </c>
      <c r="G11" s="1">
        <f t="shared" ref="G11:G46" si="3">G10-C11+E11</f>
        <v>119062.46914066479</v>
      </c>
      <c r="H11" s="1">
        <f>H10-D11</f>
        <v>118594.01944441114</v>
      </c>
      <c r="I11" s="1"/>
      <c r="K11" s="10">
        <f>D11</f>
        <v>3388.4005555546041</v>
      </c>
      <c r="L11" s="10">
        <f>E11</f>
        <v>1015.5091406990596</v>
      </c>
      <c r="M11" s="10">
        <f t="shared" ref="M11:M46" si="4">F11</f>
        <v>2919.9508593009405</v>
      </c>
      <c r="N11" s="10">
        <f t="shared" ref="N11:O37" si="5">-C11</f>
        <v>-3935.46</v>
      </c>
      <c r="O11" s="10">
        <f>-D11</f>
        <v>-3388.4005555546041</v>
      </c>
      <c r="P11" s="10">
        <f>SUM(K11:O11)</f>
        <v>0</v>
      </c>
    </row>
    <row r="12" spans="1:16" x14ac:dyDescent="0.35">
      <c r="A12" s="8">
        <v>2</v>
      </c>
      <c r="B12" s="9">
        <f>DATE(YEAR(B11), MONTH(B11)+1, DAY(B11))</f>
        <v>44866</v>
      </c>
      <c r="C12" s="1">
        <v>3935.46</v>
      </c>
      <c r="D12" s="1">
        <f t="shared" si="0"/>
        <v>3388.4005555546041</v>
      </c>
      <c r="E12" s="1">
        <f t="shared" si="1"/>
        <v>991.20041827813191</v>
      </c>
      <c r="F12" s="1">
        <f t="shared" si="2"/>
        <v>2944.259581721868</v>
      </c>
      <c r="G12" s="1">
        <f t="shared" si="3"/>
        <v>116118.20955894292</v>
      </c>
      <c r="H12" s="1">
        <f t="shared" ref="H12:H46" si="6">H11-D12</f>
        <v>115205.61888885654</v>
      </c>
      <c r="I12" s="1"/>
      <c r="K12" s="10">
        <f t="shared" ref="K12:L37" si="7">D12</f>
        <v>3388.4005555546041</v>
      </c>
      <c r="L12" s="10">
        <f t="shared" si="7"/>
        <v>991.20041827813191</v>
      </c>
      <c r="M12" s="10">
        <f t="shared" si="4"/>
        <v>2944.259581721868</v>
      </c>
      <c r="N12" s="10">
        <f t="shared" si="5"/>
        <v>-3935.46</v>
      </c>
      <c r="O12" s="10">
        <f t="shared" si="5"/>
        <v>-3388.4005555546041</v>
      </c>
      <c r="P12" s="10">
        <f t="shared" ref="P12:P46" si="8">SUM(K12:O12)</f>
        <v>0</v>
      </c>
    </row>
    <row r="13" spans="1:16" x14ac:dyDescent="0.35">
      <c r="A13" s="8">
        <v>3</v>
      </c>
      <c r="B13" s="9">
        <f t="shared" ref="B13:B46" si="9">DATE(YEAR(B12), MONTH(B12)+1, DAY(B12))</f>
        <v>44896</v>
      </c>
      <c r="C13" s="1">
        <v>3935.46</v>
      </c>
      <c r="D13" s="1">
        <f t="shared" si="0"/>
        <v>3388.4005555546041</v>
      </c>
      <c r="E13" s="1">
        <f t="shared" si="1"/>
        <v>966.68932464816305</v>
      </c>
      <c r="F13" s="1">
        <f t="shared" si="2"/>
        <v>2968.7706753518369</v>
      </c>
      <c r="G13" s="31">
        <f t="shared" si="3"/>
        <v>113149.43888359108</v>
      </c>
      <c r="H13" s="31">
        <f t="shared" si="6"/>
        <v>111817.21833330193</v>
      </c>
      <c r="I13" s="1"/>
      <c r="K13" s="10">
        <f t="shared" si="7"/>
        <v>3388.4005555546041</v>
      </c>
      <c r="L13" s="10">
        <f t="shared" si="7"/>
        <v>966.68932464816305</v>
      </c>
      <c r="M13" s="10">
        <f t="shared" si="4"/>
        <v>2968.7706753518369</v>
      </c>
      <c r="N13" s="10">
        <f t="shared" si="5"/>
        <v>-3935.46</v>
      </c>
      <c r="O13" s="10">
        <f t="shared" si="5"/>
        <v>-3388.4005555546041</v>
      </c>
      <c r="P13" s="10">
        <f t="shared" si="8"/>
        <v>0</v>
      </c>
    </row>
    <row r="14" spans="1:16" x14ac:dyDescent="0.35">
      <c r="A14" s="8">
        <v>4</v>
      </c>
      <c r="B14" s="9">
        <f t="shared" si="9"/>
        <v>44927</v>
      </c>
      <c r="C14" s="1">
        <v>3935.46</v>
      </c>
      <c r="D14" s="1">
        <f t="shared" si="0"/>
        <v>3388.4005555546041</v>
      </c>
      <c r="E14" s="1">
        <f t="shared" si="1"/>
        <v>941.9741750597226</v>
      </c>
      <c r="F14" s="1">
        <f t="shared" si="2"/>
        <v>2993.4858249402773</v>
      </c>
      <c r="G14" s="1">
        <f t="shared" si="3"/>
        <v>110155.95305865079</v>
      </c>
      <c r="H14" s="1">
        <f t="shared" si="6"/>
        <v>108428.81777774733</v>
      </c>
      <c r="I14" s="1"/>
      <c r="K14" s="10">
        <f t="shared" si="7"/>
        <v>3388.4005555546041</v>
      </c>
      <c r="L14" s="10">
        <f t="shared" si="7"/>
        <v>941.9741750597226</v>
      </c>
      <c r="M14" s="10">
        <f t="shared" si="4"/>
        <v>2993.4858249402773</v>
      </c>
      <c r="N14" s="10">
        <f t="shared" si="5"/>
        <v>-3935.46</v>
      </c>
      <c r="O14" s="10">
        <f t="shared" si="5"/>
        <v>-3388.4005555546041</v>
      </c>
      <c r="P14" s="10">
        <f t="shared" si="8"/>
        <v>0</v>
      </c>
    </row>
    <row r="15" spans="1:16" x14ac:dyDescent="0.35">
      <c r="A15" s="8">
        <v>5</v>
      </c>
      <c r="B15" s="9">
        <f t="shared" si="9"/>
        <v>44958</v>
      </c>
      <c r="C15" s="1">
        <v>3935.46</v>
      </c>
      <c r="D15" s="1">
        <f t="shared" si="0"/>
        <v>3388.4005555546041</v>
      </c>
      <c r="E15" s="1">
        <f t="shared" si="1"/>
        <v>917.0532707377655</v>
      </c>
      <c r="F15" s="1">
        <f t="shared" si="2"/>
        <v>3018.4067292622344</v>
      </c>
      <c r="G15" s="15">
        <f t="shared" si="3"/>
        <v>107137.54632938856</v>
      </c>
      <c r="H15" s="15">
        <f t="shared" si="6"/>
        <v>105040.41722219273</v>
      </c>
      <c r="I15" s="1"/>
      <c r="K15" s="10">
        <f t="shared" si="7"/>
        <v>3388.4005555546041</v>
      </c>
      <c r="L15" s="10">
        <f t="shared" si="7"/>
        <v>917.0532707377655</v>
      </c>
      <c r="M15" s="10">
        <f t="shared" si="4"/>
        <v>3018.4067292622344</v>
      </c>
      <c r="N15" s="10">
        <f t="shared" si="5"/>
        <v>-3935.46</v>
      </c>
      <c r="O15" s="10">
        <f t="shared" si="5"/>
        <v>-3388.4005555546041</v>
      </c>
      <c r="P15" s="10">
        <f t="shared" si="8"/>
        <v>0</v>
      </c>
    </row>
    <row r="16" spans="1:16" x14ac:dyDescent="0.35">
      <c r="A16" s="8">
        <v>6</v>
      </c>
      <c r="B16" s="9">
        <f t="shared" si="9"/>
        <v>44986</v>
      </c>
      <c r="C16" s="1">
        <v>3935.46</v>
      </c>
      <c r="D16" s="1">
        <f t="shared" si="0"/>
        <v>3388.4005555546041</v>
      </c>
      <c r="E16" s="1">
        <f t="shared" si="1"/>
        <v>891.92489876486798</v>
      </c>
      <c r="F16" s="1">
        <f t="shared" si="2"/>
        <v>3043.5351012351321</v>
      </c>
      <c r="G16" s="1">
        <f t="shared" si="3"/>
        <v>104094.01122815342</v>
      </c>
      <c r="H16" s="1">
        <f t="shared" si="6"/>
        <v>101652.01666663813</v>
      </c>
      <c r="I16" s="1"/>
      <c r="K16" s="10">
        <f t="shared" si="7"/>
        <v>3388.4005555546041</v>
      </c>
      <c r="L16" s="10">
        <f t="shared" si="7"/>
        <v>891.92489876486798</v>
      </c>
      <c r="M16" s="10">
        <f t="shared" si="4"/>
        <v>3043.5351012351321</v>
      </c>
      <c r="N16" s="10">
        <f t="shared" si="5"/>
        <v>-3935.46</v>
      </c>
      <c r="O16" s="10">
        <f t="shared" si="5"/>
        <v>-3388.4005555546041</v>
      </c>
      <c r="P16" s="10">
        <f t="shared" si="8"/>
        <v>0</v>
      </c>
    </row>
    <row r="17" spans="1:16" x14ac:dyDescent="0.35">
      <c r="A17" s="8">
        <v>7</v>
      </c>
      <c r="B17" s="9">
        <f t="shared" si="9"/>
        <v>45017</v>
      </c>
      <c r="C17" s="1">
        <v>3935.46</v>
      </c>
      <c r="D17" s="1">
        <f t="shared" si="0"/>
        <v>3388.4005555546041</v>
      </c>
      <c r="E17" s="1">
        <f t="shared" si="1"/>
        <v>866.58733196349135</v>
      </c>
      <c r="F17" s="1">
        <f t="shared" si="2"/>
        <v>3068.8726680365089</v>
      </c>
      <c r="G17" s="1">
        <f t="shared" si="3"/>
        <v>101025.1385601169</v>
      </c>
      <c r="H17" s="1">
        <f t="shared" si="6"/>
        <v>98263.616111083524</v>
      </c>
      <c r="I17" s="1"/>
      <c r="K17" s="10">
        <f t="shared" si="7"/>
        <v>3388.4005555546041</v>
      </c>
      <c r="L17" s="10">
        <f t="shared" si="7"/>
        <v>866.58733196349135</v>
      </c>
      <c r="M17" s="10">
        <f t="shared" si="4"/>
        <v>3068.8726680365089</v>
      </c>
      <c r="N17" s="10">
        <f t="shared" si="5"/>
        <v>-3935.46</v>
      </c>
      <c r="O17" s="10">
        <f t="shared" si="5"/>
        <v>-3388.4005555546041</v>
      </c>
      <c r="P17" s="10">
        <f t="shared" si="8"/>
        <v>0</v>
      </c>
    </row>
    <row r="18" spans="1:16" x14ac:dyDescent="0.35">
      <c r="A18" s="8">
        <v>8</v>
      </c>
      <c r="B18" s="9">
        <f t="shared" si="9"/>
        <v>45047</v>
      </c>
      <c r="C18" s="1">
        <v>3935.46</v>
      </c>
      <c r="D18" s="1">
        <f t="shared" si="0"/>
        <v>3388.4005555546041</v>
      </c>
      <c r="E18" s="1">
        <f t="shared" si="1"/>
        <v>841.03882877726608</v>
      </c>
      <c r="F18" s="1">
        <f t="shared" si="2"/>
        <v>3094.4211712227338</v>
      </c>
      <c r="G18" s="1">
        <f t="shared" si="3"/>
        <v>97930.717388894162</v>
      </c>
      <c r="H18" s="1">
        <f t="shared" si="6"/>
        <v>94875.215555528921</v>
      </c>
      <c r="I18" s="1"/>
      <c r="K18" s="10">
        <f t="shared" si="7"/>
        <v>3388.4005555546041</v>
      </c>
      <c r="L18" s="10">
        <f t="shared" si="7"/>
        <v>841.03882877726608</v>
      </c>
      <c r="M18" s="10">
        <f t="shared" si="4"/>
        <v>3094.4211712227338</v>
      </c>
      <c r="N18" s="10">
        <f t="shared" si="5"/>
        <v>-3935.46</v>
      </c>
      <c r="O18" s="10">
        <f t="shared" si="5"/>
        <v>-3388.4005555546041</v>
      </c>
      <c r="P18" s="10">
        <f t="shared" si="8"/>
        <v>0</v>
      </c>
    </row>
    <row r="19" spans="1:16" x14ac:dyDescent="0.35">
      <c r="A19" s="8">
        <v>9</v>
      </c>
      <c r="B19" s="9">
        <f t="shared" si="9"/>
        <v>45078</v>
      </c>
      <c r="C19" s="1">
        <v>3935.46</v>
      </c>
      <c r="D19" s="1">
        <f t="shared" si="0"/>
        <v>3388.4005555546041</v>
      </c>
      <c r="E19" s="1">
        <f t="shared" si="1"/>
        <v>815.27763315128766</v>
      </c>
      <c r="F19" s="1">
        <f t="shared" si="2"/>
        <v>3120.1823668487123</v>
      </c>
      <c r="G19" s="1">
        <f t="shared" si="3"/>
        <v>94810.535022045442</v>
      </c>
      <c r="H19" s="1">
        <f t="shared" si="6"/>
        <v>91486.814999974318</v>
      </c>
      <c r="I19" s="1"/>
      <c r="K19" s="10">
        <f t="shared" si="7"/>
        <v>3388.4005555546041</v>
      </c>
      <c r="L19" s="10">
        <f t="shared" si="7"/>
        <v>815.27763315128766</v>
      </c>
      <c r="M19" s="10">
        <f t="shared" si="4"/>
        <v>3120.1823668487123</v>
      </c>
      <c r="N19" s="10">
        <f t="shared" si="5"/>
        <v>-3935.46</v>
      </c>
      <c r="O19" s="10">
        <f t="shared" si="5"/>
        <v>-3388.4005555546041</v>
      </c>
      <c r="P19" s="10">
        <f t="shared" si="8"/>
        <v>0</v>
      </c>
    </row>
    <row r="20" spans="1:16" x14ac:dyDescent="0.35">
      <c r="A20" s="8">
        <v>10</v>
      </c>
      <c r="B20" s="9">
        <f t="shared" si="9"/>
        <v>45108</v>
      </c>
      <c r="C20" s="1">
        <v>3935.46</v>
      </c>
      <c r="D20" s="1">
        <f t="shared" si="0"/>
        <v>3388.4005555546041</v>
      </c>
      <c r="E20" s="1">
        <f t="shared" si="1"/>
        <v>789.30197441141524</v>
      </c>
      <c r="F20" s="1">
        <f t="shared" si="2"/>
        <v>3146.1580255885847</v>
      </c>
      <c r="G20" s="1">
        <f t="shared" si="3"/>
        <v>91664.376996456849</v>
      </c>
      <c r="H20" s="1">
        <f t="shared" si="6"/>
        <v>88098.414444419715</v>
      </c>
      <c r="I20" s="1"/>
      <c r="K20" s="10">
        <f t="shared" si="7"/>
        <v>3388.4005555546041</v>
      </c>
      <c r="L20" s="10">
        <f t="shared" si="7"/>
        <v>789.30197441141524</v>
      </c>
      <c r="M20" s="10">
        <f t="shared" si="4"/>
        <v>3146.1580255885847</v>
      </c>
      <c r="N20" s="10">
        <f t="shared" si="5"/>
        <v>-3935.46</v>
      </c>
      <c r="O20" s="10">
        <f t="shared" si="5"/>
        <v>-3388.4005555546041</v>
      </c>
      <c r="P20" s="10">
        <f t="shared" si="8"/>
        <v>0</v>
      </c>
    </row>
    <row r="21" spans="1:16" x14ac:dyDescent="0.35">
      <c r="A21" s="8">
        <v>11</v>
      </c>
      <c r="B21" s="9">
        <f t="shared" si="9"/>
        <v>45139</v>
      </c>
      <c r="C21" s="1">
        <v>3935.46</v>
      </c>
      <c r="D21" s="1">
        <f t="shared" si="0"/>
        <v>3388.4005555546041</v>
      </c>
      <c r="E21" s="1">
        <f t="shared" si="1"/>
        <v>763.11006714256598</v>
      </c>
      <c r="F21" s="1">
        <f t="shared" si="2"/>
        <v>3172.3499328574339</v>
      </c>
      <c r="G21" s="1">
        <f t="shared" si="3"/>
        <v>88492.027063599409</v>
      </c>
      <c r="H21" s="1">
        <f t="shared" si="6"/>
        <v>84710.013888865113</v>
      </c>
      <c r="I21" s="1"/>
      <c r="K21" s="10">
        <f t="shared" si="7"/>
        <v>3388.4005555546041</v>
      </c>
      <c r="L21" s="10">
        <f t="shared" si="7"/>
        <v>763.11006714256598</v>
      </c>
      <c r="M21" s="10">
        <f t="shared" si="4"/>
        <v>3172.3499328574339</v>
      </c>
      <c r="N21" s="10">
        <f t="shared" si="5"/>
        <v>-3935.46</v>
      </c>
      <c r="O21" s="10">
        <f t="shared" si="5"/>
        <v>-3388.4005555546041</v>
      </c>
      <c r="P21" s="10">
        <f t="shared" si="8"/>
        <v>0</v>
      </c>
    </row>
    <row r="22" spans="1:16" x14ac:dyDescent="0.35">
      <c r="A22" s="8">
        <v>12</v>
      </c>
      <c r="B22" s="9">
        <f t="shared" si="9"/>
        <v>45170</v>
      </c>
      <c r="C22" s="1">
        <v>3935.46</v>
      </c>
      <c r="D22" s="1">
        <f t="shared" si="0"/>
        <v>3388.4005555546041</v>
      </c>
      <c r="E22" s="1">
        <f t="shared" si="1"/>
        <v>736.70011106599623</v>
      </c>
      <c r="F22" s="1">
        <f t="shared" si="2"/>
        <v>3198.7598889340038</v>
      </c>
      <c r="G22" s="1">
        <f t="shared" si="3"/>
        <v>85293.267174665394</v>
      </c>
      <c r="H22" s="1">
        <f t="shared" si="6"/>
        <v>81321.61333331051</v>
      </c>
      <c r="I22" s="1"/>
      <c r="K22" s="10">
        <f t="shared" si="7"/>
        <v>3388.4005555546041</v>
      </c>
      <c r="L22" s="10">
        <f t="shared" si="7"/>
        <v>736.70011106599623</v>
      </c>
      <c r="M22" s="10">
        <f t="shared" si="4"/>
        <v>3198.7598889340038</v>
      </c>
      <c r="N22" s="10">
        <f t="shared" si="5"/>
        <v>-3935.46</v>
      </c>
      <c r="O22" s="10">
        <f t="shared" si="5"/>
        <v>-3388.4005555546041</v>
      </c>
      <c r="P22" s="10">
        <f t="shared" si="8"/>
        <v>0</v>
      </c>
    </row>
    <row r="23" spans="1:16" x14ac:dyDescent="0.35">
      <c r="A23" s="8">
        <v>13</v>
      </c>
      <c r="B23" s="9">
        <f t="shared" si="9"/>
        <v>45200</v>
      </c>
      <c r="C23" s="1">
        <v>3935.46</v>
      </c>
      <c r="D23" s="1">
        <f t="shared" si="0"/>
        <v>3388.4005555546041</v>
      </c>
      <c r="E23" s="1">
        <f t="shared" si="1"/>
        <v>710.07029091556046</v>
      </c>
      <c r="F23" s="1">
        <f t="shared" si="2"/>
        <v>3225.3897090844393</v>
      </c>
      <c r="G23" s="1">
        <f t="shared" si="3"/>
        <v>82067.877465580954</v>
      </c>
      <c r="H23" s="1">
        <f t="shared" si="6"/>
        <v>77933.212777755907</v>
      </c>
      <c r="I23" s="1"/>
      <c r="K23" s="10">
        <f t="shared" si="7"/>
        <v>3388.4005555546041</v>
      </c>
      <c r="L23" s="10">
        <f t="shared" si="7"/>
        <v>710.07029091556046</v>
      </c>
      <c r="M23" s="10">
        <f t="shared" si="4"/>
        <v>3225.3897090844393</v>
      </c>
      <c r="N23" s="10">
        <f t="shared" si="5"/>
        <v>-3935.46</v>
      </c>
      <c r="O23" s="10">
        <f t="shared" si="5"/>
        <v>-3388.4005555546041</v>
      </c>
      <c r="P23" s="10">
        <f t="shared" si="8"/>
        <v>0</v>
      </c>
    </row>
    <row r="24" spans="1:16" x14ac:dyDescent="0.35">
      <c r="A24" s="8">
        <v>14</v>
      </c>
      <c r="B24" s="9">
        <f t="shared" si="9"/>
        <v>45231</v>
      </c>
      <c r="C24" s="1">
        <v>3935.46</v>
      </c>
      <c r="D24" s="1">
        <f t="shared" si="0"/>
        <v>3388.4005555546041</v>
      </c>
      <c r="E24" s="1">
        <f t="shared" si="1"/>
        <v>683.21877631294115</v>
      </c>
      <c r="F24" s="1">
        <f t="shared" si="2"/>
        <v>3252.2412236870587</v>
      </c>
      <c r="G24" s="1">
        <f t="shared" si="3"/>
        <v>78815.636241893895</v>
      </c>
      <c r="H24" s="1">
        <f t="shared" si="6"/>
        <v>74544.812222201304</v>
      </c>
      <c r="I24" s="1"/>
      <c r="K24" s="10">
        <f t="shared" si="7"/>
        <v>3388.4005555546041</v>
      </c>
      <c r="L24" s="10">
        <f t="shared" si="7"/>
        <v>683.21877631294115</v>
      </c>
      <c r="M24" s="10">
        <f t="shared" si="4"/>
        <v>3252.2412236870587</v>
      </c>
      <c r="N24" s="10">
        <f t="shared" si="5"/>
        <v>-3935.46</v>
      </c>
      <c r="O24" s="10">
        <f t="shared" si="5"/>
        <v>-3388.4005555546041</v>
      </c>
      <c r="P24" s="10">
        <f t="shared" si="8"/>
        <v>0</v>
      </c>
    </row>
    <row r="25" spans="1:16" x14ac:dyDescent="0.35">
      <c r="A25" s="8">
        <v>15</v>
      </c>
      <c r="B25" s="9">
        <f t="shared" si="9"/>
        <v>45261</v>
      </c>
      <c r="C25" s="1">
        <v>3935.46</v>
      </c>
      <c r="D25" s="1">
        <f t="shared" si="0"/>
        <v>3388.4005555546041</v>
      </c>
      <c r="E25" s="1">
        <f t="shared" si="1"/>
        <v>656.14372164183828</v>
      </c>
      <c r="F25" s="1">
        <f t="shared" si="2"/>
        <v>3279.316278358162</v>
      </c>
      <c r="G25" s="1">
        <f t="shared" si="3"/>
        <v>75536.31996353573</v>
      </c>
      <c r="H25" s="1">
        <f t="shared" si="6"/>
        <v>71156.411666646702</v>
      </c>
      <c r="I25" s="1"/>
      <c r="K25" s="10">
        <f t="shared" si="7"/>
        <v>3388.4005555546041</v>
      </c>
      <c r="L25" s="10">
        <f t="shared" si="7"/>
        <v>656.14372164183828</v>
      </c>
      <c r="M25" s="10">
        <f t="shared" si="4"/>
        <v>3279.316278358162</v>
      </c>
      <c r="N25" s="10">
        <f t="shared" si="5"/>
        <v>-3935.46</v>
      </c>
      <c r="O25" s="10">
        <f t="shared" si="5"/>
        <v>-3388.4005555546041</v>
      </c>
      <c r="P25" s="10">
        <f t="shared" si="8"/>
        <v>0</v>
      </c>
    </row>
    <row r="26" spans="1:16" x14ac:dyDescent="0.35">
      <c r="A26" s="8">
        <v>16</v>
      </c>
      <c r="B26" s="9">
        <f t="shared" si="9"/>
        <v>45292</v>
      </c>
      <c r="C26" s="1">
        <v>3935.46</v>
      </c>
      <c r="D26" s="1">
        <f t="shared" si="0"/>
        <v>3388.4005555546041</v>
      </c>
      <c r="E26" s="1">
        <f t="shared" si="1"/>
        <v>628.84326592111336</v>
      </c>
      <c r="F26" s="1">
        <f t="shared" si="2"/>
        <v>3306.6167340788866</v>
      </c>
      <c r="G26" s="1">
        <f t="shared" si="3"/>
        <v>72229.703229456834</v>
      </c>
      <c r="H26" s="1">
        <f t="shared" si="6"/>
        <v>67768.011111092099</v>
      </c>
      <c r="I26" s="1"/>
      <c r="K26" s="10">
        <f t="shared" si="7"/>
        <v>3388.4005555546041</v>
      </c>
      <c r="L26" s="10">
        <f t="shared" si="7"/>
        <v>628.84326592111336</v>
      </c>
      <c r="M26" s="10">
        <f t="shared" si="4"/>
        <v>3306.6167340788866</v>
      </c>
      <c r="N26" s="10">
        <f t="shared" si="5"/>
        <v>-3935.46</v>
      </c>
      <c r="O26" s="10">
        <f t="shared" si="5"/>
        <v>-3388.4005555546041</v>
      </c>
      <c r="P26" s="10">
        <f t="shared" si="8"/>
        <v>0</v>
      </c>
    </row>
    <row r="27" spans="1:16" x14ac:dyDescent="0.35">
      <c r="A27" s="8">
        <v>17</v>
      </c>
      <c r="B27" s="9">
        <f t="shared" si="9"/>
        <v>45323</v>
      </c>
      <c r="C27" s="1">
        <v>3935.46</v>
      </c>
      <c r="D27" s="1">
        <f t="shared" si="0"/>
        <v>3388.4005555546041</v>
      </c>
      <c r="E27" s="1">
        <f t="shared" si="1"/>
        <v>601.31553267687593</v>
      </c>
      <c r="F27" s="1">
        <f t="shared" si="2"/>
        <v>3334.144467323124</v>
      </c>
      <c r="G27" s="1">
        <f t="shared" si="3"/>
        <v>68895.558762133704</v>
      </c>
      <c r="H27" s="1">
        <f t="shared" si="6"/>
        <v>64379.610555537496</v>
      </c>
      <c r="I27" s="1"/>
      <c r="K27" s="10">
        <f t="shared" si="7"/>
        <v>3388.4005555546041</v>
      </c>
      <c r="L27" s="10">
        <f t="shared" si="7"/>
        <v>601.31553267687593</v>
      </c>
      <c r="M27" s="10">
        <f t="shared" si="4"/>
        <v>3334.144467323124</v>
      </c>
      <c r="N27" s="10">
        <f t="shared" si="5"/>
        <v>-3935.46</v>
      </c>
      <c r="O27" s="10">
        <f t="shared" si="5"/>
        <v>-3388.4005555546041</v>
      </c>
      <c r="P27" s="10">
        <f t="shared" si="8"/>
        <v>0</v>
      </c>
    </row>
    <row r="28" spans="1:16" x14ac:dyDescent="0.35">
      <c r="A28" s="8">
        <v>18</v>
      </c>
      <c r="B28" s="9">
        <f t="shared" si="9"/>
        <v>45352</v>
      </c>
      <c r="C28" s="1">
        <v>3935.46</v>
      </c>
      <c r="D28" s="1">
        <f t="shared" si="0"/>
        <v>3388.4005555546041</v>
      </c>
      <c r="E28" s="1">
        <f t="shared" si="1"/>
        <v>573.55862981350606</v>
      </c>
      <c r="F28" s="1">
        <f t="shared" si="2"/>
        <v>3361.9013701864942</v>
      </c>
      <c r="G28" s="1">
        <f t="shared" si="3"/>
        <v>65533.657391947214</v>
      </c>
      <c r="H28" s="1">
        <f t="shared" si="6"/>
        <v>60991.209999982893</v>
      </c>
      <c r="I28" s="1"/>
      <c r="K28" s="10">
        <f t="shared" si="7"/>
        <v>3388.4005555546041</v>
      </c>
      <c r="L28" s="10">
        <f t="shared" si="7"/>
        <v>573.55862981350606</v>
      </c>
      <c r="M28" s="10">
        <f t="shared" si="4"/>
        <v>3361.9013701864942</v>
      </c>
      <c r="N28" s="10">
        <f t="shared" si="5"/>
        <v>-3935.46</v>
      </c>
      <c r="O28" s="10">
        <f t="shared" si="5"/>
        <v>-3388.4005555546041</v>
      </c>
      <c r="P28" s="10">
        <f t="shared" si="8"/>
        <v>0</v>
      </c>
    </row>
    <row r="29" spans="1:16" x14ac:dyDescent="0.35">
      <c r="A29" s="8">
        <v>19</v>
      </c>
      <c r="B29" s="9">
        <f t="shared" si="9"/>
        <v>45383</v>
      </c>
      <c r="C29" s="1">
        <v>3935.46</v>
      </c>
      <c r="D29" s="1">
        <f t="shared" si="0"/>
        <v>3388.4005555546041</v>
      </c>
      <c r="E29" s="1">
        <f t="shared" si="1"/>
        <v>545.57064948360244</v>
      </c>
      <c r="F29" s="1">
        <f t="shared" si="2"/>
        <v>3389.8893505163978</v>
      </c>
      <c r="G29" s="1">
        <f t="shared" si="3"/>
        <v>62143.76804143082</v>
      </c>
      <c r="H29" s="1">
        <f t="shared" si="6"/>
        <v>57602.809444428291</v>
      </c>
      <c r="I29" s="1"/>
      <c r="K29" s="10">
        <f t="shared" si="7"/>
        <v>3388.4005555546041</v>
      </c>
      <c r="L29" s="10">
        <f t="shared" si="7"/>
        <v>545.57064948360244</v>
      </c>
      <c r="M29" s="10">
        <f t="shared" si="4"/>
        <v>3389.8893505163978</v>
      </c>
      <c r="N29" s="10">
        <f t="shared" si="5"/>
        <v>-3935.46</v>
      </c>
      <c r="O29" s="10">
        <f t="shared" si="5"/>
        <v>-3388.4005555546041</v>
      </c>
      <c r="P29" s="10">
        <f t="shared" si="8"/>
        <v>0</v>
      </c>
    </row>
    <row r="30" spans="1:16" x14ac:dyDescent="0.35">
      <c r="A30" s="8">
        <v>20</v>
      </c>
      <c r="B30" s="9">
        <f t="shared" si="9"/>
        <v>45413</v>
      </c>
      <c r="C30" s="1">
        <v>3935.46</v>
      </c>
      <c r="D30" s="1">
        <f t="shared" si="0"/>
        <v>3388.4005555546041</v>
      </c>
      <c r="E30" s="1">
        <f t="shared" si="1"/>
        <v>517.34966795684829</v>
      </c>
      <c r="F30" s="1">
        <f t="shared" si="2"/>
        <v>3418.1103320431516</v>
      </c>
      <c r="G30" s="1">
        <f t="shared" si="3"/>
        <v>58725.657709387669</v>
      </c>
      <c r="H30" s="1">
        <f t="shared" si="6"/>
        <v>54214.408888873688</v>
      </c>
      <c r="I30" s="1"/>
      <c r="K30" s="10">
        <f t="shared" si="7"/>
        <v>3388.4005555546041</v>
      </c>
      <c r="L30" s="10">
        <f t="shared" si="7"/>
        <v>517.34966795684829</v>
      </c>
      <c r="M30" s="10">
        <f t="shared" si="4"/>
        <v>3418.1103320431516</v>
      </c>
      <c r="N30" s="10">
        <f t="shared" si="5"/>
        <v>-3935.46</v>
      </c>
      <c r="O30" s="10">
        <f t="shared" si="5"/>
        <v>-3388.4005555546041</v>
      </c>
      <c r="P30" s="10">
        <f t="shared" si="8"/>
        <v>0</v>
      </c>
    </row>
    <row r="31" spans="1:16" x14ac:dyDescent="0.35">
      <c r="A31" s="8">
        <v>21</v>
      </c>
      <c r="B31" s="9">
        <f t="shared" si="9"/>
        <v>45444</v>
      </c>
      <c r="C31" s="1">
        <v>3935.46</v>
      </c>
      <c r="D31" s="1">
        <f t="shared" si="0"/>
        <v>3388.4005555546041</v>
      </c>
      <c r="E31" s="1">
        <f t="shared" si="1"/>
        <v>488.89374548778522</v>
      </c>
      <c r="F31" s="1">
        <f t="shared" si="2"/>
        <v>3446.566254512215</v>
      </c>
      <c r="G31" s="1">
        <f t="shared" si="3"/>
        <v>55279.091454875459</v>
      </c>
      <c r="H31" s="1">
        <f t="shared" si="6"/>
        <v>50826.008333319085</v>
      </c>
      <c r="I31" s="1"/>
      <c r="K31" s="10">
        <f t="shared" si="7"/>
        <v>3388.4005555546041</v>
      </c>
      <c r="L31" s="10">
        <f t="shared" si="7"/>
        <v>488.89374548778522</v>
      </c>
      <c r="M31" s="10">
        <f t="shared" si="4"/>
        <v>3446.566254512215</v>
      </c>
      <c r="N31" s="10">
        <f t="shared" si="5"/>
        <v>-3935.46</v>
      </c>
      <c r="O31" s="10">
        <f t="shared" si="5"/>
        <v>-3388.4005555546041</v>
      </c>
      <c r="P31" s="10">
        <f t="shared" si="8"/>
        <v>0</v>
      </c>
    </row>
    <row r="32" spans="1:16" x14ac:dyDescent="0.35">
      <c r="A32" s="8">
        <v>22</v>
      </c>
      <c r="B32" s="9">
        <f t="shared" si="9"/>
        <v>45474</v>
      </c>
      <c r="C32" s="1">
        <v>3935.46</v>
      </c>
      <c r="D32" s="1">
        <f t="shared" si="0"/>
        <v>3388.4005555546041</v>
      </c>
      <c r="E32" s="1">
        <f t="shared" si="1"/>
        <v>460.20092618248657</v>
      </c>
      <c r="F32" s="1">
        <f t="shared" si="2"/>
        <v>3475.2590738175136</v>
      </c>
      <c r="G32" s="1">
        <f t="shared" si="3"/>
        <v>51803.832381057946</v>
      </c>
      <c r="H32" s="1">
        <f t="shared" si="6"/>
        <v>47437.607777764482</v>
      </c>
      <c r="I32" s="1"/>
      <c r="K32" s="10">
        <f t="shared" si="7"/>
        <v>3388.4005555546041</v>
      </c>
      <c r="L32" s="10">
        <f t="shared" si="7"/>
        <v>460.20092618248657</v>
      </c>
      <c r="M32" s="10">
        <f t="shared" si="4"/>
        <v>3475.2590738175136</v>
      </c>
      <c r="N32" s="10">
        <f t="shared" si="5"/>
        <v>-3935.46</v>
      </c>
      <c r="O32" s="10">
        <f t="shared" si="5"/>
        <v>-3388.4005555546041</v>
      </c>
      <c r="P32" s="10">
        <f t="shared" si="8"/>
        <v>0</v>
      </c>
    </row>
    <row r="33" spans="1:16" x14ac:dyDescent="0.35">
      <c r="A33" s="8">
        <v>23</v>
      </c>
      <c r="B33" s="9">
        <f t="shared" si="9"/>
        <v>45505</v>
      </c>
      <c r="C33" s="1">
        <v>3935.46</v>
      </c>
      <c r="D33" s="1">
        <f t="shared" si="0"/>
        <v>3388.4005555546041</v>
      </c>
      <c r="E33" s="1">
        <f t="shared" si="1"/>
        <v>431.2692378641205</v>
      </c>
      <c r="F33" s="1">
        <f t="shared" si="2"/>
        <v>3504.1907621358796</v>
      </c>
      <c r="G33" s="1">
        <f t="shared" si="3"/>
        <v>48299.641618922069</v>
      </c>
      <c r="H33" s="1">
        <f t="shared" si="6"/>
        <v>44049.20722220988</v>
      </c>
      <c r="I33" s="1"/>
      <c r="K33" s="10">
        <f t="shared" si="7"/>
        <v>3388.4005555546041</v>
      </c>
      <c r="L33" s="10">
        <f t="shared" si="7"/>
        <v>431.2692378641205</v>
      </c>
      <c r="M33" s="10">
        <f t="shared" si="4"/>
        <v>3504.1907621358796</v>
      </c>
      <c r="N33" s="10">
        <f t="shared" si="5"/>
        <v>-3935.46</v>
      </c>
      <c r="O33" s="10">
        <f t="shared" si="5"/>
        <v>-3388.4005555546041</v>
      </c>
      <c r="P33" s="10">
        <f t="shared" si="8"/>
        <v>0</v>
      </c>
    </row>
    <row r="34" spans="1:16" x14ac:dyDescent="0.35">
      <c r="A34" s="8">
        <v>24</v>
      </c>
      <c r="B34" s="9">
        <f t="shared" si="9"/>
        <v>45536</v>
      </c>
      <c r="C34" s="1">
        <v>3935.46</v>
      </c>
      <c r="D34" s="1">
        <f t="shared" si="0"/>
        <v>3388.4005555546041</v>
      </c>
      <c r="E34" s="1">
        <f t="shared" si="1"/>
        <v>402.09669193739444</v>
      </c>
      <c r="F34" s="1">
        <f t="shared" si="2"/>
        <v>3533.3633080626055</v>
      </c>
      <c r="G34" s="1">
        <f t="shared" si="3"/>
        <v>44766.278310859467</v>
      </c>
      <c r="H34" s="1">
        <f t="shared" si="6"/>
        <v>40660.806666655277</v>
      </c>
      <c r="I34" s="1"/>
      <c r="K34" s="10">
        <f t="shared" si="7"/>
        <v>3388.4005555546041</v>
      </c>
      <c r="L34" s="10">
        <f t="shared" si="7"/>
        <v>402.09669193739444</v>
      </c>
      <c r="M34" s="10">
        <f t="shared" si="4"/>
        <v>3533.3633080626055</v>
      </c>
      <c r="N34" s="10">
        <f t="shared" si="5"/>
        <v>-3935.46</v>
      </c>
      <c r="O34" s="10">
        <f t="shared" si="5"/>
        <v>-3388.4005555546041</v>
      </c>
      <c r="P34" s="10">
        <f t="shared" si="8"/>
        <v>0</v>
      </c>
    </row>
    <row r="35" spans="1:16" x14ac:dyDescent="0.35">
      <c r="A35" s="8">
        <v>25</v>
      </c>
      <c r="B35" s="9">
        <f t="shared" si="9"/>
        <v>45566</v>
      </c>
      <c r="C35" s="1">
        <v>3935.46</v>
      </c>
      <c r="D35" s="1">
        <f t="shared" si="0"/>
        <v>3388.4005555546041</v>
      </c>
      <c r="E35" s="1">
        <f t="shared" si="1"/>
        <v>372.68128325187035</v>
      </c>
      <c r="F35" s="1">
        <f t="shared" si="2"/>
        <v>3562.7787167481297</v>
      </c>
      <c r="G35" s="1">
        <f t="shared" si="3"/>
        <v>41203.499594111338</v>
      </c>
      <c r="H35" s="1">
        <f t="shared" si="6"/>
        <v>37272.406111100674</v>
      </c>
      <c r="K35" s="10">
        <f t="shared" si="7"/>
        <v>3388.4005555546041</v>
      </c>
      <c r="L35" s="10">
        <f t="shared" si="7"/>
        <v>372.68128325187035</v>
      </c>
      <c r="M35" s="10">
        <f t="shared" si="4"/>
        <v>3562.7787167481297</v>
      </c>
      <c r="N35" s="10">
        <f t="shared" si="5"/>
        <v>-3935.46</v>
      </c>
      <c r="O35" s="10">
        <f t="shared" si="5"/>
        <v>-3388.4005555546041</v>
      </c>
      <c r="P35" s="10">
        <f t="shared" si="8"/>
        <v>0</v>
      </c>
    </row>
    <row r="36" spans="1:16" x14ac:dyDescent="0.35">
      <c r="A36" s="8">
        <v>26</v>
      </c>
      <c r="B36" s="9">
        <f t="shared" si="9"/>
        <v>45597</v>
      </c>
      <c r="C36" s="1">
        <v>3935.46</v>
      </c>
      <c r="D36" s="1">
        <f t="shared" si="0"/>
        <v>3388.4005555546041</v>
      </c>
      <c r="E36" s="1">
        <f t="shared" si="1"/>
        <v>343.02098996414242</v>
      </c>
      <c r="F36" s="1">
        <f t="shared" si="2"/>
        <v>3592.4390100358578</v>
      </c>
      <c r="G36" s="1">
        <f t="shared" si="3"/>
        <v>37611.06058407548</v>
      </c>
      <c r="H36" s="1">
        <f t="shared" si="6"/>
        <v>33884.005555546071</v>
      </c>
      <c r="K36" s="10">
        <f t="shared" si="7"/>
        <v>3388.4005555546041</v>
      </c>
      <c r="L36" s="10">
        <f t="shared" si="7"/>
        <v>343.02098996414242</v>
      </c>
      <c r="M36" s="10">
        <f t="shared" si="4"/>
        <v>3592.4390100358578</v>
      </c>
      <c r="N36" s="10">
        <f t="shared" si="5"/>
        <v>-3935.46</v>
      </c>
      <c r="O36" s="10">
        <f t="shared" si="5"/>
        <v>-3388.4005555546041</v>
      </c>
      <c r="P36" s="10">
        <f t="shared" si="8"/>
        <v>0</v>
      </c>
    </row>
    <row r="37" spans="1:16" x14ac:dyDescent="0.35">
      <c r="A37" s="8">
        <v>27</v>
      </c>
      <c r="B37" s="9">
        <f t="shared" si="9"/>
        <v>45627</v>
      </c>
      <c r="C37" s="1">
        <v>3935.46</v>
      </c>
      <c r="D37" s="1">
        <f t="shared" si="0"/>
        <v>3388.4005555546041</v>
      </c>
      <c r="E37" s="1">
        <f t="shared" si="1"/>
        <v>313.11377339886752</v>
      </c>
      <c r="F37" s="1">
        <f t="shared" si="2"/>
        <v>3622.3462266011325</v>
      </c>
      <c r="G37" s="1">
        <f t="shared" si="3"/>
        <v>33988.714357474346</v>
      </c>
      <c r="H37" s="1">
        <f t="shared" si="6"/>
        <v>30495.604999991469</v>
      </c>
      <c r="K37" s="10">
        <f t="shared" si="7"/>
        <v>3388.4005555546041</v>
      </c>
      <c r="L37" s="10">
        <f t="shared" si="7"/>
        <v>313.11377339886752</v>
      </c>
      <c r="M37" s="10">
        <f t="shared" si="4"/>
        <v>3622.3462266011325</v>
      </c>
      <c r="N37" s="10">
        <f t="shared" si="5"/>
        <v>-3935.46</v>
      </c>
      <c r="O37" s="10">
        <f t="shared" si="5"/>
        <v>-3388.4005555546041</v>
      </c>
      <c r="P37" s="10">
        <f t="shared" si="8"/>
        <v>0</v>
      </c>
    </row>
    <row r="38" spans="1:16" x14ac:dyDescent="0.35">
      <c r="A38" s="8">
        <v>28</v>
      </c>
      <c r="B38" s="9">
        <f t="shared" si="9"/>
        <v>45658</v>
      </c>
      <c r="C38" s="1">
        <v>3935.46</v>
      </c>
      <c r="D38" s="1">
        <f t="shared" si="0"/>
        <v>3388.4005555546041</v>
      </c>
      <c r="E38" s="1">
        <f t="shared" si="1"/>
        <v>282.95757790863843</v>
      </c>
      <c r="F38" s="1">
        <f t="shared" si="2"/>
        <v>3652.5024220913615</v>
      </c>
      <c r="G38" s="1">
        <f t="shared" si="3"/>
        <v>30336.211935382984</v>
      </c>
      <c r="H38" s="1">
        <f t="shared" si="6"/>
        <v>27107.204444436866</v>
      </c>
      <c r="K38" s="10">
        <f t="shared" ref="K38:L46" si="10">D38</f>
        <v>3388.4005555546041</v>
      </c>
      <c r="L38" s="10">
        <f t="shared" si="10"/>
        <v>282.95757790863843</v>
      </c>
      <c r="M38" s="10">
        <f t="shared" si="4"/>
        <v>3652.5024220913615</v>
      </c>
      <c r="N38" s="10">
        <f t="shared" ref="N38:O46" si="11">-C38</f>
        <v>-3935.46</v>
      </c>
      <c r="O38" s="10">
        <f t="shared" si="11"/>
        <v>-3388.4005555546041</v>
      </c>
      <c r="P38" s="10">
        <f t="shared" si="8"/>
        <v>0</v>
      </c>
    </row>
    <row r="39" spans="1:16" x14ac:dyDescent="0.35">
      <c r="A39" s="8">
        <v>29</v>
      </c>
      <c r="B39" s="9">
        <f t="shared" si="9"/>
        <v>45689</v>
      </c>
      <c r="C39" s="1">
        <v>3935.46</v>
      </c>
      <c r="D39" s="1">
        <f t="shared" si="0"/>
        <v>3388.4005555546041</v>
      </c>
      <c r="E39" s="1">
        <f t="shared" si="1"/>
        <v>252.55033073269067</v>
      </c>
      <c r="F39" s="1">
        <f t="shared" si="2"/>
        <v>3682.9096692673093</v>
      </c>
      <c r="G39" s="1">
        <f t="shared" si="3"/>
        <v>26653.302266115676</v>
      </c>
      <c r="H39" s="1">
        <f t="shared" si="6"/>
        <v>23718.803888882263</v>
      </c>
      <c r="K39" s="10">
        <f t="shared" si="10"/>
        <v>3388.4005555546041</v>
      </c>
      <c r="L39" s="10">
        <f t="shared" si="10"/>
        <v>252.55033073269067</v>
      </c>
      <c r="M39" s="10">
        <f t="shared" si="4"/>
        <v>3682.9096692673093</v>
      </c>
      <c r="N39" s="10">
        <f t="shared" si="11"/>
        <v>-3935.46</v>
      </c>
      <c r="O39" s="10">
        <f t="shared" si="11"/>
        <v>-3388.4005555546041</v>
      </c>
      <c r="P39" s="10">
        <f t="shared" si="8"/>
        <v>0</v>
      </c>
    </row>
    <row r="40" spans="1:16" x14ac:dyDescent="0.35">
      <c r="A40" s="8">
        <v>30</v>
      </c>
      <c r="B40" s="9">
        <f t="shared" si="9"/>
        <v>45717</v>
      </c>
      <c r="C40" s="1">
        <v>3935.46</v>
      </c>
      <c r="D40" s="1">
        <f t="shared" si="0"/>
        <v>3388.4005555546041</v>
      </c>
      <c r="E40" s="1">
        <f t="shared" si="1"/>
        <v>221.88994185443303</v>
      </c>
      <c r="F40" s="1">
        <f t="shared" si="2"/>
        <v>3713.5700581455671</v>
      </c>
      <c r="G40" s="1">
        <f t="shared" si="3"/>
        <v>22939.732207970108</v>
      </c>
      <c r="H40" s="1">
        <f t="shared" si="6"/>
        <v>20330.40333332766</v>
      </c>
      <c r="K40" s="10">
        <f t="shared" si="10"/>
        <v>3388.4005555546041</v>
      </c>
      <c r="L40" s="10">
        <f t="shared" si="10"/>
        <v>221.88994185443303</v>
      </c>
      <c r="M40" s="10">
        <f t="shared" si="4"/>
        <v>3713.5700581455671</v>
      </c>
      <c r="N40" s="10">
        <f t="shared" si="11"/>
        <v>-3935.46</v>
      </c>
      <c r="O40" s="10">
        <f t="shared" si="11"/>
        <v>-3388.4005555546041</v>
      </c>
      <c r="P40" s="10">
        <f t="shared" si="8"/>
        <v>0</v>
      </c>
    </row>
    <row r="41" spans="1:16" x14ac:dyDescent="0.35">
      <c r="A41" s="8">
        <v>31</v>
      </c>
      <c r="B41" s="9">
        <f t="shared" si="9"/>
        <v>45748</v>
      </c>
      <c r="C41" s="1">
        <v>3935.46</v>
      </c>
      <c r="D41" s="1">
        <f t="shared" si="0"/>
        <v>3388.4005555546041</v>
      </c>
      <c r="E41" s="1">
        <f t="shared" si="1"/>
        <v>190.97430385779202</v>
      </c>
      <c r="F41" s="1">
        <f t="shared" si="2"/>
        <v>3744.4856961422079</v>
      </c>
      <c r="G41" s="1">
        <f t="shared" si="3"/>
        <v>19195.2465118279</v>
      </c>
      <c r="H41" s="1">
        <f t="shared" si="6"/>
        <v>16942.002777773057</v>
      </c>
      <c r="K41" s="10">
        <f t="shared" si="10"/>
        <v>3388.4005555546041</v>
      </c>
      <c r="L41" s="10">
        <f t="shared" si="10"/>
        <v>190.97430385779202</v>
      </c>
      <c r="M41" s="10">
        <f t="shared" si="4"/>
        <v>3744.4856961422079</v>
      </c>
      <c r="N41" s="10">
        <f t="shared" si="11"/>
        <v>-3935.46</v>
      </c>
      <c r="O41" s="10">
        <f t="shared" si="11"/>
        <v>-3388.4005555546041</v>
      </c>
      <c r="P41" s="10">
        <f t="shared" si="8"/>
        <v>0</v>
      </c>
    </row>
    <row r="42" spans="1:16" x14ac:dyDescent="0.35">
      <c r="A42" s="8">
        <v>32</v>
      </c>
      <c r="B42" s="9">
        <f t="shared" si="9"/>
        <v>45778</v>
      </c>
      <c r="C42" s="1">
        <v>3935.46</v>
      </c>
      <c r="D42" s="1">
        <f t="shared" si="0"/>
        <v>3388.4005555546041</v>
      </c>
      <c r="E42" s="1">
        <f t="shared" si="1"/>
        <v>159.80129178236049</v>
      </c>
      <c r="F42" s="1">
        <f t="shared" si="2"/>
        <v>3775.6587082176397</v>
      </c>
      <c r="G42" s="1">
        <f t="shared" si="3"/>
        <v>15419.58780361026</v>
      </c>
      <c r="H42" s="1">
        <f t="shared" si="6"/>
        <v>13553.602222218453</v>
      </c>
      <c r="K42" s="10">
        <f t="shared" si="10"/>
        <v>3388.4005555546041</v>
      </c>
      <c r="L42" s="10">
        <f t="shared" si="10"/>
        <v>159.80129178236049</v>
      </c>
      <c r="M42" s="10">
        <f t="shared" si="4"/>
        <v>3775.6587082176397</v>
      </c>
      <c r="N42" s="10">
        <f t="shared" si="11"/>
        <v>-3935.46</v>
      </c>
      <c r="O42" s="10">
        <f t="shared" si="11"/>
        <v>-3388.4005555546041</v>
      </c>
      <c r="P42" s="10">
        <f t="shared" si="8"/>
        <v>0</v>
      </c>
    </row>
    <row r="43" spans="1:16" x14ac:dyDescent="0.35">
      <c r="A43" s="8">
        <v>33</v>
      </c>
      <c r="B43" s="9">
        <f t="shared" si="9"/>
        <v>45809</v>
      </c>
      <c r="C43" s="1">
        <v>3935.46</v>
      </c>
      <c r="D43" s="1">
        <f t="shared" si="0"/>
        <v>3388.4005555546041</v>
      </c>
      <c r="E43" s="1">
        <f t="shared" si="1"/>
        <v>128.36876297734011</v>
      </c>
      <c r="F43" s="1">
        <f t="shared" si="2"/>
        <v>3807.0912370226597</v>
      </c>
      <c r="G43" s="1">
        <f t="shared" si="3"/>
        <v>11612.496566587599</v>
      </c>
      <c r="H43" s="1">
        <f t="shared" si="6"/>
        <v>10165.201666663848</v>
      </c>
      <c r="K43" s="10">
        <f t="shared" si="10"/>
        <v>3388.4005555546041</v>
      </c>
      <c r="L43" s="10">
        <f t="shared" si="10"/>
        <v>128.36876297734011</v>
      </c>
      <c r="M43" s="10">
        <f t="shared" si="4"/>
        <v>3807.0912370226597</v>
      </c>
      <c r="N43" s="10">
        <f t="shared" si="11"/>
        <v>-3935.46</v>
      </c>
      <c r="O43" s="10">
        <f t="shared" si="11"/>
        <v>-3388.4005555546041</v>
      </c>
      <c r="P43" s="10">
        <f t="shared" si="8"/>
        <v>0</v>
      </c>
    </row>
    <row r="44" spans="1:16" x14ac:dyDescent="0.35">
      <c r="A44" s="8">
        <v>34</v>
      </c>
      <c r="B44" s="9">
        <f t="shared" si="9"/>
        <v>45839</v>
      </c>
      <c r="C44" s="1">
        <v>3935.46</v>
      </c>
      <c r="D44" s="1">
        <f t="shared" si="0"/>
        <v>3388.4005555546041</v>
      </c>
      <c r="E44" s="1">
        <f t="shared" si="1"/>
        <v>96.674556954268198</v>
      </c>
      <c r="F44" s="1">
        <f t="shared" si="2"/>
        <v>3838.7854430457319</v>
      </c>
      <c r="G44" s="1">
        <f t="shared" si="3"/>
        <v>7773.711123541867</v>
      </c>
      <c r="H44" s="1">
        <f t="shared" si="6"/>
        <v>6776.8011111092437</v>
      </c>
      <c r="K44" s="10">
        <f t="shared" si="10"/>
        <v>3388.4005555546041</v>
      </c>
      <c r="L44" s="10">
        <f t="shared" si="10"/>
        <v>96.674556954268198</v>
      </c>
      <c r="M44" s="10">
        <f t="shared" si="4"/>
        <v>3838.7854430457319</v>
      </c>
      <c r="N44" s="10">
        <f t="shared" si="11"/>
        <v>-3935.46</v>
      </c>
      <c r="O44" s="10">
        <f t="shared" si="11"/>
        <v>-3388.4005555546041</v>
      </c>
      <c r="P44" s="10">
        <f t="shared" si="8"/>
        <v>0</v>
      </c>
    </row>
    <row r="45" spans="1:16" x14ac:dyDescent="0.35">
      <c r="A45" s="8">
        <v>35</v>
      </c>
      <c r="B45" s="9">
        <f t="shared" si="9"/>
        <v>45870</v>
      </c>
      <c r="C45" s="1">
        <v>3935.46</v>
      </c>
      <c r="D45" s="1">
        <f t="shared" si="0"/>
        <v>3388.4005555546041</v>
      </c>
      <c r="E45" s="1">
        <f t="shared" si="1"/>
        <v>64.716495238518306</v>
      </c>
      <c r="F45" s="1">
        <f t="shared" si="2"/>
        <v>3870.7435047614817</v>
      </c>
      <c r="G45" s="1">
        <f t="shared" si="3"/>
        <v>3902.9676187803852</v>
      </c>
      <c r="H45" s="1">
        <f t="shared" si="6"/>
        <v>3388.4005555546396</v>
      </c>
      <c r="K45" s="10">
        <f t="shared" si="10"/>
        <v>3388.4005555546041</v>
      </c>
      <c r="L45" s="10">
        <f t="shared" si="10"/>
        <v>64.716495238518306</v>
      </c>
      <c r="M45" s="10">
        <f t="shared" si="4"/>
        <v>3870.7435047614817</v>
      </c>
      <c r="N45" s="10">
        <f t="shared" si="11"/>
        <v>-3935.46</v>
      </c>
      <c r="O45" s="10">
        <f t="shared" si="11"/>
        <v>-3388.4005555546041</v>
      </c>
      <c r="P45" s="10">
        <f t="shared" si="8"/>
        <v>0</v>
      </c>
    </row>
    <row r="46" spans="1:16" x14ac:dyDescent="0.35">
      <c r="A46" s="8">
        <v>36</v>
      </c>
      <c r="B46" s="9">
        <f t="shared" si="9"/>
        <v>45901</v>
      </c>
      <c r="C46" s="1">
        <v>3935.46</v>
      </c>
      <c r="D46" s="1">
        <f t="shared" si="0"/>
        <v>3388.4005555546041</v>
      </c>
      <c r="E46" s="1">
        <f t="shared" si="1"/>
        <v>32.492381219564564</v>
      </c>
      <c r="F46" s="1">
        <f t="shared" si="2"/>
        <v>3902.9676187804353</v>
      </c>
      <c r="G46" s="15">
        <f t="shared" si="3"/>
        <v>-5.0235371418239083E-11</v>
      </c>
      <c r="H46" s="15">
        <f t="shared" si="6"/>
        <v>3.5470293369144201E-11</v>
      </c>
      <c r="K46" s="10">
        <f t="shared" si="10"/>
        <v>3388.4005555546041</v>
      </c>
      <c r="L46" s="10">
        <f t="shared" si="10"/>
        <v>32.492381219564564</v>
      </c>
      <c r="M46" s="10">
        <f t="shared" si="4"/>
        <v>3902.9676187804353</v>
      </c>
      <c r="N46" s="10">
        <f t="shared" si="11"/>
        <v>-3935.46</v>
      </c>
      <c r="O46" s="10">
        <f t="shared" si="11"/>
        <v>-3388.4005555546041</v>
      </c>
      <c r="P46" s="10">
        <f t="shared" si="8"/>
        <v>0</v>
      </c>
    </row>
    <row r="48" spans="1:16" x14ac:dyDescent="0.35">
      <c r="A48" s="21" t="s">
        <v>97</v>
      </c>
    </row>
    <row r="49" spans="1:3" x14ac:dyDescent="0.35">
      <c r="A49" t="s">
        <v>25</v>
      </c>
      <c r="B49" s="10">
        <f>SUM(K11:K13)</f>
        <v>10165.201666663812</v>
      </c>
      <c r="C49" t="s">
        <v>21</v>
      </c>
    </row>
    <row r="50" spans="1:3" x14ac:dyDescent="0.35">
      <c r="A50" t="s">
        <v>24</v>
      </c>
      <c r="B50" s="10">
        <f>SUM(L11:L13)</f>
        <v>2973.3988836253548</v>
      </c>
      <c r="C50" t="s">
        <v>21</v>
      </c>
    </row>
    <row r="52" spans="1:3" x14ac:dyDescent="0.35">
      <c r="A52" s="21" t="s">
        <v>98</v>
      </c>
      <c r="B52" s="2"/>
    </row>
    <row r="53" spans="1:3" x14ac:dyDescent="0.35">
      <c r="A53" t="s">
        <v>26</v>
      </c>
      <c r="B53" s="10">
        <f>G13</f>
        <v>113149.43888359108</v>
      </c>
      <c r="C53" t="s">
        <v>22</v>
      </c>
    </row>
    <row r="54" spans="1:3" x14ac:dyDescent="0.35">
      <c r="A54" t="s">
        <v>27</v>
      </c>
      <c r="B54" s="10">
        <f>H2</f>
        <v>121982.41999996574</v>
      </c>
      <c r="C54" t="s">
        <v>21</v>
      </c>
    </row>
    <row r="55" spans="1:3" x14ac:dyDescent="0.35">
      <c r="A55" t="s">
        <v>94</v>
      </c>
      <c r="B55" s="10">
        <f>B54-H13</f>
        <v>10165.201666663808</v>
      </c>
      <c r="C55" t="s">
        <v>22</v>
      </c>
    </row>
    <row r="56" spans="1:3" x14ac:dyDescent="0.35">
      <c r="B56" s="10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E550-520F-4868-8D58-4042582758A1}">
  <dimension ref="A1:P56"/>
  <sheetViews>
    <sheetView zoomScaleNormal="100" workbookViewId="0">
      <selection activeCell="K11" sqref="K11:O46"/>
    </sheetView>
  </sheetViews>
  <sheetFormatPr defaultColWidth="8.81640625" defaultRowHeight="14.5" x14ac:dyDescent="0.35"/>
  <cols>
    <col min="1" max="1" width="34.453125" customWidth="1"/>
    <col min="2" max="2" width="19" customWidth="1"/>
    <col min="3" max="3" width="16.54296875" customWidth="1"/>
    <col min="4" max="4" width="21.453125" bestFit="1" customWidth="1"/>
    <col min="5" max="5" width="16.453125" bestFit="1" customWidth="1"/>
    <col min="6" max="6" width="18.81640625" bestFit="1" customWidth="1"/>
    <col min="7" max="7" width="19.81640625" bestFit="1" customWidth="1"/>
    <col min="8" max="8" width="23.54296875" bestFit="1" customWidth="1"/>
    <col min="9" max="9" width="23.453125" bestFit="1" customWidth="1"/>
    <col min="10" max="10" width="2.54296875" customWidth="1"/>
    <col min="11" max="11" width="17.453125" bestFit="1" customWidth="1"/>
    <col min="12" max="12" width="17.453125" customWidth="1"/>
    <col min="13" max="13" width="16.81640625" bestFit="1" customWidth="1"/>
    <col min="14" max="14" width="18.1796875" customWidth="1"/>
    <col min="15" max="15" width="21.453125" bestFit="1" customWidth="1"/>
  </cols>
  <sheetData>
    <row r="1" spans="1:16" x14ac:dyDescent="0.35">
      <c r="A1" s="2" t="s">
        <v>0</v>
      </c>
      <c r="B1" s="3" t="s">
        <v>110</v>
      </c>
      <c r="D1" s="2" t="s">
        <v>1</v>
      </c>
      <c r="E1" s="6">
        <v>0</v>
      </c>
      <c r="G1" s="2" t="s">
        <v>2</v>
      </c>
      <c r="K1" s="2" t="s">
        <v>3</v>
      </c>
      <c r="L1" s="2"/>
    </row>
    <row r="2" spans="1:16" x14ac:dyDescent="0.35">
      <c r="A2" s="2" t="s">
        <v>4</v>
      </c>
      <c r="B2" s="4">
        <v>44783</v>
      </c>
      <c r="D2" s="2" t="s">
        <v>5</v>
      </c>
      <c r="E2" s="6">
        <v>0</v>
      </c>
      <c r="G2" t="s">
        <v>6</v>
      </c>
      <c r="H2" s="10">
        <f>H10</f>
        <v>75183.429999998931</v>
      </c>
      <c r="K2" t="s">
        <v>7</v>
      </c>
      <c r="M2" s="10">
        <f>H2</f>
        <v>75183.429999998931</v>
      </c>
    </row>
    <row r="3" spans="1:16" x14ac:dyDescent="0.35">
      <c r="A3" s="2" t="s">
        <v>93</v>
      </c>
      <c r="B3" s="5">
        <f>RATE(B4,-C11,B5)*B6</f>
        <v>7.3100825075998022E-2</v>
      </c>
      <c r="D3" s="2" t="s">
        <v>8</v>
      </c>
      <c r="E3" s="6">
        <v>0</v>
      </c>
      <c r="G3" t="s">
        <v>9</v>
      </c>
      <c r="H3" s="10">
        <f>-G10</f>
        <v>-75183.429999998931</v>
      </c>
      <c r="K3" t="s">
        <v>6</v>
      </c>
      <c r="M3" s="10">
        <f>-M2</f>
        <v>-75183.429999998931</v>
      </c>
    </row>
    <row r="4" spans="1:16" x14ac:dyDescent="0.35">
      <c r="A4" s="2" t="s">
        <v>11</v>
      </c>
      <c r="B4" s="3">
        <v>36</v>
      </c>
      <c r="H4" s="10"/>
    </row>
    <row r="5" spans="1:16" x14ac:dyDescent="0.35">
      <c r="A5" s="2" t="s">
        <v>83</v>
      </c>
      <c r="B5" s="34">
        <v>75183.429999999993</v>
      </c>
      <c r="C5" s="14"/>
      <c r="D5" s="2"/>
      <c r="E5" s="10"/>
    </row>
    <row r="6" spans="1:16" x14ac:dyDescent="0.35">
      <c r="A6" s="2" t="s">
        <v>84</v>
      </c>
      <c r="B6" s="3">
        <v>12</v>
      </c>
      <c r="D6" s="12"/>
      <c r="E6" s="13"/>
    </row>
    <row r="7" spans="1:16" x14ac:dyDescent="0.35">
      <c r="A7" s="30" t="s">
        <v>81</v>
      </c>
      <c r="B7" s="3"/>
      <c r="G7" s="12"/>
      <c r="K7" s="2" t="s">
        <v>95</v>
      </c>
    </row>
    <row r="8" spans="1:16" x14ac:dyDescent="0.35">
      <c r="A8" s="2"/>
      <c r="K8" s="11" t="s">
        <v>21</v>
      </c>
      <c r="L8" s="11" t="s">
        <v>21</v>
      </c>
      <c r="M8" s="11" t="s">
        <v>21</v>
      </c>
      <c r="N8" s="11" t="s">
        <v>22</v>
      </c>
      <c r="O8" s="11" t="s">
        <v>22</v>
      </c>
    </row>
    <row r="9" spans="1:16" s="2" customFormat="1" x14ac:dyDescent="0.35">
      <c r="A9" s="7" t="s">
        <v>12</v>
      </c>
      <c r="B9" s="7" t="s">
        <v>13</v>
      </c>
      <c r="C9" s="7" t="s">
        <v>14</v>
      </c>
      <c r="D9" s="7" t="s">
        <v>19</v>
      </c>
      <c r="E9" s="7" t="s">
        <v>20</v>
      </c>
      <c r="F9" s="7" t="s">
        <v>15</v>
      </c>
      <c r="G9" s="7" t="s">
        <v>16</v>
      </c>
      <c r="H9" s="7" t="s">
        <v>17</v>
      </c>
      <c r="I9" s="7"/>
      <c r="K9" s="2" t="s">
        <v>19</v>
      </c>
      <c r="L9" s="2" t="s">
        <v>20</v>
      </c>
      <c r="M9" s="2" t="s">
        <v>9</v>
      </c>
      <c r="N9" s="2" t="s">
        <v>23</v>
      </c>
      <c r="O9" s="2" t="s">
        <v>18</v>
      </c>
    </row>
    <row r="10" spans="1:16" x14ac:dyDescent="0.35">
      <c r="A10" s="8">
        <v>0</v>
      </c>
      <c r="B10" s="9">
        <f>B2</f>
        <v>44783</v>
      </c>
      <c r="C10" s="1"/>
      <c r="D10" s="1">
        <v>0</v>
      </c>
      <c r="E10" s="1"/>
      <c r="F10" s="1"/>
      <c r="G10" s="15">
        <f>NPV($B$3/12,C11:C46)</f>
        <v>75183.429999998931</v>
      </c>
      <c r="H10" s="15">
        <f>G10+E1+E2-E3</f>
        <v>75183.429999998931</v>
      </c>
      <c r="I10" s="1"/>
    </row>
    <row r="11" spans="1:16" x14ac:dyDescent="0.35">
      <c r="A11" s="8">
        <v>1</v>
      </c>
      <c r="B11" s="9">
        <v>44814</v>
      </c>
      <c r="C11" s="1">
        <v>2332.12</v>
      </c>
      <c r="D11" s="1">
        <f t="shared" ref="D11:D46" si="0">$H$2/$B$4</f>
        <v>2088.4286111110814</v>
      </c>
      <c r="E11" s="1">
        <f t="shared" ref="E11:E46" si="1">G10*($B$3/12)</f>
        <v>457.99756375362193</v>
      </c>
      <c r="F11" s="1">
        <f>C11-E11</f>
        <v>1874.1224362463779</v>
      </c>
      <c r="G11" s="1">
        <f>G10-C11+E11</f>
        <v>73309.307563752562</v>
      </c>
      <c r="H11" s="1">
        <f>H10-D11</f>
        <v>73095.001388887846</v>
      </c>
      <c r="I11" s="1"/>
      <c r="K11" s="10">
        <f>D11</f>
        <v>2088.4286111110814</v>
      </c>
      <c r="L11" s="10">
        <f>E11</f>
        <v>457.99756375362193</v>
      </c>
      <c r="M11" s="10">
        <f t="shared" ref="M11:M46" si="2">F11</f>
        <v>1874.1224362463779</v>
      </c>
      <c r="N11" s="10">
        <f>-C11</f>
        <v>-2332.12</v>
      </c>
      <c r="O11" s="10">
        <f>-D11</f>
        <v>-2088.4286111110814</v>
      </c>
      <c r="P11" s="10">
        <f>SUM(K11:O11)</f>
        <v>0</v>
      </c>
    </row>
    <row r="12" spans="1:16" x14ac:dyDescent="0.35">
      <c r="A12" s="8">
        <v>2</v>
      </c>
      <c r="B12" s="9">
        <f>DATE(YEAR(B11), MONTH(B11)+1, DAY(B11))</f>
        <v>44844</v>
      </c>
      <c r="C12" s="1">
        <v>2332.12</v>
      </c>
      <c r="D12" s="1">
        <f t="shared" si="0"/>
        <v>2088.4286111110814</v>
      </c>
      <c r="E12" s="1">
        <f t="shared" si="1"/>
        <v>446.58090572170119</v>
      </c>
      <c r="F12" s="1">
        <f>C12-E12</f>
        <v>1885.5390942782988</v>
      </c>
      <c r="G12" s="1">
        <f>G11-C12+E12</f>
        <v>71423.768469474264</v>
      </c>
      <c r="H12" s="1">
        <f t="shared" ref="H12:H46" si="3">H11-D12</f>
        <v>71006.572777776761</v>
      </c>
      <c r="I12" s="1"/>
      <c r="K12" s="10">
        <f t="shared" ref="K12:L37" si="4">D12</f>
        <v>2088.4286111110814</v>
      </c>
      <c r="L12" s="10">
        <f t="shared" si="4"/>
        <v>446.58090572170119</v>
      </c>
      <c r="M12" s="10">
        <f t="shared" si="2"/>
        <v>1885.5390942782988</v>
      </c>
      <c r="N12" s="10">
        <f>-C12</f>
        <v>-2332.12</v>
      </c>
      <c r="O12" s="10">
        <f t="shared" ref="N12:O37" si="5">-D12</f>
        <v>-2088.4286111110814</v>
      </c>
      <c r="P12" s="10">
        <f t="shared" ref="P12:P46" si="6">SUM(K12:O12)</f>
        <v>0</v>
      </c>
    </row>
    <row r="13" spans="1:16" x14ac:dyDescent="0.35">
      <c r="A13" s="8">
        <v>3</v>
      </c>
      <c r="B13" s="9">
        <f t="shared" ref="B13:B46" si="7">DATE(YEAR(B12), MONTH(B12)+1, DAY(B12))</f>
        <v>44875</v>
      </c>
      <c r="C13" s="1">
        <v>2332.12</v>
      </c>
      <c r="D13" s="1">
        <f t="shared" si="0"/>
        <v>2088.4286111110814</v>
      </c>
      <c r="E13" s="1">
        <f t="shared" si="1"/>
        <v>435.09470042963505</v>
      </c>
      <c r="F13" s="1">
        <f t="shared" ref="F13:F46" si="8">C13-E13</f>
        <v>1897.025299570365</v>
      </c>
      <c r="G13" s="15">
        <f t="shared" ref="G13:G46" si="9">G12-C13+E13</f>
        <v>69526.743169903901</v>
      </c>
      <c r="H13" s="15">
        <f t="shared" si="3"/>
        <v>68918.144166665676</v>
      </c>
      <c r="I13" s="1"/>
      <c r="K13" s="10">
        <f t="shared" si="4"/>
        <v>2088.4286111110814</v>
      </c>
      <c r="L13" s="10">
        <f t="shared" si="4"/>
        <v>435.09470042963505</v>
      </c>
      <c r="M13" s="10">
        <f t="shared" si="2"/>
        <v>1897.025299570365</v>
      </c>
      <c r="N13" s="10">
        <f t="shared" si="5"/>
        <v>-2332.12</v>
      </c>
      <c r="O13" s="10">
        <f t="shared" si="5"/>
        <v>-2088.4286111110814</v>
      </c>
      <c r="P13" s="10">
        <f t="shared" si="6"/>
        <v>0</v>
      </c>
    </row>
    <row r="14" spans="1:16" x14ac:dyDescent="0.35">
      <c r="A14" s="8">
        <v>4</v>
      </c>
      <c r="B14" s="9">
        <f t="shared" si="7"/>
        <v>44905</v>
      </c>
      <c r="C14" s="1">
        <v>2332.12</v>
      </c>
      <c r="D14" s="1">
        <f t="shared" si="0"/>
        <v>2088.4286111110814</v>
      </c>
      <c r="E14" s="1">
        <f t="shared" si="1"/>
        <v>423.53852421391542</v>
      </c>
      <c r="F14" s="1">
        <f t="shared" si="8"/>
        <v>1908.5814757860844</v>
      </c>
      <c r="G14" s="31">
        <f t="shared" si="9"/>
        <v>67618.161694117822</v>
      </c>
      <c r="H14" s="31">
        <f t="shared" si="3"/>
        <v>66829.715555554591</v>
      </c>
      <c r="I14" s="1"/>
      <c r="K14" s="10">
        <f t="shared" si="4"/>
        <v>2088.4286111110814</v>
      </c>
      <c r="L14" s="10">
        <f t="shared" si="4"/>
        <v>423.53852421391542</v>
      </c>
      <c r="M14" s="10">
        <f t="shared" si="2"/>
        <v>1908.5814757860844</v>
      </c>
      <c r="N14" s="10">
        <f t="shared" si="5"/>
        <v>-2332.12</v>
      </c>
      <c r="O14" s="10">
        <f t="shared" si="5"/>
        <v>-2088.4286111110814</v>
      </c>
      <c r="P14" s="10">
        <f t="shared" si="6"/>
        <v>0</v>
      </c>
    </row>
    <row r="15" spans="1:16" x14ac:dyDescent="0.35">
      <c r="A15" s="8">
        <v>5</v>
      </c>
      <c r="B15" s="9">
        <f t="shared" si="7"/>
        <v>44936</v>
      </c>
      <c r="C15" s="1">
        <v>2332.12</v>
      </c>
      <c r="D15" s="1">
        <f t="shared" si="0"/>
        <v>2088.4286111110814</v>
      </c>
      <c r="E15" s="1">
        <f t="shared" si="1"/>
        <v>411.91195083018806</v>
      </c>
      <c r="F15" s="1">
        <f t="shared" si="8"/>
        <v>1920.2080491698118</v>
      </c>
      <c r="G15" s="15">
        <f t="shared" si="9"/>
        <v>65697.953644948007</v>
      </c>
      <c r="H15" s="15">
        <f t="shared" si="3"/>
        <v>64741.286944443505</v>
      </c>
      <c r="I15" s="1"/>
      <c r="K15" s="10">
        <f t="shared" si="4"/>
        <v>2088.4286111110814</v>
      </c>
      <c r="L15" s="10">
        <f t="shared" si="4"/>
        <v>411.91195083018806</v>
      </c>
      <c r="M15" s="10">
        <f t="shared" si="2"/>
        <v>1920.2080491698118</v>
      </c>
      <c r="N15" s="10">
        <f t="shared" si="5"/>
        <v>-2332.12</v>
      </c>
      <c r="O15" s="10">
        <f t="shared" si="5"/>
        <v>-2088.4286111110814</v>
      </c>
      <c r="P15" s="10">
        <f t="shared" si="6"/>
        <v>0</v>
      </c>
    </row>
    <row r="16" spans="1:16" x14ac:dyDescent="0.35">
      <c r="A16" s="8">
        <v>6</v>
      </c>
      <c r="B16" s="9">
        <f t="shared" si="7"/>
        <v>44967</v>
      </c>
      <c r="C16" s="1">
        <v>2332.12</v>
      </c>
      <c r="D16" s="1">
        <f t="shared" si="0"/>
        <v>2088.4286111110814</v>
      </c>
      <c r="E16" s="1">
        <f t="shared" si="1"/>
        <v>400.21455143753087</v>
      </c>
      <c r="F16" s="1">
        <f t="shared" si="8"/>
        <v>1931.905448562469</v>
      </c>
      <c r="G16" s="1">
        <f t="shared" si="9"/>
        <v>63766.048196385535</v>
      </c>
      <c r="H16" s="1">
        <f t="shared" si="3"/>
        <v>62652.85833333242</v>
      </c>
      <c r="I16" s="1"/>
      <c r="K16" s="10">
        <f t="shared" si="4"/>
        <v>2088.4286111110814</v>
      </c>
      <c r="L16" s="10">
        <f t="shared" si="4"/>
        <v>400.21455143753087</v>
      </c>
      <c r="M16" s="10">
        <f t="shared" si="2"/>
        <v>1931.905448562469</v>
      </c>
      <c r="N16" s="10">
        <f t="shared" si="5"/>
        <v>-2332.12</v>
      </c>
      <c r="O16" s="10">
        <f t="shared" si="5"/>
        <v>-2088.4286111110814</v>
      </c>
      <c r="P16" s="10">
        <f t="shared" si="6"/>
        <v>0</v>
      </c>
    </row>
    <row r="17" spans="1:16" x14ac:dyDescent="0.35">
      <c r="A17" s="8">
        <v>7</v>
      </c>
      <c r="B17" s="9">
        <f t="shared" si="7"/>
        <v>44995</v>
      </c>
      <c r="C17" s="1">
        <v>2332.12</v>
      </c>
      <c r="D17" s="1">
        <f t="shared" si="0"/>
        <v>2088.4286111110814</v>
      </c>
      <c r="E17" s="1">
        <f t="shared" si="1"/>
        <v>388.44589458263647</v>
      </c>
      <c r="F17" s="1">
        <f t="shared" si="8"/>
        <v>1943.6741054173635</v>
      </c>
      <c r="G17" s="1">
        <f t="shared" si="9"/>
        <v>61822.374090968166</v>
      </c>
      <c r="H17" s="1">
        <f t="shared" si="3"/>
        <v>60564.429722221335</v>
      </c>
      <c r="I17" s="1"/>
      <c r="K17" s="10">
        <f t="shared" si="4"/>
        <v>2088.4286111110814</v>
      </c>
      <c r="L17" s="10">
        <f t="shared" si="4"/>
        <v>388.44589458263647</v>
      </c>
      <c r="M17" s="10">
        <f t="shared" si="2"/>
        <v>1943.6741054173635</v>
      </c>
      <c r="N17" s="10">
        <f t="shared" si="5"/>
        <v>-2332.12</v>
      </c>
      <c r="O17" s="10">
        <f t="shared" si="5"/>
        <v>-2088.4286111110814</v>
      </c>
      <c r="P17" s="10">
        <f t="shared" si="6"/>
        <v>0</v>
      </c>
    </row>
    <row r="18" spans="1:16" x14ac:dyDescent="0.35">
      <c r="A18" s="8">
        <v>8</v>
      </c>
      <c r="B18" s="9">
        <f t="shared" si="7"/>
        <v>45026</v>
      </c>
      <c r="C18" s="1">
        <v>2332.12</v>
      </c>
      <c r="D18" s="1">
        <f t="shared" si="0"/>
        <v>2088.4286111110814</v>
      </c>
      <c r="E18" s="1">
        <f t="shared" si="1"/>
        <v>376.60554618389801</v>
      </c>
      <c r="F18" s="1">
        <f t="shared" si="8"/>
        <v>1955.5144538161019</v>
      </c>
      <c r="G18" s="1">
        <f t="shared" si="9"/>
        <v>59866.859637152062</v>
      </c>
      <c r="H18" s="1">
        <f t="shared" si="3"/>
        <v>58476.00111111025</v>
      </c>
      <c r="I18" s="1"/>
      <c r="K18" s="10">
        <f t="shared" si="4"/>
        <v>2088.4286111110814</v>
      </c>
      <c r="L18" s="10">
        <f t="shared" si="4"/>
        <v>376.60554618389801</v>
      </c>
      <c r="M18" s="10">
        <f t="shared" si="2"/>
        <v>1955.5144538161019</v>
      </c>
      <c r="N18" s="10">
        <f t="shared" si="5"/>
        <v>-2332.12</v>
      </c>
      <c r="O18" s="10">
        <f t="shared" si="5"/>
        <v>-2088.4286111110814</v>
      </c>
      <c r="P18" s="10">
        <f t="shared" si="6"/>
        <v>0</v>
      </c>
    </row>
    <row r="19" spans="1:16" x14ac:dyDescent="0.35">
      <c r="A19" s="8">
        <v>9</v>
      </c>
      <c r="B19" s="9">
        <f t="shared" si="7"/>
        <v>45056</v>
      </c>
      <c r="C19" s="1">
        <v>2332.12</v>
      </c>
      <c r="D19" s="1">
        <f t="shared" si="0"/>
        <v>2088.4286111110814</v>
      </c>
      <c r="E19" s="1">
        <f t="shared" si="1"/>
        <v>364.69306951539824</v>
      </c>
      <c r="F19" s="1">
        <f t="shared" si="8"/>
        <v>1967.4269304846016</v>
      </c>
      <c r="G19" s="1">
        <f t="shared" si="9"/>
        <v>57899.43270666746</v>
      </c>
      <c r="H19" s="1">
        <f t="shared" si="3"/>
        <v>56387.572499999165</v>
      </c>
      <c r="I19" s="1"/>
      <c r="K19" s="10">
        <f t="shared" si="4"/>
        <v>2088.4286111110814</v>
      </c>
      <c r="L19" s="10">
        <f t="shared" si="4"/>
        <v>364.69306951539824</v>
      </c>
      <c r="M19" s="10">
        <f t="shared" si="2"/>
        <v>1967.4269304846016</v>
      </c>
      <c r="N19" s="10">
        <f t="shared" si="5"/>
        <v>-2332.12</v>
      </c>
      <c r="O19" s="10">
        <f t="shared" si="5"/>
        <v>-2088.4286111110814</v>
      </c>
      <c r="P19" s="10">
        <f t="shared" si="6"/>
        <v>0</v>
      </c>
    </row>
    <row r="20" spans="1:16" x14ac:dyDescent="0.35">
      <c r="A20" s="8">
        <v>10</v>
      </c>
      <c r="B20" s="9">
        <f t="shared" si="7"/>
        <v>45087</v>
      </c>
      <c r="C20" s="1">
        <v>2332.12</v>
      </c>
      <c r="D20" s="1">
        <f t="shared" si="0"/>
        <v>2088.4286111110814</v>
      </c>
      <c r="E20" s="1">
        <f t="shared" si="1"/>
        <v>352.70802519080138</v>
      </c>
      <c r="F20" s="1">
        <f t="shared" si="8"/>
        <v>1979.4119748091985</v>
      </c>
      <c r="G20" s="1">
        <f t="shared" si="9"/>
        <v>55920.020731858262</v>
      </c>
      <c r="H20" s="1">
        <f t="shared" si="3"/>
        <v>54299.14388888808</v>
      </c>
      <c r="I20" s="1"/>
      <c r="K20" s="10">
        <f t="shared" si="4"/>
        <v>2088.4286111110814</v>
      </c>
      <c r="L20" s="10">
        <f t="shared" si="4"/>
        <v>352.70802519080138</v>
      </c>
      <c r="M20" s="10">
        <f t="shared" si="2"/>
        <v>1979.4119748091985</v>
      </c>
      <c r="N20" s="10">
        <f t="shared" si="5"/>
        <v>-2332.12</v>
      </c>
      <c r="O20" s="10">
        <f t="shared" si="5"/>
        <v>-2088.4286111110814</v>
      </c>
      <c r="P20" s="10">
        <f t="shared" si="6"/>
        <v>0</v>
      </c>
    </row>
    <row r="21" spans="1:16" x14ac:dyDescent="0.35">
      <c r="A21" s="8">
        <v>11</v>
      </c>
      <c r="B21" s="9">
        <f t="shared" si="7"/>
        <v>45117</v>
      </c>
      <c r="C21" s="1">
        <v>2332.12</v>
      </c>
      <c r="D21" s="1">
        <f t="shared" si="0"/>
        <v>2088.4286111110814</v>
      </c>
      <c r="E21" s="1">
        <f t="shared" si="1"/>
        <v>340.64997114714612</v>
      </c>
      <c r="F21" s="1">
        <f t="shared" si="8"/>
        <v>1991.4700288528538</v>
      </c>
      <c r="G21" s="1">
        <f t="shared" si="9"/>
        <v>53928.550703005407</v>
      </c>
      <c r="H21" s="1">
        <f t="shared" si="3"/>
        <v>52210.715277776995</v>
      </c>
      <c r="I21" s="1"/>
      <c r="K21" s="10">
        <f t="shared" si="4"/>
        <v>2088.4286111110814</v>
      </c>
      <c r="L21" s="10">
        <f t="shared" si="4"/>
        <v>340.64997114714612</v>
      </c>
      <c r="M21" s="10">
        <f t="shared" si="2"/>
        <v>1991.4700288528538</v>
      </c>
      <c r="N21" s="10">
        <f t="shared" si="5"/>
        <v>-2332.12</v>
      </c>
      <c r="O21" s="10">
        <f t="shared" si="5"/>
        <v>-2088.4286111110814</v>
      </c>
      <c r="P21" s="10">
        <f t="shared" si="6"/>
        <v>0</v>
      </c>
    </row>
    <row r="22" spans="1:16" x14ac:dyDescent="0.35">
      <c r="A22" s="8">
        <v>12</v>
      </c>
      <c r="B22" s="9">
        <f t="shared" si="7"/>
        <v>45148</v>
      </c>
      <c r="C22" s="1">
        <v>2332.12</v>
      </c>
      <c r="D22" s="1">
        <f t="shared" si="0"/>
        <v>2088.4286111110814</v>
      </c>
      <c r="E22" s="1">
        <f t="shared" si="1"/>
        <v>328.5184626285407</v>
      </c>
      <c r="F22" s="1">
        <f t="shared" si="8"/>
        <v>2003.6015373714592</v>
      </c>
      <c r="G22" s="1">
        <f t="shared" si="9"/>
        <v>51924.949165633945</v>
      </c>
      <c r="H22" s="1">
        <f t="shared" si="3"/>
        <v>50122.28666666591</v>
      </c>
      <c r="I22" s="1"/>
      <c r="K22" s="10">
        <f t="shared" si="4"/>
        <v>2088.4286111110814</v>
      </c>
      <c r="L22" s="10">
        <f t="shared" si="4"/>
        <v>328.5184626285407</v>
      </c>
      <c r="M22" s="10">
        <f t="shared" si="2"/>
        <v>2003.6015373714592</v>
      </c>
      <c r="N22" s="10">
        <f t="shared" si="5"/>
        <v>-2332.12</v>
      </c>
      <c r="O22" s="10">
        <f t="shared" si="5"/>
        <v>-2088.4286111110814</v>
      </c>
      <c r="P22" s="10">
        <f t="shared" si="6"/>
        <v>0</v>
      </c>
    </row>
    <row r="23" spans="1:16" x14ac:dyDescent="0.35">
      <c r="A23" s="8">
        <v>13</v>
      </c>
      <c r="B23" s="9">
        <f t="shared" si="7"/>
        <v>45179</v>
      </c>
      <c r="C23" s="1">
        <v>2332.12</v>
      </c>
      <c r="D23" s="1">
        <f t="shared" si="0"/>
        <v>2088.4286111110814</v>
      </c>
      <c r="E23" s="1">
        <f t="shared" si="1"/>
        <v>316.31305216975801</v>
      </c>
      <c r="F23" s="1">
        <f t="shared" si="8"/>
        <v>2015.8069478302418</v>
      </c>
      <c r="G23" s="1">
        <f t="shared" si="9"/>
        <v>49909.142217803703</v>
      </c>
      <c r="H23" s="1">
        <f t="shared" si="3"/>
        <v>48033.858055554825</v>
      </c>
      <c r="I23" s="1"/>
      <c r="K23" s="10">
        <f t="shared" si="4"/>
        <v>2088.4286111110814</v>
      </c>
      <c r="L23" s="10">
        <f t="shared" si="4"/>
        <v>316.31305216975801</v>
      </c>
      <c r="M23" s="10">
        <f t="shared" si="2"/>
        <v>2015.8069478302418</v>
      </c>
      <c r="N23" s="10">
        <f t="shared" si="5"/>
        <v>-2332.12</v>
      </c>
      <c r="O23" s="10">
        <f t="shared" si="5"/>
        <v>-2088.4286111110814</v>
      </c>
      <c r="P23" s="10">
        <f t="shared" si="6"/>
        <v>0</v>
      </c>
    </row>
    <row r="24" spans="1:16" x14ac:dyDescent="0.35">
      <c r="A24" s="8">
        <v>14</v>
      </c>
      <c r="B24" s="9">
        <f t="shared" si="7"/>
        <v>45209</v>
      </c>
      <c r="C24" s="1">
        <v>2332.12</v>
      </c>
      <c r="D24" s="1">
        <f t="shared" si="0"/>
        <v>2088.4286111110814</v>
      </c>
      <c r="E24" s="1">
        <f t="shared" si="1"/>
        <v>304.03328957973133</v>
      </c>
      <c r="F24" s="1">
        <f t="shared" si="8"/>
        <v>2028.0867104202684</v>
      </c>
      <c r="G24" s="1">
        <f t="shared" si="9"/>
        <v>47881.055507383433</v>
      </c>
      <c r="H24" s="1">
        <f t="shared" si="3"/>
        <v>45945.42944444374</v>
      </c>
      <c r="I24" s="1"/>
      <c r="K24" s="10">
        <f t="shared" si="4"/>
        <v>2088.4286111110814</v>
      </c>
      <c r="L24" s="10">
        <f t="shared" si="4"/>
        <v>304.03328957973133</v>
      </c>
      <c r="M24" s="10">
        <f t="shared" si="2"/>
        <v>2028.0867104202684</v>
      </c>
      <c r="N24" s="10">
        <f t="shared" si="5"/>
        <v>-2332.12</v>
      </c>
      <c r="O24" s="10">
        <f t="shared" si="5"/>
        <v>-2088.4286111110814</v>
      </c>
      <c r="P24" s="10">
        <f t="shared" si="6"/>
        <v>0</v>
      </c>
    </row>
    <row r="25" spans="1:16" x14ac:dyDescent="0.35">
      <c r="A25" s="8">
        <v>15</v>
      </c>
      <c r="B25" s="9">
        <f t="shared" si="7"/>
        <v>45240</v>
      </c>
      <c r="C25" s="1">
        <v>2332.12</v>
      </c>
      <c r="D25" s="1">
        <f t="shared" si="0"/>
        <v>2088.4286111110814</v>
      </c>
      <c r="E25" s="1">
        <f t="shared" si="1"/>
        <v>291.678721924949</v>
      </c>
      <c r="F25" s="1">
        <f t="shared" si="8"/>
        <v>2040.4412780750508</v>
      </c>
      <c r="G25" s="1">
        <f t="shared" si="9"/>
        <v>45840.614229308376</v>
      </c>
      <c r="H25" s="1">
        <f t="shared" si="3"/>
        <v>43857.000833332655</v>
      </c>
      <c r="I25" s="1"/>
      <c r="K25" s="10">
        <f t="shared" si="4"/>
        <v>2088.4286111110814</v>
      </c>
      <c r="L25" s="10">
        <f t="shared" si="4"/>
        <v>291.678721924949</v>
      </c>
      <c r="M25" s="10">
        <f t="shared" si="2"/>
        <v>2040.4412780750508</v>
      </c>
      <c r="N25" s="10">
        <f t="shared" si="5"/>
        <v>-2332.12</v>
      </c>
      <c r="O25" s="10">
        <f t="shared" si="5"/>
        <v>-2088.4286111110814</v>
      </c>
      <c r="P25" s="10">
        <f t="shared" si="6"/>
        <v>0</v>
      </c>
    </row>
    <row r="26" spans="1:16" x14ac:dyDescent="0.35">
      <c r="A26" s="8">
        <v>16</v>
      </c>
      <c r="B26" s="9">
        <f t="shared" si="7"/>
        <v>45270</v>
      </c>
      <c r="C26" s="1">
        <v>2332.12</v>
      </c>
      <c r="D26" s="1">
        <f t="shared" si="0"/>
        <v>2088.4286111110814</v>
      </c>
      <c r="E26" s="1">
        <f t="shared" si="1"/>
        <v>279.24889351274811</v>
      </c>
      <c r="F26" s="1">
        <f t="shared" si="8"/>
        <v>2052.8711064872518</v>
      </c>
      <c r="G26" s="1">
        <f t="shared" si="9"/>
        <v>43787.743122821121</v>
      </c>
      <c r="H26" s="1">
        <f t="shared" si="3"/>
        <v>41768.57222222157</v>
      </c>
      <c r="I26" s="1"/>
      <c r="K26" s="10">
        <f t="shared" si="4"/>
        <v>2088.4286111110814</v>
      </c>
      <c r="L26" s="10">
        <f t="shared" si="4"/>
        <v>279.24889351274811</v>
      </c>
      <c r="M26" s="10">
        <f t="shared" si="2"/>
        <v>2052.8711064872518</v>
      </c>
      <c r="N26" s="10">
        <f t="shared" si="5"/>
        <v>-2332.12</v>
      </c>
      <c r="O26" s="10">
        <f t="shared" si="5"/>
        <v>-2088.4286111110814</v>
      </c>
      <c r="P26" s="10">
        <f t="shared" si="6"/>
        <v>0</v>
      </c>
    </row>
    <row r="27" spans="1:16" x14ac:dyDescent="0.35">
      <c r="A27" s="8">
        <v>17</v>
      </c>
      <c r="B27" s="9">
        <f t="shared" si="7"/>
        <v>45301</v>
      </c>
      <c r="C27" s="1">
        <v>2332.12</v>
      </c>
      <c r="D27" s="1">
        <f t="shared" si="0"/>
        <v>2088.4286111110814</v>
      </c>
      <c r="E27" s="1">
        <f t="shared" si="1"/>
        <v>266.74334587450682</v>
      </c>
      <c r="F27" s="1">
        <f t="shared" si="8"/>
        <v>2065.3766541254931</v>
      </c>
      <c r="G27" s="1">
        <f t="shared" si="9"/>
        <v>41722.366468695625</v>
      </c>
      <c r="H27" s="1">
        <f t="shared" si="3"/>
        <v>39680.143611110485</v>
      </c>
      <c r="I27" s="1"/>
      <c r="K27" s="10">
        <f t="shared" si="4"/>
        <v>2088.4286111110814</v>
      </c>
      <c r="L27" s="10">
        <f t="shared" si="4"/>
        <v>266.74334587450682</v>
      </c>
      <c r="M27" s="10">
        <f t="shared" si="2"/>
        <v>2065.3766541254931</v>
      </c>
      <c r="N27" s="10">
        <f t="shared" si="5"/>
        <v>-2332.12</v>
      </c>
      <c r="O27" s="10">
        <f t="shared" si="5"/>
        <v>-2088.4286111110814</v>
      </c>
      <c r="P27" s="10">
        <f t="shared" si="6"/>
        <v>0</v>
      </c>
    </row>
    <row r="28" spans="1:16" x14ac:dyDescent="0.35">
      <c r="A28" s="8">
        <v>18</v>
      </c>
      <c r="B28" s="9">
        <f t="shared" si="7"/>
        <v>45332</v>
      </c>
      <c r="C28" s="1">
        <v>2332.12</v>
      </c>
      <c r="D28" s="1">
        <f t="shared" si="0"/>
        <v>2088.4286111110814</v>
      </c>
      <c r="E28" s="1">
        <f t="shared" si="1"/>
        <v>254.16161774873368</v>
      </c>
      <c r="F28" s="1">
        <f t="shared" si="8"/>
        <v>2077.9583822512664</v>
      </c>
      <c r="G28" s="1">
        <f t="shared" si="9"/>
        <v>39644.408086444353</v>
      </c>
      <c r="H28" s="1">
        <f t="shared" si="3"/>
        <v>37591.7149999994</v>
      </c>
      <c r="I28" s="1"/>
      <c r="K28" s="10">
        <f t="shared" si="4"/>
        <v>2088.4286111110814</v>
      </c>
      <c r="L28" s="10">
        <f t="shared" si="4"/>
        <v>254.16161774873368</v>
      </c>
      <c r="M28" s="10">
        <f t="shared" si="2"/>
        <v>2077.9583822512664</v>
      </c>
      <c r="N28" s="10">
        <f t="shared" si="5"/>
        <v>-2332.12</v>
      </c>
      <c r="O28" s="10">
        <f t="shared" si="5"/>
        <v>-2088.4286111110814</v>
      </c>
      <c r="P28" s="10">
        <f t="shared" si="6"/>
        <v>0</v>
      </c>
    </row>
    <row r="29" spans="1:16" x14ac:dyDescent="0.35">
      <c r="A29" s="8">
        <v>19</v>
      </c>
      <c r="B29" s="9">
        <f t="shared" si="7"/>
        <v>45361</v>
      </c>
      <c r="C29" s="1">
        <v>2332.12</v>
      </c>
      <c r="D29" s="1">
        <f t="shared" si="0"/>
        <v>2088.4286111110814</v>
      </c>
      <c r="E29" s="1">
        <f t="shared" si="1"/>
        <v>241.50324506405417</v>
      </c>
      <c r="F29" s="1">
        <f t="shared" si="8"/>
        <v>2090.6167549359457</v>
      </c>
      <c r="G29" s="1">
        <f t="shared" si="9"/>
        <v>37553.791331508408</v>
      </c>
      <c r="H29" s="1">
        <f t="shared" si="3"/>
        <v>35503.286388888315</v>
      </c>
      <c r="I29" s="1"/>
      <c r="K29" s="10">
        <f t="shared" si="4"/>
        <v>2088.4286111110814</v>
      </c>
      <c r="L29" s="10">
        <f t="shared" si="4"/>
        <v>241.50324506405417</v>
      </c>
      <c r="M29" s="10">
        <f t="shared" si="2"/>
        <v>2090.6167549359457</v>
      </c>
      <c r="N29" s="10">
        <f t="shared" si="5"/>
        <v>-2332.12</v>
      </c>
      <c r="O29" s="10">
        <f t="shared" si="5"/>
        <v>-2088.4286111110814</v>
      </c>
      <c r="P29" s="10">
        <f t="shared" si="6"/>
        <v>0</v>
      </c>
    </row>
    <row r="30" spans="1:16" x14ac:dyDescent="0.35">
      <c r="A30" s="8">
        <v>20</v>
      </c>
      <c r="B30" s="9">
        <f t="shared" si="7"/>
        <v>45392</v>
      </c>
      <c r="C30" s="1">
        <v>2332.12</v>
      </c>
      <c r="D30" s="1">
        <f t="shared" si="0"/>
        <v>2088.4286111110814</v>
      </c>
      <c r="E30" s="1">
        <f t="shared" si="1"/>
        <v>228.76776092209391</v>
      </c>
      <c r="F30" s="1">
        <f t="shared" si="8"/>
        <v>2103.3522390779058</v>
      </c>
      <c r="G30" s="1">
        <f t="shared" si="9"/>
        <v>35450.439092430497</v>
      </c>
      <c r="H30" s="1">
        <f t="shared" si="3"/>
        <v>33414.85777777723</v>
      </c>
      <c r="I30" s="1"/>
      <c r="K30" s="10">
        <f t="shared" si="4"/>
        <v>2088.4286111110814</v>
      </c>
      <c r="L30" s="10">
        <f t="shared" si="4"/>
        <v>228.76776092209391</v>
      </c>
      <c r="M30" s="10">
        <f t="shared" si="2"/>
        <v>2103.3522390779058</v>
      </c>
      <c r="N30" s="10">
        <f t="shared" si="5"/>
        <v>-2332.12</v>
      </c>
      <c r="O30" s="10">
        <f t="shared" si="5"/>
        <v>-2088.4286111110814</v>
      </c>
      <c r="P30" s="10">
        <f t="shared" si="6"/>
        <v>0</v>
      </c>
    </row>
    <row r="31" spans="1:16" x14ac:dyDescent="0.35">
      <c r="A31" s="8">
        <v>21</v>
      </c>
      <c r="B31" s="9">
        <f t="shared" si="7"/>
        <v>45422</v>
      </c>
      <c r="C31" s="1">
        <v>2332.12</v>
      </c>
      <c r="D31" s="1">
        <f t="shared" si="0"/>
        <v>2088.4286111110814</v>
      </c>
      <c r="E31" s="1">
        <f t="shared" si="1"/>
        <v>215.95469558025698</v>
      </c>
      <c r="F31" s="1">
        <f t="shared" si="8"/>
        <v>2116.1653044197428</v>
      </c>
      <c r="G31" s="1">
        <f t="shared" si="9"/>
        <v>33334.273788010752</v>
      </c>
      <c r="H31" s="1">
        <f t="shared" si="3"/>
        <v>31326.429166666148</v>
      </c>
      <c r="I31" s="1"/>
      <c r="K31" s="10">
        <f t="shared" si="4"/>
        <v>2088.4286111110814</v>
      </c>
      <c r="L31" s="10">
        <f t="shared" si="4"/>
        <v>215.95469558025698</v>
      </c>
      <c r="M31" s="10">
        <f t="shared" si="2"/>
        <v>2116.1653044197428</v>
      </c>
      <c r="N31" s="10">
        <f t="shared" si="5"/>
        <v>-2332.12</v>
      </c>
      <c r="O31" s="10">
        <f t="shared" si="5"/>
        <v>-2088.4286111110814</v>
      </c>
      <c r="P31" s="10">
        <f t="shared" si="6"/>
        <v>0</v>
      </c>
    </row>
    <row r="32" spans="1:16" x14ac:dyDescent="0.35">
      <c r="A32" s="8">
        <v>22</v>
      </c>
      <c r="B32" s="9">
        <f t="shared" si="7"/>
        <v>45453</v>
      </c>
      <c r="C32" s="1">
        <v>2332.12</v>
      </c>
      <c r="D32" s="1">
        <f t="shared" si="0"/>
        <v>2088.4286111110814</v>
      </c>
      <c r="E32" s="1">
        <f t="shared" si="1"/>
        <v>203.06357643439998</v>
      </c>
      <c r="F32" s="1">
        <f t="shared" si="8"/>
        <v>2129.0564235655997</v>
      </c>
      <c r="G32" s="1">
        <f t="shared" si="9"/>
        <v>31205.217364445154</v>
      </c>
      <c r="H32" s="1">
        <f t="shared" si="3"/>
        <v>29238.000555555067</v>
      </c>
      <c r="I32" s="1"/>
      <c r="K32" s="10">
        <f t="shared" si="4"/>
        <v>2088.4286111110814</v>
      </c>
      <c r="L32" s="10">
        <f t="shared" si="4"/>
        <v>203.06357643439998</v>
      </c>
      <c r="M32" s="10">
        <f t="shared" si="2"/>
        <v>2129.0564235655997</v>
      </c>
      <c r="N32" s="10">
        <f t="shared" si="5"/>
        <v>-2332.12</v>
      </c>
      <c r="O32" s="10">
        <f t="shared" si="5"/>
        <v>-2088.4286111110814</v>
      </c>
      <c r="P32" s="10">
        <f t="shared" si="6"/>
        <v>0</v>
      </c>
    </row>
    <row r="33" spans="1:16" x14ac:dyDescent="0.35">
      <c r="A33" s="8">
        <v>23</v>
      </c>
      <c r="B33" s="9">
        <f t="shared" si="7"/>
        <v>45483</v>
      </c>
      <c r="C33" s="1">
        <v>2332.12</v>
      </c>
      <c r="D33" s="1">
        <f t="shared" si="0"/>
        <v>2088.4286111110814</v>
      </c>
      <c r="E33" s="1">
        <f t="shared" si="1"/>
        <v>190.09392800140009</v>
      </c>
      <c r="F33" s="1">
        <f t="shared" si="8"/>
        <v>2142.0260719985999</v>
      </c>
      <c r="G33" s="1">
        <f t="shared" si="9"/>
        <v>29063.191292446554</v>
      </c>
      <c r="H33" s="1">
        <f t="shared" si="3"/>
        <v>27149.571944443986</v>
      </c>
      <c r="I33" s="1"/>
      <c r="K33" s="10">
        <f t="shared" si="4"/>
        <v>2088.4286111110814</v>
      </c>
      <c r="L33" s="10">
        <f t="shared" si="4"/>
        <v>190.09392800140009</v>
      </c>
      <c r="M33" s="10">
        <f t="shared" si="2"/>
        <v>2142.0260719985999</v>
      </c>
      <c r="N33" s="10">
        <f t="shared" si="5"/>
        <v>-2332.12</v>
      </c>
      <c r="O33" s="10">
        <f t="shared" si="5"/>
        <v>-2088.4286111110814</v>
      </c>
      <c r="P33" s="10">
        <f t="shared" si="6"/>
        <v>0</v>
      </c>
    </row>
    <row r="34" spans="1:16" x14ac:dyDescent="0.35">
      <c r="A34" s="8">
        <v>24</v>
      </c>
      <c r="B34" s="9">
        <f t="shared" si="7"/>
        <v>45514</v>
      </c>
      <c r="C34" s="1">
        <v>2332.12</v>
      </c>
      <c r="D34" s="1">
        <f t="shared" si="0"/>
        <v>2088.4286111110814</v>
      </c>
      <c r="E34" s="1">
        <f t="shared" si="1"/>
        <v>177.04527190161701</v>
      </c>
      <c r="F34" s="1">
        <f t="shared" si="8"/>
        <v>2155.0747280983828</v>
      </c>
      <c r="G34" s="1">
        <f t="shared" si="9"/>
        <v>26908.116564348173</v>
      </c>
      <c r="H34" s="1">
        <f t="shared" si="3"/>
        <v>25061.143333332904</v>
      </c>
      <c r="I34" s="1"/>
      <c r="K34" s="10">
        <f t="shared" si="4"/>
        <v>2088.4286111110814</v>
      </c>
      <c r="L34" s="10">
        <f t="shared" si="4"/>
        <v>177.04527190161701</v>
      </c>
      <c r="M34" s="10">
        <f t="shared" si="2"/>
        <v>2155.0747280983828</v>
      </c>
      <c r="N34" s="10">
        <f t="shared" si="5"/>
        <v>-2332.12</v>
      </c>
      <c r="O34" s="10">
        <f t="shared" si="5"/>
        <v>-2088.4286111110814</v>
      </c>
      <c r="P34" s="10">
        <f t="shared" si="6"/>
        <v>0</v>
      </c>
    </row>
    <row r="35" spans="1:16" x14ac:dyDescent="0.35">
      <c r="A35" s="8">
        <v>25</v>
      </c>
      <c r="B35" s="9">
        <f t="shared" si="7"/>
        <v>45545</v>
      </c>
      <c r="C35" s="1">
        <v>2332.12</v>
      </c>
      <c r="D35" s="1">
        <f t="shared" si="0"/>
        <v>2088.4286111110814</v>
      </c>
      <c r="E35" s="1">
        <f t="shared" si="1"/>
        <v>163.91712684124838</v>
      </c>
      <c r="F35" s="1">
        <f t="shared" si="8"/>
        <v>2168.2028731587516</v>
      </c>
      <c r="G35" s="1">
        <f t="shared" si="9"/>
        <v>24739.913691189424</v>
      </c>
      <c r="H35" s="1">
        <f t="shared" si="3"/>
        <v>22972.714722221823</v>
      </c>
      <c r="K35" s="10">
        <f t="shared" si="4"/>
        <v>2088.4286111110814</v>
      </c>
      <c r="L35" s="10">
        <f t="shared" si="4"/>
        <v>163.91712684124838</v>
      </c>
      <c r="M35" s="10">
        <f t="shared" si="2"/>
        <v>2168.2028731587516</v>
      </c>
      <c r="N35" s="10">
        <f t="shared" si="5"/>
        <v>-2332.12</v>
      </c>
      <c r="O35" s="10">
        <f t="shared" si="5"/>
        <v>-2088.4286111110814</v>
      </c>
      <c r="P35" s="10">
        <f t="shared" si="6"/>
        <v>0</v>
      </c>
    </row>
    <row r="36" spans="1:16" x14ac:dyDescent="0.35">
      <c r="A36" s="8">
        <v>26</v>
      </c>
      <c r="B36" s="9">
        <f t="shared" si="7"/>
        <v>45575</v>
      </c>
      <c r="C36" s="1">
        <v>2332.12</v>
      </c>
      <c r="D36" s="1">
        <f t="shared" si="0"/>
        <v>2088.4286111110814</v>
      </c>
      <c r="E36" s="1">
        <f t="shared" si="1"/>
        <v>150.7090085945772</v>
      </c>
      <c r="F36" s="1">
        <f t="shared" si="8"/>
        <v>2181.4109914054225</v>
      </c>
      <c r="G36" s="1">
        <f t="shared" si="9"/>
        <v>22558.502699784003</v>
      </c>
      <c r="H36" s="1">
        <f t="shared" si="3"/>
        <v>20884.286111110741</v>
      </c>
      <c r="K36" s="10">
        <f t="shared" si="4"/>
        <v>2088.4286111110814</v>
      </c>
      <c r="L36" s="10">
        <f t="shared" si="4"/>
        <v>150.7090085945772</v>
      </c>
      <c r="M36" s="10">
        <f t="shared" si="2"/>
        <v>2181.4109914054225</v>
      </c>
      <c r="N36" s="10">
        <f t="shared" si="5"/>
        <v>-2332.12</v>
      </c>
      <c r="O36" s="10">
        <f t="shared" si="5"/>
        <v>-2088.4286111110814</v>
      </c>
      <c r="P36" s="10">
        <f t="shared" si="6"/>
        <v>0</v>
      </c>
    </row>
    <row r="37" spans="1:16" x14ac:dyDescent="0.35">
      <c r="A37" s="8">
        <v>27</v>
      </c>
      <c r="B37" s="9">
        <f t="shared" si="7"/>
        <v>45606</v>
      </c>
      <c r="C37" s="1">
        <v>2332.12</v>
      </c>
      <c r="D37" s="1">
        <f t="shared" si="0"/>
        <v>2088.4286111110814</v>
      </c>
      <c r="E37" s="1">
        <f t="shared" si="1"/>
        <v>137.42042998611163</v>
      </c>
      <c r="F37" s="1">
        <f t="shared" si="8"/>
        <v>2194.6995700138882</v>
      </c>
      <c r="G37" s="1">
        <f t="shared" si="9"/>
        <v>20363.803129770116</v>
      </c>
      <c r="H37" s="1">
        <f t="shared" si="3"/>
        <v>18795.85749999966</v>
      </c>
      <c r="K37" s="10">
        <f t="shared" si="4"/>
        <v>2088.4286111110814</v>
      </c>
      <c r="L37" s="10">
        <f t="shared" si="4"/>
        <v>137.42042998611163</v>
      </c>
      <c r="M37" s="10">
        <f t="shared" si="2"/>
        <v>2194.6995700138882</v>
      </c>
      <c r="N37" s="10">
        <f t="shared" si="5"/>
        <v>-2332.12</v>
      </c>
      <c r="O37" s="10">
        <f t="shared" si="5"/>
        <v>-2088.4286111110814</v>
      </c>
      <c r="P37" s="10">
        <f t="shared" si="6"/>
        <v>0</v>
      </c>
    </row>
    <row r="38" spans="1:16" x14ac:dyDescent="0.35">
      <c r="A38" s="8">
        <v>28</v>
      </c>
      <c r="B38" s="9">
        <f t="shared" si="7"/>
        <v>45636</v>
      </c>
      <c r="C38" s="1">
        <v>2332.12</v>
      </c>
      <c r="D38" s="1">
        <f t="shared" si="0"/>
        <v>2088.4286111110814</v>
      </c>
      <c r="E38" s="1">
        <f t="shared" si="1"/>
        <v>124.05090087261551</v>
      </c>
      <c r="F38" s="1">
        <f t="shared" si="8"/>
        <v>2208.0690991273846</v>
      </c>
      <c r="G38" s="1">
        <f t="shared" si="9"/>
        <v>18155.734030642732</v>
      </c>
      <c r="H38" s="1">
        <f t="shared" si="3"/>
        <v>16707.428888888579</v>
      </c>
      <c r="K38" s="10">
        <f t="shared" ref="K38:L46" si="10">D38</f>
        <v>2088.4286111110814</v>
      </c>
      <c r="L38" s="10">
        <f t="shared" si="10"/>
        <v>124.05090087261551</v>
      </c>
      <c r="M38" s="10">
        <f t="shared" si="2"/>
        <v>2208.0690991273846</v>
      </c>
      <c r="N38" s="10">
        <f t="shared" ref="N38:O46" si="11">-C38</f>
        <v>-2332.12</v>
      </c>
      <c r="O38" s="10">
        <f t="shared" si="11"/>
        <v>-2088.4286111110814</v>
      </c>
      <c r="P38" s="10">
        <f t="shared" si="6"/>
        <v>0</v>
      </c>
    </row>
    <row r="39" spans="1:16" x14ac:dyDescent="0.35">
      <c r="A39" s="8">
        <v>29</v>
      </c>
      <c r="B39" s="9">
        <f t="shared" si="7"/>
        <v>45667</v>
      </c>
      <c r="C39" s="1">
        <v>2332.12</v>
      </c>
      <c r="D39" s="1">
        <f t="shared" si="0"/>
        <v>2088.4286111110814</v>
      </c>
      <c r="E39" s="1">
        <f t="shared" si="1"/>
        <v>110.5999281250299</v>
      </c>
      <c r="F39" s="1">
        <f t="shared" si="8"/>
        <v>2221.5200718749702</v>
      </c>
      <c r="G39" s="1">
        <f t="shared" si="9"/>
        <v>15934.213958767763</v>
      </c>
      <c r="H39" s="1">
        <f t="shared" si="3"/>
        <v>14619.000277777497</v>
      </c>
      <c r="K39" s="10">
        <f t="shared" si="10"/>
        <v>2088.4286111110814</v>
      </c>
      <c r="L39" s="10">
        <f t="shared" si="10"/>
        <v>110.5999281250299</v>
      </c>
      <c r="M39" s="10">
        <f t="shared" si="2"/>
        <v>2221.5200718749702</v>
      </c>
      <c r="N39" s="10">
        <f t="shared" si="11"/>
        <v>-2332.12</v>
      </c>
      <c r="O39" s="10">
        <f t="shared" si="11"/>
        <v>-2088.4286111110814</v>
      </c>
      <c r="P39" s="10">
        <f t="shared" si="6"/>
        <v>0</v>
      </c>
    </row>
    <row r="40" spans="1:16" x14ac:dyDescent="0.35">
      <c r="A40" s="8">
        <v>30</v>
      </c>
      <c r="B40" s="9">
        <f t="shared" si="7"/>
        <v>45698</v>
      </c>
      <c r="C40" s="1">
        <v>2332.12</v>
      </c>
      <c r="D40" s="1">
        <f t="shared" si="0"/>
        <v>2088.4286111110814</v>
      </c>
      <c r="E40" s="1">
        <f t="shared" si="1"/>
        <v>97.067015610284017</v>
      </c>
      <c r="F40" s="1">
        <f t="shared" si="8"/>
        <v>2235.0529843897157</v>
      </c>
      <c r="G40" s="1">
        <f t="shared" si="9"/>
        <v>13699.160974378048</v>
      </c>
      <c r="H40" s="1">
        <f t="shared" si="3"/>
        <v>12530.571666666416</v>
      </c>
      <c r="K40" s="10">
        <f t="shared" si="10"/>
        <v>2088.4286111110814</v>
      </c>
      <c r="L40" s="10">
        <f t="shared" si="10"/>
        <v>97.067015610284017</v>
      </c>
      <c r="M40" s="10">
        <f t="shared" si="2"/>
        <v>2235.0529843897157</v>
      </c>
      <c r="N40" s="10">
        <f t="shared" si="11"/>
        <v>-2332.12</v>
      </c>
      <c r="O40" s="10">
        <f t="shared" si="11"/>
        <v>-2088.4286111110814</v>
      </c>
      <c r="P40" s="10">
        <f t="shared" si="6"/>
        <v>0</v>
      </c>
    </row>
    <row r="41" spans="1:16" x14ac:dyDescent="0.35">
      <c r="A41" s="8">
        <v>31</v>
      </c>
      <c r="B41" s="9">
        <f t="shared" si="7"/>
        <v>45726</v>
      </c>
      <c r="C41" s="1">
        <v>2332.12</v>
      </c>
      <c r="D41" s="1">
        <f t="shared" si="0"/>
        <v>2088.4286111110814</v>
      </c>
      <c r="E41" s="1">
        <f t="shared" si="1"/>
        <v>83.451664172995692</v>
      </c>
      <c r="F41" s="1">
        <f t="shared" si="8"/>
        <v>2248.6683358270043</v>
      </c>
      <c r="G41" s="1">
        <f t="shared" si="9"/>
        <v>11450.492638551043</v>
      </c>
      <c r="H41" s="1">
        <f t="shared" si="3"/>
        <v>10442.143055555334</v>
      </c>
      <c r="K41" s="10">
        <f t="shared" si="10"/>
        <v>2088.4286111110814</v>
      </c>
      <c r="L41" s="10">
        <f t="shared" si="10"/>
        <v>83.451664172995692</v>
      </c>
      <c r="M41" s="10">
        <f t="shared" si="2"/>
        <v>2248.6683358270043</v>
      </c>
      <c r="N41" s="10">
        <f t="shared" si="11"/>
        <v>-2332.12</v>
      </c>
      <c r="O41" s="10">
        <f t="shared" si="11"/>
        <v>-2088.4286111110814</v>
      </c>
      <c r="P41" s="10">
        <f t="shared" si="6"/>
        <v>0</v>
      </c>
    </row>
    <row r="42" spans="1:16" x14ac:dyDescent="0.35">
      <c r="A42" s="8">
        <v>32</v>
      </c>
      <c r="B42" s="9">
        <f t="shared" si="7"/>
        <v>45757</v>
      </c>
      <c r="C42" s="1">
        <v>2332.12</v>
      </c>
      <c r="D42" s="1">
        <f t="shared" si="0"/>
        <v>2088.4286111110814</v>
      </c>
      <c r="E42" s="1">
        <f t="shared" si="1"/>
        <v>69.753371617060225</v>
      </c>
      <c r="F42" s="1">
        <f t="shared" si="8"/>
        <v>2262.3666283829398</v>
      </c>
      <c r="G42" s="1">
        <f t="shared" si="9"/>
        <v>9188.1260101681019</v>
      </c>
      <c r="H42" s="1">
        <f t="shared" si="3"/>
        <v>8353.7144444442529</v>
      </c>
      <c r="K42" s="10">
        <f t="shared" si="10"/>
        <v>2088.4286111110814</v>
      </c>
      <c r="L42" s="10">
        <f t="shared" si="10"/>
        <v>69.753371617060225</v>
      </c>
      <c r="M42" s="10">
        <f t="shared" si="2"/>
        <v>2262.3666283829398</v>
      </c>
      <c r="N42" s="10">
        <f t="shared" si="11"/>
        <v>-2332.12</v>
      </c>
      <c r="O42" s="10">
        <f t="shared" si="11"/>
        <v>-2088.4286111110814</v>
      </c>
      <c r="P42" s="10">
        <f t="shared" si="6"/>
        <v>0</v>
      </c>
    </row>
    <row r="43" spans="1:16" x14ac:dyDescent="0.35">
      <c r="A43" s="8">
        <v>33</v>
      </c>
      <c r="B43" s="9">
        <f t="shared" si="7"/>
        <v>45787</v>
      </c>
      <c r="C43" s="1">
        <v>2332.12</v>
      </c>
      <c r="D43" s="1">
        <f t="shared" si="0"/>
        <v>2088.4286111110814</v>
      </c>
      <c r="E43" s="1">
        <f t="shared" si="1"/>
        <v>55.971632687127169</v>
      </c>
      <c r="F43" s="1">
        <f t="shared" si="8"/>
        <v>2276.1483673128728</v>
      </c>
      <c r="G43" s="1">
        <f t="shared" si="9"/>
        <v>6911.9776428552295</v>
      </c>
      <c r="H43" s="1">
        <f t="shared" si="3"/>
        <v>6265.2858333331715</v>
      </c>
      <c r="K43" s="10">
        <f t="shared" si="10"/>
        <v>2088.4286111110814</v>
      </c>
      <c r="L43" s="10">
        <f t="shared" si="10"/>
        <v>55.971632687127169</v>
      </c>
      <c r="M43" s="10">
        <f t="shared" si="2"/>
        <v>2276.1483673128728</v>
      </c>
      <c r="N43" s="10">
        <f t="shared" si="11"/>
        <v>-2332.12</v>
      </c>
      <c r="O43" s="10">
        <f t="shared" si="11"/>
        <v>-2088.4286111110814</v>
      </c>
      <c r="P43" s="10">
        <f t="shared" si="6"/>
        <v>0</v>
      </c>
    </row>
    <row r="44" spans="1:16" x14ac:dyDescent="0.35">
      <c r="A44" s="8">
        <v>34</v>
      </c>
      <c r="B44" s="9">
        <f t="shared" si="7"/>
        <v>45818</v>
      </c>
      <c r="C44" s="1">
        <v>2332.12</v>
      </c>
      <c r="D44" s="1">
        <f t="shared" si="0"/>
        <v>2088.4286111110814</v>
      </c>
      <c r="E44" s="1">
        <f t="shared" si="1"/>
        <v>42.1059390499641</v>
      </c>
      <c r="F44" s="1">
        <f t="shared" si="8"/>
        <v>2290.0140609500359</v>
      </c>
      <c r="G44" s="1">
        <f t="shared" si="9"/>
        <v>4621.9635819051937</v>
      </c>
      <c r="H44" s="1">
        <f t="shared" si="3"/>
        <v>4176.8572222220901</v>
      </c>
      <c r="K44" s="10">
        <f t="shared" si="10"/>
        <v>2088.4286111110814</v>
      </c>
      <c r="L44" s="10">
        <f t="shared" si="10"/>
        <v>42.1059390499641</v>
      </c>
      <c r="M44" s="10">
        <f t="shared" si="2"/>
        <v>2290.0140609500359</v>
      </c>
      <c r="N44" s="10">
        <f t="shared" si="11"/>
        <v>-2332.12</v>
      </c>
      <c r="O44" s="10">
        <f t="shared" si="11"/>
        <v>-2088.4286111110814</v>
      </c>
      <c r="P44" s="10">
        <f t="shared" si="6"/>
        <v>0</v>
      </c>
    </row>
    <row r="45" spans="1:16" x14ac:dyDescent="0.35">
      <c r="A45" s="8">
        <v>35</v>
      </c>
      <c r="B45" s="9">
        <f t="shared" si="7"/>
        <v>45848</v>
      </c>
      <c r="C45" s="1">
        <v>2332.12</v>
      </c>
      <c r="D45" s="1">
        <f t="shared" si="0"/>
        <v>2088.4286111110814</v>
      </c>
      <c r="E45" s="1">
        <f t="shared" si="1"/>
        <v>28.155779275707065</v>
      </c>
      <c r="F45" s="1">
        <f t="shared" si="8"/>
        <v>2303.9642207242928</v>
      </c>
      <c r="G45" s="1">
        <f t="shared" si="9"/>
        <v>2317.9993611809009</v>
      </c>
      <c r="H45" s="1">
        <f t="shared" si="3"/>
        <v>2088.4286111110086</v>
      </c>
      <c r="K45" s="10">
        <f t="shared" si="10"/>
        <v>2088.4286111110814</v>
      </c>
      <c r="L45" s="10">
        <f t="shared" si="10"/>
        <v>28.155779275707065</v>
      </c>
      <c r="M45" s="10">
        <f t="shared" si="2"/>
        <v>2303.9642207242928</v>
      </c>
      <c r="N45" s="10">
        <f t="shared" si="11"/>
        <v>-2332.12</v>
      </c>
      <c r="O45" s="10">
        <f t="shared" si="11"/>
        <v>-2088.4286111110814</v>
      </c>
      <c r="P45" s="10">
        <f t="shared" si="6"/>
        <v>0</v>
      </c>
    </row>
    <row r="46" spans="1:16" x14ac:dyDescent="0.35">
      <c r="A46" s="8">
        <v>36</v>
      </c>
      <c r="B46" s="9">
        <f t="shared" si="7"/>
        <v>45879</v>
      </c>
      <c r="C46" s="1">
        <v>2332.12</v>
      </c>
      <c r="D46" s="1">
        <f t="shared" si="0"/>
        <v>2088.4286111110814</v>
      </c>
      <c r="E46" s="1">
        <f t="shared" si="1"/>
        <v>14.120638818996682</v>
      </c>
      <c r="F46" s="1">
        <f t="shared" si="8"/>
        <v>2317.9993611810032</v>
      </c>
      <c r="G46" s="15">
        <f t="shared" si="9"/>
        <v>-1.0230394309473922E-10</v>
      </c>
      <c r="H46" s="15">
        <f t="shared" si="3"/>
        <v>-7.2759576141834259E-11</v>
      </c>
      <c r="K46" s="10">
        <f t="shared" si="10"/>
        <v>2088.4286111110814</v>
      </c>
      <c r="L46" s="10">
        <f t="shared" si="10"/>
        <v>14.120638818996682</v>
      </c>
      <c r="M46" s="10">
        <f t="shared" si="2"/>
        <v>2317.9993611810032</v>
      </c>
      <c r="N46" s="10">
        <f t="shared" si="11"/>
        <v>-2332.12</v>
      </c>
      <c r="O46" s="10">
        <f t="shared" si="11"/>
        <v>-2088.4286111110814</v>
      </c>
      <c r="P46" s="10">
        <f t="shared" si="6"/>
        <v>0</v>
      </c>
    </row>
    <row r="48" spans="1:16" x14ac:dyDescent="0.35">
      <c r="A48" s="21" t="s">
        <v>97</v>
      </c>
    </row>
    <row r="49" spans="1:3" x14ac:dyDescent="0.35">
      <c r="A49" t="s">
        <v>25</v>
      </c>
      <c r="B49" s="10">
        <f>SUM(K11:K14)</f>
        <v>8353.7144444443256</v>
      </c>
      <c r="C49" t="s">
        <v>21</v>
      </c>
    </row>
    <row r="50" spans="1:3" x14ac:dyDescent="0.35">
      <c r="A50" t="s">
        <v>24</v>
      </c>
      <c r="B50" s="10">
        <f>SUM(L11:L14)</f>
        <v>1763.2116941188738</v>
      </c>
      <c r="C50" t="s">
        <v>21</v>
      </c>
    </row>
    <row r="52" spans="1:3" x14ac:dyDescent="0.35">
      <c r="A52" s="21" t="s">
        <v>98</v>
      </c>
      <c r="B52" s="2"/>
    </row>
    <row r="53" spans="1:3" x14ac:dyDescent="0.35">
      <c r="A53" t="s">
        <v>26</v>
      </c>
      <c r="B53" s="10">
        <f>G14</f>
        <v>67618.161694117822</v>
      </c>
      <c r="C53" t="s">
        <v>22</v>
      </c>
    </row>
    <row r="54" spans="1:3" x14ac:dyDescent="0.35">
      <c r="A54" t="s">
        <v>27</v>
      </c>
      <c r="B54" s="10">
        <f>H2</f>
        <v>75183.429999998931</v>
      </c>
      <c r="C54" t="s">
        <v>21</v>
      </c>
    </row>
    <row r="55" spans="1:3" x14ac:dyDescent="0.35">
      <c r="A55" t="s">
        <v>94</v>
      </c>
      <c r="B55" s="10">
        <f>B54-H14</f>
        <v>8353.7144444443402</v>
      </c>
      <c r="C55" t="s">
        <v>22</v>
      </c>
    </row>
    <row r="56" spans="1:3" x14ac:dyDescent="0.35">
      <c r="B56" s="10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FE27E-A10B-4AB0-A520-A2A0523B415D}">
  <dimension ref="A1:P56"/>
  <sheetViews>
    <sheetView zoomScaleNormal="100" workbookViewId="0">
      <selection activeCell="K11" sqref="K11:O46"/>
    </sheetView>
  </sheetViews>
  <sheetFormatPr defaultColWidth="8.81640625" defaultRowHeight="14.5" x14ac:dyDescent="0.35"/>
  <cols>
    <col min="1" max="1" width="34.453125" customWidth="1"/>
    <col min="2" max="2" width="19" customWidth="1"/>
    <col min="3" max="3" width="16.54296875" customWidth="1"/>
    <col min="4" max="4" width="21.453125" bestFit="1" customWidth="1"/>
    <col min="5" max="5" width="16.453125" bestFit="1" customWidth="1"/>
    <col min="6" max="6" width="18.81640625" bestFit="1" customWidth="1"/>
    <col min="7" max="7" width="19.81640625" bestFit="1" customWidth="1"/>
    <col min="8" max="8" width="23.54296875" bestFit="1" customWidth="1"/>
    <col min="9" max="9" width="23.453125" bestFit="1" customWidth="1"/>
    <col min="10" max="10" width="2.54296875" customWidth="1"/>
    <col min="11" max="11" width="17.453125" bestFit="1" customWidth="1"/>
    <col min="12" max="12" width="17.453125" customWidth="1"/>
    <col min="13" max="13" width="16.81640625" bestFit="1" customWidth="1"/>
    <col min="14" max="14" width="18.1796875" customWidth="1"/>
    <col min="15" max="15" width="21.453125" bestFit="1" customWidth="1"/>
  </cols>
  <sheetData>
    <row r="1" spans="1:16" x14ac:dyDescent="0.35">
      <c r="A1" s="2" t="s">
        <v>0</v>
      </c>
      <c r="B1" s="3" t="s">
        <v>118</v>
      </c>
      <c r="D1" s="2" t="s">
        <v>1</v>
      </c>
      <c r="E1" s="6">
        <v>0</v>
      </c>
      <c r="G1" s="2" t="s">
        <v>2</v>
      </c>
      <c r="K1" s="2" t="s">
        <v>3</v>
      </c>
      <c r="L1" s="2"/>
    </row>
    <row r="2" spans="1:16" x14ac:dyDescent="0.35">
      <c r="A2" s="2" t="s">
        <v>4</v>
      </c>
      <c r="B2" s="4">
        <v>44594</v>
      </c>
      <c r="D2" s="2" t="s">
        <v>5</v>
      </c>
      <c r="E2" s="6">
        <v>95</v>
      </c>
      <c r="G2" t="s">
        <v>6</v>
      </c>
      <c r="H2" s="10">
        <f>H10</f>
        <v>10145.299999986959</v>
      </c>
      <c r="K2" t="s">
        <v>7</v>
      </c>
      <c r="M2" s="10">
        <f>H2</f>
        <v>10145.299999986959</v>
      </c>
    </row>
    <row r="3" spans="1:16" x14ac:dyDescent="0.35">
      <c r="A3" s="2" t="s">
        <v>93</v>
      </c>
      <c r="B3" s="5">
        <f>RATE(B4,-C11,B5)*B6</f>
        <v>7.3098766043162011E-2</v>
      </c>
      <c r="D3" s="2" t="s">
        <v>8</v>
      </c>
      <c r="E3" s="6">
        <v>0</v>
      </c>
      <c r="G3" t="s">
        <v>9</v>
      </c>
      <c r="H3" s="10">
        <f>-G10</f>
        <v>-10050.299999986959</v>
      </c>
      <c r="K3" t="s">
        <v>6</v>
      </c>
      <c r="M3" s="10">
        <f>-M2</f>
        <v>-10145.299999986959</v>
      </c>
    </row>
    <row r="4" spans="1:16" x14ac:dyDescent="0.35">
      <c r="A4" s="2" t="s">
        <v>11</v>
      </c>
      <c r="B4" s="3">
        <v>36</v>
      </c>
      <c r="G4" t="s">
        <v>76</v>
      </c>
      <c r="H4" s="10">
        <f>-(H2+H3)</f>
        <v>-95</v>
      </c>
    </row>
    <row r="5" spans="1:16" x14ac:dyDescent="0.35">
      <c r="A5" s="2" t="s">
        <v>83</v>
      </c>
      <c r="B5" s="34">
        <f>10050.3</f>
        <v>10050.299999999999</v>
      </c>
      <c r="C5" s="14"/>
      <c r="D5" s="2"/>
      <c r="E5" s="10"/>
    </row>
    <row r="6" spans="1:16" x14ac:dyDescent="0.35">
      <c r="A6" s="2" t="s">
        <v>84</v>
      </c>
      <c r="B6" s="3">
        <v>12</v>
      </c>
      <c r="D6" s="12"/>
      <c r="E6" s="13"/>
    </row>
    <row r="7" spans="1:16" x14ac:dyDescent="0.35">
      <c r="A7" s="30" t="s">
        <v>119</v>
      </c>
      <c r="B7" s="3"/>
      <c r="G7" s="12"/>
      <c r="K7" s="2" t="s">
        <v>95</v>
      </c>
    </row>
    <row r="8" spans="1:16" x14ac:dyDescent="0.35">
      <c r="A8" s="2"/>
      <c r="K8" s="11" t="s">
        <v>21</v>
      </c>
      <c r="L8" s="11" t="s">
        <v>21</v>
      </c>
      <c r="M8" s="11" t="s">
        <v>21</v>
      </c>
      <c r="N8" s="11" t="s">
        <v>22</v>
      </c>
      <c r="O8" s="11" t="s">
        <v>22</v>
      </c>
    </row>
    <row r="9" spans="1:16" s="2" customFormat="1" x14ac:dyDescent="0.35">
      <c r="A9" s="7" t="s">
        <v>12</v>
      </c>
      <c r="B9" s="7" t="s">
        <v>13</v>
      </c>
      <c r="C9" s="7" t="s">
        <v>14</v>
      </c>
      <c r="D9" s="7" t="s">
        <v>19</v>
      </c>
      <c r="E9" s="7" t="s">
        <v>20</v>
      </c>
      <c r="F9" s="7" t="s">
        <v>15</v>
      </c>
      <c r="G9" s="7" t="s">
        <v>16</v>
      </c>
      <c r="H9" s="7" t="s">
        <v>17</v>
      </c>
      <c r="I9" s="7"/>
      <c r="K9" s="2" t="s">
        <v>19</v>
      </c>
      <c r="L9" s="2" t="s">
        <v>20</v>
      </c>
      <c r="M9" s="2" t="s">
        <v>9</v>
      </c>
      <c r="N9" s="2" t="s">
        <v>23</v>
      </c>
      <c r="O9" s="2" t="s">
        <v>18</v>
      </c>
    </row>
    <row r="10" spans="1:16" x14ac:dyDescent="0.35">
      <c r="A10" s="8">
        <v>0</v>
      </c>
      <c r="B10" s="9">
        <f>B2</f>
        <v>44594</v>
      </c>
      <c r="C10" s="1"/>
      <c r="D10" s="1">
        <v>0</v>
      </c>
      <c r="E10" s="1"/>
      <c r="F10" s="1"/>
      <c r="G10" s="15">
        <f>NPV($B$3/12,C11:C46)</f>
        <v>10050.299999986959</v>
      </c>
      <c r="H10" s="15">
        <f>G10+E1+E2-E3</f>
        <v>10145.299999986959</v>
      </c>
      <c r="I10" s="1"/>
    </row>
    <row r="11" spans="1:16" x14ac:dyDescent="0.35">
      <c r="A11" s="8">
        <v>1</v>
      </c>
      <c r="B11" s="9">
        <v>44622</v>
      </c>
      <c r="C11" s="1">
        <v>311.75</v>
      </c>
      <c r="D11" s="1">
        <f t="shared" ref="D11:D46" si="0">$H$2/$B$4</f>
        <v>281.81388888852666</v>
      </c>
      <c r="E11" s="1">
        <f t="shared" ref="E11:E46" si="1">G10*($B$3/12)</f>
        <v>61.222044030219827</v>
      </c>
      <c r="F11" s="1">
        <f>C11-E11</f>
        <v>250.52795596978018</v>
      </c>
      <c r="G11" s="1">
        <f>G10-C11+E11</f>
        <v>9799.7720440171779</v>
      </c>
      <c r="H11" s="1">
        <f>H10-D11</f>
        <v>9863.486111098433</v>
      </c>
      <c r="I11" s="1"/>
      <c r="K11" s="10">
        <f>D11</f>
        <v>281.81388888852666</v>
      </c>
      <c r="L11" s="10">
        <f>E11</f>
        <v>61.222044030219827</v>
      </c>
      <c r="M11" s="10">
        <f t="shared" ref="M11:M46" si="2">F11</f>
        <v>250.52795596978018</v>
      </c>
      <c r="N11" s="10">
        <f>-C11</f>
        <v>-311.75</v>
      </c>
      <c r="O11" s="10">
        <f>-D11</f>
        <v>-281.81388888852666</v>
      </c>
      <c r="P11" s="10">
        <f>SUM(K11:O11)</f>
        <v>0</v>
      </c>
    </row>
    <row r="12" spans="1:16" x14ac:dyDescent="0.35">
      <c r="A12" s="8">
        <v>2</v>
      </c>
      <c r="B12" s="9">
        <f>DATE(YEAR(B11), MONTH(B11)+1, DAY(B11))</f>
        <v>44653</v>
      </c>
      <c r="C12" s="1">
        <v>311.75</v>
      </c>
      <c r="D12" s="1">
        <f t="shared" si="0"/>
        <v>281.81388888852666</v>
      </c>
      <c r="E12" s="1">
        <f t="shared" si="1"/>
        <v>59.695936993494271</v>
      </c>
      <c r="F12" s="1">
        <f>C12-E12</f>
        <v>252.05406300650571</v>
      </c>
      <c r="G12" s="1">
        <f>G11-C12+E12</f>
        <v>9547.7179810106718</v>
      </c>
      <c r="H12" s="1">
        <f t="shared" ref="H12:H46" si="3">H11-D12</f>
        <v>9581.672222209907</v>
      </c>
      <c r="I12" s="1"/>
      <c r="K12" s="10">
        <f t="shared" ref="K12:L37" si="4">D12</f>
        <v>281.81388888852666</v>
      </c>
      <c r="L12" s="10">
        <f t="shared" si="4"/>
        <v>59.695936993494271</v>
      </c>
      <c r="M12" s="10">
        <f t="shared" si="2"/>
        <v>252.05406300650571</v>
      </c>
      <c r="N12" s="10">
        <f>-C12</f>
        <v>-311.75</v>
      </c>
      <c r="O12" s="10">
        <f t="shared" ref="N12:O37" si="5">-D12</f>
        <v>-281.81388888852666</v>
      </c>
      <c r="P12" s="10">
        <f t="shared" ref="P12:P46" si="6">SUM(K12:O12)</f>
        <v>0</v>
      </c>
    </row>
    <row r="13" spans="1:16" x14ac:dyDescent="0.35">
      <c r="A13" s="8">
        <v>3</v>
      </c>
      <c r="B13" s="9">
        <f t="shared" ref="B13:B46" si="7">DATE(YEAR(B12), MONTH(B12)+1, DAY(B12))</f>
        <v>44683</v>
      </c>
      <c r="C13" s="1">
        <v>311.75</v>
      </c>
      <c r="D13" s="1">
        <f t="shared" si="0"/>
        <v>281.81388888852666</v>
      </c>
      <c r="E13" s="1">
        <f t="shared" si="1"/>
        <v>58.160533578332526</v>
      </c>
      <c r="F13" s="1">
        <f t="shared" ref="F13:F46" si="8">C13-E13</f>
        <v>253.58946642166748</v>
      </c>
      <c r="G13" s="15">
        <f t="shared" ref="G13:G46" si="9">G12-C13+E13</f>
        <v>9294.1285145890051</v>
      </c>
      <c r="H13" s="15">
        <f t="shared" si="3"/>
        <v>9299.858333321381</v>
      </c>
      <c r="I13" s="1"/>
      <c r="K13" s="10">
        <f t="shared" si="4"/>
        <v>281.81388888852666</v>
      </c>
      <c r="L13" s="10">
        <f t="shared" si="4"/>
        <v>58.160533578332526</v>
      </c>
      <c r="M13" s="10">
        <f t="shared" si="2"/>
        <v>253.58946642166748</v>
      </c>
      <c r="N13" s="10">
        <f t="shared" si="5"/>
        <v>-311.75</v>
      </c>
      <c r="O13" s="10">
        <f t="shared" si="5"/>
        <v>-281.81388888852666</v>
      </c>
      <c r="P13" s="10">
        <f t="shared" si="6"/>
        <v>0</v>
      </c>
    </row>
    <row r="14" spans="1:16" x14ac:dyDescent="0.35">
      <c r="A14" s="8">
        <v>4</v>
      </c>
      <c r="B14" s="9">
        <f t="shared" si="7"/>
        <v>44714</v>
      </c>
      <c r="C14" s="1">
        <v>311.75</v>
      </c>
      <c r="D14" s="1">
        <f t="shared" si="0"/>
        <v>281.81388888852666</v>
      </c>
      <c r="E14" s="1">
        <f t="shared" si="1"/>
        <v>56.615777155251884</v>
      </c>
      <c r="F14" s="1">
        <f t="shared" si="8"/>
        <v>255.13422284474811</v>
      </c>
      <c r="G14" s="15">
        <f t="shared" si="9"/>
        <v>9038.9942917442568</v>
      </c>
      <c r="H14" s="15">
        <f t="shared" si="3"/>
        <v>9018.044444432855</v>
      </c>
      <c r="I14" s="1"/>
      <c r="K14" s="10">
        <f t="shared" si="4"/>
        <v>281.81388888852666</v>
      </c>
      <c r="L14" s="10">
        <f t="shared" si="4"/>
        <v>56.615777155251884</v>
      </c>
      <c r="M14" s="10">
        <f t="shared" si="2"/>
        <v>255.13422284474811</v>
      </c>
      <c r="N14" s="10">
        <f t="shared" si="5"/>
        <v>-311.75</v>
      </c>
      <c r="O14" s="10">
        <f t="shared" si="5"/>
        <v>-281.81388888852666</v>
      </c>
      <c r="P14" s="10">
        <f t="shared" si="6"/>
        <v>0</v>
      </c>
    </row>
    <row r="15" spans="1:16" x14ac:dyDescent="0.35">
      <c r="A15" s="8">
        <v>5</v>
      </c>
      <c r="B15" s="9">
        <f t="shared" si="7"/>
        <v>44744</v>
      </c>
      <c r="C15" s="1">
        <v>311.75</v>
      </c>
      <c r="D15" s="1">
        <f t="shared" si="0"/>
        <v>281.81388888852666</v>
      </c>
      <c r="E15" s="1">
        <f t="shared" si="1"/>
        <v>55.061610749807528</v>
      </c>
      <c r="F15" s="1">
        <f t="shared" si="8"/>
        <v>256.68838925019247</v>
      </c>
      <c r="G15" s="15">
        <f t="shared" si="9"/>
        <v>8782.3059024940649</v>
      </c>
      <c r="H15" s="15">
        <f t="shared" si="3"/>
        <v>8736.230555544329</v>
      </c>
      <c r="I15" s="1"/>
      <c r="K15" s="10">
        <f t="shared" si="4"/>
        <v>281.81388888852666</v>
      </c>
      <c r="L15" s="10">
        <f t="shared" si="4"/>
        <v>55.061610749807528</v>
      </c>
      <c r="M15" s="10">
        <f t="shared" si="2"/>
        <v>256.68838925019247</v>
      </c>
      <c r="N15" s="10">
        <f t="shared" si="5"/>
        <v>-311.75</v>
      </c>
      <c r="O15" s="10">
        <f t="shared" si="5"/>
        <v>-281.81388888852666</v>
      </c>
      <c r="P15" s="10">
        <f t="shared" si="6"/>
        <v>0</v>
      </c>
    </row>
    <row r="16" spans="1:16" x14ac:dyDescent="0.35">
      <c r="A16" s="8">
        <v>6</v>
      </c>
      <c r="B16" s="9">
        <f t="shared" si="7"/>
        <v>44775</v>
      </c>
      <c r="C16" s="1">
        <v>311.75</v>
      </c>
      <c r="D16" s="1">
        <f t="shared" si="0"/>
        <v>281.81388888852666</v>
      </c>
      <c r="E16" s="1">
        <f t="shared" si="1"/>
        <v>53.497977040491207</v>
      </c>
      <c r="F16" s="1">
        <f t="shared" si="8"/>
        <v>258.25202295950879</v>
      </c>
      <c r="G16" s="1">
        <f t="shared" si="9"/>
        <v>8524.0538795345565</v>
      </c>
      <c r="H16" s="1">
        <f t="shared" si="3"/>
        <v>8454.4166666558031</v>
      </c>
      <c r="I16" s="1"/>
      <c r="K16" s="10">
        <f t="shared" si="4"/>
        <v>281.81388888852666</v>
      </c>
      <c r="L16" s="10">
        <f t="shared" si="4"/>
        <v>53.497977040491207</v>
      </c>
      <c r="M16" s="10">
        <f t="shared" si="2"/>
        <v>258.25202295950879</v>
      </c>
      <c r="N16" s="10">
        <f t="shared" si="5"/>
        <v>-311.75</v>
      </c>
      <c r="O16" s="10">
        <f t="shared" si="5"/>
        <v>-281.81388888852666</v>
      </c>
      <c r="P16" s="10">
        <f t="shared" si="6"/>
        <v>0</v>
      </c>
    </row>
    <row r="17" spans="1:16" x14ac:dyDescent="0.35">
      <c r="A17" s="8">
        <v>7</v>
      </c>
      <c r="B17" s="9">
        <f t="shared" si="7"/>
        <v>44806</v>
      </c>
      <c r="C17" s="1">
        <v>311.75</v>
      </c>
      <c r="D17" s="1">
        <f t="shared" si="0"/>
        <v>281.81388888852666</v>
      </c>
      <c r="E17" s="1">
        <f t="shared" si="1"/>
        <v>51.924818356617003</v>
      </c>
      <c r="F17" s="1">
        <f t="shared" si="8"/>
        <v>259.82518164338302</v>
      </c>
      <c r="G17" s="1">
        <f t="shared" si="9"/>
        <v>8264.2286978911743</v>
      </c>
      <c r="H17" s="1">
        <f t="shared" si="3"/>
        <v>8172.6027777672762</v>
      </c>
      <c r="I17" s="1"/>
      <c r="K17" s="10">
        <f t="shared" si="4"/>
        <v>281.81388888852666</v>
      </c>
      <c r="L17" s="10">
        <f t="shared" si="4"/>
        <v>51.924818356617003</v>
      </c>
      <c r="M17" s="10">
        <f t="shared" si="2"/>
        <v>259.82518164338302</v>
      </c>
      <c r="N17" s="10">
        <f t="shared" si="5"/>
        <v>-311.75</v>
      </c>
      <c r="O17" s="10">
        <f t="shared" si="5"/>
        <v>-281.81388888852666</v>
      </c>
      <c r="P17" s="10">
        <f t="shared" si="6"/>
        <v>0</v>
      </c>
    </row>
    <row r="18" spans="1:16" x14ac:dyDescent="0.35">
      <c r="A18" s="8">
        <v>8</v>
      </c>
      <c r="B18" s="9">
        <f t="shared" si="7"/>
        <v>44836</v>
      </c>
      <c r="C18" s="1">
        <v>311.75</v>
      </c>
      <c r="D18" s="1">
        <f t="shared" si="0"/>
        <v>281.81388888852666</v>
      </c>
      <c r="E18" s="1">
        <f t="shared" si="1"/>
        <v>50.342076676194367</v>
      </c>
      <c r="F18" s="1">
        <f t="shared" si="8"/>
        <v>261.40792332380562</v>
      </c>
      <c r="G18" s="1">
        <f t="shared" si="9"/>
        <v>8002.820774567369</v>
      </c>
      <c r="H18" s="1">
        <f t="shared" si="3"/>
        <v>7890.7888888787493</v>
      </c>
      <c r="I18" s="1"/>
      <c r="K18" s="10">
        <f t="shared" si="4"/>
        <v>281.81388888852666</v>
      </c>
      <c r="L18" s="10">
        <f t="shared" si="4"/>
        <v>50.342076676194367</v>
      </c>
      <c r="M18" s="10">
        <f t="shared" si="2"/>
        <v>261.40792332380562</v>
      </c>
      <c r="N18" s="10">
        <f t="shared" si="5"/>
        <v>-311.75</v>
      </c>
      <c r="O18" s="10">
        <f t="shared" si="5"/>
        <v>-281.81388888852666</v>
      </c>
      <c r="P18" s="10">
        <f t="shared" si="6"/>
        <v>0</v>
      </c>
    </row>
    <row r="19" spans="1:16" x14ac:dyDescent="0.35">
      <c r="A19" s="8">
        <v>9</v>
      </c>
      <c r="B19" s="9">
        <f t="shared" si="7"/>
        <v>44867</v>
      </c>
      <c r="C19" s="1">
        <v>311.75</v>
      </c>
      <c r="D19" s="1">
        <f t="shared" si="0"/>
        <v>281.81388888852666</v>
      </c>
      <c r="E19" s="1">
        <f t="shared" si="1"/>
        <v>48.749693623788062</v>
      </c>
      <c r="F19" s="1">
        <f t="shared" si="8"/>
        <v>263.00030637621194</v>
      </c>
      <c r="G19" s="1">
        <f t="shared" si="9"/>
        <v>7739.8204681911575</v>
      </c>
      <c r="H19" s="1">
        <f t="shared" si="3"/>
        <v>7608.9749999902224</v>
      </c>
      <c r="I19" s="1"/>
      <c r="K19" s="10">
        <f t="shared" si="4"/>
        <v>281.81388888852666</v>
      </c>
      <c r="L19" s="10">
        <f t="shared" si="4"/>
        <v>48.749693623788062</v>
      </c>
      <c r="M19" s="10">
        <f t="shared" si="2"/>
        <v>263.00030637621194</v>
      </c>
      <c r="N19" s="10">
        <f t="shared" si="5"/>
        <v>-311.75</v>
      </c>
      <c r="O19" s="10">
        <f t="shared" si="5"/>
        <v>-281.81388888852666</v>
      </c>
      <c r="P19" s="10">
        <f t="shared" si="6"/>
        <v>0</v>
      </c>
    </row>
    <row r="20" spans="1:16" x14ac:dyDescent="0.35">
      <c r="A20" s="8">
        <v>10</v>
      </c>
      <c r="B20" s="9">
        <f t="shared" si="7"/>
        <v>44897</v>
      </c>
      <c r="C20" s="1">
        <v>311.75</v>
      </c>
      <c r="D20" s="1">
        <f t="shared" si="0"/>
        <v>281.81388888852666</v>
      </c>
      <c r="E20" s="1">
        <f t="shared" si="1"/>
        <v>47.147610468365173</v>
      </c>
      <c r="F20" s="1">
        <f t="shared" si="8"/>
        <v>264.6023895316348</v>
      </c>
      <c r="G20" s="31">
        <f t="shared" si="9"/>
        <v>7475.2180786595227</v>
      </c>
      <c r="H20" s="31">
        <f t="shared" si="3"/>
        <v>7327.1611111016955</v>
      </c>
      <c r="I20" s="1"/>
      <c r="K20" s="10">
        <f t="shared" si="4"/>
        <v>281.81388888852666</v>
      </c>
      <c r="L20" s="10">
        <f t="shared" si="4"/>
        <v>47.147610468365173</v>
      </c>
      <c r="M20" s="10">
        <f t="shared" si="2"/>
        <v>264.6023895316348</v>
      </c>
      <c r="N20" s="10">
        <f t="shared" si="5"/>
        <v>-311.75</v>
      </c>
      <c r="O20" s="10">
        <f t="shared" si="5"/>
        <v>-281.81388888852666</v>
      </c>
      <c r="P20" s="10">
        <f t="shared" si="6"/>
        <v>0</v>
      </c>
    </row>
    <row r="21" spans="1:16" x14ac:dyDescent="0.35">
      <c r="A21" s="8">
        <v>11</v>
      </c>
      <c r="B21" s="9">
        <f t="shared" si="7"/>
        <v>44928</v>
      </c>
      <c r="C21" s="1">
        <v>311.75</v>
      </c>
      <c r="D21" s="1">
        <f t="shared" si="0"/>
        <v>281.81388888852666</v>
      </c>
      <c r="E21" s="1">
        <f t="shared" si="1"/>
        <v>45.53576812112896</v>
      </c>
      <c r="F21" s="1">
        <f t="shared" si="8"/>
        <v>266.21423187887103</v>
      </c>
      <c r="G21" s="15">
        <f t="shared" si="9"/>
        <v>7209.0038467806517</v>
      </c>
      <c r="H21" s="15">
        <f t="shared" si="3"/>
        <v>7045.3472222131686</v>
      </c>
      <c r="I21" s="1"/>
      <c r="K21" s="10">
        <f t="shared" si="4"/>
        <v>281.81388888852666</v>
      </c>
      <c r="L21" s="10">
        <f t="shared" si="4"/>
        <v>45.53576812112896</v>
      </c>
      <c r="M21" s="10">
        <f t="shared" si="2"/>
        <v>266.21423187887103</v>
      </c>
      <c r="N21" s="10">
        <f t="shared" si="5"/>
        <v>-311.75</v>
      </c>
      <c r="O21" s="10">
        <f t="shared" si="5"/>
        <v>-281.81388888852666</v>
      </c>
      <c r="P21" s="10">
        <f t="shared" si="6"/>
        <v>0</v>
      </c>
    </row>
    <row r="22" spans="1:16" x14ac:dyDescent="0.35">
      <c r="A22" s="8">
        <v>12</v>
      </c>
      <c r="B22" s="9">
        <f t="shared" si="7"/>
        <v>44959</v>
      </c>
      <c r="C22" s="1">
        <v>311.75</v>
      </c>
      <c r="D22" s="1">
        <f t="shared" si="0"/>
        <v>281.81388888852666</v>
      </c>
      <c r="E22" s="1">
        <f t="shared" si="1"/>
        <v>43.914107133339485</v>
      </c>
      <c r="F22" s="1">
        <f t="shared" si="8"/>
        <v>267.83589286666052</v>
      </c>
      <c r="G22" s="1">
        <f t="shared" si="9"/>
        <v>6941.1679539139914</v>
      </c>
      <c r="H22" s="1">
        <f t="shared" si="3"/>
        <v>6763.5333333246417</v>
      </c>
      <c r="I22" s="1"/>
      <c r="K22" s="10">
        <f t="shared" si="4"/>
        <v>281.81388888852666</v>
      </c>
      <c r="L22" s="10">
        <f t="shared" si="4"/>
        <v>43.914107133339485</v>
      </c>
      <c r="M22" s="10">
        <f t="shared" si="2"/>
        <v>267.83589286666052</v>
      </c>
      <c r="N22" s="10">
        <f t="shared" si="5"/>
        <v>-311.75</v>
      </c>
      <c r="O22" s="10">
        <f t="shared" si="5"/>
        <v>-281.81388888852666</v>
      </c>
      <c r="P22" s="10">
        <f t="shared" si="6"/>
        <v>0</v>
      </c>
    </row>
    <row r="23" spans="1:16" x14ac:dyDescent="0.35">
      <c r="A23" s="8">
        <v>13</v>
      </c>
      <c r="B23" s="9">
        <f t="shared" si="7"/>
        <v>44987</v>
      </c>
      <c r="C23" s="1">
        <v>311.75</v>
      </c>
      <c r="D23" s="1">
        <f t="shared" si="0"/>
        <v>281.81388888852666</v>
      </c>
      <c r="E23" s="1">
        <f t="shared" si="1"/>
        <v>42.282567694121035</v>
      </c>
      <c r="F23" s="1">
        <f t="shared" si="8"/>
        <v>269.46743230587896</v>
      </c>
      <c r="G23" s="1">
        <f t="shared" si="9"/>
        <v>6671.7005216081125</v>
      </c>
      <c r="H23" s="1">
        <f t="shared" si="3"/>
        <v>6481.7194444361148</v>
      </c>
      <c r="I23" s="1"/>
      <c r="K23" s="10">
        <f t="shared" si="4"/>
        <v>281.81388888852666</v>
      </c>
      <c r="L23" s="10">
        <f t="shared" si="4"/>
        <v>42.282567694121035</v>
      </c>
      <c r="M23" s="10">
        <f t="shared" si="2"/>
        <v>269.46743230587896</v>
      </c>
      <c r="N23" s="10">
        <f t="shared" si="5"/>
        <v>-311.75</v>
      </c>
      <c r="O23" s="10">
        <f t="shared" si="5"/>
        <v>-281.81388888852666</v>
      </c>
      <c r="P23" s="10">
        <f t="shared" si="6"/>
        <v>0</v>
      </c>
    </row>
    <row r="24" spans="1:16" x14ac:dyDescent="0.35">
      <c r="A24" s="8">
        <v>14</v>
      </c>
      <c r="B24" s="9">
        <f t="shared" si="7"/>
        <v>45018</v>
      </c>
      <c r="C24" s="1">
        <v>311.75</v>
      </c>
      <c r="D24" s="1">
        <f t="shared" si="0"/>
        <v>281.81388888852666</v>
      </c>
      <c r="E24" s="1">
        <f t="shared" si="1"/>
        <v>40.641089628256118</v>
      </c>
      <c r="F24" s="1">
        <f t="shared" si="8"/>
        <v>271.10891037174389</v>
      </c>
      <c r="G24" s="1">
        <f t="shared" si="9"/>
        <v>6400.5916112363684</v>
      </c>
      <c r="H24" s="1">
        <f t="shared" si="3"/>
        <v>6199.9055555475879</v>
      </c>
      <c r="I24" s="1"/>
      <c r="K24" s="10">
        <f t="shared" si="4"/>
        <v>281.81388888852666</v>
      </c>
      <c r="L24" s="10">
        <f t="shared" si="4"/>
        <v>40.641089628256118</v>
      </c>
      <c r="M24" s="10">
        <f t="shared" si="2"/>
        <v>271.10891037174389</v>
      </c>
      <c r="N24" s="10">
        <f t="shared" si="5"/>
        <v>-311.75</v>
      </c>
      <c r="O24" s="10">
        <f t="shared" si="5"/>
        <v>-281.81388888852666</v>
      </c>
      <c r="P24" s="10">
        <f t="shared" si="6"/>
        <v>0</v>
      </c>
    </row>
    <row r="25" spans="1:16" x14ac:dyDescent="0.35">
      <c r="A25" s="8">
        <v>15</v>
      </c>
      <c r="B25" s="9">
        <f t="shared" si="7"/>
        <v>45048</v>
      </c>
      <c r="C25" s="1">
        <v>311.75</v>
      </c>
      <c r="D25" s="1">
        <f t="shared" si="0"/>
        <v>281.81388888852666</v>
      </c>
      <c r="E25" s="1">
        <f t="shared" si="1"/>
        <v>38.989612393966055</v>
      </c>
      <c r="F25" s="1">
        <f t="shared" si="8"/>
        <v>272.76038760603393</v>
      </c>
      <c r="G25" s="1">
        <f t="shared" si="9"/>
        <v>6127.8312236303345</v>
      </c>
      <c r="H25" s="1">
        <f t="shared" si="3"/>
        <v>5918.091666659061</v>
      </c>
      <c r="I25" s="1"/>
      <c r="K25" s="10">
        <f t="shared" si="4"/>
        <v>281.81388888852666</v>
      </c>
      <c r="L25" s="10">
        <f t="shared" si="4"/>
        <v>38.989612393966055</v>
      </c>
      <c r="M25" s="10">
        <f t="shared" si="2"/>
        <v>272.76038760603393</v>
      </c>
      <c r="N25" s="10">
        <f t="shared" si="5"/>
        <v>-311.75</v>
      </c>
      <c r="O25" s="10">
        <f t="shared" si="5"/>
        <v>-281.81388888852666</v>
      </c>
      <c r="P25" s="10">
        <f t="shared" si="6"/>
        <v>0</v>
      </c>
    </row>
    <row r="26" spans="1:16" x14ac:dyDescent="0.35">
      <c r="A26" s="8">
        <v>16</v>
      </c>
      <c r="B26" s="9">
        <f t="shared" si="7"/>
        <v>45079</v>
      </c>
      <c r="C26" s="1">
        <v>311.75</v>
      </c>
      <c r="D26" s="1">
        <f t="shared" si="0"/>
        <v>281.81388888852666</v>
      </c>
      <c r="E26" s="1">
        <f t="shared" si="1"/>
        <v>37.328075080678083</v>
      </c>
      <c r="F26" s="1">
        <f t="shared" si="8"/>
        <v>274.4219249193219</v>
      </c>
      <c r="G26" s="1">
        <f t="shared" si="9"/>
        <v>5853.4092987110125</v>
      </c>
      <c r="H26" s="1">
        <f t="shared" si="3"/>
        <v>5636.2777777705342</v>
      </c>
      <c r="I26" s="1"/>
      <c r="K26" s="10">
        <f t="shared" si="4"/>
        <v>281.81388888852666</v>
      </c>
      <c r="L26" s="10">
        <f t="shared" si="4"/>
        <v>37.328075080678083</v>
      </c>
      <c r="M26" s="10">
        <f t="shared" si="2"/>
        <v>274.4219249193219</v>
      </c>
      <c r="N26" s="10">
        <f t="shared" si="5"/>
        <v>-311.75</v>
      </c>
      <c r="O26" s="10">
        <f t="shared" si="5"/>
        <v>-281.81388888852666</v>
      </c>
      <c r="P26" s="10">
        <f t="shared" si="6"/>
        <v>0</v>
      </c>
    </row>
    <row r="27" spans="1:16" x14ac:dyDescent="0.35">
      <c r="A27" s="8">
        <v>17</v>
      </c>
      <c r="B27" s="9">
        <f t="shared" si="7"/>
        <v>45109</v>
      </c>
      <c r="C27" s="1">
        <v>311.75</v>
      </c>
      <c r="D27" s="1">
        <f t="shared" si="0"/>
        <v>281.81388888852666</v>
      </c>
      <c r="E27" s="1">
        <f t="shared" si="1"/>
        <v>35.656416406778781</v>
      </c>
      <c r="F27" s="1">
        <f t="shared" si="8"/>
        <v>276.09358359322124</v>
      </c>
      <c r="G27" s="1">
        <f t="shared" si="9"/>
        <v>5577.3157151177911</v>
      </c>
      <c r="H27" s="1">
        <f t="shared" si="3"/>
        <v>5354.4638888820073</v>
      </c>
      <c r="I27" s="1"/>
      <c r="K27" s="10">
        <f t="shared" si="4"/>
        <v>281.81388888852666</v>
      </c>
      <c r="L27" s="10">
        <f t="shared" si="4"/>
        <v>35.656416406778781</v>
      </c>
      <c r="M27" s="10">
        <f t="shared" si="2"/>
        <v>276.09358359322124</v>
      </c>
      <c r="N27" s="10">
        <f t="shared" si="5"/>
        <v>-311.75</v>
      </c>
      <c r="O27" s="10">
        <f t="shared" si="5"/>
        <v>-281.81388888852666</v>
      </c>
      <c r="P27" s="10">
        <f t="shared" si="6"/>
        <v>0</v>
      </c>
    </row>
    <row r="28" spans="1:16" x14ac:dyDescent="0.35">
      <c r="A28" s="8">
        <v>18</v>
      </c>
      <c r="B28" s="9">
        <f t="shared" si="7"/>
        <v>45140</v>
      </c>
      <c r="C28" s="1">
        <v>311.75</v>
      </c>
      <c r="D28" s="1">
        <f t="shared" si="0"/>
        <v>281.81388888852666</v>
      </c>
      <c r="E28" s="1">
        <f t="shared" si="1"/>
        <v>33.974574717353853</v>
      </c>
      <c r="F28" s="1">
        <f t="shared" si="8"/>
        <v>277.77542528264615</v>
      </c>
      <c r="G28" s="1">
        <f t="shared" si="9"/>
        <v>5299.5402898351449</v>
      </c>
      <c r="H28" s="1">
        <f t="shared" si="3"/>
        <v>5072.6499999934804</v>
      </c>
      <c r="I28" s="1"/>
      <c r="K28" s="10">
        <f t="shared" si="4"/>
        <v>281.81388888852666</v>
      </c>
      <c r="L28" s="10">
        <f t="shared" si="4"/>
        <v>33.974574717353853</v>
      </c>
      <c r="M28" s="10">
        <f t="shared" si="2"/>
        <v>277.77542528264615</v>
      </c>
      <c r="N28" s="10">
        <f t="shared" si="5"/>
        <v>-311.75</v>
      </c>
      <c r="O28" s="10">
        <f t="shared" si="5"/>
        <v>-281.81388888852666</v>
      </c>
      <c r="P28" s="10">
        <f t="shared" si="6"/>
        <v>0</v>
      </c>
    </row>
    <row r="29" spans="1:16" x14ac:dyDescent="0.35">
      <c r="A29" s="8">
        <v>19</v>
      </c>
      <c r="B29" s="9">
        <f t="shared" si="7"/>
        <v>45171</v>
      </c>
      <c r="C29" s="1">
        <v>311.75</v>
      </c>
      <c r="D29" s="1">
        <f t="shared" si="0"/>
        <v>281.81388888852666</v>
      </c>
      <c r="E29" s="1">
        <f t="shared" si="1"/>
        <v>32.282487981914187</v>
      </c>
      <c r="F29" s="1">
        <f t="shared" si="8"/>
        <v>279.46751201808581</v>
      </c>
      <c r="G29" s="1">
        <f t="shared" si="9"/>
        <v>5020.0727778170594</v>
      </c>
      <c r="H29" s="1">
        <f t="shared" si="3"/>
        <v>4790.8361111049535</v>
      </c>
      <c r="I29" s="1"/>
      <c r="K29" s="10">
        <f t="shared" si="4"/>
        <v>281.81388888852666</v>
      </c>
      <c r="L29" s="10">
        <f t="shared" si="4"/>
        <v>32.282487981914187</v>
      </c>
      <c r="M29" s="10">
        <f t="shared" si="2"/>
        <v>279.46751201808581</v>
      </c>
      <c r="N29" s="10">
        <f t="shared" si="5"/>
        <v>-311.75</v>
      </c>
      <c r="O29" s="10">
        <f t="shared" si="5"/>
        <v>-281.81388888852666</v>
      </c>
      <c r="P29" s="10">
        <f t="shared" si="6"/>
        <v>0</v>
      </c>
    </row>
    <row r="30" spans="1:16" x14ac:dyDescent="0.35">
      <c r="A30" s="8">
        <v>20</v>
      </c>
      <c r="B30" s="9">
        <f t="shared" si="7"/>
        <v>45201</v>
      </c>
      <c r="C30" s="1">
        <v>311.75</v>
      </c>
      <c r="D30" s="1">
        <f t="shared" si="0"/>
        <v>281.81388888852666</v>
      </c>
      <c r="E30" s="1">
        <f t="shared" si="1"/>
        <v>30.580093792107974</v>
      </c>
      <c r="F30" s="1">
        <f t="shared" si="8"/>
        <v>281.16990620789204</v>
      </c>
      <c r="G30" s="1">
        <f t="shared" si="9"/>
        <v>4738.9028716091671</v>
      </c>
      <c r="H30" s="1">
        <f t="shared" si="3"/>
        <v>4509.0222222164266</v>
      </c>
      <c r="I30" s="1"/>
      <c r="K30" s="10">
        <f t="shared" si="4"/>
        <v>281.81388888852666</v>
      </c>
      <c r="L30" s="10">
        <f t="shared" si="4"/>
        <v>30.580093792107974</v>
      </c>
      <c r="M30" s="10">
        <f t="shared" si="2"/>
        <v>281.16990620789204</v>
      </c>
      <c r="N30" s="10">
        <f t="shared" si="5"/>
        <v>-311.75</v>
      </c>
      <c r="O30" s="10">
        <f t="shared" si="5"/>
        <v>-281.81388888852666</v>
      </c>
      <c r="P30" s="10">
        <f t="shared" si="6"/>
        <v>0</v>
      </c>
    </row>
    <row r="31" spans="1:16" x14ac:dyDescent="0.35">
      <c r="A31" s="8">
        <v>21</v>
      </c>
      <c r="B31" s="9">
        <f t="shared" si="7"/>
        <v>45232</v>
      </c>
      <c r="C31" s="1">
        <v>311.75</v>
      </c>
      <c r="D31" s="1">
        <f t="shared" si="0"/>
        <v>281.81388888852666</v>
      </c>
      <c r="E31" s="1">
        <f t="shared" si="1"/>
        <v>28.867329359418928</v>
      </c>
      <c r="F31" s="1">
        <f t="shared" si="8"/>
        <v>282.88267064058107</v>
      </c>
      <c r="G31" s="1">
        <f t="shared" si="9"/>
        <v>4456.0202009685863</v>
      </c>
      <c r="H31" s="1">
        <f t="shared" si="3"/>
        <v>4227.2083333278997</v>
      </c>
      <c r="I31" s="1"/>
      <c r="K31" s="10">
        <f t="shared" si="4"/>
        <v>281.81388888852666</v>
      </c>
      <c r="L31" s="10">
        <f t="shared" si="4"/>
        <v>28.867329359418928</v>
      </c>
      <c r="M31" s="10">
        <f t="shared" si="2"/>
        <v>282.88267064058107</v>
      </c>
      <c r="N31" s="10">
        <f t="shared" si="5"/>
        <v>-311.75</v>
      </c>
      <c r="O31" s="10">
        <f t="shared" si="5"/>
        <v>-281.81388888852666</v>
      </c>
      <c r="P31" s="10">
        <f t="shared" si="6"/>
        <v>0</v>
      </c>
    </row>
    <row r="32" spans="1:16" x14ac:dyDescent="0.35">
      <c r="A32" s="8">
        <v>22</v>
      </c>
      <c r="B32" s="9">
        <f t="shared" si="7"/>
        <v>45262</v>
      </c>
      <c r="C32" s="1">
        <v>311.75</v>
      </c>
      <c r="D32" s="1">
        <f t="shared" si="0"/>
        <v>281.81388888852666</v>
      </c>
      <c r="E32" s="1">
        <f t="shared" si="1"/>
        <v>27.144131512850539</v>
      </c>
      <c r="F32" s="1">
        <f t="shared" si="8"/>
        <v>284.60586848714945</v>
      </c>
      <c r="G32" s="1">
        <f t="shared" si="9"/>
        <v>4171.4143324814368</v>
      </c>
      <c r="H32" s="1">
        <f t="shared" si="3"/>
        <v>3945.3944444393728</v>
      </c>
      <c r="I32" s="1"/>
      <c r="K32" s="10">
        <f t="shared" si="4"/>
        <v>281.81388888852666</v>
      </c>
      <c r="L32" s="10">
        <f t="shared" si="4"/>
        <v>27.144131512850539</v>
      </c>
      <c r="M32" s="10">
        <f t="shared" si="2"/>
        <v>284.60586848714945</v>
      </c>
      <c r="N32" s="10">
        <f t="shared" si="5"/>
        <v>-311.75</v>
      </c>
      <c r="O32" s="10">
        <f t="shared" si="5"/>
        <v>-281.81388888852666</v>
      </c>
      <c r="P32" s="10">
        <f t="shared" si="6"/>
        <v>0</v>
      </c>
    </row>
    <row r="33" spans="1:16" x14ac:dyDescent="0.35">
      <c r="A33" s="8">
        <v>23</v>
      </c>
      <c r="B33" s="9">
        <f t="shared" si="7"/>
        <v>45293</v>
      </c>
      <c r="C33" s="1">
        <v>311.75</v>
      </c>
      <c r="D33" s="1">
        <f t="shared" si="0"/>
        <v>281.81388888852666</v>
      </c>
      <c r="E33" s="1">
        <f t="shared" si="1"/>
        <v>25.410436696596115</v>
      </c>
      <c r="F33" s="1">
        <f t="shared" si="8"/>
        <v>286.33956330340391</v>
      </c>
      <c r="G33" s="1">
        <f t="shared" si="9"/>
        <v>3885.074769178033</v>
      </c>
      <c r="H33" s="1">
        <f t="shared" si="3"/>
        <v>3663.5805555508459</v>
      </c>
      <c r="I33" s="1"/>
      <c r="K33" s="10">
        <f t="shared" si="4"/>
        <v>281.81388888852666</v>
      </c>
      <c r="L33" s="10">
        <f t="shared" si="4"/>
        <v>25.410436696596115</v>
      </c>
      <c r="M33" s="10">
        <f t="shared" si="2"/>
        <v>286.33956330340391</v>
      </c>
      <c r="N33" s="10">
        <f t="shared" si="5"/>
        <v>-311.75</v>
      </c>
      <c r="O33" s="10">
        <f t="shared" si="5"/>
        <v>-281.81388888852666</v>
      </c>
      <c r="P33" s="10">
        <f t="shared" si="6"/>
        <v>0</v>
      </c>
    </row>
    <row r="34" spans="1:16" x14ac:dyDescent="0.35">
      <c r="A34" s="8">
        <v>24</v>
      </c>
      <c r="B34" s="9">
        <f t="shared" si="7"/>
        <v>45324</v>
      </c>
      <c r="C34" s="1">
        <v>311.75</v>
      </c>
      <c r="D34" s="1">
        <f t="shared" si="0"/>
        <v>281.81388888852666</v>
      </c>
      <c r="E34" s="1">
        <f t="shared" si="1"/>
        <v>23.666180967694725</v>
      </c>
      <c r="F34" s="1">
        <f t="shared" si="8"/>
        <v>288.08381903230526</v>
      </c>
      <c r="G34" s="1">
        <f t="shared" si="9"/>
        <v>3596.9909501457278</v>
      </c>
      <c r="H34" s="1">
        <f t="shared" si="3"/>
        <v>3381.766666662319</v>
      </c>
      <c r="I34" s="1"/>
      <c r="K34" s="10">
        <f t="shared" si="4"/>
        <v>281.81388888852666</v>
      </c>
      <c r="L34" s="10">
        <f t="shared" si="4"/>
        <v>23.666180967694725</v>
      </c>
      <c r="M34" s="10">
        <f t="shared" si="2"/>
        <v>288.08381903230526</v>
      </c>
      <c r="N34" s="10">
        <f t="shared" si="5"/>
        <v>-311.75</v>
      </c>
      <c r="O34" s="10">
        <f t="shared" si="5"/>
        <v>-281.81388888852666</v>
      </c>
      <c r="P34" s="10">
        <f t="shared" si="6"/>
        <v>0</v>
      </c>
    </row>
    <row r="35" spans="1:16" x14ac:dyDescent="0.35">
      <c r="A35" s="8">
        <v>25</v>
      </c>
      <c r="B35" s="9">
        <f t="shared" si="7"/>
        <v>45353</v>
      </c>
      <c r="C35" s="1">
        <v>311.75</v>
      </c>
      <c r="D35" s="1">
        <f t="shared" si="0"/>
        <v>281.81388888852666</v>
      </c>
      <c r="E35" s="1">
        <f t="shared" si="1"/>
        <v>21.911299993672799</v>
      </c>
      <c r="F35" s="1">
        <f t="shared" si="8"/>
        <v>289.8387000063272</v>
      </c>
      <c r="G35" s="1">
        <f t="shared" si="9"/>
        <v>3307.1522501394006</v>
      </c>
      <c r="H35" s="1">
        <f t="shared" si="3"/>
        <v>3099.9527777737921</v>
      </c>
      <c r="K35" s="10">
        <f t="shared" si="4"/>
        <v>281.81388888852666</v>
      </c>
      <c r="L35" s="10">
        <f t="shared" si="4"/>
        <v>21.911299993672799</v>
      </c>
      <c r="M35" s="10">
        <f t="shared" si="2"/>
        <v>289.8387000063272</v>
      </c>
      <c r="N35" s="10">
        <f t="shared" si="5"/>
        <v>-311.75</v>
      </c>
      <c r="O35" s="10">
        <f t="shared" si="5"/>
        <v>-281.81388888852666</v>
      </c>
      <c r="P35" s="10">
        <f t="shared" si="6"/>
        <v>0</v>
      </c>
    </row>
    <row r="36" spans="1:16" x14ac:dyDescent="0.35">
      <c r="A36" s="8">
        <v>26</v>
      </c>
      <c r="B36" s="9">
        <f t="shared" si="7"/>
        <v>45384</v>
      </c>
      <c r="C36" s="1">
        <v>311.75</v>
      </c>
      <c r="D36" s="1">
        <f t="shared" si="0"/>
        <v>281.81388888852666</v>
      </c>
      <c r="E36" s="1">
        <f t="shared" si="1"/>
        <v>20.145729050171404</v>
      </c>
      <c r="F36" s="1">
        <f t="shared" si="8"/>
        <v>291.60427094982862</v>
      </c>
      <c r="G36" s="1">
        <f t="shared" si="9"/>
        <v>3015.5479791895718</v>
      </c>
      <c r="H36" s="1">
        <f t="shared" si="3"/>
        <v>2818.1388888852653</v>
      </c>
      <c r="K36" s="10">
        <f t="shared" si="4"/>
        <v>281.81388888852666</v>
      </c>
      <c r="L36" s="10">
        <f t="shared" si="4"/>
        <v>20.145729050171404</v>
      </c>
      <c r="M36" s="10">
        <f t="shared" si="2"/>
        <v>291.60427094982862</v>
      </c>
      <c r="N36" s="10">
        <f t="shared" si="5"/>
        <v>-311.75</v>
      </c>
      <c r="O36" s="10">
        <f t="shared" si="5"/>
        <v>-281.81388888852666</v>
      </c>
      <c r="P36" s="10">
        <f t="shared" si="6"/>
        <v>0</v>
      </c>
    </row>
    <row r="37" spans="1:16" x14ac:dyDescent="0.35">
      <c r="A37" s="8">
        <v>27</v>
      </c>
      <c r="B37" s="9">
        <f t="shared" si="7"/>
        <v>45414</v>
      </c>
      <c r="C37" s="1">
        <v>311.75</v>
      </c>
      <c r="D37" s="1">
        <f t="shared" si="0"/>
        <v>281.81388888852666</v>
      </c>
      <c r="E37" s="1">
        <f t="shared" si="1"/>
        <v>18.369403018559041</v>
      </c>
      <c r="F37" s="1">
        <f t="shared" si="8"/>
        <v>293.38059698144093</v>
      </c>
      <c r="G37" s="1">
        <f t="shared" si="9"/>
        <v>2722.1673822081307</v>
      </c>
      <c r="H37" s="1">
        <f t="shared" si="3"/>
        <v>2536.3249999967384</v>
      </c>
      <c r="K37" s="10">
        <f t="shared" si="4"/>
        <v>281.81388888852666</v>
      </c>
      <c r="L37" s="10">
        <f t="shared" si="4"/>
        <v>18.369403018559041</v>
      </c>
      <c r="M37" s="10">
        <f t="shared" si="2"/>
        <v>293.38059698144093</v>
      </c>
      <c r="N37" s="10">
        <f t="shared" si="5"/>
        <v>-311.75</v>
      </c>
      <c r="O37" s="10">
        <f t="shared" si="5"/>
        <v>-281.81388888852666</v>
      </c>
      <c r="P37" s="10">
        <f t="shared" si="6"/>
        <v>0</v>
      </c>
    </row>
    <row r="38" spans="1:16" x14ac:dyDescent="0.35">
      <c r="A38" s="8">
        <v>28</v>
      </c>
      <c r="B38" s="9">
        <f t="shared" si="7"/>
        <v>45445</v>
      </c>
      <c r="C38" s="1">
        <v>311.75</v>
      </c>
      <c r="D38" s="1">
        <f t="shared" si="0"/>
        <v>281.81388888852666</v>
      </c>
      <c r="E38" s="1">
        <f t="shared" si="1"/>
        <v>16.582256383529913</v>
      </c>
      <c r="F38" s="1">
        <f t="shared" si="8"/>
        <v>295.16774361647009</v>
      </c>
      <c r="G38" s="1">
        <f t="shared" si="9"/>
        <v>2426.9996385916606</v>
      </c>
      <c r="H38" s="1">
        <f t="shared" si="3"/>
        <v>2254.5111111082115</v>
      </c>
      <c r="K38" s="10">
        <f t="shared" ref="K38:L46" si="10">D38</f>
        <v>281.81388888852666</v>
      </c>
      <c r="L38" s="10">
        <f t="shared" si="10"/>
        <v>16.582256383529913</v>
      </c>
      <c r="M38" s="10">
        <f t="shared" si="2"/>
        <v>295.16774361647009</v>
      </c>
      <c r="N38" s="10">
        <f t="shared" ref="N38:O46" si="11">-C38</f>
        <v>-311.75</v>
      </c>
      <c r="O38" s="10">
        <f t="shared" si="11"/>
        <v>-281.81388888852666</v>
      </c>
      <c r="P38" s="10">
        <f t="shared" si="6"/>
        <v>0</v>
      </c>
    </row>
    <row r="39" spans="1:16" x14ac:dyDescent="0.35">
      <c r="A39" s="8">
        <v>29</v>
      </c>
      <c r="B39" s="9">
        <f t="shared" si="7"/>
        <v>45475</v>
      </c>
      <c r="C39" s="1">
        <v>311.75</v>
      </c>
      <c r="D39" s="1">
        <f t="shared" si="0"/>
        <v>281.81388888852666</v>
      </c>
      <c r="E39" s="1">
        <f t="shared" si="1"/>
        <v>14.784223230687546</v>
      </c>
      <c r="F39" s="1">
        <f t="shared" si="8"/>
        <v>296.96577676931247</v>
      </c>
      <c r="G39" s="1">
        <f t="shared" si="9"/>
        <v>2130.0338618223482</v>
      </c>
      <c r="H39" s="1">
        <f t="shared" si="3"/>
        <v>1972.6972222196848</v>
      </c>
      <c r="K39" s="10">
        <f t="shared" si="10"/>
        <v>281.81388888852666</v>
      </c>
      <c r="L39" s="10">
        <f t="shared" si="10"/>
        <v>14.784223230687546</v>
      </c>
      <c r="M39" s="10">
        <f t="shared" si="2"/>
        <v>296.96577676931247</v>
      </c>
      <c r="N39" s="10">
        <f t="shared" si="11"/>
        <v>-311.75</v>
      </c>
      <c r="O39" s="10">
        <f t="shared" si="11"/>
        <v>-281.81388888852666</v>
      </c>
      <c r="P39" s="10">
        <f t="shared" si="6"/>
        <v>0</v>
      </c>
    </row>
    <row r="40" spans="1:16" x14ac:dyDescent="0.35">
      <c r="A40" s="8">
        <v>30</v>
      </c>
      <c r="B40" s="9">
        <f t="shared" si="7"/>
        <v>45506</v>
      </c>
      <c r="C40" s="1">
        <v>311.75</v>
      </c>
      <c r="D40" s="1">
        <f t="shared" si="0"/>
        <v>281.81388888852666</v>
      </c>
      <c r="E40" s="1">
        <f t="shared" si="1"/>
        <v>12.975237244113726</v>
      </c>
      <c r="F40" s="1">
        <f t="shared" si="8"/>
        <v>298.77476275588629</v>
      </c>
      <c r="G40" s="1">
        <f t="shared" si="9"/>
        <v>1831.2590990664619</v>
      </c>
      <c r="H40" s="1">
        <f t="shared" si="3"/>
        <v>1690.8833333311582</v>
      </c>
      <c r="K40" s="10">
        <f t="shared" si="10"/>
        <v>281.81388888852666</v>
      </c>
      <c r="L40" s="10">
        <f t="shared" si="10"/>
        <v>12.975237244113726</v>
      </c>
      <c r="M40" s="10">
        <f t="shared" si="2"/>
        <v>298.77476275588629</v>
      </c>
      <c r="N40" s="10">
        <f t="shared" si="11"/>
        <v>-311.75</v>
      </c>
      <c r="O40" s="10">
        <f t="shared" si="11"/>
        <v>-281.81388888852666</v>
      </c>
      <c r="P40" s="10">
        <f t="shared" si="6"/>
        <v>0</v>
      </c>
    </row>
    <row r="41" spans="1:16" x14ac:dyDescent="0.35">
      <c r="A41" s="8">
        <v>31</v>
      </c>
      <c r="B41" s="9">
        <f t="shared" si="7"/>
        <v>45537</v>
      </c>
      <c r="C41" s="1">
        <v>311.75</v>
      </c>
      <c r="D41" s="1">
        <f t="shared" si="0"/>
        <v>281.81388888852666</v>
      </c>
      <c r="E41" s="1">
        <f t="shared" si="1"/>
        <v>11.155231703922579</v>
      </c>
      <c r="F41" s="1">
        <f t="shared" si="8"/>
        <v>300.5947682960774</v>
      </c>
      <c r="G41" s="1">
        <f t="shared" si="9"/>
        <v>1530.6643307703844</v>
      </c>
      <c r="H41" s="1">
        <f t="shared" si="3"/>
        <v>1409.0694444426315</v>
      </c>
      <c r="K41" s="10">
        <f t="shared" si="10"/>
        <v>281.81388888852666</v>
      </c>
      <c r="L41" s="10">
        <f t="shared" si="10"/>
        <v>11.155231703922579</v>
      </c>
      <c r="M41" s="10">
        <f t="shared" si="2"/>
        <v>300.5947682960774</v>
      </c>
      <c r="N41" s="10">
        <f t="shared" si="11"/>
        <v>-311.75</v>
      </c>
      <c r="O41" s="10">
        <f t="shared" si="11"/>
        <v>-281.81388888852666</v>
      </c>
      <c r="P41" s="10">
        <f t="shared" si="6"/>
        <v>0</v>
      </c>
    </row>
    <row r="42" spans="1:16" x14ac:dyDescent="0.35">
      <c r="A42" s="8">
        <v>32</v>
      </c>
      <c r="B42" s="9">
        <f t="shared" si="7"/>
        <v>45567</v>
      </c>
      <c r="C42" s="1">
        <v>311.75</v>
      </c>
      <c r="D42" s="1">
        <f t="shared" si="0"/>
        <v>281.81388888852666</v>
      </c>
      <c r="E42" s="1">
        <f t="shared" si="1"/>
        <v>9.3241394837997902</v>
      </c>
      <c r="F42" s="1">
        <f t="shared" si="8"/>
        <v>302.4258605162002</v>
      </c>
      <c r="G42" s="1">
        <f t="shared" si="9"/>
        <v>1228.2384702541842</v>
      </c>
      <c r="H42" s="1">
        <f t="shared" si="3"/>
        <v>1127.2555555541048</v>
      </c>
      <c r="K42" s="10">
        <f t="shared" si="10"/>
        <v>281.81388888852666</v>
      </c>
      <c r="L42" s="10">
        <f t="shared" si="10"/>
        <v>9.3241394837997902</v>
      </c>
      <c r="M42" s="10">
        <f t="shared" si="2"/>
        <v>302.4258605162002</v>
      </c>
      <c r="N42" s="10">
        <f t="shared" si="11"/>
        <v>-311.75</v>
      </c>
      <c r="O42" s="10">
        <f t="shared" si="11"/>
        <v>-281.81388888852666</v>
      </c>
      <c r="P42" s="10">
        <f t="shared" si="6"/>
        <v>0</v>
      </c>
    </row>
    <row r="43" spans="1:16" x14ac:dyDescent="0.35">
      <c r="A43" s="8">
        <v>33</v>
      </c>
      <c r="B43" s="9">
        <f t="shared" si="7"/>
        <v>45598</v>
      </c>
      <c r="C43" s="1">
        <v>311.75</v>
      </c>
      <c r="D43" s="1">
        <f t="shared" si="0"/>
        <v>281.81388888852666</v>
      </c>
      <c r="E43" s="1">
        <f t="shared" si="1"/>
        <v>7.4818930485268185</v>
      </c>
      <c r="F43" s="1">
        <f t="shared" si="8"/>
        <v>304.26810695147316</v>
      </c>
      <c r="G43" s="1">
        <f t="shared" si="9"/>
        <v>923.97036330271101</v>
      </c>
      <c r="H43" s="1">
        <f t="shared" si="3"/>
        <v>845.44166666557817</v>
      </c>
      <c r="K43" s="10">
        <f t="shared" si="10"/>
        <v>281.81388888852666</v>
      </c>
      <c r="L43" s="10">
        <f t="shared" si="10"/>
        <v>7.4818930485268185</v>
      </c>
      <c r="M43" s="10">
        <f t="shared" si="2"/>
        <v>304.26810695147316</v>
      </c>
      <c r="N43" s="10">
        <f t="shared" si="11"/>
        <v>-311.75</v>
      </c>
      <c r="O43" s="10">
        <f t="shared" si="11"/>
        <v>-281.81388888852666</v>
      </c>
      <c r="P43" s="10">
        <f t="shared" si="6"/>
        <v>0</v>
      </c>
    </row>
    <row r="44" spans="1:16" x14ac:dyDescent="0.35">
      <c r="A44" s="8">
        <v>34</v>
      </c>
      <c r="B44" s="9">
        <f t="shared" si="7"/>
        <v>45628</v>
      </c>
      <c r="C44" s="1">
        <v>311.75</v>
      </c>
      <c r="D44" s="1">
        <f t="shared" si="0"/>
        <v>281.81388888852666</v>
      </c>
      <c r="E44" s="1">
        <f t="shared" si="1"/>
        <v>5.628424451490023</v>
      </c>
      <c r="F44" s="1">
        <f t="shared" si="8"/>
        <v>306.12157554850995</v>
      </c>
      <c r="G44" s="1">
        <f t="shared" si="9"/>
        <v>617.848787754201</v>
      </c>
      <c r="H44" s="1">
        <f t="shared" si="3"/>
        <v>563.62777777705151</v>
      </c>
      <c r="K44" s="10">
        <f t="shared" si="10"/>
        <v>281.81388888852666</v>
      </c>
      <c r="L44" s="10">
        <f t="shared" si="10"/>
        <v>5.628424451490023</v>
      </c>
      <c r="M44" s="10">
        <f t="shared" si="2"/>
        <v>306.12157554850995</v>
      </c>
      <c r="N44" s="10">
        <f t="shared" si="11"/>
        <v>-311.75</v>
      </c>
      <c r="O44" s="10">
        <f t="shared" si="11"/>
        <v>-281.81388888852666</v>
      </c>
      <c r="P44" s="10">
        <f t="shared" si="6"/>
        <v>0</v>
      </c>
    </row>
    <row r="45" spans="1:16" x14ac:dyDescent="0.35">
      <c r="A45" s="8">
        <v>35</v>
      </c>
      <c r="B45" s="9">
        <f t="shared" si="7"/>
        <v>45659</v>
      </c>
      <c r="C45" s="1">
        <v>311.75</v>
      </c>
      <c r="D45" s="1">
        <f t="shared" si="0"/>
        <v>281.81388888852666</v>
      </c>
      <c r="E45" s="1">
        <f t="shared" si="1"/>
        <v>3.7636653321746336</v>
      </c>
      <c r="F45" s="1">
        <f t="shared" si="8"/>
        <v>307.98633466782536</v>
      </c>
      <c r="G45" s="1">
        <f t="shared" si="9"/>
        <v>309.86245308637564</v>
      </c>
      <c r="H45" s="1">
        <f t="shared" si="3"/>
        <v>281.81388888852484</v>
      </c>
      <c r="K45" s="10">
        <f t="shared" si="10"/>
        <v>281.81388888852666</v>
      </c>
      <c r="L45" s="10">
        <f t="shared" si="10"/>
        <v>3.7636653321746336</v>
      </c>
      <c r="M45" s="10">
        <f t="shared" si="2"/>
        <v>307.98633466782536</v>
      </c>
      <c r="N45" s="10">
        <f t="shared" si="11"/>
        <v>-311.75</v>
      </c>
      <c r="O45" s="10">
        <f t="shared" si="11"/>
        <v>-281.81388888852666</v>
      </c>
      <c r="P45" s="10">
        <f t="shared" si="6"/>
        <v>0</v>
      </c>
    </row>
    <row r="46" spans="1:16" x14ac:dyDescent="0.35">
      <c r="A46" s="8">
        <v>36</v>
      </c>
      <c r="B46" s="9">
        <f t="shared" si="7"/>
        <v>45690</v>
      </c>
      <c r="C46" s="1">
        <v>311.75</v>
      </c>
      <c r="D46" s="1">
        <f t="shared" si="0"/>
        <v>281.81388888852666</v>
      </c>
      <c r="E46" s="1">
        <f t="shared" si="1"/>
        <v>1.8875469136434366</v>
      </c>
      <c r="F46" s="1">
        <f t="shared" si="8"/>
        <v>309.86245308635654</v>
      </c>
      <c r="G46" s="15">
        <f t="shared" si="9"/>
        <v>1.9074297696874964E-11</v>
      </c>
      <c r="H46" s="15">
        <f t="shared" si="3"/>
        <v>-1.8189894035458565E-12</v>
      </c>
      <c r="K46" s="10">
        <f t="shared" si="10"/>
        <v>281.81388888852666</v>
      </c>
      <c r="L46" s="10">
        <f t="shared" si="10"/>
        <v>1.8875469136434366</v>
      </c>
      <c r="M46" s="10">
        <f t="shared" si="2"/>
        <v>309.86245308635654</v>
      </c>
      <c r="N46" s="10">
        <f t="shared" si="11"/>
        <v>-311.75</v>
      </c>
      <c r="O46" s="10">
        <f t="shared" si="11"/>
        <v>-281.81388888852666</v>
      </c>
      <c r="P46" s="10">
        <f t="shared" si="6"/>
        <v>0</v>
      </c>
    </row>
    <row r="48" spans="1:16" x14ac:dyDescent="0.35">
      <c r="A48" s="21" t="s">
        <v>97</v>
      </c>
    </row>
    <row r="49" spans="1:3" x14ac:dyDescent="0.35">
      <c r="A49" t="s">
        <v>25</v>
      </c>
      <c r="B49" s="10">
        <f>SUM(K11:K20)</f>
        <v>2818.1388888852671</v>
      </c>
      <c r="C49" t="s">
        <v>21</v>
      </c>
    </row>
    <row r="50" spans="1:3" x14ac:dyDescent="0.35">
      <c r="A50" t="s">
        <v>24</v>
      </c>
      <c r="B50" s="10">
        <f>SUM(L11:L20)</f>
        <v>542.41807867256182</v>
      </c>
      <c r="C50" t="s">
        <v>21</v>
      </c>
    </row>
    <row r="52" spans="1:3" x14ac:dyDescent="0.35">
      <c r="A52" s="21" t="s">
        <v>98</v>
      </c>
      <c r="B52" s="2"/>
    </row>
    <row r="53" spans="1:3" x14ac:dyDescent="0.35">
      <c r="A53" t="s">
        <v>26</v>
      </c>
      <c r="B53" s="10">
        <f>G20</f>
        <v>7475.2180786595227</v>
      </c>
      <c r="C53" t="s">
        <v>22</v>
      </c>
    </row>
    <row r="54" spans="1:3" x14ac:dyDescent="0.35">
      <c r="A54" t="s">
        <v>27</v>
      </c>
      <c r="B54" s="10">
        <f>H2</f>
        <v>10145.299999986959</v>
      </c>
      <c r="C54" t="s">
        <v>21</v>
      </c>
    </row>
    <row r="55" spans="1:3" x14ac:dyDescent="0.35">
      <c r="A55" t="s">
        <v>94</v>
      </c>
      <c r="B55" s="10">
        <f>B54-H20</f>
        <v>2818.1388888852634</v>
      </c>
      <c r="C55" t="s">
        <v>22</v>
      </c>
    </row>
    <row r="56" spans="1:3" x14ac:dyDescent="0.35">
      <c r="B56" s="10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0014-49FC-4F49-AF3A-FCBCED9B0B79}">
  <dimension ref="A1:P56"/>
  <sheetViews>
    <sheetView zoomScaleNormal="100" workbookViewId="0">
      <selection activeCell="J47" sqref="J47"/>
    </sheetView>
  </sheetViews>
  <sheetFormatPr defaultColWidth="8.81640625" defaultRowHeight="14.5" x14ac:dyDescent="0.35"/>
  <cols>
    <col min="1" max="1" width="34.453125" customWidth="1"/>
    <col min="2" max="2" width="19" customWidth="1"/>
    <col min="3" max="3" width="16.54296875" customWidth="1"/>
    <col min="4" max="4" width="21.453125" bestFit="1" customWidth="1"/>
    <col min="5" max="5" width="16.453125" bestFit="1" customWidth="1"/>
    <col min="6" max="6" width="18.81640625" bestFit="1" customWidth="1"/>
    <col min="7" max="7" width="19.81640625" bestFit="1" customWidth="1"/>
    <col min="8" max="8" width="23.54296875" bestFit="1" customWidth="1"/>
    <col min="9" max="9" width="23.453125" bestFit="1" customWidth="1"/>
    <col min="10" max="10" width="2.54296875" customWidth="1"/>
    <col min="11" max="11" width="17.453125" bestFit="1" customWidth="1"/>
    <col min="12" max="12" width="17.453125" customWidth="1"/>
    <col min="13" max="13" width="16.81640625" bestFit="1" customWidth="1"/>
    <col min="14" max="14" width="18.1796875" customWidth="1"/>
    <col min="15" max="15" width="21.453125" bestFit="1" customWidth="1"/>
  </cols>
  <sheetData>
    <row r="1" spans="1:16" x14ac:dyDescent="0.35">
      <c r="A1" s="2" t="s">
        <v>0</v>
      </c>
      <c r="B1" s="3" t="s">
        <v>124</v>
      </c>
      <c r="D1" s="2" t="s">
        <v>1</v>
      </c>
      <c r="E1" s="6">
        <v>0</v>
      </c>
      <c r="G1" s="2" t="s">
        <v>2</v>
      </c>
      <c r="K1" s="2" t="s">
        <v>3</v>
      </c>
      <c r="L1" s="2"/>
    </row>
    <row r="2" spans="1:16" x14ac:dyDescent="0.35">
      <c r="A2" s="2" t="s">
        <v>4</v>
      </c>
      <c r="B2" s="4">
        <v>44594</v>
      </c>
      <c r="D2" s="2" t="s">
        <v>5</v>
      </c>
      <c r="E2" s="6">
        <v>95</v>
      </c>
      <c r="G2" t="s">
        <v>6</v>
      </c>
      <c r="H2" s="10">
        <f>H10</f>
        <v>26773.079999965787</v>
      </c>
      <c r="K2" t="s">
        <v>7</v>
      </c>
      <c r="M2" s="10">
        <f>H2</f>
        <v>26773.079999965787</v>
      </c>
    </row>
    <row r="3" spans="1:16" x14ac:dyDescent="0.35">
      <c r="A3" s="2" t="s">
        <v>93</v>
      </c>
      <c r="B3" s="5">
        <f>RATE(B4,-C11,B5)*B6</f>
        <v>7.3101476417753414E-2</v>
      </c>
      <c r="D3" s="2" t="s">
        <v>8</v>
      </c>
      <c r="E3" s="6">
        <v>0</v>
      </c>
      <c r="G3" t="s">
        <v>9</v>
      </c>
      <c r="H3" s="10">
        <f>-G10</f>
        <v>-26678.079999965787</v>
      </c>
      <c r="K3" t="s">
        <v>6</v>
      </c>
      <c r="M3" s="10">
        <f>-M2</f>
        <v>-26773.079999965787</v>
      </c>
    </row>
    <row r="4" spans="1:16" x14ac:dyDescent="0.35">
      <c r="A4" s="2" t="s">
        <v>11</v>
      </c>
      <c r="B4" s="3">
        <v>36</v>
      </c>
      <c r="G4" t="s">
        <v>76</v>
      </c>
      <c r="H4" s="10">
        <f>-(H2+H3)</f>
        <v>-95</v>
      </c>
    </row>
    <row r="5" spans="1:16" x14ac:dyDescent="0.35">
      <c r="A5" s="2" t="s">
        <v>83</v>
      </c>
      <c r="B5" s="34">
        <v>26678.080000000002</v>
      </c>
      <c r="C5" s="14"/>
      <c r="D5" s="2"/>
      <c r="E5" s="10"/>
    </row>
    <row r="6" spans="1:16" x14ac:dyDescent="0.35">
      <c r="A6" s="2" t="s">
        <v>84</v>
      </c>
      <c r="B6" s="3">
        <v>12</v>
      </c>
      <c r="D6" s="12"/>
      <c r="E6" s="13"/>
    </row>
    <row r="7" spans="1:16" x14ac:dyDescent="0.35">
      <c r="A7" s="30" t="s">
        <v>119</v>
      </c>
      <c r="B7" s="3"/>
      <c r="G7" s="12"/>
      <c r="K7" s="2" t="s">
        <v>95</v>
      </c>
    </row>
    <row r="8" spans="1:16" x14ac:dyDescent="0.35">
      <c r="A8" s="2"/>
      <c r="K8" s="11" t="s">
        <v>21</v>
      </c>
      <c r="L8" s="11" t="s">
        <v>21</v>
      </c>
      <c r="M8" s="11" t="s">
        <v>21</v>
      </c>
      <c r="N8" s="11" t="s">
        <v>22</v>
      </c>
      <c r="O8" s="11" t="s">
        <v>22</v>
      </c>
    </row>
    <row r="9" spans="1:16" s="2" customFormat="1" x14ac:dyDescent="0.35">
      <c r="A9" s="7" t="s">
        <v>12</v>
      </c>
      <c r="B9" s="7" t="s">
        <v>13</v>
      </c>
      <c r="C9" s="7" t="s">
        <v>14</v>
      </c>
      <c r="D9" s="7" t="s">
        <v>19</v>
      </c>
      <c r="E9" s="7" t="s">
        <v>20</v>
      </c>
      <c r="F9" s="7" t="s">
        <v>15</v>
      </c>
      <c r="G9" s="7" t="s">
        <v>16</v>
      </c>
      <c r="H9" s="7" t="s">
        <v>17</v>
      </c>
      <c r="I9" s="7"/>
      <c r="K9" s="2" t="s">
        <v>19</v>
      </c>
      <c r="L9" s="2" t="s">
        <v>20</v>
      </c>
      <c r="M9" s="2" t="s">
        <v>9</v>
      </c>
      <c r="N9" s="2" t="s">
        <v>23</v>
      </c>
      <c r="O9" s="2" t="s">
        <v>18</v>
      </c>
    </row>
    <row r="10" spans="1:16" x14ac:dyDescent="0.35">
      <c r="A10" s="8">
        <v>0</v>
      </c>
      <c r="B10" s="9">
        <f>B2</f>
        <v>44594</v>
      </c>
      <c r="C10" s="1"/>
      <c r="D10" s="1">
        <v>0</v>
      </c>
      <c r="E10" s="1"/>
      <c r="F10" s="1"/>
      <c r="G10" s="15">
        <f>NPV($B$3/12,C11:C46)</f>
        <v>26678.079999965787</v>
      </c>
      <c r="H10" s="15">
        <f>G10+E1+E2-E3</f>
        <v>26773.079999965787</v>
      </c>
      <c r="I10" s="1"/>
    </row>
    <row r="11" spans="1:16" x14ac:dyDescent="0.35">
      <c r="A11" s="8">
        <v>1</v>
      </c>
      <c r="B11" s="9">
        <v>44622</v>
      </c>
      <c r="C11" s="1">
        <v>827.53</v>
      </c>
      <c r="D11" s="1">
        <f t="shared" ref="D11:D46" si="0">$H$2/$B$4</f>
        <v>743.69666666571629</v>
      </c>
      <c r="E11" s="1">
        <f t="shared" ref="E11:E46" si="1">G10*($B$3/12)</f>
        <v>162.51725299903649</v>
      </c>
      <c r="F11" s="1">
        <f>C11-E11</f>
        <v>665.01274700096349</v>
      </c>
      <c r="G11" s="1">
        <f>G10-C11+E11</f>
        <v>26013.067252964825</v>
      </c>
      <c r="H11" s="1">
        <f>H10-D11</f>
        <v>26029.383333300069</v>
      </c>
      <c r="I11" s="1"/>
      <c r="K11" s="10">
        <f>D11</f>
        <v>743.69666666571629</v>
      </c>
      <c r="L11" s="10">
        <f>E11</f>
        <v>162.51725299903649</v>
      </c>
      <c r="M11" s="10">
        <f t="shared" ref="M11:M46" si="2">F11</f>
        <v>665.01274700096349</v>
      </c>
      <c r="N11" s="10">
        <f>-C11</f>
        <v>-827.53</v>
      </c>
      <c r="O11" s="10">
        <f>-D11</f>
        <v>-743.69666666571629</v>
      </c>
      <c r="P11" s="10">
        <f>SUM(K11:O11)</f>
        <v>0</v>
      </c>
    </row>
    <row r="12" spans="1:16" x14ac:dyDescent="0.35">
      <c r="A12" s="8">
        <v>2</v>
      </c>
      <c r="B12" s="9">
        <f>DATE(YEAR(B11), MONTH(B11)+1, DAY(B11))</f>
        <v>44653</v>
      </c>
      <c r="C12" s="1">
        <v>827.53</v>
      </c>
      <c r="D12" s="1">
        <f t="shared" si="0"/>
        <v>743.69666666571629</v>
      </c>
      <c r="E12" s="1">
        <f t="shared" si="1"/>
        <v>158.46613519550348</v>
      </c>
      <c r="F12" s="1">
        <f>C12-E12</f>
        <v>669.06386480449646</v>
      </c>
      <c r="G12" s="1">
        <f>G11-C12+E12</f>
        <v>25344.00338816033</v>
      </c>
      <c r="H12" s="1">
        <f t="shared" ref="H12:H46" si="3">H11-D12</f>
        <v>25285.686666634352</v>
      </c>
      <c r="I12" s="1"/>
      <c r="K12" s="10">
        <f t="shared" ref="K12:L37" si="4">D12</f>
        <v>743.69666666571629</v>
      </c>
      <c r="L12" s="10">
        <f t="shared" si="4"/>
        <v>158.46613519550348</v>
      </c>
      <c r="M12" s="10">
        <f t="shared" si="2"/>
        <v>669.06386480449646</v>
      </c>
      <c r="N12" s="10">
        <f>-C12</f>
        <v>-827.53</v>
      </c>
      <c r="O12" s="10">
        <f t="shared" ref="N12:O37" si="5">-D12</f>
        <v>-743.69666666571629</v>
      </c>
      <c r="P12" s="10">
        <f t="shared" ref="P12:P46" si="6">SUM(K12:O12)</f>
        <v>0</v>
      </c>
    </row>
    <row r="13" spans="1:16" x14ac:dyDescent="0.35">
      <c r="A13" s="8">
        <v>3</v>
      </c>
      <c r="B13" s="9">
        <f t="shared" ref="B13:B46" si="7">DATE(YEAR(B12), MONTH(B12)+1, DAY(B12))</f>
        <v>44683</v>
      </c>
      <c r="C13" s="1">
        <v>827.53</v>
      </c>
      <c r="D13" s="1">
        <f t="shared" si="0"/>
        <v>743.69666666571629</v>
      </c>
      <c r="E13" s="1">
        <f t="shared" si="1"/>
        <v>154.39033883425543</v>
      </c>
      <c r="F13" s="1">
        <f t="shared" ref="F13:F46" si="8">C13-E13</f>
        <v>673.13966116574454</v>
      </c>
      <c r="G13" s="15">
        <f t="shared" ref="G13:G46" si="9">G12-C13+E13</f>
        <v>24670.863726994587</v>
      </c>
      <c r="H13" s="15">
        <f t="shared" si="3"/>
        <v>24541.989999968635</v>
      </c>
      <c r="I13" s="1"/>
      <c r="K13" s="10">
        <f t="shared" si="4"/>
        <v>743.69666666571629</v>
      </c>
      <c r="L13" s="10">
        <f t="shared" si="4"/>
        <v>154.39033883425543</v>
      </c>
      <c r="M13" s="10">
        <f t="shared" si="2"/>
        <v>673.13966116574454</v>
      </c>
      <c r="N13" s="10">
        <f t="shared" si="5"/>
        <v>-827.53</v>
      </c>
      <c r="O13" s="10">
        <f t="shared" si="5"/>
        <v>-743.69666666571629</v>
      </c>
      <c r="P13" s="10">
        <f t="shared" si="6"/>
        <v>0</v>
      </c>
    </row>
    <row r="14" spans="1:16" x14ac:dyDescent="0.35">
      <c r="A14" s="8">
        <v>4</v>
      </c>
      <c r="B14" s="9">
        <f t="shared" si="7"/>
        <v>44714</v>
      </c>
      <c r="C14" s="1">
        <v>827.53</v>
      </c>
      <c r="D14" s="1">
        <f t="shared" si="0"/>
        <v>743.69666666571629</v>
      </c>
      <c r="E14" s="1">
        <f t="shared" si="1"/>
        <v>150.28971357870859</v>
      </c>
      <c r="F14" s="1">
        <f t="shared" si="8"/>
        <v>677.24028642129133</v>
      </c>
      <c r="G14" s="15">
        <f t="shared" si="9"/>
        <v>23993.623440573298</v>
      </c>
      <c r="H14" s="15">
        <f t="shared" si="3"/>
        <v>23798.293333302918</v>
      </c>
      <c r="I14" s="1"/>
      <c r="K14" s="10">
        <f t="shared" si="4"/>
        <v>743.69666666571629</v>
      </c>
      <c r="L14" s="10">
        <f t="shared" si="4"/>
        <v>150.28971357870859</v>
      </c>
      <c r="M14" s="10">
        <f t="shared" si="2"/>
        <v>677.24028642129133</v>
      </c>
      <c r="N14" s="10">
        <f t="shared" si="5"/>
        <v>-827.53</v>
      </c>
      <c r="O14" s="10">
        <f t="shared" si="5"/>
        <v>-743.69666666571629</v>
      </c>
      <c r="P14" s="10">
        <f t="shared" si="6"/>
        <v>0</v>
      </c>
    </row>
    <row r="15" spans="1:16" x14ac:dyDescent="0.35">
      <c r="A15" s="8">
        <v>5</v>
      </c>
      <c r="B15" s="9">
        <f t="shared" si="7"/>
        <v>44744</v>
      </c>
      <c r="C15" s="1">
        <v>827.53</v>
      </c>
      <c r="D15" s="1">
        <f t="shared" si="0"/>
        <v>743.69666666571629</v>
      </c>
      <c r="E15" s="1">
        <f t="shared" si="1"/>
        <v>146.16410817646036</v>
      </c>
      <c r="F15" s="1">
        <f t="shared" si="8"/>
        <v>681.36589182353964</v>
      </c>
      <c r="G15" s="15">
        <f t="shared" si="9"/>
        <v>23312.25754874976</v>
      </c>
      <c r="H15" s="15">
        <f t="shared" si="3"/>
        <v>23054.596666637201</v>
      </c>
      <c r="I15" s="1"/>
      <c r="K15" s="10">
        <f t="shared" si="4"/>
        <v>743.69666666571629</v>
      </c>
      <c r="L15" s="10">
        <f t="shared" si="4"/>
        <v>146.16410817646036</v>
      </c>
      <c r="M15" s="10">
        <f t="shared" si="2"/>
        <v>681.36589182353964</v>
      </c>
      <c r="N15" s="10">
        <f t="shared" si="5"/>
        <v>-827.53</v>
      </c>
      <c r="O15" s="10">
        <f t="shared" si="5"/>
        <v>-743.69666666571629</v>
      </c>
      <c r="P15" s="10">
        <f t="shared" si="6"/>
        <v>0</v>
      </c>
    </row>
    <row r="16" spans="1:16" x14ac:dyDescent="0.35">
      <c r="A16" s="8">
        <v>6</v>
      </c>
      <c r="B16" s="9">
        <f t="shared" si="7"/>
        <v>44775</v>
      </c>
      <c r="C16" s="1">
        <v>827.53</v>
      </c>
      <c r="D16" s="1">
        <f t="shared" si="0"/>
        <v>743.69666666571629</v>
      </c>
      <c r="E16" s="1">
        <f t="shared" si="1"/>
        <v>142.01337045371039</v>
      </c>
      <c r="F16" s="1">
        <f t="shared" si="8"/>
        <v>685.51662954628955</v>
      </c>
      <c r="G16" s="1">
        <f t="shared" si="9"/>
        <v>22626.740919203472</v>
      </c>
      <c r="H16" s="1">
        <f t="shared" si="3"/>
        <v>22310.899999971483</v>
      </c>
      <c r="I16" s="1"/>
      <c r="K16" s="10">
        <f t="shared" si="4"/>
        <v>743.69666666571629</v>
      </c>
      <c r="L16" s="10">
        <f t="shared" si="4"/>
        <v>142.01337045371039</v>
      </c>
      <c r="M16" s="10">
        <f t="shared" si="2"/>
        <v>685.51662954628955</v>
      </c>
      <c r="N16" s="10">
        <f t="shared" si="5"/>
        <v>-827.53</v>
      </c>
      <c r="O16" s="10">
        <f t="shared" si="5"/>
        <v>-743.69666666571629</v>
      </c>
      <c r="P16" s="10">
        <f t="shared" si="6"/>
        <v>0</v>
      </c>
    </row>
    <row r="17" spans="1:16" x14ac:dyDescent="0.35">
      <c r="A17" s="8">
        <v>7</v>
      </c>
      <c r="B17" s="9">
        <f t="shared" si="7"/>
        <v>44806</v>
      </c>
      <c r="C17" s="1">
        <v>827.53</v>
      </c>
      <c r="D17" s="1">
        <f t="shared" si="0"/>
        <v>743.69666666571629</v>
      </c>
      <c r="E17" s="1">
        <f t="shared" si="1"/>
        <v>137.83734730964741</v>
      </c>
      <c r="F17" s="1">
        <f t="shared" si="8"/>
        <v>689.69265269035259</v>
      </c>
      <c r="G17" s="1">
        <f t="shared" si="9"/>
        <v>21937.04826651312</v>
      </c>
      <c r="H17" s="1">
        <f t="shared" si="3"/>
        <v>21567.203333305766</v>
      </c>
      <c r="I17" s="1"/>
      <c r="K17" s="10">
        <f t="shared" si="4"/>
        <v>743.69666666571629</v>
      </c>
      <c r="L17" s="10">
        <f t="shared" si="4"/>
        <v>137.83734730964741</v>
      </c>
      <c r="M17" s="10">
        <f t="shared" si="2"/>
        <v>689.69265269035259</v>
      </c>
      <c r="N17" s="10">
        <f t="shared" si="5"/>
        <v>-827.53</v>
      </c>
      <c r="O17" s="10">
        <f t="shared" si="5"/>
        <v>-743.69666666571629</v>
      </c>
      <c r="P17" s="10">
        <f t="shared" si="6"/>
        <v>0</v>
      </c>
    </row>
    <row r="18" spans="1:16" x14ac:dyDescent="0.35">
      <c r="A18" s="8">
        <v>8</v>
      </c>
      <c r="B18" s="9">
        <f t="shared" si="7"/>
        <v>44836</v>
      </c>
      <c r="C18" s="1">
        <v>827.53</v>
      </c>
      <c r="D18" s="1">
        <f t="shared" si="0"/>
        <v>743.69666666571629</v>
      </c>
      <c r="E18" s="1">
        <f t="shared" si="1"/>
        <v>133.63588471080226</v>
      </c>
      <c r="F18" s="1">
        <f t="shared" si="8"/>
        <v>693.89411528919777</v>
      </c>
      <c r="G18" s="1">
        <f t="shared" si="9"/>
        <v>21243.154151223924</v>
      </c>
      <c r="H18" s="1">
        <f t="shared" si="3"/>
        <v>20823.506666640049</v>
      </c>
      <c r="I18" s="1"/>
      <c r="K18" s="10">
        <f t="shared" si="4"/>
        <v>743.69666666571629</v>
      </c>
      <c r="L18" s="10">
        <f t="shared" si="4"/>
        <v>133.63588471080226</v>
      </c>
      <c r="M18" s="10">
        <f t="shared" si="2"/>
        <v>693.89411528919777</v>
      </c>
      <c r="N18" s="10">
        <f t="shared" si="5"/>
        <v>-827.53</v>
      </c>
      <c r="O18" s="10">
        <f t="shared" si="5"/>
        <v>-743.69666666571629</v>
      </c>
      <c r="P18" s="10">
        <f t="shared" si="6"/>
        <v>0</v>
      </c>
    </row>
    <row r="19" spans="1:16" x14ac:dyDescent="0.35">
      <c r="A19" s="8">
        <v>9</v>
      </c>
      <c r="B19" s="9">
        <f t="shared" si="7"/>
        <v>44867</v>
      </c>
      <c r="C19" s="1">
        <v>827.53</v>
      </c>
      <c r="D19" s="1">
        <f t="shared" si="0"/>
        <v>743.69666666571629</v>
      </c>
      <c r="E19" s="1">
        <f t="shared" si="1"/>
        <v>129.40882768536636</v>
      </c>
      <c r="F19" s="1">
        <f t="shared" si="8"/>
        <v>698.12117231463367</v>
      </c>
      <c r="G19" s="1">
        <f t="shared" si="9"/>
        <v>20545.03297890929</v>
      </c>
      <c r="H19" s="1">
        <f t="shared" si="3"/>
        <v>20079.809999974332</v>
      </c>
      <c r="I19" s="1"/>
      <c r="K19" s="10">
        <f t="shared" si="4"/>
        <v>743.69666666571629</v>
      </c>
      <c r="L19" s="10">
        <f t="shared" si="4"/>
        <v>129.40882768536636</v>
      </c>
      <c r="M19" s="10">
        <f t="shared" si="2"/>
        <v>698.12117231463367</v>
      </c>
      <c r="N19" s="10">
        <f t="shared" si="5"/>
        <v>-827.53</v>
      </c>
      <c r="O19" s="10">
        <f t="shared" si="5"/>
        <v>-743.69666666571629</v>
      </c>
      <c r="P19" s="10">
        <f t="shared" si="6"/>
        <v>0</v>
      </c>
    </row>
    <row r="20" spans="1:16" x14ac:dyDescent="0.35">
      <c r="A20" s="8">
        <v>10</v>
      </c>
      <c r="B20" s="9">
        <f t="shared" si="7"/>
        <v>44897</v>
      </c>
      <c r="C20" s="1">
        <v>827.53</v>
      </c>
      <c r="D20" s="1">
        <f t="shared" si="0"/>
        <v>743.69666666571629</v>
      </c>
      <c r="E20" s="1">
        <f t="shared" si="1"/>
        <v>125.15602031747531</v>
      </c>
      <c r="F20" s="1">
        <f t="shared" si="8"/>
        <v>702.37397968252469</v>
      </c>
      <c r="G20" s="31">
        <f t="shared" si="9"/>
        <v>19842.658999226765</v>
      </c>
      <c r="H20" s="31">
        <f t="shared" si="3"/>
        <v>19336.113333308615</v>
      </c>
      <c r="I20" s="1"/>
      <c r="K20" s="10">
        <f t="shared" si="4"/>
        <v>743.69666666571629</v>
      </c>
      <c r="L20" s="10">
        <f t="shared" si="4"/>
        <v>125.15602031747531</v>
      </c>
      <c r="M20" s="10">
        <f t="shared" si="2"/>
        <v>702.37397968252469</v>
      </c>
      <c r="N20" s="10">
        <f t="shared" si="5"/>
        <v>-827.53</v>
      </c>
      <c r="O20" s="10">
        <f t="shared" si="5"/>
        <v>-743.69666666571629</v>
      </c>
      <c r="P20" s="10">
        <f t="shared" si="6"/>
        <v>0</v>
      </c>
    </row>
    <row r="21" spans="1:16" x14ac:dyDescent="0.35">
      <c r="A21" s="8">
        <v>11</v>
      </c>
      <c r="B21" s="9">
        <f t="shared" si="7"/>
        <v>44928</v>
      </c>
      <c r="C21" s="1">
        <v>827.53</v>
      </c>
      <c r="D21" s="1">
        <f t="shared" si="0"/>
        <v>743.69666666571629</v>
      </c>
      <c r="E21" s="1">
        <f t="shared" si="1"/>
        <v>120.87730574145816</v>
      </c>
      <c r="F21" s="1">
        <f t="shared" si="8"/>
        <v>706.65269425854183</v>
      </c>
      <c r="G21" s="15">
        <f t="shared" si="9"/>
        <v>19136.006304968225</v>
      </c>
      <c r="H21" s="15">
        <f t="shared" si="3"/>
        <v>18592.416666642897</v>
      </c>
      <c r="I21" s="1"/>
      <c r="K21" s="10">
        <f t="shared" si="4"/>
        <v>743.69666666571629</v>
      </c>
      <c r="L21" s="10">
        <f t="shared" si="4"/>
        <v>120.87730574145816</v>
      </c>
      <c r="M21" s="10">
        <f t="shared" si="2"/>
        <v>706.65269425854183</v>
      </c>
      <c r="N21" s="10">
        <f t="shared" si="5"/>
        <v>-827.53</v>
      </c>
      <c r="O21" s="10">
        <f t="shared" si="5"/>
        <v>-743.69666666571629</v>
      </c>
      <c r="P21" s="10">
        <f t="shared" si="6"/>
        <v>0</v>
      </c>
    </row>
    <row r="22" spans="1:16" x14ac:dyDescent="0.35">
      <c r="A22" s="8">
        <v>12</v>
      </c>
      <c r="B22" s="9">
        <f t="shared" si="7"/>
        <v>44959</v>
      </c>
      <c r="C22" s="1">
        <v>827.53</v>
      </c>
      <c r="D22" s="1">
        <f t="shared" si="0"/>
        <v>743.69666666571629</v>
      </c>
      <c r="E22" s="1">
        <f t="shared" si="1"/>
        <v>116.57252613605128</v>
      </c>
      <c r="F22" s="1">
        <f t="shared" si="8"/>
        <v>710.95747386394874</v>
      </c>
      <c r="G22" s="1">
        <f t="shared" si="9"/>
        <v>18425.048831104279</v>
      </c>
      <c r="H22" s="1">
        <f t="shared" si="3"/>
        <v>17848.71999997718</v>
      </c>
      <c r="I22" s="1"/>
      <c r="K22" s="10">
        <f t="shared" si="4"/>
        <v>743.69666666571629</v>
      </c>
      <c r="L22" s="10">
        <f t="shared" si="4"/>
        <v>116.57252613605128</v>
      </c>
      <c r="M22" s="10">
        <f t="shared" si="2"/>
        <v>710.95747386394874</v>
      </c>
      <c r="N22" s="10">
        <f t="shared" si="5"/>
        <v>-827.53</v>
      </c>
      <c r="O22" s="10">
        <f t="shared" si="5"/>
        <v>-743.69666666571629</v>
      </c>
      <c r="P22" s="10">
        <f t="shared" si="6"/>
        <v>0</v>
      </c>
    </row>
    <row r="23" spans="1:16" x14ac:dyDescent="0.35">
      <c r="A23" s="8">
        <v>13</v>
      </c>
      <c r="B23" s="9">
        <f t="shared" si="7"/>
        <v>44987</v>
      </c>
      <c r="C23" s="1">
        <v>827.53</v>
      </c>
      <c r="D23" s="1">
        <f t="shared" si="0"/>
        <v>743.69666666571629</v>
      </c>
      <c r="E23" s="1">
        <f t="shared" si="1"/>
        <v>112.24152271857704</v>
      </c>
      <c r="F23" s="1">
        <f t="shared" si="8"/>
        <v>715.28847728142296</v>
      </c>
      <c r="G23" s="1">
        <f t="shared" si="9"/>
        <v>17709.760353822858</v>
      </c>
      <c r="H23" s="1">
        <f t="shared" si="3"/>
        <v>17105.023333311463</v>
      </c>
      <c r="I23" s="1"/>
      <c r="K23" s="10">
        <f t="shared" si="4"/>
        <v>743.69666666571629</v>
      </c>
      <c r="L23" s="10">
        <f t="shared" si="4"/>
        <v>112.24152271857704</v>
      </c>
      <c r="M23" s="10">
        <f t="shared" si="2"/>
        <v>715.28847728142296</v>
      </c>
      <c r="N23" s="10">
        <f t="shared" si="5"/>
        <v>-827.53</v>
      </c>
      <c r="O23" s="10">
        <f t="shared" si="5"/>
        <v>-743.69666666571629</v>
      </c>
      <c r="P23" s="10">
        <f t="shared" si="6"/>
        <v>0</v>
      </c>
    </row>
    <row r="24" spans="1:16" x14ac:dyDescent="0.35">
      <c r="A24" s="8">
        <v>14</v>
      </c>
      <c r="B24" s="9">
        <f t="shared" si="7"/>
        <v>45018</v>
      </c>
      <c r="C24" s="1">
        <v>827.53</v>
      </c>
      <c r="D24" s="1">
        <f t="shared" si="0"/>
        <v>743.69666666571629</v>
      </c>
      <c r="E24" s="1">
        <f t="shared" si="1"/>
        <v>107.88413573908717</v>
      </c>
      <c r="F24" s="1">
        <f t="shared" si="8"/>
        <v>719.64586426091284</v>
      </c>
      <c r="G24" s="1">
        <f t="shared" si="9"/>
        <v>16990.114489561947</v>
      </c>
      <c r="H24" s="1">
        <f t="shared" si="3"/>
        <v>16361.326666645746</v>
      </c>
      <c r="I24" s="1"/>
      <c r="K24" s="10">
        <f t="shared" si="4"/>
        <v>743.69666666571629</v>
      </c>
      <c r="L24" s="10">
        <f t="shared" si="4"/>
        <v>107.88413573908717</v>
      </c>
      <c r="M24" s="10">
        <f t="shared" si="2"/>
        <v>719.64586426091284</v>
      </c>
      <c r="N24" s="10">
        <f t="shared" si="5"/>
        <v>-827.53</v>
      </c>
      <c r="O24" s="10">
        <f t="shared" si="5"/>
        <v>-743.69666666571629</v>
      </c>
      <c r="P24" s="10">
        <f t="shared" si="6"/>
        <v>0</v>
      </c>
    </row>
    <row r="25" spans="1:16" x14ac:dyDescent="0.35">
      <c r="A25" s="8">
        <v>15</v>
      </c>
      <c r="B25" s="9">
        <f t="shared" si="7"/>
        <v>45048</v>
      </c>
      <c r="C25" s="1">
        <v>827.53</v>
      </c>
      <c r="D25" s="1">
        <f t="shared" si="0"/>
        <v>743.69666666571629</v>
      </c>
      <c r="E25" s="1">
        <f t="shared" si="1"/>
        <v>103.50020447447027</v>
      </c>
      <c r="F25" s="1">
        <f t="shared" si="8"/>
        <v>724.02979552552972</v>
      </c>
      <c r="G25" s="1">
        <f t="shared" si="9"/>
        <v>16266.084694036417</v>
      </c>
      <c r="H25" s="1">
        <f t="shared" si="3"/>
        <v>15617.629999980029</v>
      </c>
      <c r="I25" s="1"/>
      <c r="K25" s="10">
        <f t="shared" si="4"/>
        <v>743.69666666571629</v>
      </c>
      <c r="L25" s="10">
        <f t="shared" si="4"/>
        <v>103.50020447447027</v>
      </c>
      <c r="M25" s="10">
        <f t="shared" si="2"/>
        <v>724.02979552552972</v>
      </c>
      <c r="N25" s="10">
        <f t="shared" si="5"/>
        <v>-827.53</v>
      </c>
      <c r="O25" s="10">
        <f t="shared" si="5"/>
        <v>-743.69666666571629</v>
      </c>
      <c r="P25" s="10">
        <f t="shared" si="6"/>
        <v>0</v>
      </c>
    </row>
    <row r="26" spans="1:16" x14ac:dyDescent="0.35">
      <c r="A26" s="8">
        <v>16</v>
      </c>
      <c r="B26" s="9">
        <f t="shared" si="7"/>
        <v>45079</v>
      </c>
      <c r="C26" s="1">
        <v>827.53</v>
      </c>
      <c r="D26" s="1">
        <f t="shared" si="0"/>
        <v>743.69666666571629</v>
      </c>
      <c r="E26" s="1">
        <f t="shared" si="1"/>
        <v>99.08956722252357</v>
      </c>
      <c r="F26" s="1">
        <f t="shared" si="8"/>
        <v>728.44043277747642</v>
      </c>
      <c r="G26" s="1">
        <f t="shared" si="9"/>
        <v>15537.64426125894</v>
      </c>
      <c r="H26" s="1">
        <f t="shared" si="3"/>
        <v>14873.933333314311</v>
      </c>
      <c r="I26" s="1"/>
      <c r="K26" s="10">
        <f t="shared" si="4"/>
        <v>743.69666666571629</v>
      </c>
      <c r="L26" s="10">
        <f t="shared" si="4"/>
        <v>99.08956722252357</v>
      </c>
      <c r="M26" s="10">
        <f t="shared" si="2"/>
        <v>728.44043277747642</v>
      </c>
      <c r="N26" s="10">
        <f t="shared" si="5"/>
        <v>-827.53</v>
      </c>
      <c r="O26" s="10">
        <f t="shared" si="5"/>
        <v>-743.69666666571629</v>
      </c>
      <c r="P26" s="10">
        <f t="shared" si="6"/>
        <v>0</v>
      </c>
    </row>
    <row r="27" spans="1:16" x14ac:dyDescent="0.35">
      <c r="A27" s="8">
        <v>17</v>
      </c>
      <c r="B27" s="9">
        <f t="shared" si="7"/>
        <v>45109</v>
      </c>
      <c r="C27" s="1">
        <v>827.53</v>
      </c>
      <c r="D27" s="1">
        <f t="shared" si="0"/>
        <v>743.69666666571629</v>
      </c>
      <c r="E27" s="1">
        <f t="shared" si="1"/>
        <v>94.652061295988503</v>
      </c>
      <c r="F27" s="1">
        <f t="shared" si="8"/>
        <v>732.87793870401151</v>
      </c>
      <c r="G27" s="1">
        <f t="shared" si="9"/>
        <v>14804.766322554928</v>
      </c>
      <c r="H27" s="1">
        <f t="shared" si="3"/>
        <v>14130.236666648594</v>
      </c>
      <c r="I27" s="1"/>
      <c r="K27" s="10">
        <f t="shared" si="4"/>
        <v>743.69666666571629</v>
      </c>
      <c r="L27" s="10">
        <f t="shared" si="4"/>
        <v>94.652061295988503</v>
      </c>
      <c r="M27" s="10">
        <f t="shared" si="2"/>
        <v>732.87793870401151</v>
      </c>
      <c r="N27" s="10">
        <f t="shared" si="5"/>
        <v>-827.53</v>
      </c>
      <c r="O27" s="10">
        <f t="shared" si="5"/>
        <v>-743.69666666571629</v>
      </c>
      <c r="P27" s="10">
        <f t="shared" si="6"/>
        <v>0</v>
      </c>
    </row>
    <row r="28" spans="1:16" x14ac:dyDescent="0.35">
      <c r="A28" s="8">
        <v>18</v>
      </c>
      <c r="B28" s="9">
        <f t="shared" si="7"/>
        <v>45140</v>
      </c>
      <c r="C28" s="1">
        <v>827.53</v>
      </c>
      <c r="D28" s="1">
        <f t="shared" si="0"/>
        <v>743.69666666571629</v>
      </c>
      <c r="E28" s="1">
        <f t="shared" si="1"/>
        <v>90.187523016549918</v>
      </c>
      <c r="F28" s="1">
        <f t="shared" si="8"/>
        <v>737.34247698345007</v>
      </c>
      <c r="G28" s="1">
        <f t="shared" si="9"/>
        <v>14067.423845571477</v>
      </c>
      <c r="H28" s="1">
        <f t="shared" si="3"/>
        <v>13386.539999982877</v>
      </c>
      <c r="I28" s="1"/>
      <c r="K28" s="10">
        <f t="shared" si="4"/>
        <v>743.69666666571629</v>
      </c>
      <c r="L28" s="10">
        <f t="shared" si="4"/>
        <v>90.187523016549918</v>
      </c>
      <c r="M28" s="10">
        <f t="shared" si="2"/>
        <v>737.34247698345007</v>
      </c>
      <c r="N28" s="10">
        <f t="shared" si="5"/>
        <v>-827.53</v>
      </c>
      <c r="O28" s="10">
        <f t="shared" si="5"/>
        <v>-743.69666666571629</v>
      </c>
      <c r="P28" s="10">
        <f t="shared" si="6"/>
        <v>0</v>
      </c>
    </row>
    <row r="29" spans="1:16" x14ac:dyDescent="0.35">
      <c r="A29" s="8">
        <v>19</v>
      </c>
      <c r="B29" s="9">
        <f t="shared" si="7"/>
        <v>45171</v>
      </c>
      <c r="C29" s="1">
        <v>827.53</v>
      </c>
      <c r="D29" s="1">
        <f t="shared" si="0"/>
        <v>743.69666666571629</v>
      </c>
      <c r="E29" s="1">
        <f t="shared" si="1"/>
        <v>85.695787708798775</v>
      </c>
      <c r="F29" s="1">
        <f t="shared" si="8"/>
        <v>741.8342122912012</v>
      </c>
      <c r="G29" s="1">
        <f t="shared" si="9"/>
        <v>13325.589633280275</v>
      </c>
      <c r="H29" s="1">
        <f t="shared" si="3"/>
        <v>12642.84333331716</v>
      </c>
      <c r="I29" s="1"/>
      <c r="K29" s="10">
        <f t="shared" si="4"/>
        <v>743.69666666571629</v>
      </c>
      <c r="L29" s="10">
        <f t="shared" si="4"/>
        <v>85.695787708798775</v>
      </c>
      <c r="M29" s="10">
        <f t="shared" si="2"/>
        <v>741.8342122912012</v>
      </c>
      <c r="N29" s="10">
        <f t="shared" si="5"/>
        <v>-827.53</v>
      </c>
      <c r="O29" s="10">
        <f t="shared" si="5"/>
        <v>-743.69666666571629</v>
      </c>
      <c r="P29" s="10">
        <f t="shared" si="6"/>
        <v>0</v>
      </c>
    </row>
    <row r="30" spans="1:16" x14ac:dyDescent="0.35">
      <c r="A30" s="8">
        <v>20</v>
      </c>
      <c r="B30" s="9">
        <f t="shared" si="7"/>
        <v>45201</v>
      </c>
      <c r="C30" s="1">
        <v>827.53</v>
      </c>
      <c r="D30" s="1">
        <f t="shared" si="0"/>
        <v>743.69666666571629</v>
      </c>
      <c r="E30" s="1">
        <f t="shared" si="1"/>
        <v>81.176689694158114</v>
      </c>
      <c r="F30" s="1">
        <f t="shared" si="8"/>
        <v>746.35331030584189</v>
      </c>
      <c r="G30" s="1">
        <f t="shared" si="9"/>
        <v>12579.236322974433</v>
      </c>
      <c r="H30" s="1">
        <f t="shared" si="3"/>
        <v>11899.146666651443</v>
      </c>
      <c r="I30" s="1"/>
      <c r="K30" s="10">
        <f t="shared" si="4"/>
        <v>743.69666666571629</v>
      </c>
      <c r="L30" s="10">
        <f t="shared" si="4"/>
        <v>81.176689694158114</v>
      </c>
      <c r="M30" s="10">
        <f t="shared" si="2"/>
        <v>746.35331030584189</v>
      </c>
      <c r="N30" s="10">
        <f t="shared" si="5"/>
        <v>-827.53</v>
      </c>
      <c r="O30" s="10">
        <f t="shared" si="5"/>
        <v>-743.69666666571629</v>
      </c>
      <c r="P30" s="10">
        <f t="shared" si="6"/>
        <v>0</v>
      </c>
    </row>
    <row r="31" spans="1:16" x14ac:dyDescent="0.35">
      <c r="A31" s="8">
        <v>21</v>
      </c>
      <c r="B31" s="9">
        <f t="shared" si="7"/>
        <v>45232</v>
      </c>
      <c r="C31" s="1">
        <v>827.53</v>
      </c>
      <c r="D31" s="1">
        <f t="shared" si="0"/>
        <v>743.69666666571629</v>
      </c>
      <c r="E31" s="1">
        <f t="shared" si="1"/>
        <v>76.630062284771896</v>
      </c>
      <c r="F31" s="1">
        <f t="shared" si="8"/>
        <v>750.89993771522813</v>
      </c>
      <c r="G31" s="1">
        <f t="shared" si="9"/>
        <v>11828.336385259205</v>
      </c>
      <c r="H31" s="1">
        <f t="shared" si="3"/>
        <v>11155.449999985725</v>
      </c>
      <c r="I31" s="1"/>
      <c r="K31" s="10">
        <f t="shared" si="4"/>
        <v>743.69666666571629</v>
      </c>
      <c r="L31" s="10">
        <f t="shared" si="4"/>
        <v>76.630062284771896</v>
      </c>
      <c r="M31" s="10">
        <f t="shared" si="2"/>
        <v>750.89993771522813</v>
      </c>
      <c r="N31" s="10">
        <f t="shared" si="5"/>
        <v>-827.53</v>
      </c>
      <c r="O31" s="10">
        <f t="shared" si="5"/>
        <v>-743.69666666571629</v>
      </c>
      <c r="P31" s="10">
        <f t="shared" si="6"/>
        <v>0</v>
      </c>
    </row>
    <row r="32" spans="1:16" x14ac:dyDescent="0.35">
      <c r="A32" s="8">
        <v>22</v>
      </c>
      <c r="B32" s="9">
        <f t="shared" si="7"/>
        <v>45262</v>
      </c>
      <c r="C32" s="1">
        <v>827.53</v>
      </c>
      <c r="D32" s="1">
        <f t="shared" si="0"/>
        <v>743.69666666571629</v>
      </c>
      <c r="E32" s="1">
        <f t="shared" si="1"/>
        <v>72.055737777356697</v>
      </c>
      <c r="F32" s="1">
        <f t="shared" si="8"/>
        <v>755.47426222264323</v>
      </c>
      <c r="G32" s="1">
        <f t="shared" si="9"/>
        <v>11072.862123036561</v>
      </c>
      <c r="H32" s="1">
        <f t="shared" si="3"/>
        <v>10411.753333320008</v>
      </c>
      <c r="I32" s="1"/>
      <c r="K32" s="10">
        <f t="shared" si="4"/>
        <v>743.69666666571629</v>
      </c>
      <c r="L32" s="10">
        <f t="shared" si="4"/>
        <v>72.055737777356697</v>
      </c>
      <c r="M32" s="10">
        <f t="shared" si="2"/>
        <v>755.47426222264323</v>
      </c>
      <c r="N32" s="10">
        <f t="shared" si="5"/>
        <v>-827.53</v>
      </c>
      <c r="O32" s="10">
        <f t="shared" si="5"/>
        <v>-743.69666666571629</v>
      </c>
      <c r="P32" s="10">
        <f t="shared" si="6"/>
        <v>0</v>
      </c>
    </row>
    <row r="33" spans="1:16" x14ac:dyDescent="0.35">
      <c r="A33" s="8">
        <v>23</v>
      </c>
      <c r="B33" s="9">
        <f t="shared" si="7"/>
        <v>45293</v>
      </c>
      <c r="C33" s="1">
        <v>827.53</v>
      </c>
      <c r="D33" s="1">
        <f t="shared" si="0"/>
        <v>743.69666666571629</v>
      </c>
      <c r="E33" s="1">
        <f t="shared" si="1"/>
        <v>67.453547447016007</v>
      </c>
      <c r="F33" s="1">
        <f t="shared" si="8"/>
        <v>760.07645255298394</v>
      </c>
      <c r="G33" s="1">
        <f t="shared" si="9"/>
        <v>10312.785670483576</v>
      </c>
      <c r="H33" s="1">
        <f t="shared" si="3"/>
        <v>9668.0566666542909</v>
      </c>
      <c r="I33" s="1"/>
      <c r="K33" s="10">
        <f t="shared" si="4"/>
        <v>743.69666666571629</v>
      </c>
      <c r="L33" s="10">
        <f t="shared" si="4"/>
        <v>67.453547447016007</v>
      </c>
      <c r="M33" s="10">
        <f t="shared" si="2"/>
        <v>760.07645255298394</v>
      </c>
      <c r="N33" s="10">
        <f t="shared" si="5"/>
        <v>-827.53</v>
      </c>
      <c r="O33" s="10">
        <f t="shared" si="5"/>
        <v>-743.69666666571629</v>
      </c>
      <c r="P33" s="10">
        <f t="shared" si="6"/>
        <v>0</v>
      </c>
    </row>
    <row r="34" spans="1:16" x14ac:dyDescent="0.35">
      <c r="A34" s="8">
        <v>24</v>
      </c>
      <c r="B34" s="9">
        <f t="shared" si="7"/>
        <v>45324</v>
      </c>
      <c r="C34" s="1">
        <v>827.53</v>
      </c>
      <c r="D34" s="1">
        <f t="shared" si="0"/>
        <v>743.69666666571629</v>
      </c>
      <c r="E34" s="1">
        <f t="shared" si="1"/>
        <v>62.823321541016703</v>
      </c>
      <c r="F34" s="1">
        <f t="shared" si="8"/>
        <v>764.70667845898322</v>
      </c>
      <c r="G34" s="1">
        <f t="shared" si="9"/>
        <v>9548.0789920245916</v>
      </c>
      <c r="H34" s="1">
        <f t="shared" si="3"/>
        <v>8924.3599999885737</v>
      </c>
      <c r="I34" s="1"/>
      <c r="K34" s="10">
        <f t="shared" si="4"/>
        <v>743.69666666571629</v>
      </c>
      <c r="L34" s="10">
        <f t="shared" si="4"/>
        <v>62.823321541016703</v>
      </c>
      <c r="M34" s="10">
        <f t="shared" si="2"/>
        <v>764.70667845898322</v>
      </c>
      <c r="N34" s="10">
        <f t="shared" si="5"/>
        <v>-827.53</v>
      </c>
      <c r="O34" s="10">
        <f t="shared" si="5"/>
        <v>-743.69666666571629</v>
      </c>
      <c r="P34" s="10">
        <f t="shared" si="6"/>
        <v>0</v>
      </c>
    </row>
    <row r="35" spans="1:16" x14ac:dyDescent="0.35">
      <c r="A35" s="8">
        <v>25</v>
      </c>
      <c r="B35" s="9">
        <f t="shared" si="7"/>
        <v>45353</v>
      </c>
      <c r="C35" s="1">
        <v>827.53</v>
      </c>
      <c r="D35" s="1">
        <f t="shared" si="0"/>
        <v>743.69666666571629</v>
      </c>
      <c r="E35" s="1">
        <f t="shared" si="1"/>
        <v>58.164889272527702</v>
      </c>
      <c r="F35" s="1">
        <f t="shared" si="8"/>
        <v>769.36511072747226</v>
      </c>
      <c r="G35" s="1">
        <f t="shared" si="9"/>
        <v>8778.7138812971189</v>
      </c>
      <c r="H35" s="1">
        <f t="shared" si="3"/>
        <v>8180.6633333228574</v>
      </c>
      <c r="K35" s="10">
        <f t="shared" si="4"/>
        <v>743.69666666571629</v>
      </c>
      <c r="L35" s="10">
        <f t="shared" si="4"/>
        <v>58.164889272527702</v>
      </c>
      <c r="M35" s="10">
        <f t="shared" si="2"/>
        <v>769.36511072747226</v>
      </c>
      <c r="N35" s="10">
        <f t="shared" si="5"/>
        <v>-827.53</v>
      </c>
      <c r="O35" s="10">
        <f t="shared" si="5"/>
        <v>-743.69666666571629</v>
      </c>
      <c r="P35" s="10">
        <f t="shared" si="6"/>
        <v>0</v>
      </c>
    </row>
    <row r="36" spans="1:16" x14ac:dyDescent="0.35">
      <c r="A36" s="8">
        <v>26</v>
      </c>
      <c r="B36" s="9">
        <f t="shared" si="7"/>
        <v>45384</v>
      </c>
      <c r="C36" s="1">
        <v>827.53</v>
      </c>
      <c r="D36" s="1">
        <f t="shared" si="0"/>
        <v>743.69666666571629</v>
      </c>
      <c r="E36" s="1">
        <f t="shared" si="1"/>
        <v>53.47807881432049</v>
      </c>
      <c r="F36" s="1">
        <f t="shared" si="8"/>
        <v>774.05192118567948</v>
      </c>
      <c r="G36" s="1">
        <f t="shared" si="9"/>
        <v>8004.6619601114398</v>
      </c>
      <c r="H36" s="1">
        <f t="shared" si="3"/>
        <v>7436.9666666571411</v>
      </c>
      <c r="K36" s="10">
        <f t="shared" si="4"/>
        <v>743.69666666571629</v>
      </c>
      <c r="L36" s="10">
        <f t="shared" si="4"/>
        <v>53.47807881432049</v>
      </c>
      <c r="M36" s="10">
        <f t="shared" si="2"/>
        <v>774.05192118567948</v>
      </c>
      <c r="N36" s="10">
        <f t="shared" si="5"/>
        <v>-827.53</v>
      </c>
      <c r="O36" s="10">
        <f t="shared" si="5"/>
        <v>-743.69666666571629</v>
      </c>
      <c r="P36" s="10">
        <f t="shared" si="6"/>
        <v>0</v>
      </c>
    </row>
    <row r="37" spans="1:16" x14ac:dyDescent="0.35">
      <c r="A37" s="8">
        <v>27</v>
      </c>
      <c r="B37" s="9">
        <f t="shared" si="7"/>
        <v>45414</v>
      </c>
      <c r="C37" s="1">
        <v>827.53</v>
      </c>
      <c r="D37" s="1">
        <f t="shared" si="0"/>
        <v>743.69666666571629</v>
      </c>
      <c r="E37" s="1">
        <f t="shared" si="1"/>
        <v>48.762717292431184</v>
      </c>
      <c r="F37" s="1">
        <f t="shared" si="8"/>
        <v>778.76728270756882</v>
      </c>
      <c r="G37" s="1">
        <f t="shared" si="9"/>
        <v>7225.8946774038714</v>
      </c>
      <c r="H37" s="1">
        <f t="shared" si="3"/>
        <v>6693.2699999914248</v>
      </c>
      <c r="K37" s="10">
        <f t="shared" si="4"/>
        <v>743.69666666571629</v>
      </c>
      <c r="L37" s="10">
        <f t="shared" si="4"/>
        <v>48.762717292431184</v>
      </c>
      <c r="M37" s="10">
        <f t="shared" si="2"/>
        <v>778.76728270756882</v>
      </c>
      <c r="N37" s="10">
        <f t="shared" si="5"/>
        <v>-827.53</v>
      </c>
      <c r="O37" s="10">
        <f t="shared" si="5"/>
        <v>-743.69666666571629</v>
      </c>
      <c r="P37" s="10">
        <f t="shared" si="6"/>
        <v>0</v>
      </c>
    </row>
    <row r="38" spans="1:16" x14ac:dyDescent="0.35">
      <c r="A38" s="8">
        <v>28</v>
      </c>
      <c r="B38" s="9">
        <f t="shared" si="7"/>
        <v>45445</v>
      </c>
      <c r="C38" s="1">
        <v>827.53</v>
      </c>
      <c r="D38" s="1">
        <f t="shared" si="0"/>
        <v>743.69666666571629</v>
      </c>
      <c r="E38" s="1">
        <f t="shared" si="1"/>
        <v>44.018630779784083</v>
      </c>
      <c r="F38" s="1">
        <f t="shared" si="8"/>
        <v>783.5113692202159</v>
      </c>
      <c r="G38" s="1">
        <f t="shared" si="9"/>
        <v>6442.3833081836556</v>
      </c>
      <c r="H38" s="1">
        <f t="shared" si="3"/>
        <v>5949.5733333257085</v>
      </c>
      <c r="K38" s="10">
        <f t="shared" ref="K38:L46" si="10">D38</f>
        <v>743.69666666571629</v>
      </c>
      <c r="L38" s="10">
        <f t="shared" si="10"/>
        <v>44.018630779784083</v>
      </c>
      <c r="M38" s="10">
        <f t="shared" si="2"/>
        <v>783.5113692202159</v>
      </c>
      <c r="N38" s="10">
        <f t="shared" ref="N38:O46" si="11">-C38</f>
        <v>-827.53</v>
      </c>
      <c r="O38" s="10">
        <f t="shared" si="11"/>
        <v>-743.69666666571629</v>
      </c>
      <c r="P38" s="10">
        <f t="shared" si="6"/>
        <v>0</v>
      </c>
    </row>
    <row r="39" spans="1:16" x14ac:dyDescent="0.35">
      <c r="A39" s="8">
        <v>29</v>
      </c>
      <c r="B39" s="9">
        <f t="shared" si="7"/>
        <v>45475</v>
      </c>
      <c r="C39" s="1">
        <v>827.53</v>
      </c>
      <c r="D39" s="1">
        <f t="shared" si="0"/>
        <v>743.69666666571629</v>
      </c>
      <c r="E39" s="1">
        <f t="shared" si="1"/>
        <v>39.245644289776308</v>
      </c>
      <c r="F39" s="1">
        <f t="shared" si="8"/>
        <v>788.28435571022362</v>
      </c>
      <c r="G39" s="1">
        <f t="shared" si="9"/>
        <v>5654.0989524734323</v>
      </c>
      <c r="H39" s="1">
        <f t="shared" si="3"/>
        <v>5205.8766666599922</v>
      </c>
      <c r="K39" s="10">
        <f t="shared" si="10"/>
        <v>743.69666666571629</v>
      </c>
      <c r="L39" s="10">
        <f t="shared" si="10"/>
        <v>39.245644289776308</v>
      </c>
      <c r="M39" s="10">
        <f t="shared" si="2"/>
        <v>788.28435571022362</v>
      </c>
      <c r="N39" s="10">
        <f t="shared" si="11"/>
        <v>-827.53</v>
      </c>
      <c r="O39" s="10">
        <f t="shared" si="11"/>
        <v>-743.69666666571629</v>
      </c>
      <c r="P39" s="10">
        <f t="shared" si="6"/>
        <v>0</v>
      </c>
    </row>
    <row r="40" spans="1:16" x14ac:dyDescent="0.35">
      <c r="A40" s="8">
        <v>30</v>
      </c>
      <c r="B40" s="9">
        <f t="shared" si="7"/>
        <v>45506</v>
      </c>
      <c r="C40" s="1">
        <v>827.53</v>
      </c>
      <c r="D40" s="1">
        <f t="shared" si="0"/>
        <v>743.69666666571629</v>
      </c>
      <c r="E40" s="1">
        <f t="shared" si="1"/>
        <v>34.44358176982341</v>
      </c>
      <c r="F40" s="1">
        <f t="shared" si="8"/>
        <v>793.0864182301766</v>
      </c>
      <c r="G40" s="1">
        <f t="shared" si="9"/>
        <v>4861.0125342432557</v>
      </c>
      <c r="H40" s="1">
        <f t="shared" si="3"/>
        <v>4462.1799999942759</v>
      </c>
      <c r="K40" s="10">
        <f t="shared" si="10"/>
        <v>743.69666666571629</v>
      </c>
      <c r="L40" s="10">
        <f t="shared" si="10"/>
        <v>34.44358176982341</v>
      </c>
      <c r="M40" s="10">
        <f t="shared" si="2"/>
        <v>793.0864182301766</v>
      </c>
      <c r="N40" s="10">
        <f t="shared" si="11"/>
        <v>-827.53</v>
      </c>
      <c r="O40" s="10">
        <f t="shared" si="11"/>
        <v>-743.69666666571629</v>
      </c>
      <c r="P40" s="10">
        <f t="shared" si="6"/>
        <v>0</v>
      </c>
    </row>
    <row r="41" spans="1:16" x14ac:dyDescent="0.35">
      <c r="A41" s="8">
        <v>31</v>
      </c>
      <c r="B41" s="9">
        <f t="shared" si="7"/>
        <v>45537</v>
      </c>
      <c r="C41" s="1">
        <v>827.53</v>
      </c>
      <c r="D41" s="1">
        <f t="shared" si="0"/>
        <v>743.69666666571629</v>
      </c>
      <c r="E41" s="1">
        <f t="shared" si="1"/>
        <v>29.612266094865593</v>
      </c>
      <c r="F41" s="1">
        <f t="shared" si="8"/>
        <v>797.91773390513436</v>
      </c>
      <c r="G41" s="1">
        <f t="shared" si="9"/>
        <v>4063.0948003381213</v>
      </c>
      <c r="H41" s="1">
        <f t="shared" si="3"/>
        <v>3718.4833333285596</v>
      </c>
      <c r="K41" s="10">
        <f t="shared" si="10"/>
        <v>743.69666666571629</v>
      </c>
      <c r="L41" s="10">
        <f t="shared" si="10"/>
        <v>29.612266094865593</v>
      </c>
      <c r="M41" s="10">
        <f t="shared" si="2"/>
        <v>797.91773390513436</v>
      </c>
      <c r="N41" s="10">
        <f t="shared" si="11"/>
        <v>-827.53</v>
      </c>
      <c r="O41" s="10">
        <f t="shared" si="11"/>
        <v>-743.69666666571629</v>
      </c>
      <c r="P41" s="10">
        <f t="shared" si="6"/>
        <v>0</v>
      </c>
    </row>
    <row r="42" spans="1:16" x14ac:dyDescent="0.35">
      <c r="A42" s="8">
        <v>32</v>
      </c>
      <c r="B42" s="9">
        <f t="shared" si="7"/>
        <v>45567</v>
      </c>
      <c r="C42" s="1">
        <v>827.53</v>
      </c>
      <c r="D42" s="1">
        <f t="shared" si="0"/>
        <v>743.69666666571629</v>
      </c>
      <c r="E42" s="1">
        <f t="shared" si="1"/>
        <v>24.751519060834475</v>
      </c>
      <c r="F42" s="1">
        <f t="shared" si="8"/>
        <v>802.77848093916555</v>
      </c>
      <c r="G42" s="1">
        <f t="shared" si="9"/>
        <v>3260.3163193989558</v>
      </c>
      <c r="H42" s="1">
        <f t="shared" si="3"/>
        <v>2974.7866666628433</v>
      </c>
      <c r="K42" s="10">
        <f t="shared" si="10"/>
        <v>743.69666666571629</v>
      </c>
      <c r="L42" s="10">
        <f t="shared" si="10"/>
        <v>24.751519060834475</v>
      </c>
      <c r="M42" s="10">
        <f t="shared" si="2"/>
        <v>802.77848093916555</v>
      </c>
      <c r="N42" s="10">
        <f t="shared" si="11"/>
        <v>-827.53</v>
      </c>
      <c r="O42" s="10">
        <f t="shared" si="11"/>
        <v>-743.69666666571629</v>
      </c>
      <c r="P42" s="10">
        <f t="shared" si="6"/>
        <v>0</v>
      </c>
    </row>
    <row r="43" spans="1:16" x14ac:dyDescent="0.35">
      <c r="A43" s="8">
        <v>33</v>
      </c>
      <c r="B43" s="9">
        <f t="shared" si="7"/>
        <v>45598</v>
      </c>
      <c r="C43" s="1">
        <v>827.53</v>
      </c>
      <c r="D43" s="1">
        <f t="shared" si="0"/>
        <v>743.69666666571629</v>
      </c>
      <c r="E43" s="1">
        <f t="shared" si="1"/>
        <v>19.861161378079949</v>
      </c>
      <c r="F43" s="1">
        <f t="shared" si="8"/>
        <v>807.66883862192003</v>
      </c>
      <c r="G43" s="1">
        <f t="shared" si="9"/>
        <v>2452.647480777036</v>
      </c>
      <c r="H43" s="1">
        <f t="shared" si="3"/>
        <v>2231.0899999971271</v>
      </c>
      <c r="K43" s="10">
        <f t="shared" si="10"/>
        <v>743.69666666571629</v>
      </c>
      <c r="L43" s="10">
        <f t="shared" si="10"/>
        <v>19.861161378079949</v>
      </c>
      <c r="M43" s="10">
        <f t="shared" si="2"/>
        <v>807.66883862192003</v>
      </c>
      <c r="N43" s="10">
        <f t="shared" si="11"/>
        <v>-827.53</v>
      </c>
      <c r="O43" s="10">
        <f t="shared" si="11"/>
        <v>-743.69666666571629</v>
      </c>
      <c r="P43" s="10">
        <f t="shared" si="6"/>
        <v>0</v>
      </c>
    </row>
    <row r="44" spans="1:16" x14ac:dyDescent="0.35">
      <c r="A44" s="8">
        <v>34</v>
      </c>
      <c r="B44" s="9">
        <f t="shared" si="7"/>
        <v>45628</v>
      </c>
      <c r="C44" s="1">
        <v>827.53</v>
      </c>
      <c r="D44" s="1">
        <f t="shared" si="0"/>
        <v>743.69666666571629</v>
      </c>
      <c r="E44" s="1">
        <f t="shared" si="1"/>
        <v>14.941012664757068</v>
      </c>
      <c r="F44" s="1">
        <f t="shared" si="8"/>
        <v>812.5889873352429</v>
      </c>
      <c r="G44" s="1">
        <f t="shared" si="9"/>
        <v>1640.058493441793</v>
      </c>
      <c r="H44" s="1">
        <f t="shared" si="3"/>
        <v>1487.3933333314108</v>
      </c>
      <c r="K44" s="10">
        <f t="shared" si="10"/>
        <v>743.69666666571629</v>
      </c>
      <c r="L44" s="10">
        <f t="shared" si="10"/>
        <v>14.941012664757068</v>
      </c>
      <c r="M44" s="10">
        <f t="shared" si="2"/>
        <v>812.5889873352429</v>
      </c>
      <c r="N44" s="10">
        <f t="shared" si="11"/>
        <v>-827.53</v>
      </c>
      <c r="O44" s="10">
        <f t="shared" si="11"/>
        <v>-743.69666666571629</v>
      </c>
      <c r="P44" s="10">
        <f t="shared" si="6"/>
        <v>0</v>
      </c>
    </row>
    <row r="45" spans="1:16" x14ac:dyDescent="0.35">
      <c r="A45" s="8">
        <v>35</v>
      </c>
      <c r="B45" s="9">
        <f t="shared" si="7"/>
        <v>45659</v>
      </c>
      <c r="C45" s="1">
        <v>827.53</v>
      </c>
      <c r="D45" s="1">
        <f t="shared" si="0"/>
        <v>743.69666666571629</v>
      </c>
      <c r="E45" s="1">
        <f t="shared" si="1"/>
        <v>9.9908914401726179</v>
      </c>
      <c r="F45" s="1">
        <f t="shared" si="8"/>
        <v>817.53910855982735</v>
      </c>
      <c r="G45" s="1">
        <f t="shared" si="9"/>
        <v>822.51938488196561</v>
      </c>
      <c r="H45" s="1">
        <f t="shared" si="3"/>
        <v>743.69666666569447</v>
      </c>
      <c r="K45" s="10">
        <f t="shared" si="10"/>
        <v>743.69666666571629</v>
      </c>
      <c r="L45" s="10">
        <f t="shared" si="10"/>
        <v>9.9908914401726179</v>
      </c>
      <c r="M45" s="10">
        <f t="shared" si="2"/>
        <v>817.53910855982735</v>
      </c>
      <c r="N45" s="10">
        <f t="shared" si="11"/>
        <v>-827.53</v>
      </c>
      <c r="O45" s="10">
        <f t="shared" si="11"/>
        <v>-743.69666666571629</v>
      </c>
      <c r="P45" s="10">
        <f t="shared" si="6"/>
        <v>0</v>
      </c>
    </row>
    <row r="46" spans="1:16" x14ac:dyDescent="0.35">
      <c r="A46" s="8">
        <v>36</v>
      </c>
      <c r="B46" s="9">
        <f t="shared" si="7"/>
        <v>45690</v>
      </c>
      <c r="C46" s="1">
        <v>827.53</v>
      </c>
      <c r="D46" s="1">
        <f t="shared" si="0"/>
        <v>743.69666666571629</v>
      </c>
      <c r="E46" s="1">
        <f t="shared" si="1"/>
        <v>5.0106151180911711</v>
      </c>
      <c r="F46" s="1">
        <f t="shared" si="8"/>
        <v>822.51938488190876</v>
      </c>
      <c r="G46" s="15">
        <f t="shared" si="9"/>
        <v>5.6805227188760909E-11</v>
      </c>
      <c r="H46" s="15">
        <f t="shared" si="3"/>
        <v>-2.1827872842550278E-11</v>
      </c>
      <c r="K46" s="10">
        <f t="shared" si="10"/>
        <v>743.69666666571629</v>
      </c>
      <c r="L46" s="10">
        <f t="shared" si="10"/>
        <v>5.0106151180911711</v>
      </c>
      <c r="M46" s="10">
        <f t="shared" si="2"/>
        <v>822.51938488190876</v>
      </c>
      <c r="N46" s="10">
        <f t="shared" si="11"/>
        <v>-827.53</v>
      </c>
      <c r="O46" s="10">
        <f t="shared" si="11"/>
        <v>-743.69666666571629</v>
      </c>
      <c r="P46" s="10">
        <f t="shared" si="6"/>
        <v>0</v>
      </c>
    </row>
    <row r="48" spans="1:16" x14ac:dyDescent="0.35">
      <c r="A48" s="21" t="s">
        <v>97</v>
      </c>
    </row>
    <row r="49" spans="1:3" x14ac:dyDescent="0.35">
      <c r="A49" t="s">
        <v>25</v>
      </c>
      <c r="B49" s="10">
        <f>SUM(K11:K20)</f>
        <v>7436.9666666571629</v>
      </c>
      <c r="C49" t="s">
        <v>21</v>
      </c>
    </row>
    <row r="50" spans="1:3" x14ac:dyDescent="0.35">
      <c r="A50" t="s">
        <v>24</v>
      </c>
      <c r="B50" s="10">
        <f>SUM(L11:L20)</f>
        <v>1439.8789992609661</v>
      </c>
      <c r="C50" t="s">
        <v>21</v>
      </c>
    </row>
    <row r="52" spans="1:3" x14ac:dyDescent="0.35">
      <c r="A52" s="21" t="s">
        <v>98</v>
      </c>
      <c r="B52" s="2"/>
    </row>
    <row r="53" spans="1:3" x14ac:dyDescent="0.35">
      <c r="A53" t="s">
        <v>26</v>
      </c>
      <c r="B53" s="10">
        <f>G20</f>
        <v>19842.658999226765</v>
      </c>
      <c r="C53" t="s">
        <v>22</v>
      </c>
    </row>
    <row r="54" spans="1:3" x14ac:dyDescent="0.35">
      <c r="A54" t="s">
        <v>27</v>
      </c>
      <c r="B54" s="10">
        <f>H2</f>
        <v>26773.079999965787</v>
      </c>
      <c r="C54" t="s">
        <v>21</v>
      </c>
    </row>
    <row r="55" spans="1:3" x14ac:dyDescent="0.35">
      <c r="A55" t="s">
        <v>94</v>
      </c>
      <c r="B55" s="10">
        <f>B54-H20</f>
        <v>7436.966666657172</v>
      </c>
      <c r="C55" t="s">
        <v>22</v>
      </c>
    </row>
    <row r="56" spans="1:3" x14ac:dyDescent="0.35">
      <c r="B56" s="1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9C16C-0493-434F-B8AF-E6AA13884461}">
  <dimension ref="A1:P56"/>
  <sheetViews>
    <sheetView zoomScaleNormal="100" workbookViewId="0">
      <selection activeCell="K11" sqref="K11:O46"/>
    </sheetView>
  </sheetViews>
  <sheetFormatPr defaultColWidth="8.81640625" defaultRowHeight="14.5" x14ac:dyDescent="0.35"/>
  <cols>
    <col min="1" max="1" width="34.453125" customWidth="1"/>
    <col min="2" max="2" width="19" customWidth="1"/>
    <col min="3" max="3" width="16.54296875" customWidth="1"/>
    <col min="4" max="4" width="21.453125" bestFit="1" customWidth="1"/>
    <col min="5" max="5" width="16.453125" bestFit="1" customWidth="1"/>
    <col min="6" max="6" width="18.81640625" bestFit="1" customWidth="1"/>
    <col min="7" max="7" width="19.81640625" bestFit="1" customWidth="1"/>
    <col min="8" max="8" width="23.54296875" bestFit="1" customWidth="1"/>
    <col min="9" max="9" width="23.453125" bestFit="1" customWidth="1"/>
    <col min="10" max="10" width="2.54296875" customWidth="1"/>
    <col min="11" max="11" width="17.453125" bestFit="1" customWidth="1"/>
    <col min="12" max="12" width="17.453125" customWidth="1"/>
    <col min="13" max="13" width="16.81640625" bestFit="1" customWidth="1"/>
    <col min="14" max="14" width="18.1796875" customWidth="1"/>
    <col min="15" max="15" width="21.453125" bestFit="1" customWidth="1"/>
  </cols>
  <sheetData>
    <row r="1" spans="1:16" x14ac:dyDescent="0.35">
      <c r="A1" s="2" t="s">
        <v>0</v>
      </c>
      <c r="B1" s="3" t="s">
        <v>123</v>
      </c>
      <c r="D1" s="2" t="s">
        <v>1</v>
      </c>
      <c r="E1" s="6">
        <v>0</v>
      </c>
      <c r="G1" s="2" t="s">
        <v>2</v>
      </c>
      <c r="K1" s="2" t="s">
        <v>3</v>
      </c>
      <c r="L1" s="2"/>
    </row>
    <row r="2" spans="1:16" x14ac:dyDescent="0.35">
      <c r="A2" s="2" t="s">
        <v>4</v>
      </c>
      <c r="B2" s="4">
        <v>44594</v>
      </c>
      <c r="D2" s="2" t="s">
        <v>5</v>
      </c>
      <c r="E2" s="6">
        <v>95</v>
      </c>
      <c r="G2" t="s">
        <v>6</v>
      </c>
      <c r="H2" s="10">
        <f>H10</f>
        <v>71333.539999998233</v>
      </c>
      <c r="K2" t="s">
        <v>7</v>
      </c>
      <c r="M2" s="10">
        <f>H2</f>
        <v>71333.539999998233</v>
      </c>
    </row>
    <row r="3" spans="1:16" x14ac:dyDescent="0.35">
      <c r="A3" s="2" t="s">
        <v>93</v>
      </c>
      <c r="B3" s="5">
        <f>RATE(B4,-C11,B5)*B6</f>
        <v>7.3099849927236935E-2</v>
      </c>
      <c r="D3" s="2" t="s">
        <v>8</v>
      </c>
      <c r="E3" s="6">
        <v>0</v>
      </c>
      <c r="G3" t="s">
        <v>9</v>
      </c>
      <c r="H3" s="10">
        <f>-G10</f>
        <v>-71238.539999998233</v>
      </c>
      <c r="K3" t="s">
        <v>6</v>
      </c>
      <c r="M3" s="10">
        <f>-M2</f>
        <v>-71333.539999998233</v>
      </c>
    </row>
    <row r="4" spans="1:16" x14ac:dyDescent="0.35">
      <c r="A4" s="2" t="s">
        <v>11</v>
      </c>
      <c r="B4" s="3">
        <v>36</v>
      </c>
      <c r="G4" t="s">
        <v>76</v>
      </c>
      <c r="H4" s="10">
        <f>-(H2+H3)</f>
        <v>-95</v>
      </c>
    </row>
    <row r="5" spans="1:16" x14ac:dyDescent="0.35">
      <c r="A5" s="2" t="s">
        <v>83</v>
      </c>
      <c r="B5" s="34">
        <v>71238.539999999994</v>
      </c>
      <c r="C5" s="14"/>
      <c r="D5" s="2"/>
      <c r="E5" s="10"/>
    </row>
    <row r="6" spans="1:16" x14ac:dyDescent="0.35">
      <c r="A6" s="2" t="s">
        <v>84</v>
      </c>
      <c r="B6" s="3">
        <v>12</v>
      </c>
      <c r="D6" s="12"/>
      <c r="E6" s="13"/>
    </row>
    <row r="7" spans="1:16" x14ac:dyDescent="0.35">
      <c r="A7" s="30" t="s">
        <v>119</v>
      </c>
      <c r="B7" s="3"/>
      <c r="G7" s="12"/>
      <c r="K7" s="2" t="s">
        <v>95</v>
      </c>
    </row>
    <row r="8" spans="1:16" x14ac:dyDescent="0.35">
      <c r="A8" s="2"/>
      <c r="K8" s="11" t="s">
        <v>21</v>
      </c>
      <c r="L8" s="11" t="s">
        <v>21</v>
      </c>
      <c r="M8" s="11" t="s">
        <v>21</v>
      </c>
      <c r="N8" s="11" t="s">
        <v>22</v>
      </c>
      <c r="O8" s="11" t="s">
        <v>22</v>
      </c>
    </row>
    <row r="9" spans="1:16" s="2" customFormat="1" x14ac:dyDescent="0.35">
      <c r="A9" s="7" t="s">
        <v>12</v>
      </c>
      <c r="B9" s="7" t="s">
        <v>13</v>
      </c>
      <c r="C9" s="7" t="s">
        <v>14</v>
      </c>
      <c r="D9" s="7" t="s">
        <v>19</v>
      </c>
      <c r="E9" s="7" t="s">
        <v>20</v>
      </c>
      <c r="F9" s="7" t="s">
        <v>15</v>
      </c>
      <c r="G9" s="7" t="s">
        <v>16</v>
      </c>
      <c r="H9" s="7" t="s">
        <v>17</v>
      </c>
      <c r="I9" s="7"/>
      <c r="K9" s="2" t="s">
        <v>19</v>
      </c>
      <c r="L9" s="2" t="s">
        <v>20</v>
      </c>
      <c r="M9" s="2" t="s">
        <v>9</v>
      </c>
      <c r="N9" s="2" t="s">
        <v>23</v>
      </c>
      <c r="O9" s="2" t="s">
        <v>18</v>
      </c>
    </row>
    <row r="10" spans="1:16" x14ac:dyDescent="0.35">
      <c r="A10" s="8">
        <v>0</v>
      </c>
      <c r="B10" s="9">
        <f>B2</f>
        <v>44594</v>
      </c>
      <c r="C10" s="1"/>
      <c r="D10" s="1">
        <v>0</v>
      </c>
      <c r="E10" s="1"/>
      <c r="F10" s="1"/>
      <c r="G10" s="15">
        <f>NPV($B$3/12,C11:C46)</f>
        <v>71238.539999998233</v>
      </c>
      <c r="H10" s="15">
        <f>G10+E1+E2-E3</f>
        <v>71333.539999998233</v>
      </c>
      <c r="I10" s="1"/>
    </row>
    <row r="11" spans="1:16" x14ac:dyDescent="0.35">
      <c r="A11" s="8">
        <v>1</v>
      </c>
      <c r="B11" s="9">
        <v>44622</v>
      </c>
      <c r="C11" s="1">
        <v>2209.75</v>
      </c>
      <c r="D11" s="1">
        <f t="shared" ref="D11:D46" si="0">$H$2/$B$4</f>
        <v>1981.4872222221732</v>
      </c>
      <c r="E11" s="1">
        <f t="shared" ref="E11:E46" si="1">G10*($B$3/12)</f>
        <v>433.96054858627804</v>
      </c>
      <c r="F11" s="1">
        <f>C11-E11</f>
        <v>1775.789451413722</v>
      </c>
      <c r="G11" s="1">
        <f>G10-C11+E11</f>
        <v>69462.750548584518</v>
      </c>
      <c r="H11" s="1">
        <f>H10-D11</f>
        <v>69352.052777776058</v>
      </c>
      <c r="I11" s="1"/>
      <c r="K11" s="10">
        <f>D11</f>
        <v>1981.4872222221732</v>
      </c>
      <c r="L11" s="10">
        <f>E11</f>
        <v>433.96054858627804</v>
      </c>
      <c r="M11" s="10">
        <f t="shared" ref="M11:M46" si="2">F11</f>
        <v>1775.789451413722</v>
      </c>
      <c r="N11" s="10">
        <f>-C11</f>
        <v>-2209.75</v>
      </c>
      <c r="O11" s="10">
        <f>-D11</f>
        <v>-1981.4872222221732</v>
      </c>
      <c r="P11" s="10">
        <f>SUM(K11:O11)</f>
        <v>0</v>
      </c>
    </row>
    <row r="12" spans="1:16" x14ac:dyDescent="0.35">
      <c r="A12" s="8">
        <v>2</v>
      </c>
      <c r="B12" s="9">
        <f>DATE(YEAR(B11), MONTH(B11)+1, DAY(B11))</f>
        <v>44653</v>
      </c>
      <c r="C12" s="1">
        <v>2209.75</v>
      </c>
      <c r="D12" s="1">
        <f t="shared" si="0"/>
        <v>1981.4872222221732</v>
      </c>
      <c r="E12" s="1">
        <f t="shared" si="1"/>
        <v>423.14305338621858</v>
      </c>
      <c r="F12" s="1">
        <f>C12-E12</f>
        <v>1786.6069466137815</v>
      </c>
      <c r="G12" s="1">
        <f>G11-C12+E12</f>
        <v>67676.143601970733</v>
      </c>
      <c r="H12" s="1">
        <f t="shared" ref="H12:H46" si="3">H11-D12</f>
        <v>67370.565555553883</v>
      </c>
      <c r="I12" s="1"/>
      <c r="K12" s="10">
        <f t="shared" ref="K12:L37" si="4">D12</f>
        <v>1981.4872222221732</v>
      </c>
      <c r="L12" s="10">
        <f t="shared" si="4"/>
        <v>423.14305338621858</v>
      </c>
      <c r="M12" s="10">
        <f t="shared" si="2"/>
        <v>1786.6069466137815</v>
      </c>
      <c r="N12" s="10">
        <f>-C12</f>
        <v>-2209.75</v>
      </c>
      <c r="O12" s="10">
        <f t="shared" ref="N12:O37" si="5">-D12</f>
        <v>-1981.4872222221732</v>
      </c>
      <c r="P12" s="10">
        <f t="shared" ref="P12:P46" si="6">SUM(K12:O12)</f>
        <v>0</v>
      </c>
    </row>
    <row r="13" spans="1:16" x14ac:dyDescent="0.35">
      <c r="A13" s="8">
        <v>3</v>
      </c>
      <c r="B13" s="9">
        <f t="shared" ref="B13:B46" si="7">DATE(YEAR(B12), MONTH(B12)+1, DAY(B12))</f>
        <v>44683</v>
      </c>
      <c r="C13" s="1">
        <v>2209.75</v>
      </c>
      <c r="D13" s="1">
        <f t="shared" si="0"/>
        <v>1981.4872222221732</v>
      </c>
      <c r="E13" s="1">
        <f t="shared" si="1"/>
        <v>412.25966174651637</v>
      </c>
      <c r="F13" s="1">
        <f t="shared" ref="F13:F46" si="8">C13-E13</f>
        <v>1797.4903382534835</v>
      </c>
      <c r="G13" s="15">
        <f t="shared" ref="G13:G46" si="9">G12-C13+E13</f>
        <v>65878.65326371725</v>
      </c>
      <c r="H13" s="15">
        <f t="shared" si="3"/>
        <v>65389.078333331709</v>
      </c>
      <c r="I13" s="1"/>
      <c r="K13" s="10">
        <f t="shared" si="4"/>
        <v>1981.4872222221732</v>
      </c>
      <c r="L13" s="10">
        <f t="shared" si="4"/>
        <v>412.25966174651637</v>
      </c>
      <c r="M13" s="10">
        <f t="shared" si="2"/>
        <v>1797.4903382534835</v>
      </c>
      <c r="N13" s="10">
        <f t="shared" si="5"/>
        <v>-2209.75</v>
      </c>
      <c r="O13" s="10">
        <f t="shared" si="5"/>
        <v>-1981.4872222221732</v>
      </c>
      <c r="P13" s="10">
        <f t="shared" si="6"/>
        <v>0</v>
      </c>
    </row>
    <row r="14" spans="1:16" x14ac:dyDescent="0.35">
      <c r="A14" s="8">
        <v>4</v>
      </c>
      <c r="B14" s="9">
        <f t="shared" si="7"/>
        <v>44714</v>
      </c>
      <c r="C14" s="1">
        <v>2209.75</v>
      </c>
      <c r="D14" s="1">
        <f t="shared" si="0"/>
        <v>1981.4872222221732</v>
      </c>
      <c r="E14" s="1">
        <f t="shared" si="1"/>
        <v>401.30997224885073</v>
      </c>
      <c r="F14" s="1">
        <f t="shared" si="8"/>
        <v>1808.4400277511493</v>
      </c>
      <c r="G14" s="15">
        <f t="shared" si="9"/>
        <v>64070.213235966097</v>
      </c>
      <c r="H14" s="15">
        <f t="shared" si="3"/>
        <v>63407.591111109534</v>
      </c>
      <c r="I14" s="1"/>
      <c r="K14" s="10">
        <f t="shared" si="4"/>
        <v>1981.4872222221732</v>
      </c>
      <c r="L14" s="10">
        <f t="shared" si="4"/>
        <v>401.30997224885073</v>
      </c>
      <c r="M14" s="10">
        <f t="shared" si="2"/>
        <v>1808.4400277511493</v>
      </c>
      <c r="N14" s="10">
        <f t="shared" si="5"/>
        <v>-2209.75</v>
      </c>
      <c r="O14" s="10">
        <f t="shared" si="5"/>
        <v>-1981.4872222221732</v>
      </c>
      <c r="P14" s="10">
        <f t="shared" si="6"/>
        <v>0</v>
      </c>
    </row>
    <row r="15" spans="1:16" x14ac:dyDescent="0.35">
      <c r="A15" s="8">
        <v>5</v>
      </c>
      <c r="B15" s="9">
        <f t="shared" si="7"/>
        <v>44744</v>
      </c>
      <c r="C15" s="1">
        <v>2209.75</v>
      </c>
      <c r="D15" s="1">
        <f t="shared" si="0"/>
        <v>1981.4872222221732</v>
      </c>
      <c r="E15" s="1">
        <f t="shared" si="1"/>
        <v>390.29358102959924</v>
      </c>
      <c r="F15" s="1">
        <f t="shared" si="8"/>
        <v>1819.4564189704008</v>
      </c>
      <c r="G15" s="15">
        <f t="shared" si="9"/>
        <v>62250.756816995694</v>
      </c>
      <c r="H15" s="15">
        <f t="shared" si="3"/>
        <v>61426.103888887359</v>
      </c>
      <c r="I15" s="1"/>
      <c r="K15" s="10">
        <f t="shared" si="4"/>
        <v>1981.4872222221732</v>
      </c>
      <c r="L15" s="10">
        <f t="shared" si="4"/>
        <v>390.29358102959924</v>
      </c>
      <c r="M15" s="10">
        <f t="shared" si="2"/>
        <v>1819.4564189704008</v>
      </c>
      <c r="N15" s="10">
        <f t="shared" si="5"/>
        <v>-2209.75</v>
      </c>
      <c r="O15" s="10">
        <f t="shared" si="5"/>
        <v>-1981.4872222221732</v>
      </c>
      <c r="P15" s="10">
        <f t="shared" si="6"/>
        <v>0</v>
      </c>
    </row>
    <row r="16" spans="1:16" x14ac:dyDescent="0.35">
      <c r="A16" s="8">
        <v>6</v>
      </c>
      <c r="B16" s="9">
        <f t="shared" si="7"/>
        <v>44775</v>
      </c>
      <c r="C16" s="1">
        <v>2209.75</v>
      </c>
      <c r="D16" s="1">
        <f t="shared" si="0"/>
        <v>1981.4872222221732</v>
      </c>
      <c r="E16" s="1">
        <f t="shared" si="1"/>
        <v>379.21008176494223</v>
      </c>
      <c r="F16" s="1">
        <f t="shared" si="8"/>
        <v>1830.5399182350577</v>
      </c>
      <c r="G16" s="1">
        <f t="shared" si="9"/>
        <v>60420.216898760635</v>
      </c>
      <c r="H16" s="1">
        <f t="shared" si="3"/>
        <v>59444.616666665184</v>
      </c>
      <c r="I16" s="1"/>
      <c r="K16" s="10">
        <f t="shared" si="4"/>
        <v>1981.4872222221732</v>
      </c>
      <c r="L16" s="10">
        <f t="shared" si="4"/>
        <v>379.21008176494223</v>
      </c>
      <c r="M16" s="10">
        <f t="shared" si="2"/>
        <v>1830.5399182350577</v>
      </c>
      <c r="N16" s="10">
        <f t="shared" si="5"/>
        <v>-2209.75</v>
      </c>
      <c r="O16" s="10">
        <f t="shared" si="5"/>
        <v>-1981.4872222221732</v>
      </c>
      <c r="P16" s="10">
        <f t="shared" si="6"/>
        <v>0</v>
      </c>
    </row>
    <row r="17" spans="1:16" x14ac:dyDescent="0.35">
      <c r="A17" s="8">
        <v>7</v>
      </c>
      <c r="B17" s="9">
        <f t="shared" si="7"/>
        <v>44806</v>
      </c>
      <c r="C17" s="1">
        <v>2209.75</v>
      </c>
      <c r="D17" s="1">
        <f t="shared" si="0"/>
        <v>1981.4872222221732</v>
      </c>
      <c r="E17" s="1">
        <f t="shared" si="1"/>
        <v>368.0590656558756</v>
      </c>
      <c r="F17" s="1">
        <f t="shared" si="8"/>
        <v>1841.6909343441243</v>
      </c>
      <c r="G17" s="1">
        <f t="shared" si="9"/>
        <v>58578.525964416513</v>
      </c>
      <c r="H17" s="1">
        <f t="shared" si="3"/>
        <v>57463.12944444301</v>
      </c>
      <c r="I17" s="1"/>
      <c r="K17" s="10">
        <f t="shared" si="4"/>
        <v>1981.4872222221732</v>
      </c>
      <c r="L17" s="10">
        <f t="shared" si="4"/>
        <v>368.0590656558756</v>
      </c>
      <c r="M17" s="10">
        <f t="shared" si="2"/>
        <v>1841.6909343441243</v>
      </c>
      <c r="N17" s="10">
        <f t="shared" si="5"/>
        <v>-2209.75</v>
      </c>
      <c r="O17" s="10">
        <f t="shared" si="5"/>
        <v>-1981.4872222221732</v>
      </c>
      <c r="P17" s="10">
        <f t="shared" si="6"/>
        <v>0</v>
      </c>
    </row>
    <row r="18" spans="1:16" x14ac:dyDescent="0.35">
      <c r="A18" s="8">
        <v>8</v>
      </c>
      <c r="B18" s="9">
        <f t="shared" si="7"/>
        <v>44836</v>
      </c>
      <c r="C18" s="1">
        <v>2209.75</v>
      </c>
      <c r="D18" s="1">
        <f t="shared" si="0"/>
        <v>1981.4872222221732</v>
      </c>
      <c r="E18" s="1">
        <f t="shared" si="1"/>
        <v>356.84012141313326</v>
      </c>
      <c r="F18" s="1">
        <f t="shared" si="8"/>
        <v>1852.9098785868669</v>
      </c>
      <c r="G18" s="1">
        <f t="shared" si="9"/>
        <v>56725.616085829643</v>
      </c>
      <c r="H18" s="1">
        <f t="shared" si="3"/>
        <v>55481.642222220835</v>
      </c>
      <c r="I18" s="1"/>
      <c r="K18" s="10">
        <f t="shared" si="4"/>
        <v>1981.4872222221732</v>
      </c>
      <c r="L18" s="10">
        <f t="shared" si="4"/>
        <v>356.84012141313326</v>
      </c>
      <c r="M18" s="10">
        <f t="shared" si="2"/>
        <v>1852.9098785868669</v>
      </c>
      <c r="N18" s="10">
        <f t="shared" si="5"/>
        <v>-2209.75</v>
      </c>
      <c r="O18" s="10">
        <f t="shared" si="5"/>
        <v>-1981.4872222221732</v>
      </c>
      <c r="P18" s="10">
        <f t="shared" si="6"/>
        <v>0</v>
      </c>
    </row>
    <row r="19" spans="1:16" x14ac:dyDescent="0.35">
      <c r="A19" s="8">
        <v>9</v>
      </c>
      <c r="B19" s="9">
        <f t="shared" si="7"/>
        <v>44867</v>
      </c>
      <c r="C19" s="1">
        <v>2209.75</v>
      </c>
      <c r="D19" s="1">
        <f t="shared" si="0"/>
        <v>1981.4872222221732</v>
      </c>
      <c r="E19" s="1">
        <f t="shared" si="1"/>
        <v>345.55283524201701</v>
      </c>
      <c r="F19" s="1">
        <f t="shared" si="8"/>
        <v>1864.197164757983</v>
      </c>
      <c r="G19" s="1">
        <f t="shared" si="9"/>
        <v>54861.418921071658</v>
      </c>
      <c r="H19" s="1">
        <f t="shared" si="3"/>
        <v>53500.15499999866</v>
      </c>
      <c r="I19" s="1"/>
      <c r="K19" s="10">
        <f t="shared" si="4"/>
        <v>1981.4872222221732</v>
      </c>
      <c r="L19" s="10">
        <f t="shared" si="4"/>
        <v>345.55283524201701</v>
      </c>
      <c r="M19" s="10">
        <f t="shared" si="2"/>
        <v>1864.197164757983</v>
      </c>
      <c r="N19" s="10">
        <f t="shared" si="5"/>
        <v>-2209.75</v>
      </c>
      <c r="O19" s="10">
        <f t="shared" si="5"/>
        <v>-1981.4872222221732</v>
      </c>
      <c r="P19" s="10">
        <f t="shared" si="6"/>
        <v>0</v>
      </c>
    </row>
    <row r="20" spans="1:16" x14ac:dyDescent="0.35">
      <c r="A20" s="8">
        <v>10</v>
      </c>
      <c r="B20" s="9">
        <f t="shared" si="7"/>
        <v>44897</v>
      </c>
      <c r="C20" s="1">
        <v>2209.75</v>
      </c>
      <c r="D20" s="1">
        <f t="shared" si="0"/>
        <v>1981.4872222221732</v>
      </c>
      <c r="E20" s="1">
        <f t="shared" si="1"/>
        <v>334.19679082713458</v>
      </c>
      <c r="F20" s="1">
        <f t="shared" si="8"/>
        <v>1875.5532091728655</v>
      </c>
      <c r="G20" s="31">
        <f t="shared" si="9"/>
        <v>52985.86571189879</v>
      </c>
      <c r="H20" s="31">
        <f t="shared" si="3"/>
        <v>51518.667777776485</v>
      </c>
      <c r="I20" s="1"/>
      <c r="K20" s="10">
        <f t="shared" si="4"/>
        <v>1981.4872222221732</v>
      </c>
      <c r="L20" s="10">
        <f t="shared" si="4"/>
        <v>334.19679082713458</v>
      </c>
      <c r="M20" s="10">
        <f t="shared" si="2"/>
        <v>1875.5532091728655</v>
      </c>
      <c r="N20" s="10">
        <f t="shared" si="5"/>
        <v>-2209.75</v>
      </c>
      <c r="O20" s="10">
        <f t="shared" si="5"/>
        <v>-1981.4872222221732</v>
      </c>
      <c r="P20" s="10">
        <f t="shared" si="6"/>
        <v>0</v>
      </c>
    </row>
    <row r="21" spans="1:16" x14ac:dyDescent="0.35">
      <c r="A21" s="8">
        <v>11</v>
      </c>
      <c r="B21" s="9">
        <f t="shared" si="7"/>
        <v>44928</v>
      </c>
      <c r="C21" s="1">
        <v>2209.75</v>
      </c>
      <c r="D21" s="1">
        <f t="shared" si="0"/>
        <v>1981.4872222221732</v>
      </c>
      <c r="E21" s="1">
        <f t="shared" si="1"/>
        <v>322.77156931704423</v>
      </c>
      <c r="F21" s="1">
        <f t="shared" si="8"/>
        <v>1886.9784306829558</v>
      </c>
      <c r="G21" s="15">
        <f t="shared" si="9"/>
        <v>51098.887281215837</v>
      </c>
      <c r="H21" s="15">
        <f t="shared" si="3"/>
        <v>49537.180555554311</v>
      </c>
      <c r="I21" s="1"/>
      <c r="K21" s="10">
        <f t="shared" si="4"/>
        <v>1981.4872222221732</v>
      </c>
      <c r="L21" s="10">
        <f t="shared" si="4"/>
        <v>322.77156931704423</v>
      </c>
      <c r="M21" s="10">
        <f t="shared" si="2"/>
        <v>1886.9784306829558</v>
      </c>
      <c r="N21" s="10">
        <f t="shared" si="5"/>
        <v>-2209.75</v>
      </c>
      <c r="O21" s="10">
        <f t="shared" si="5"/>
        <v>-1981.4872222221732</v>
      </c>
      <c r="P21" s="10">
        <f t="shared" si="6"/>
        <v>0</v>
      </c>
    </row>
    <row r="22" spans="1:16" x14ac:dyDescent="0.35">
      <c r="A22" s="8">
        <v>12</v>
      </c>
      <c r="B22" s="9">
        <f t="shared" si="7"/>
        <v>44959</v>
      </c>
      <c r="C22" s="1">
        <v>2209.75</v>
      </c>
      <c r="D22" s="1">
        <f t="shared" si="0"/>
        <v>1981.4872222221732</v>
      </c>
      <c r="E22" s="1">
        <f t="shared" si="1"/>
        <v>311.27674930880613</v>
      </c>
      <c r="F22" s="1">
        <f t="shared" si="8"/>
        <v>1898.4732506911939</v>
      </c>
      <c r="G22" s="1">
        <f t="shared" si="9"/>
        <v>49200.41403052464</v>
      </c>
      <c r="H22" s="1">
        <f t="shared" si="3"/>
        <v>47555.693333332136</v>
      </c>
      <c r="I22" s="1"/>
      <c r="K22" s="10">
        <f t="shared" si="4"/>
        <v>1981.4872222221732</v>
      </c>
      <c r="L22" s="10">
        <f t="shared" si="4"/>
        <v>311.27674930880613</v>
      </c>
      <c r="M22" s="10">
        <f t="shared" si="2"/>
        <v>1898.4732506911939</v>
      </c>
      <c r="N22" s="10">
        <f t="shared" si="5"/>
        <v>-2209.75</v>
      </c>
      <c r="O22" s="10">
        <f t="shared" si="5"/>
        <v>-1981.4872222221732</v>
      </c>
      <c r="P22" s="10">
        <f t="shared" si="6"/>
        <v>0</v>
      </c>
    </row>
    <row r="23" spans="1:16" x14ac:dyDescent="0.35">
      <c r="A23" s="8">
        <v>13</v>
      </c>
      <c r="B23" s="9">
        <f t="shared" si="7"/>
        <v>44987</v>
      </c>
      <c r="C23" s="1">
        <v>2209.75</v>
      </c>
      <c r="D23" s="1">
        <f t="shared" si="0"/>
        <v>1981.4872222221732</v>
      </c>
      <c r="E23" s="1">
        <f t="shared" si="1"/>
        <v>299.71190683243947</v>
      </c>
      <c r="F23" s="1">
        <f t="shared" si="8"/>
        <v>1910.0380931675604</v>
      </c>
      <c r="G23" s="1">
        <f t="shared" si="9"/>
        <v>47290.375937357079</v>
      </c>
      <c r="H23" s="1">
        <f t="shared" si="3"/>
        <v>45574.206111109961</v>
      </c>
      <c r="I23" s="1"/>
      <c r="K23" s="10">
        <f t="shared" si="4"/>
        <v>1981.4872222221732</v>
      </c>
      <c r="L23" s="10">
        <f t="shared" si="4"/>
        <v>299.71190683243947</v>
      </c>
      <c r="M23" s="10">
        <f t="shared" si="2"/>
        <v>1910.0380931675604</v>
      </c>
      <c r="N23" s="10">
        <f t="shared" si="5"/>
        <v>-2209.75</v>
      </c>
      <c r="O23" s="10">
        <f t="shared" si="5"/>
        <v>-1981.4872222221732</v>
      </c>
      <c r="P23" s="10">
        <f t="shared" si="6"/>
        <v>0</v>
      </c>
    </row>
    <row r="24" spans="1:16" x14ac:dyDescent="0.35">
      <c r="A24" s="8">
        <v>14</v>
      </c>
      <c r="B24" s="9">
        <f t="shared" si="7"/>
        <v>45018</v>
      </c>
      <c r="C24" s="1">
        <v>2209.75</v>
      </c>
      <c r="D24" s="1">
        <f t="shared" si="0"/>
        <v>1981.4872222221732</v>
      </c>
      <c r="E24" s="1">
        <f t="shared" si="1"/>
        <v>288.07661533528494</v>
      </c>
      <c r="F24" s="1">
        <f t="shared" si="8"/>
        <v>1921.6733846647151</v>
      </c>
      <c r="G24" s="1">
        <f t="shared" si="9"/>
        <v>45368.702552692361</v>
      </c>
      <c r="H24" s="1">
        <f t="shared" si="3"/>
        <v>43592.718888887786</v>
      </c>
      <c r="I24" s="1"/>
      <c r="K24" s="10">
        <f t="shared" si="4"/>
        <v>1981.4872222221732</v>
      </c>
      <c r="L24" s="10">
        <f t="shared" si="4"/>
        <v>288.07661533528494</v>
      </c>
      <c r="M24" s="10">
        <f t="shared" si="2"/>
        <v>1921.6733846647151</v>
      </c>
      <c r="N24" s="10">
        <f t="shared" si="5"/>
        <v>-2209.75</v>
      </c>
      <c r="O24" s="10">
        <f t="shared" si="5"/>
        <v>-1981.4872222221732</v>
      </c>
      <c r="P24" s="10">
        <f t="shared" si="6"/>
        <v>0</v>
      </c>
    </row>
    <row r="25" spans="1:16" x14ac:dyDescent="0.35">
      <c r="A25" s="8">
        <v>15</v>
      </c>
      <c r="B25" s="9">
        <f t="shared" si="7"/>
        <v>45048</v>
      </c>
      <c r="C25" s="1">
        <v>2209.75</v>
      </c>
      <c r="D25" s="1">
        <f t="shared" si="0"/>
        <v>1981.4872222221732</v>
      </c>
      <c r="E25" s="1">
        <f t="shared" si="1"/>
        <v>276.37044566627191</v>
      </c>
      <c r="F25" s="1">
        <f t="shared" si="8"/>
        <v>1933.379554333728</v>
      </c>
      <c r="G25" s="1">
        <f t="shared" si="9"/>
        <v>43435.322998358635</v>
      </c>
      <c r="H25" s="1">
        <f t="shared" si="3"/>
        <v>41611.231666665612</v>
      </c>
      <c r="I25" s="1"/>
      <c r="K25" s="10">
        <f t="shared" si="4"/>
        <v>1981.4872222221732</v>
      </c>
      <c r="L25" s="10">
        <f t="shared" si="4"/>
        <v>276.37044566627191</v>
      </c>
      <c r="M25" s="10">
        <f t="shared" si="2"/>
        <v>1933.379554333728</v>
      </c>
      <c r="N25" s="10">
        <f t="shared" si="5"/>
        <v>-2209.75</v>
      </c>
      <c r="O25" s="10">
        <f t="shared" si="5"/>
        <v>-1981.4872222221732</v>
      </c>
      <c r="P25" s="10">
        <f t="shared" si="6"/>
        <v>0</v>
      </c>
    </row>
    <row r="26" spans="1:16" x14ac:dyDescent="0.35">
      <c r="A26" s="8">
        <v>16</v>
      </c>
      <c r="B26" s="9">
        <f t="shared" si="7"/>
        <v>45079</v>
      </c>
      <c r="C26" s="1">
        <v>2209.75</v>
      </c>
      <c r="D26" s="1">
        <f t="shared" si="0"/>
        <v>1981.4872222221732</v>
      </c>
      <c r="E26" s="1">
        <f t="shared" si="1"/>
        <v>264.59296606008996</v>
      </c>
      <c r="F26" s="1">
        <f t="shared" si="8"/>
        <v>1945.15703393991</v>
      </c>
      <c r="G26" s="1">
        <f t="shared" si="9"/>
        <v>41490.165964418724</v>
      </c>
      <c r="H26" s="1">
        <f t="shared" si="3"/>
        <v>39629.744444443437</v>
      </c>
      <c r="I26" s="1"/>
      <c r="K26" s="10">
        <f t="shared" si="4"/>
        <v>1981.4872222221732</v>
      </c>
      <c r="L26" s="10">
        <f t="shared" si="4"/>
        <v>264.59296606008996</v>
      </c>
      <c r="M26" s="10">
        <f t="shared" si="2"/>
        <v>1945.15703393991</v>
      </c>
      <c r="N26" s="10">
        <f t="shared" si="5"/>
        <v>-2209.75</v>
      </c>
      <c r="O26" s="10">
        <f t="shared" si="5"/>
        <v>-1981.4872222221732</v>
      </c>
      <c r="P26" s="10">
        <f t="shared" si="6"/>
        <v>0</v>
      </c>
    </row>
    <row r="27" spans="1:16" x14ac:dyDescent="0.35">
      <c r="A27" s="8">
        <v>17</v>
      </c>
      <c r="B27" s="9">
        <f t="shared" si="7"/>
        <v>45109</v>
      </c>
      <c r="C27" s="1">
        <v>2209.75</v>
      </c>
      <c r="D27" s="1">
        <f t="shared" si="0"/>
        <v>1981.4872222221732</v>
      </c>
      <c r="E27" s="1">
        <f t="shared" si="1"/>
        <v>252.74374212126352</v>
      </c>
      <c r="F27" s="1">
        <f t="shared" si="8"/>
        <v>1957.0062578787365</v>
      </c>
      <c r="G27" s="1">
        <f t="shared" si="9"/>
        <v>39533.159706539991</v>
      </c>
      <c r="H27" s="1">
        <f t="shared" si="3"/>
        <v>37648.257222221262</v>
      </c>
      <c r="I27" s="1"/>
      <c r="K27" s="10">
        <f t="shared" si="4"/>
        <v>1981.4872222221732</v>
      </c>
      <c r="L27" s="10">
        <f t="shared" si="4"/>
        <v>252.74374212126352</v>
      </c>
      <c r="M27" s="10">
        <f t="shared" si="2"/>
        <v>1957.0062578787365</v>
      </c>
      <c r="N27" s="10">
        <f t="shared" si="5"/>
        <v>-2209.75</v>
      </c>
      <c r="O27" s="10">
        <f t="shared" si="5"/>
        <v>-1981.4872222221732</v>
      </c>
      <c r="P27" s="10">
        <f t="shared" si="6"/>
        <v>0</v>
      </c>
    </row>
    <row r="28" spans="1:16" x14ac:dyDescent="0.35">
      <c r="A28" s="8">
        <v>18</v>
      </c>
      <c r="B28" s="9">
        <f t="shared" si="7"/>
        <v>45140</v>
      </c>
      <c r="C28" s="1">
        <v>2209.75</v>
      </c>
      <c r="D28" s="1">
        <f t="shared" si="0"/>
        <v>1981.4872222221732</v>
      </c>
      <c r="E28" s="1">
        <f t="shared" si="1"/>
        <v>240.8223368081303</v>
      </c>
      <c r="F28" s="1">
        <f t="shared" si="8"/>
        <v>1968.9276631918697</v>
      </c>
      <c r="G28" s="1">
        <f t="shared" si="9"/>
        <v>37564.232043348122</v>
      </c>
      <c r="H28" s="1">
        <f t="shared" si="3"/>
        <v>35666.769999999087</v>
      </c>
      <c r="I28" s="1"/>
      <c r="K28" s="10">
        <f t="shared" si="4"/>
        <v>1981.4872222221732</v>
      </c>
      <c r="L28" s="10">
        <f t="shared" si="4"/>
        <v>240.8223368081303</v>
      </c>
      <c r="M28" s="10">
        <f t="shared" si="2"/>
        <v>1968.9276631918697</v>
      </c>
      <c r="N28" s="10">
        <f t="shared" si="5"/>
        <v>-2209.75</v>
      </c>
      <c r="O28" s="10">
        <f t="shared" si="5"/>
        <v>-1981.4872222221732</v>
      </c>
      <c r="P28" s="10">
        <f t="shared" si="6"/>
        <v>0</v>
      </c>
    </row>
    <row r="29" spans="1:16" x14ac:dyDescent="0.35">
      <c r="A29" s="8">
        <v>19</v>
      </c>
      <c r="B29" s="9">
        <f t="shared" si="7"/>
        <v>45171</v>
      </c>
      <c r="C29" s="1">
        <v>2209.75</v>
      </c>
      <c r="D29" s="1">
        <f t="shared" si="0"/>
        <v>1981.4872222221732</v>
      </c>
      <c r="E29" s="1">
        <f t="shared" si="1"/>
        <v>228.82831041672105</v>
      </c>
      <c r="F29" s="1">
        <f t="shared" si="8"/>
        <v>1980.921689583279</v>
      </c>
      <c r="G29" s="1">
        <f t="shared" si="9"/>
        <v>35583.310353764842</v>
      </c>
      <c r="H29" s="1">
        <f t="shared" si="3"/>
        <v>33685.282777776913</v>
      </c>
      <c r="I29" s="1"/>
      <c r="K29" s="10">
        <f t="shared" si="4"/>
        <v>1981.4872222221732</v>
      </c>
      <c r="L29" s="10">
        <f t="shared" si="4"/>
        <v>228.82831041672105</v>
      </c>
      <c r="M29" s="10">
        <f t="shared" si="2"/>
        <v>1980.921689583279</v>
      </c>
      <c r="N29" s="10">
        <f t="shared" si="5"/>
        <v>-2209.75</v>
      </c>
      <c r="O29" s="10">
        <f t="shared" si="5"/>
        <v>-1981.4872222221732</v>
      </c>
      <c r="P29" s="10">
        <f t="shared" si="6"/>
        <v>0</v>
      </c>
    </row>
    <row r="30" spans="1:16" x14ac:dyDescent="0.35">
      <c r="A30" s="8">
        <v>20</v>
      </c>
      <c r="B30" s="9">
        <f t="shared" si="7"/>
        <v>45201</v>
      </c>
      <c r="C30" s="1">
        <v>2209.75</v>
      </c>
      <c r="D30" s="1">
        <f t="shared" si="0"/>
        <v>1981.4872222221732</v>
      </c>
      <c r="E30" s="1">
        <f t="shared" si="1"/>
        <v>216.76122056454219</v>
      </c>
      <c r="F30" s="1">
        <f t="shared" si="8"/>
        <v>1992.9887794354579</v>
      </c>
      <c r="G30" s="1">
        <f t="shared" si="9"/>
        <v>33590.321574329384</v>
      </c>
      <c r="H30" s="1">
        <f t="shared" si="3"/>
        <v>31703.795555554738</v>
      </c>
      <c r="I30" s="1"/>
      <c r="K30" s="10">
        <f t="shared" si="4"/>
        <v>1981.4872222221732</v>
      </c>
      <c r="L30" s="10">
        <f t="shared" si="4"/>
        <v>216.76122056454219</v>
      </c>
      <c r="M30" s="10">
        <f t="shared" si="2"/>
        <v>1992.9887794354579</v>
      </c>
      <c r="N30" s="10">
        <f t="shared" si="5"/>
        <v>-2209.75</v>
      </c>
      <c r="O30" s="10">
        <f t="shared" si="5"/>
        <v>-1981.4872222221732</v>
      </c>
      <c r="P30" s="10">
        <f t="shared" si="6"/>
        <v>0</v>
      </c>
    </row>
    <row r="31" spans="1:16" x14ac:dyDescent="0.35">
      <c r="A31" s="8">
        <v>21</v>
      </c>
      <c r="B31" s="9">
        <f t="shared" si="7"/>
        <v>45232</v>
      </c>
      <c r="C31" s="1">
        <v>2209.75</v>
      </c>
      <c r="D31" s="1">
        <f t="shared" si="0"/>
        <v>1981.4872222221732</v>
      </c>
      <c r="E31" s="1">
        <f t="shared" si="1"/>
        <v>204.62062217425893</v>
      </c>
      <c r="F31" s="1">
        <f t="shared" si="8"/>
        <v>2005.1293778257411</v>
      </c>
      <c r="G31" s="1">
        <f t="shared" si="9"/>
        <v>31585.192196503642</v>
      </c>
      <c r="H31" s="1">
        <f t="shared" si="3"/>
        <v>29722.308333332563</v>
      </c>
      <c r="I31" s="1"/>
      <c r="K31" s="10">
        <f t="shared" si="4"/>
        <v>1981.4872222221732</v>
      </c>
      <c r="L31" s="10">
        <f t="shared" si="4"/>
        <v>204.62062217425893</v>
      </c>
      <c r="M31" s="10">
        <f t="shared" si="2"/>
        <v>2005.1293778257411</v>
      </c>
      <c r="N31" s="10">
        <f t="shared" si="5"/>
        <v>-2209.75</v>
      </c>
      <c r="O31" s="10">
        <f t="shared" si="5"/>
        <v>-1981.4872222221732</v>
      </c>
      <c r="P31" s="10">
        <f t="shared" si="6"/>
        <v>0</v>
      </c>
    </row>
    <row r="32" spans="1:16" x14ac:dyDescent="0.35">
      <c r="A32" s="8">
        <v>22</v>
      </c>
      <c r="B32" s="9">
        <f t="shared" si="7"/>
        <v>45262</v>
      </c>
      <c r="C32" s="1">
        <v>2209.75</v>
      </c>
      <c r="D32" s="1">
        <f t="shared" si="0"/>
        <v>1981.4872222221732</v>
      </c>
      <c r="E32" s="1">
        <f t="shared" si="1"/>
        <v>192.40606745727928</v>
      </c>
      <c r="F32" s="1">
        <f t="shared" si="8"/>
        <v>2017.3439325427207</v>
      </c>
      <c r="G32" s="1">
        <f t="shared" si="9"/>
        <v>29567.848263960921</v>
      </c>
      <c r="H32" s="1">
        <f t="shared" si="3"/>
        <v>27740.821111110388</v>
      </c>
      <c r="I32" s="1"/>
      <c r="K32" s="10">
        <f t="shared" si="4"/>
        <v>1981.4872222221732</v>
      </c>
      <c r="L32" s="10">
        <f t="shared" si="4"/>
        <v>192.40606745727928</v>
      </c>
      <c r="M32" s="10">
        <f t="shared" si="2"/>
        <v>2017.3439325427207</v>
      </c>
      <c r="N32" s="10">
        <f t="shared" si="5"/>
        <v>-2209.75</v>
      </c>
      <c r="O32" s="10">
        <f t="shared" si="5"/>
        <v>-1981.4872222221732</v>
      </c>
      <c r="P32" s="10">
        <f t="shared" si="6"/>
        <v>0</v>
      </c>
    </row>
    <row r="33" spans="1:16" x14ac:dyDescent="0.35">
      <c r="A33" s="8">
        <v>23</v>
      </c>
      <c r="B33" s="9">
        <f t="shared" si="7"/>
        <v>45293</v>
      </c>
      <c r="C33" s="1">
        <v>2209.75</v>
      </c>
      <c r="D33" s="1">
        <f t="shared" si="0"/>
        <v>1981.4872222221732</v>
      </c>
      <c r="E33" s="1">
        <f t="shared" si="1"/>
        <v>180.11710589723805</v>
      </c>
      <c r="F33" s="1">
        <f t="shared" si="8"/>
        <v>2029.6328941027618</v>
      </c>
      <c r="G33" s="1">
        <f t="shared" si="9"/>
        <v>27538.215369858161</v>
      </c>
      <c r="H33" s="1">
        <f t="shared" si="3"/>
        <v>25759.333888888214</v>
      </c>
      <c r="I33" s="1"/>
      <c r="K33" s="10">
        <f t="shared" si="4"/>
        <v>1981.4872222221732</v>
      </c>
      <c r="L33" s="10">
        <f t="shared" si="4"/>
        <v>180.11710589723805</v>
      </c>
      <c r="M33" s="10">
        <f t="shared" si="2"/>
        <v>2029.6328941027618</v>
      </c>
      <c r="N33" s="10">
        <f t="shared" si="5"/>
        <v>-2209.75</v>
      </c>
      <c r="O33" s="10">
        <f t="shared" si="5"/>
        <v>-1981.4872222221732</v>
      </c>
      <c r="P33" s="10">
        <f t="shared" si="6"/>
        <v>0</v>
      </c>
    </row>
    <row r="34" spans="1:16" x14ac:dyDescent="0.35">
      <c r="A34" s="8">
        <v>24</v>
      </c>
      <c r="B34" s="9">
        <f t="shared" si="7"/>
        <v>45324</v>
      </c>
      <c r="C34" s="1">
        <v>2209.75</v>
      </c>
      <c r="D34" s="1">
        <f t="shared" si="0"/>
        <v>1981.4872222221732</v>
      </c>
      <c r="E34" s="1">
        <f t="shared" si="1"/>
        <v>167.7532842333801</v>
      </c>
      <c r="F34" s="1">
        <f t="shared" si="8"/>
        <v>2041.9967157666199</v>
      </c>
      <c r="G34" s="1">
        <f t="shared" si="9"/>
        <v>25496.218654091539</v>
      </c>
      <c r="H34" s="1">
        <f t="shared" si="3"/>
        <v>23777.846666666039</v>
      </c>
      <c r="I34" s="1"/>
      <c r="K34" s="10">
        <f t="shared" si="4"/>
        <v>1981.4872222221732</v>
      </c>
      <c r="L34" s="10">
        <f t="shared" si="4"/>
        <v>167.7532842333801</v>
      </c>
      <c r="M34" s="10">
        <f t="shared" si="2"/>
        <v>2041.9967157666199</v>
      </c>
      <c r="N34" s="10">
        <f t="shared" si="5"/>
        <v>-2209.75</v>
      </c>
      <c r="O34" s="10">
        <f t="shared" si="5"/>
        <v>-1981.4872222221732</v>
      </c>
      <c r="P34" s="10">
        <f t="shared" si="6"/>
        <v>0</v>
      </c>
    </row>
    <row r="35" spans="1:16" x14ac:dyDescent="0.35">
      <c r="A35" s="8">
        <v>25</v>
      </c>
      <c r="B35" s="9">
        <f t="shared" si="7"/>
        <v>45353</v>
      </c>
      <c r="C35" s="1">
        <v>2209.75</v>
      </c>
      <c r="D35" s="1">
        <f t="shared" si="0"/>
        <v>1981.4872222221732</v>
      </c>
      <c r="E35" s="1">
        <f t="shared" si="1"/>
        <v>155.31414644384253</v>
      </c>
      <c r="F35" s="1">
        <f t="shared" si="8"/>
        <v>2054.4358535561573</v>
      </c>
      <c r="G35" s="1">
        <f t="shared" si="9"/>
        <v>23441.78280053538</v>
      </c>
      <c r="H35" s="1">
        <f t="shared" si="3"/>
        <v>21796.359444443864</v>
      </c>
      <c r="K35" s="10">
        <f t="shared" si="4"/>
        <v>1981.4872222221732</v>
      </c>
      <c r="L35" s="10">
        <f t="shared" si="4"/>
        <v>155.31414644384253</v>
      </c>
      <c r="M35" s="10">
        <f t="shared" si="2"/>
        <v>2054.4358535561573</v>
      </c>
      <c r="N35" s="10">
        <f t="shared" si="5"/>
        <v>-2209.75</v>
      </c>
      <c r="O35" s="10">
        <f t="shared" si="5"/>
        <v>-1981.4872222221732</v>
      </c>
      <c r="P35" s="10">
        <f t="shared" si="6"/>
        <v>0</v>
      </c>
    </row>
    <row r="36" spans="1:16" x14ac:dyDescent="0.35">
      <c r="A36" s="8">
        <v>26</v>
      </c>
      <c r="B36" s="9">
        <f t="shared" si="7"/>
        <v>45384</v>
      </c>
      <c r="C36" s="1">
        <v>2209.75</v>
      </c>
      <c r="D36" s="1">
        <f t="shared" si="0"/>
        <v>1981.4872222221732</v>
      </c>
      <c r="E36" s="1">
        <f t="shared" si="1"/>
        <v>142.79923372883502</v>
      </c>
      <c r="F36" s="1">
        <f t="shared" si="8"/>
        <v>2066.9507662711649</v>
      </c>
      <c r="G36" s="1">
        <f t="shared" si="9"/>
        <v>21374.832034264215</v>
      </c>
      <c r="H36" s="1">
        <f t="shared" si="3"/>
        <v>19814.872222221689</v>
      </c>
      <c r="K36" s="10">
        <f t="shared" si="4"/>
        <v>1981.4872222221732</v>
      </c>
      <c r="L36" s="10">
        <f t="shared" si="4"/>
        <v>142.79923372883502</v>
      </c>
      <c r="M36" s="10">
        <f t="shared" si="2"/>
        <v>2066.9507662711649</v>
      </c>
      <c r="N36" s="10">
        <f t="shared" si="5"/>
        <v>-2209.75</v>
      </c>
      <c r="O36" s="10">
        <f t="shared" si="5"/>
        <v>-1981.4872222221732</v>
      </c>
      <c r="P36" s="10">
        <f t="shared" si="6"/>
        <v>0</v>
      </c>
    </row>
    <row r="37" spans="1:16" x14ac:dyDescent="0.35">
      <c r="A37" s="8">
        <v>27</v>
      </c>
      <c r="B37" s="9">
        <f t="shared" si="7"/>
        <v>45414</v>
      </c>
      <c r="C37" s="1">
        <v>2209.75</v>
      </c>
      <c r="D37" s="1">
        <f t="shared" si="0"/>
        <v>1981.4872222221732</v>
      </c>
      <c r="E37" s="1">
        <f t="shared" si="1"/>
        <v>130.20808449371756</v>
      </c>
      <c r="F37" s="1">
        <f t="shared" si="8"/>
        <v>2079.5419155062823</v>
      </c>
      <c r="G37" s="1">
        <f t="shared" si="9"/>
        <v>19295.290118757934</v>
      </c>
      <c r="H37" s="1">
        <f t="shared" si="3"/>
        <v>17833.384999999515</v>
      </c>
      <c r="K37" s="10">
        <f t="shared" si="4"/>
        <v>1981.4872222221732</v>
      </c>
      <c r="L37" s="10">
        <f t="shared" si="4"/>
        <v>130.20808449371756</v>
      </c>
      <c r="M37" s="10">
        <f t="shared" si="2"/>
        <v>2079.5419155062823</v>
      </c>
      <c r="N37" s="10">
        <f t="shared" si="5"/>
        <v>-2209.75</v>
      </c>
      <c r="O37" s="10">
        <f t="shared" si="5"/>
        <v>-1981.4872222221732</v>
      </c>
      <c r="P37" s="10">
        <f t="shared" si="6"/>
        <v>0</v>
      </c>
    </row>
    <row r="38" spans="1:16" x14ac:dyDescent="0.35">
      <c r="A38" s="8">
        <v>28</v>
      </c>
      <c r="B38" s="9">
        <f t="shared" si="7"/>
        <v>45445</v>
      </c>
      <c r="C38" s="1">
        <v>2209.75</v>
      </c>
      <c r="D38" s="1">
        <f t="shared" si="0"/>
        <v>1981.4872222221732</v>
      </c>
      <c r="E38" s="1">
        <f t="shared" si="1"/>
        <v>117.54023433197523</v>
      </c>
      <c r="F38" s="1">
        <f t="shared" si="8"/>
        <v>2092.2097656680248</v>
      </c>
      <c r="G38" s="1">
        <f t="shared" si="9"/>
        <v>17203.08035308991</v>
      </c>
      <c r="H38" s="1">
        <f t="shared" si="3"/>
        <v>15851.897777777342</v>
      </c>
      <c r="K38" s="10">
        <f t="shared" ref="K38:L46" si="10">D38</f>
        <v>1981.4872222221732</v>
      </c>
      <c r="L38" s="10">
        <f t="shared" si="10"/>
        <v>117.54023433197523</v>
      </c>
      <c r="M38" s="10">
        <f t="shared" si="2"/>
        <v>2092.2097656680248</v>
      </c>
      <c r="N38" s="10">
        <f t="shared" ref="N38:O46" si="11">-C38</f>
        <v>-2209.75</v>
      </c>
      <c r="O38" s="10">
        <f t="shared" si="11"/>
        <v>-1981.4872222221732</v>
      </c>
      <c r="P38" s="10">
        <f t="shared" si="6"/>
        <v>0</v>
      </c>
    </row>
    <row r="39" spans="1:16" x14ac:dyDescent="0.35">
      <c r="A39" s="8">
        <v>29</v>
      </c>
      <c r="B39" s="9">
        <f t="shared" si="7"/>
        <v>45475</v>
      </c>
      <c r="C39" s="1">
        <v>2209.75</v>
      </c>
      <c r="D39" s="1">
        <f t="shared" si="0"/>
        <v>1981.4872222221732</v>
      </c>
      <c r="E39" s="1">
        <f t="shared" si="1"/>
        <v>104.79521600808921</v>
      </c>
      <c r="F39" s="1">
        <f t="shared" si="8"/>
        <v>2104.954783991911</v>
      </c>
      <c r="G39" s="1">
        <f t="shared" si="9"/>
        <v>15098.125569098</v>
      </c>
      <c r="H39" s="1">
        <f t="shared" si="3"/>
        <v>13870.410555555169</v>
      </c>
      <c r="K39" s="10">
        <f t="shared" si="10"/>
        <v>1981.4872222221732</v>
      </c>
      <c r="L39" s="10">
        <f t="shared" si="10"/>
        <v>104.79521600808921</v>
      </c>
      <c r="M39" s="10">
        <f t="shared" si="2"/>
        <v>2104.954783991911</v>
      </c>
      <c r="N39" s="10">
        <f t="shared" si="11"/>
        <v>-2209.75</v>
      </c>
      <c r="O39" s="10">
        <f t="shared" si="11"/>
        <v>-1981.4872222221732</v>
      </c>
      <c r="P39" s="10">
        <f t="shared" si="6"/>
        <v>0</v>
      </c>
    </row>
    <row r="40" spans="1:16" x14ac:dyDescent="0.35">
      <c r="A40" s="8">
        <v>30</v>
      </c>
      <c r="B40" s="9">
        <f t="shared" si="7"/>
        <v>45506</v>
      </c>
      <c r="C40" s="1">
        <v>2209.75</v>
      </c>
      <c r="D40" s="1">
        <f t="shared" si="0"/>
        <v>1981.4872222221732</v>
      </c>
      <c r="E40" s="1">
        <f t="shared" si="1"/>
        <v>91.972559440303542</v>
      </c>
      <c r="F40" s="1">
        <f t="shared" si="8"/>
        <v>2117.7774405596965</v>
      </c>
      <c r="G40" s="1">
        <f t="shared" si="9"/>
        <v>12980.348128538304</v>
      </c>
      <c r="H40" s="1">
        <f t="shared" si="3"/>
        <v>11888.923333332996</v>
      </c>
      <c r="K40" s="10">
        <f t="shared" si="10"/>
        <v>1981.4872222221732</v>
      </c>
      <c r="L40" s="10">
        <f t="shared" si="10"/>
        <v>91.972559440303542</v>
      </c>
      <c r="M40" s="10">
        <f t="shared" si="2"/>
        <v>2117.7774405596965</v>
      </c>
      <c r="N40" s="10">
        <f t="shared" si="11"/>
        <v>-2209.75</v>
      </c>
      <c r="O40" s="10">
        <f t="shared" si="11"/>
        <v>-1981.4872222221732</v>
      </c>
      <c r="P40" s="10">
        <f t="shared" si="6"/>
        <v>0</v>
      </c>
    </row>
    <row r="41" spans="1:16" x14ac:dyDescent="0.35">
      <c r="A41" s="8">
        <v>31</v>
      </c>
      <c r="B41" s="9">
        <f t="shared" si="7"/>
        <v>45537</v>
      </c>
      <c r="C41" s="1">
        <v>2209.75</v>
      </c>
      <c r="D41" s="1">
        <f t="shared" si="0"/>
        <v>1981.4872222221732</v>
      </c>
      <c r="E41" s="1">
        <f t="shared" si="1"/>
        <v>79.071791683286733</v>
      </c>
      <c r="F41" s="1">
        <f t="shared" si="8"/>
        <v>2130.6782083167132</v>
      </c>
      <c r="G41" s="1">
        <f t="shared" si="9"/>
        <v>10849.669920221591</v>
      </c>
      <c r="H41" s="1">
        <f t="shared" si="3"/>
        <v>9907.4361111108228</v>
      </c>
      <c r="K41" s="10">
        <f t="shared" si="10"/>
        <v>1981.4872222221732</v>
      </c>
      <c r="L41" s="10">
        <f t="shared" si="10"/>
        <v>79.071791683286733</v>
      </c>
      <c r="M41" s="10">
        <f t="shared" si="2"/>
        <v>2130.6782083167132</v>
      </c>
      <c r="N41" s="10">
        <f t="shared" si="11"/>
        <v>-2209.75</v>
      </c>
      <c r="O41" s="10">
        <f t="shared" si="11"/>
        <v>-1981.4872222221732</v>
      </c>
      <c r="P41" s="10">
        <f t="shared" si="6"/>
        <v>0</v>
      </c>
    </row>
    <row r="42" spans="1:16" x14ac:dyDescent="0.35">
      <c r="A42" s="8">
        <v>32</v>
      </c>
      <c r="B42" s="9">
        <f t="shared" si="7"/>
        <v>45567</v>
      </c>
      <c r="C42" s="1">
        <v>2209.75</v>
      </c>
      <c r="D42" s="1">
        <f t="shared" si="0"/>
        <v>1981.4872222221732</v>
      </c>
      <c r="E42" s="1">
        <f t="shared" si="1"/>
        <v>66.092436910687923</v>
      </c>
      <c r="F42" s="1">
        <f t="shared" si="8"/>
        <v>2143.6575630893121</v>
      </c>
      <c r="G42" s="1">
        <f t="shared" si="9"/>
        <v>8706.0123571322802</v>
      </c>
      <c r="H42" s="1">
        <f t="shared" si="3"/>
        <v>7925.9488888886499</v>
      </c>
      <c r="K42" s="10">
        <f t="shared" si="10"/>
        <v>1981.4872222221732</v>
      </c>
      <c r="L42" s="10">
        <f t="shared" si="10"/>
        <v>66.092436910687923</v>
      </c>
      <c r="M42" s="10">
        <f t="shared" si="2"/>
        <v>2143.6575630893121</v>
      </c>
      <c r="N42" s="10">
        <f t="shared" si="11"/>
        <v>-2209.75</v>
      </c>
      <c r="O42" s="10">
        <f t="shared" si="11"/>
        <v>-1981.4872222221732</v>
      </c>
      <c r="P42" s="10">
        <f t="shared" si="6"/>
        <v>0</v>
      </c>
    </row>
    <row r="43" spans="1:16" x14ac:dyDescent="0.35">
      <c r="A43" s="8">
        <v>33</v>
      </c>
      <c r="B43" s="9">
        <f t="shared" si="7"/>
        <v>45598</v>
      </c>
      <c r="C43" s="1">
        <v>2209.75</v>
      </c>
      <c r="D43" s="1">
        <f t="shared" si="0"/>
        <v>1981.4872222221732</v>
      </c>
      <c r="E43" s="1">
        <f t="shared" si="1"/>
        <v>53.034016397586662</v>
      </c>
      <c r="F43" s="1">
        <f t="shared" si="8"/>
        <v>2156.7159836024134</v>
      </c>
      <c r="G43" s="1">
        <f t="shared" si="9"/>
        <v>6549.2963735298672</v>
      </c>
      <c r="H43" s="1">
        <f t="shared" si="3"/>
        <v>5944.461666666477</v>
      </c>
      <c r="K43" s="10">
        <f t="shared" si="10"/>
        <v>1981.4872222221732</v>
      </c>
      <c r="L43" s="10">
        <f t="shared" si="10"/>
        <v>53.034016397586662</v>
      </c>
      <c r="M43" s="10">
        <f t="shared" si="2"/>
        <v>2156.7159836024134</v>
      </c>
      <c r="N43" s="10">
        <f t="shared" si="11"/>
        <v>-2209.75</v>
      </c>
      <c r="O43" s="10">
        <f t="shared" si="11"/>
        <v>-1981.4872222221732</v>
      </c>
      <c r="P43" s="10">
        <f t="shared" si="6"/>
        <v>0</v>
      </c>
    </row>
    <row r="44" spans="1:16" x14ac:dyDescent="0.35">
      <c r="A44" s="8">
        <v>34</v>
      </c>
      <c r="B44" s="9">
        <f t="shared" si="7"/>
        <v>45628</v>
      </c>
      <c r="C44" s="1">
        <v>2209.75</v>
      </c>
      <c r="D44" s="1">
        <f t="shared" si="0"/>
        <v>1981.4872222221732</v>
      </c>
      <c r="E44" s="1">
        <f t="shared" si="1"/>
        <v>39.896048502835868</v>
      </c>
      <c r="F44" s="1">
        <f t="shared" si="8"/>
        <v>2169.853951497164</v>
      </c>
      <c r="G44" s="1">
        <f t="shared" si="9"/>
        <v>4379.4424220327028</v>
      </c>
      <c r="H44" s="1">
        <f t="shared" si="3"/>
        <v>3962.974444444304</v>
      </c>
      <c r="K44" s="10">
        <f t="shared" si="10"/>
        <v>1981.4872222221732</v>
      </c>
      <c r="L44" s="10">
        <f t="shared" si="10"/>
        <v>39.896048502835868</v>
      </c>
      <c r="M44" s="10">
        <f t="shared" si="2"/>
        <v>2169.853951497164</v>
      </c>
      <c r="N44" s="10">
        <f t="shared" si="11"/>
        <v>-2209.75</v>
      </c>
      <c r="O44" s="10">
        <f t="shared" si="11"/>
        <v>-1981.4872222221732</v>
      </c>
      <c r="P44" s="10">
        <f t="shared" si="6"/>
        <v>0</v>
      </c>
    </row>
    <row r="45" spans="1:16" x14ac:dyDescent="0.35">
      <c r="A45" s="8">
        <v>35</v>
      </c>
      <c r="B45" s="9">
        <f t="shared" si="7"/>
        <v>45659</v>
      </c>
      <c r="C45" s="1">
        <v>2209.75</v>
      </c>
      <c r="D45" s="1">
        <f t="shared" si="0"/>
        <v>1981.4872222221732</v>
      </c>
      <c r="E45" s="1">
        <f t="shared" si="1"/>
        <v>26.678048651297136</v>
      </c>
      <c r="F45" s="1">
        <f t="shared" si="8"/>
        <v>2183.0719513487029</v>
      </c>
      <c r="G45" s="1">
        <f t="shared" si="9"/>
        <v>2196.3704706839999</v>
      </c>
      <c r="H45" s="1">
        <f t="shared" si="3"/>
        <v>1981.4872222221309</v>
      </c>
      <c r="K45" s="10">
        <f t="shared" si="10"/>
        <v>1981.4872222221732</v>
      </c>
      <c r="L45" s="10">
        <f t="shared" si="10"/>
        <v>26.678048651297136</v>
      </c>
      <c r="M45" s="10">
        <f t="shared" si="2"/>
        <v>2183.0719513487029</v>
      </c>
      <c r="N45" s="10">
        <f t="shared" si="11"/>
        <v>-2209.75</v>
      </c>
      <c r="O45" s="10">
        <f t="shared" si="11"/>
        <v>-1981.4872222221732</v>
      </c>
      <c r="P45" s="10">
        <f t="shared" si="6"/>
        <v>0</v>
      </c>
    </row>
    <row r="46" spans="1:16" x14ac:dyDescent="0.35">
      <c r="A46" s="8">
        <v>36</v>
      </c>
      <c r="B46" s="9">
        <f t="shared" si="7"/>
        <v>45690</v>
      </c>
      <c r="C46" s="1">
        <v>2209.75</v>
      </c>
      <c r="D46" s="1">
        <f t="shared" si="0"/>
        <v>1981.4872222221732</v>
      </c>
      <c r="E46" s="1">
        <f t="shared" si="1"/>
        <v>13.379529315967929</v>
      </c>
      <c r="F46" s="1">
        <f t="shared" si="8"/>
        <v>2196.3704706840322</v>
      </c>
      <c r="G46" s="15">
        <f t="shared" si="9"/>
        <v>-3.2187585929932538E-11</v>
      </c>
      <c r="H46" s="15">
        <f t="shared" si="3"/>
        <v>-4.2291503632441163E-11</v>
      </c>
      <c r="K46" s="10">
        <f t="shared" si="10"/>
        <v>1981.4872222221732</v>
      </c>
      <c r="L46" s="10">
        <f t="shared" si="10"/>
        <v>13.379529315967929</v>
      </c>
      <c r="M46" s="10">
        <f t="shared" si="2"/>
        <v>2196.3704706840322</v>
      </c>
      <c r="N46" s="10">
        <f t="shared" si="11"/>
        <v>-2209.75</v>
      </c>
      <c r="O46" s="10">
        <f t="shared" si="11"/>
        <v>-1981.4872222221732</v>
      </c>
      <c r="P46" s="10">
        <f t="shared" si="6"/>
        <v>0</v>
      </c>
    </row>
    <row r="48" spans="1:16" x14ac:dyDescent="0.35">
      <c r="A48" s="21" t="s">
        <v>97</v>
      </c>
    </row>
    <row r="49" spans="1:3" x14ac:dyDescent="0.35">
      <c r="A49" t="s">
        <v>25</v>
      </c>
      <c r="B49" s="10">
        <f>SUM(K11:K20)</f>
        <v>19814.872222221733</v>
      </c>
      <c r="C49" t="s">
        <v>21</v>
      </c>
    </row>
    <row r="50" spans="1:3" x14ac:dyDescent="0.35">
      <c r="A50" t="s">
        <v>24</v>
      </c>
      <c r="B50" s="10">
        <f>SUM(L11:L20)</f>
        <v>3844.8257119005652</v>
      </c>
      <c r="C50" t="s">
        <v>21</v>
      </c>
    </row>
    <row r="52" spans="1:3" x14ac:dyDescent="0.35">
      <c r="A52" s="21" t="s">
        <v>98</v>
      </c>
      <c r="B52" s="2"/>
    </row>
    <row r="53" spans="1:3" x14ac:dyDescent="0.35">
      <c r="A53" t="s">
        <v>26</v>
      </c>
      <c r="B53" s="10">
        <f>G20</f>
        <v>52985.86571189879</v>
      </c>
      <c r="C53" t="s">
        <v>22</v>
      </c>
    </row>
    <row r="54" spans="1:3" x14ac:dyDescent="0.35">
      <c r="A54" t="s">
        <v>27</v>
      </c>
      <c r="B54" s="10">
        <f>H2</f>
        <v>71333.539999998233</v>
      </c>
      <c r="C54" t="s">
        <v>21</v>
      </c>
    </row>
    <row r="55" spans="1:3" x14ac:dyDescent="0.35">
      <c r="A55" t="s">
        <v>94</v>
      </c>
      <c r="B55" s="10">
        <f>B54-H20</f>
        <v>19814.872222221748</v>
      </c>
      <c r="C55" t="s">
        <v>22</v>
      </c>
    </row>
    <row r="56" spans="1:3" x14ac:dyDescent="0.35">
      <c r="B56" s="10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ED46-E0D5-422B-BC65-247605D3B773}">
  <dimension ref="A1:P56"/>
  <sheetViews>
    <sheetView zoomScaleNormal="100" workbookViewId="0">
      <selection activeCell="B3" sqref="B3"/>
    </sheetView>
  </sheetViews>
  <sheetFormatPr defaultColWidth="8.81640625" defaultRowHeight="14.5" x14ac:dyDescent="0.35"/>
  <cols>
    <col min="1" max="1" width="34.453125" customWidth="1"/>
    <col min="2" max="2" width="19" customWidth="1"/>
    <col min="3" max="3" width="16.54296875" customWidth="1"/>
    <col min="4" max="4" width="21.453125" bestFit="1" customWidth="1"/>
    <col min="5" max="5" width="16.453125" bestFit="1" customWidth="1"/>
    <col min="6" max="6" width="18.81640625" bestFit="1" customWidth="1"/>
    <col min="7" max="7" width="19.81640625" bestFit="1" customWidth="1"/>
    <col min="8" max="8" width="23.54296875" bestFit="1" customWidth="1"/>
    <col min="9" max="9" width="23.453125" bestFit="1" customWidth="1"/>
    <col min="10" max="10" width="2.54296875" customWidth="1"/>
    <col min="11" max="11" width="17.453125" bestFit="1" customWidth="1"/>
    <col min="12" max="12" width="17.453125" customWidth="1"/>
    <col min="13" max="13" width="16.81640625" bestFit="1" customWidth="1"/>
    <col min="14" max="14" width="18.1796875" customWidth="1"/>
    <col min="15" max="15" width="21.453125" bestFit="1" customWidth="1"/>
  </cols>
  <sheetData>
    <row r="1" spans="1:16" x14ac:dyDescent="0.35">
      <c r="A1" s="2" t="s">
        <v>0</v>
      </c>
      <c r="B1" s="3" t="s">
        <v>135</v>
      </c>
      <c r="D1" s="2" t="s">
        <v>1</v>
      </c>
      <c r="E1" s="6">
        <v>0</v>
      </c>
      <c r="G1" s="2" t="s">
        <v>2</v>
      </c>
      <c r="K1" s="2" t="s">
        <v>3</v>
      </c>
      <c r="L1" s="2"/>
    </row>
    <row r="2" spans="1:16" x14ac:dyDescent="0.35">
      <c r="A2" s="2" t="s">
        <v>4</v>
      </c>
      <c r="B2" s="4">
        <v>44013</v>
      </c>
      <c r="D2" s="2" t="s">
        <v>5</v>
      </c>
      <c r="E2" s="6">
        <v>95</v>
      </c>
      <c r="G2" t="s">
        <v>6</v>
      </c>
      <c r="H2" s="10">
        <f>H10</f>
        <v>40646.332859874317</v>
      </c>
      <c r="K2" t="s">
        <v>7</v>
      </c>
      <c r="M2" s="10">
        <f>H2</f>
        <v>40646.332859874317</v>
      </c>
    </row>
    <row r="3" spans="1:16" x14ac:dyDescent="0.35">
      <c r="A3" s="2" t="s">
        <v>10</v>
      </c>
      <c r="B3" s="42">
        <v>3.2500000000000001E-2</v>
      </c>
      <c r="D3" s="2" t="s">
        <v>8</v>
      </c>
      <c r="E3" s="6">
        <v>0</v>
      </c>
      <c r="G3" t="s">
        <v>9</v>
      </c>
      <c r="H3" s="10">
        <f>-G10</f>
        <v>-40551.332859874317</v>
      </c>
      <c r="K3" t="s">
        <v>6</v>
      </c>
      <c r="M3" s="10">
        <f>-M2</f>
        <v>-40646.332859874317</v>
      </c>
    </row>
    <row r="4" spans="1:16" x14ac:dyDescent="0.35">
      <c r="A4" s="2" t="s">
        <v>11</v>
      </c>
      <c r="B4" s="3">
        <v>36</v>
      </c>
      <c r="G4" t="s">
        <v>76</v>
      </c>
      <c r="H4" s="10">
        <f>-(H3+H2)</f>
        <v>-95</v>
      </c>
    </row>
    <row r="5" spans="1:16" x14ac:dyDescent="0.35">
      <c r="A5" s="2" t="s">
        <v>83</v>
      </c>
      <c r="B5" s="34">
        <f>83396.95+5343.56</f>
        <v>88740.51</v>
      </c>
      <c r="C5" s="14"/>
      <c r="D5" s="2"/>
      <c r="E5" s="10"/>
    </row>
    <row r="6" spans="1:16" x14ac:dyDescent="0.35">
      <c r="A6" s="2" t="s">
        <v>84</v>
      </c>
      <c r="B6" s="3">
        <v>12</v>
      </c>
      <c r="D6" s="12"/>
      <c r="E6" s="13"/>
    </row>
    <row r="7" spans="1:16" x14ac:dyDescent="0.35">
      <c r="A7" s="30" t="s">
        <v>119</v>
      </c>
      <c r="B7" s="3"/>
      <c r="G7" s="12"/>
      <c r="K7" s="2" t="s">
        <v>95</v>
      </c>
    </row>
    <row r="8" spans="1:16" x14ac:dyDescent="0.35">
      <c r="A8" s="2"/>
      <c r="K8" s="11" t="s">
        <v>21</v>
      </c>
      <c r="L8" s="11" t="s">
        <v>21</v>
      </c>
      <c r="M8" s="11" t="s">
        <v>21</v>
      </c>
      <c r="N8" s="11" t="s">
        <v>22</v>
      </c>
      <c r="O8" s="11" t="s">
        <v>22</v>
      </c>
    </row>
    <row r="9" spans="1:16" s="2" customFormat="1" x14ac:dyDescent="0.35">
      <c r="A9" s="7" t="s">
        <v>12</v>
      </c>
      <c r="B9" s="7" t="s">
        <v>13</v>
      </c>
      <c r="C9" s="7" t="s">
        <v>14</v>
      </c>
      <c r="D9" s="7" t="s">
        <v>19</v>
      </c>
      <c r="E9" s="7" t="s">
        <v>20</v>
      </c>
      <c r="F9" s="7" t="s">
        <v>15</v>
      </c>
      <c r="G9" s="7" t="s">
        <v>16</v>
      </c>
      <c r="H9" s="7" t="s">
        <v>17</v>
      </c>
      <c r="I9" s="7"/>
      <c r="K9" s="2" t="s">
        <v>19</v>
      </c>
      <c r="L9" s="2" t="s">
        <v>20</v>
      </c>
      <c r="M9" s="2" t="s">
        <v>9</v>
      </c>
      <c r="N9" s="2" t="s">
        <v>23</v>
      </c>
      <c r="O9" s="2" t="s">
        <v>18</v>
      </c>
    </row>
    <row r="10" spans="1:16" x14ac:dyDescent="0.35">
      <c r="A10" s="8">
        <v>0</v>
      </c>
      <c r="B10" s="9">
        <f>B2</f>
        <v>44013</v>
      </c>
      <c r="C10" s="1"/>
      <c r="D10" s="1">
        <v>0</v>
      </c>
      <c r="E10" s="1"/>
      <c r="F10" s="1"/>
      <c r="G10" s="15">
        <f>NPV($B$3/12,C11:C46)</f>
        <v>40551.332859874317</v>
      </c>
      <c r="H10" s="15">
        <f>G10+E1+E2-E3</f>
        <v>40646.332859874317</v>
      </c>
      <c r="I10" s="1"/>
    </row>
    <row r="11" spans="1:16" x14ac:dyDescent="0.35">
      <c r="A11" s="8">
        <v>1</v>
      </c>
      <c r="B11" s="9">
        <f>B10</f>
        <v>44013</v>
      </c>
      <c r="C11" s="1"/>
      <c r="D11" s="1"/>
      <c r="E11" s="1"/>
      <c r="F11" s="1">
        <f>C11-E11</f>
        <v>0</v>
      </c>
      <c r="G11" s="1">
        <f>G10-C11+E11</f>
        <v>40551.332859874317</v>
      </c>
      <c r="H11" s="1">
        <f>H10-D11</f>
        <v>40646.332859874317</v>
      </c>
      <c r="I11" s="1"/>
      <c r="K11" s="10">
        <f>D11</f>
        <v>0</v>
      </c>
      <c r="L11" s="10">
        <f>E11</f>
        <v>0</v>
      </c>
      <c r="M11" s="10">
        <f t="shared" ref="M11:M46" si="0">F11</f>
        <v>0</v>
      </c>
      <c r="N11" s="10">
        <f>-C11</f>
        <v>0</v>
      </c>
      <c r="O11" s="10">
        <f>-D11</f>
        <v>0</v>
      </c>
      <c r="P11" s="10">
        <f>SUM(K11:O11)</f>
        <v>0</v>
      </c>
    </row>
    <row r="12" spans="1:16" x14ac:dyDescent="0.35">
      <c r="A12" s="8">
        <v>2</v>
      </c>
      <c r="B12" s="9">
        <f>DATE(YEAR(B11), MONTH(B11)+1, DAY(B11))</f>
        <v>44044</v>
      </c>
      <c r="C12" s="1"/>
      <c r="D12" s="1"/>
      <c r="E12" s="1"/>
      <c r="F12" s="1">
        <f>C12-E12</f>
        <v>0</v>
      </c>
      <c r="G12" s="1">
        <f>G11-C12+E12</f>
        <v>40551.332859874317</v>
      </c>
      <c r="H12" s="1">
        <f t="shared" ref="H12:H46" si="1">H11-D12</f>
        <v>40646.332859874317</v>
      </c>
      <c r="I12" s="1"/>
      <c r="K12" s="10">
        <f t="shared" ref="K12:L37" si="2">D12</f>
        <v>0</v>
      </c>
      <c r="L12" s="10">
        <f t="shared" si="2"/>
        <v>0</v>
      </c>
      <c r="M12" s="10">
        <f t="shared" si="0"/>
        <v>0</v>
      </c>
      <c r="N12" s="10">
        <f>-C12</f>
        <v>0</v>
      </c>
      <c r="O12" s="10">
        <f t="shared" ref="N12:O37" si="3">-D12</f>
        <v>0</v>
      </c>
      <c r="P12" s="10">
        <f t="shared" ref="P12:P46" si="4">SUM(K12:O12)</f>
        <v>0</v>
      </c>
    </row>
    <row r="13" spans="1:16" x14ac:dyDescent="0.35">
      <c r="A13" s="8">
        <v>3</v>
      </c>
      <c r="B13" s="9">
        <f t="shared" ref="B13:B46" si="5">DATE(YEAR(B12), MONTH(B12)+1, DAY(B12))</f>
        <v>44075</v>
      </c>
      <c r="C13" s="1"/>
      <c r="D13" s="1"/>
      <c r="E13" s="1"/>
      <c r="F13" s="1">
        <f t="shared" ref="F13:F46" si="6">C13-E13</f>
        <v>0</v>
      </c>
      <c r="G13" s="15">
        <f t="shared" ref="G13:G46" si="7">G12-C13+E13</f>
        <v>40551.332859874317</v>
      </c>
      <c r="H13" s="15">
        <f t="shared" si="1"/>
        <v>40646.332859874317</v>
      </c>
      <c r="I13" s="1"/>
      <c r="K13" s="10">
        <f t="shared" si="2"/>
        <v>0</v>
      </c>
      <c r="L13" s="10">
        <f t="shared" si="2"/>
        <v>0</v>
      </c>
      <c r="M13" s="10">
        <f t="shared" si="0"/>
        <v>0</v>
      </c>
      <c r="N13" s="10">
        <f t="shared" si="3"/>
        <v>0</v>
      </c>
      <c r="O13" s="10">
        <f t="shared" si="3"/>
        <v>0</v>
      </c>
      <c r="P13" s="10">
        <f t="shared" si="4"/>
        <v>0</v>
      </c>
    </row>
    <row r="14" spans="1:16" x14ac:dyDescent="0.35">
      <c r="A14" s="8">
        <v>4</v>
      </c>
      <c r="B14" s="9">
        <f t="shared" si="5"/>
        <v>44105</v>
      </c>
      <c r="C14" s="1"/>
      <c r="D14" s="1"/>
      <c r="E14" s="1"/>
      <c r="F14" s="1">
        <f t="shared" si="6"/>
        <v>0</v>
      </c>
      <c r="G14" s="15">
        <f t="shared" si="7"/>
        <v>40551.332859874317</v>
      </c>
      <c r="H14" s="15">
        <f t="shared" si="1"/>
        <v>40646.332859874317</v>
      </c>
      <c r="I14" s="1"/>
      <c r="K14" s="10">
        <f t="shared" si="2"/>
        <v>0</v>
      </c>
      <c r="L14" s="10">
        <f t="shared" si="2"/>
        <v>0</v>
      </c>
      <c r="M14" s="10">
        <f t="shared" si="0"/>
        <v>0</v>
      </c>
      <c r="N14" s="10">
        <f t="shared" si="3"/>
        <v>0</v>
      </c>
      <c r="O14" s="10">
        <f t="shared" si="3"/>
        <v>0</v>
      </c>
      <c r="P14" s="10">
        <f t="shared" si="4"/>
        <v>0</v>
      </c>
    </row>
    <row r="15" spans="1:16" x14ac:dyDescent="0.35">
      <c r="A15" s="8">
        <v>5</v>
      </c>
      <c r="B15" s="9">
        <f t="shared" si="5"/>
        <v>44136</v>
      </c>
      <c r="C15" s="1"/>
      <c r="D15" s="1"/>
      <c r="E15" s="1"/>
      <c r="F15" s="1">
        <f t="shared" si="6"/>
        <v>0</v>
      </c>
      <c r="G15" s="15">
        <f t="shared" si="7"/>
        <v>40551.332859874317</v>
      </c>
      <c r="H15" s="15">
        <f t="shared" si="1"/>
        <v>40646.332859874317</v>
      </c>
      <c r="I15" s="1"/>
      <c r="K15" s="10">
        <f t="shared" si="2"/>
        <v>0</v>
      </c>
      <c r="L15" s="10">
        <f t="shared" si="2"/>
        <v>0</v>
      </c>
      <c r="M15" s="10">
        <f t="shared" si="0"/>
        <v>0</v>
      </c>
      <c r="N15" s="10">
        <f t="shared" si="3"/>
        <v>0</v>
      </c>
      <c r="O15" s="10">
        <f t="shared" si="3"/>
        <v>0</v>
      </c>
      <c r="P15" s="10">
        <f t="shared" si="4"/>
        <v>0</v>
      </c>
    </row>
    <row r="16" spans="1:16" x14ac:dyDescent="0.35">
      <c r="A16" s="8">
        <v>6</v>
      </c>
      <c r="B16" s="9">
        <f t="shared" si="5"/>
        <v>44166</v>
      </c>
      <c r="C16" s="1"/>
      <c r="D16" s="1"/>
      <c r="E16" s="1"/>
      <c r="F16" s="1">
        <f t="shared" si="6"/>
        <v>0</v>
      </c>
      <c r="G16" s="1">
        <f t="shared" si="7"/>
        <v>40551.332859874317</v>
      </c>
      <c r="H16" s="1">
        <f t="shared" si="1"/>
        <v>40646.332859874317</v>
      </c>
      <c r="I16" s="1"/>
      <c r="K16" s="10">
        <f t="shared" si="2"/>
        <v>0</v>
      </c>
      <c r="L16" s="10">
        <f t="shared" si="2"/>
        <v>0</v>
      </c>
      <c r="M16" s="10">
        <f t="shared" si="0"/>
        <v>0</v>
      </c>
      <c r="N16" s="10">
        <f t="shared" si="3"/>
        <v>0</v>
      </c>
      <c r="O16" s="10">
        <f t="shared" si="3"/>
        <v>0</v>
      </c>
      <c r="P16" s="10">
        <f t="shared" si="4"/>
        <v>0</v>
      </c>
    </row>
    <row r="17" spans="1:16" x14ac:dyDescent="0.35">
      <c r="A17" s="8">
        <v>7</v>
      </c>
      <c r="B17" s="9">
        <f t="shared" si="5"/>
        <v>44197</v>
      </c>
      <c r="C17" s="1"/>
      <c r="D17" s="1"/>
      <c r="E17" s="1"/>
      <c r="F17" s="1">
        <f t="shared" si="6"/>
        <v>0</v>
      </c>
      <c r="G17" s="1">
        <f t="shared" si="7"/>
        <v>40551.332859874317</v>
      </c>
      <c r="H17" s="1">
        <f t="shared" si="1"/>
        <v>40646.332859874317</v>
      </c>
      <c r="I17" s="1"/>
      <c r="K17" s="10">
        <f t="shared" si="2"/>
        <v>0</v>
      </c>
      <c r="L17" s="10">
        <f t="shared" si="2"/>
        <v>0</v>
      </c>
      <c r="M17" s="10">
        <f t="shared" si="0"/>
        <v>0</v>
      </c>
      <c r="N17" s="10">
        <f t="shared" si="3"/>
        <v>0</v>
      </c>
      <c r="O17" s="10">
        <f t="shared" si="3"/>
        <v>0</v>
      </c>
      <c r="P17" s="10">
        <f t="shared" si="4"/>
        <v>0</v>
      </c>
    </row>
    <row r="18" spans="1:16" x14ac:dyDescent="0.35">
      <c r="A18" s="8">
        <v>8</v>
      </c>
      <c r="B18" s="9">
        <f t="shared" si="5"/>
        <v>44228</v>
      </c>
      <c r="C18" s="1"/>
      <c r="D18" s="1"/>
      <c r="E18" s="1"/>
      <c r="F18" s="1">
        <f t="shared" si="6"/>
        <v>0</v>
      </c>
      <c r="G18" s="1">
        <f t="shared" si="7"/>
        <v>40551.332859874317</v>
      </c>
      <c r="H18" s="1">
        <f t="shared" si="1"/>
        <v>40646.332859874317</v>
      </c>
      <c r="I18" s="1"/>
      <c r="K18" s="10">
        <f t="shared" si="2"/>
        <v>0</v>
      </c>
      <c r="L18" s="10">
        <f t="shared" si="2"/>
        <v>0</v>
      </c>
      <c r="M18" s="10">
        <f t="shared" si="0"/>
        <v>0</v>
      </c>
      <c r="N18" s="10">
        <f t="shared" si="3"/>
        <v>0</v>
      </c>
      <c r="O18" s="10">
        <f t="shared" si="3"/>
        <v>0</v>
      </c>
      <c r="P18" s="10">
        <f t="shared" si="4"/>
        <v>0</v>
      </c>
    </row>
    <row r="19" spans="1:16" x14ac:dyDescent="0.35">
      <c r="A19" s="8">
        <v>9</v>
      </c>
      <c r="B19" s="9">
        <f t="shared" si="5"/>
        <v>44256</v>
      </c>
      <c r="C19" s="1"/>
      <c r="D19" s="1"/>
      <c r="E19" s="1"/>
      <c r="F19" s="1">
        <f t="shared" si="6"/>
        <v>0</v>
      </c>
      <c r="G19" s="1">
        <f t="shared" si="7"/>
        <v>40551.332859874317</v>
      </c>
      <c r="H19" s="1">
        <f t="shared" si="1"/>
        <v>40646.332859874317</v>
      </c>
      <c r="I19" s="1"/>
      <c r="K19" s="10">
        <f t="shared" si="2"/>
        <v>0</v>
      </c>
      <c r="L19" s="10">
        <f t="shared" si="2"/>
        <v>0</v>
      </c>
      <c r="M19" s="10">
        <f t="shared" si="0"/>
        <v>0</v>
      </c>
      <c r="N19" s="10">
        <f t="shared" si="3"/>
        <v>0</v>
      </c>
      <c r="O19" s="10">
        <f t="shared" si="3"/>
        <v>0</v>
      </c>
      <c r="P19" s="10">
        <f t="shared" si="4"/>
        <v>0</v>
      </c>
    </row>
    <row r="20" spans="1:16" x14ac:dyDescent="0.35">
      <c r="A20" s="8">
        <v>10</v>
      </c>
      <c r="B20" s="9">
        <f t="shared" si="5"/>
        <v>44287</v>
      </c>
      <c r="C20" s="1"/>
      <c r="D20" s="1"/>
      <c r="E20" s="1"/>
      <c r="F20" s="1">
        <f t="shared" si="6"/>
        <v>0</v>
      </c>
      <c r="G20" s="15">
        <f t="shared" si="7"/>
        <v>40551.332859874317</v>
      </c>
      <c r="H20" s="15">
        <f t="shared" si="1"/>
        <v>40646.332859874317</v>
      </c>
      <c r="I20" s="1"/>
      <c r="K20" s="10">
        <f t="shared" si="2"/>
        <v>0</v>
      </c>
      <c r="L20" s="10">
        <f t="shared" si="2"/>
        <v>0</v>
      </c>
      <c r="M20" s="10">
        <f t="shared" si="0"/>
        <v>0</v>
      </c>
      <c r="N20" s="10">
        <f t="shared" si="3"/>
        <v>0</v>
      </c>
      <c r="O20" s="10">
        <f t="shared" si="3"/>
        <v>0</v>
      </c>
      <c r="P20" s="10">
        <f t="shared" si="4"/>
        <v>0</v>
      </c>
    </row>
    <row r="21" spans="1:16" x14ac:dyDescent="0.35">
      <c r="A21" s="8">
        <v>11</v>
      </c>
      <c r="B21" s="9">
        <f t="shared" si="5"/>
        <v>44317</v>
      </c>
      <c r="C21" s="1"/>
      <c r="D21" s="1"/>
      <c r="E21" s="1"/>
      <c r="F21" s="1">
        <f t="shared" si="6"/>
        <v>0</v>
      </c>
      <c r="G21" s="15">
        <f t="shared" si="7"/>
        <v>40551.332859874317</v>
      </c>
      <c r="H21" s="15">
        <f t="shared" si="1"/>
        <v>40646.332859874317</v>
      </c>
      <c r="I21" s="1"/>
      <c r="K21" s="10">
        <f t="shared" si="2"/>
        <v>0</v>
      </c>
      <c r="L21" s="10">
        <f t="shared" si="2"/>
        <v>0</v>
      </c>
      <c r="M21" s="10">
        <f t="shared" si="0"/>
        <v>0</v>
      </c>
      <c r="N21" s="10">
        <f t="shared" si="3"/>
        <v>0</v>
      </c>
      <c r="O21" s="10">
        <f t="shared" si="3"/>
        <v>0</v>
      </c>
      <c r="P21" s="10">
        <f t="shared" si="4"/>
        <v>0</v>
      </c>
    </row>
    <row r="22" spans="1:16" x14ac:dyDescent="0.35">
      <c r="A22" s="8">
        <v>12</v>
      </c>
      <c r="B22" s="9">
        <f t="shared" si="5"/>
        <v>44348</v>
      </c>
      <c r="C22" s="1"/>
      <c r="D22" s="1"/>
      <c r="E22" s="1"/>
      <c r="F22" s="1">
        <f t="shared" si="6"/>
        <v>0</v>
      </c>
      <c r="G22" s="1">
        <f t="shared" si="7"/>
        <v>40551.332859874317</v>
      </c>
      <c r="H22" s="1">
        <f t="shared" si="1"/>
        <v>40646.332859874317</v>
      </c>
      <c r="I22" s="1"/>
      <c r="K22" s="10">
        <f t="shared" si="2"/>
        <v>0</v>
      </c>
      <c r="L22" s="10">
        <f t="shared" si="2"/>
        <v>0</v>
      </c>
      <c r="M22" s="10">
        <f t="shared" si="0"/>
        <v>0</v>
      </c>
      <c r="N22" s="10">
        <f t="shared" si="3"/>
        <v>0</v>
      </c>
      <c r="O22" s="10">
        <f t="shared" si="3"/>
        <v>0</v>
      </c>
      <c r="P22" s="10">
        <f t="shared" si="4"/>
        <v>0</v>
      </c>
    </row>
    <row r="23" spans="1:16" x14ac:dyDescent="0.35">
      <c r="A23" s="8">
        <v>13</v>
      </c>
      <c r="B23" s="9">
        <f t="shared" si="5"/>
        <v>44378</v>
      </c>
      <c r="C23" s="1"/>
      <c r="D23" s="1"/>
      <c r="E23" s="1"/>
      <c r="F23" s="1">
        <f t="shared" si="6"/>
        <v>0</v>
      </c>
      <c r="G23" s="1">
        <f t="shared" si="7"/>
        <v>40551.332859874317</v>
      </c>
      <c r="H23" s="1">
        <f t="shared" si="1"/>
        <v>40646.332859874317</v>
      </c>
      <c r="I23" s="1"/>
      <c r="K23" s="10">
        <f t="shared" si="2"/>
        <v>0</v>
      </c>
      <c r="L23" s="10">
        <f t="shared" si="2"/>
        <v>0</v>
      </c>
      <c r="M23" s="10">
        <f t="shared" si="0"/>
        <v>0</v>
      </c>
      <c r="N23" s="10">
        <f t="shared" si="3"/>
        <v>0</v>
      </c>
      <c r="O23" s="10">
        <f t="shared" si="3"/>
        <v>0</v>
      </c>
      <c r="P23" s="10">
        <f t="shared" si="4"/>
        <v>0</v>
      </c>
    </row>
    <row r="24" spans="1:16" x14ac:dyDescent="0.35">
      <c r="A24" s="8">
        <v>14</v>
      </c>
      <c r="B24" s="9">
        <f t="shared" si="5"/>
        <v>44409</v>
      </c>
      <c r="C24" s="1"/>
      <c r="D24" s="1"/>
      <c r="E24" s="1"/>
      <c r="F24" s="1">
        <f t="shared" si="6"/>
        <v>0</v>
      </c>
      <c r="G24" s="1">
        <f t="shared" si="7"/>
        <v>40551.332859874317</v>
      </c>
      <c r="H24" s="1">
        <f t="shared" si="1"/>
        <v>40646.332859874317</v>
      </c>
      <c r="I24" s="1"/>
      <c r="K24" s="10">
        <f t="shared" si="2"/>
        <v>0</v>
      </c>
      <c r="L24" s="10">
        <f t="shared" si="2"/>
        <v>0</v>
      </c>
      <c r="M24" s="10">
        <f t="shared" si="0"/>
        <v>0</v>
      </c>
      <c r="N24" s="10">
        <f t="shared" si="3"/>
        <v>0</v>
      </c>
      <c r="O24" s="10">
        <f t="shared" si="3"/>
        <v>0</v>
      </c>
      <c r="P24" s="10">
        <f t="shared" si="4"/>
        <v>0</v>
      </c>
    </row>
    <row r="25" spans="1:16" x14ac:dyDescent="0.35">
      <c r="A25" s="8">
        <v>15</v>
      </c>
      <c r="B25" s="9">
        <f t="shared" si="5"/>
        <v>44440</v>
      </c>
      <c r="C25" s="1"/>
      <c r="D25" s="1"/>
      <c r="E25" s="1"/>
      <c r="F25" s="1">
        <f t="shared" si="6"/>
        <v>0</v>
      </c>
      <c r="G25" s="1">
        <f t="shared" si="7"/>
        <v>40551.332859874317</v>
      </c>
      <c r="H25" s="1">
        <f t="shared" si="1"/>
        <v>40646.332859874317</v>
      </c>
      <c r="I25" s="1"/>
      <c r="K25" s="10">
        <f t="shared" si="2"/>
        <v>0</v>
      </c>
      <c r="L25" s="10">
        <f t="shared" si="2"/>
        <v>0</v>
      </c>
      <c r="M25" s="10">
        <f t="shared" si="0"/>
        <v>0</v>
      </c>
      <c r="N25" s="10">
        <f t="shared" si="3"/>
        <v>0</v>
      </c>
      <c r="O25" s="10">
        <f t="shared" si="3"/>
        <v>0</v>
      </c>
      <c r="P25" s="10">
        <f t="shared" si="4"/>
        <v>0</v>
      </c>
    </row>
    <row r="26" spans="1:16" x14ac:dyDescent="0.35">
      <c r="A26" s="8">
        <v>16</v>
      </c>
      <c r="B26" s="9">
        <f t="shared" si="5"/>
        <v>44470</v>
      </c>
      <c r="C26" s="1"/>
      <c r="D26" s="1"/>
      <c r="E26" s="1"/>
      <c r="F26" s="1">
        <f t="shared" si="6"/>
        <v>0</v>
      </c>
      <c r="G26" s="1">
        <f t="shared" si="7"/>
        <v>40551.332859874317</v>
      </c>
      <c r="H26" s="1">
        <f t="shared" si="1"/>
        <v>40646.332859874317</v>
      </c>
      <c r="I26" s="1"/>
      <c r="K26" s="10">
        <f t="shared" si="2"/>
        <v>0</v>
      </c>
      <c r="L26" s="10">
        <f t="shared" si="2"/>
        <v>0</v>
      </c>
      <c r="M26" s="10">
        <f t="shared" si="0"/>
        <v>0</v>
      </c>
      <c r="N26" s="10">
        <f t="shared" si="3"/>
        <v>0</v>
      </c>
      <c r="O26" s="10">
        <f t="shared" si="3"/>
        <v>0</v>
      </c>
      <c r="P26" s="10">
        <f t="shared" si="4"/>
        <v>0</v>
      </c>
    </row>
    <row r="27" spans="1:16" x14ac:dyDescent="0.35">
      <c r="A27" s="8">
        <v>17</v>
      </c>
      <c r="B27" s="9">
        <f t="shared" si="5"/>
        <v>44501</v>
      </c>
      <c r="C27" s="1"/>
      <c r="D27" s="1"/>
      <c r="E27" s="1"/>
      <c r="F27" s="1">
        <f t="shared" si="6"/>
        <v>0</v>
      </c>
      <c r="G27" s="1">
        <f t="shared" si="7"/>
        <v>40551.332859874317</v>
      </c>
      <c r="H27" s="1">
        <f t="shared" si="1"/>
        <v>40646.332859874317</v>
      </c>
      <c r="I27" s="1"/>
      <c r="K27" s="10">
        <f t="shared" si="2"/>
        <v>0</v>
      </c>
      <c r="L27" s="10">
        <f t="shared" si="2"/>
        <v>0</v>
      </c>
      <c r="M27" s="10">
        <f t="shared" si="0"/>
        <v>0</v>
      </c>
      <c r="N27" s="10">
        <f t="shared" si="3"/>
        <v>0</v>
      </c>
      <c r="O27" s="10">
        <f t="shared" si="3"/>
        <v>0</v>
      </c>
      <c r="P27" s="10">
        <f t="shared" si="4"/>
        <v>0</v>
      </c>
    </row>
    <row r="28" spans="1:16" x14ac:dyDescent="0.35">
      <c r="A28" s="8">
        <v>18</v>
      </c>
      <c r="B28" s="9">
        <f t="shared" si="5"/>
        <v>44531</v>
      </c>
      <c r="C28" s="1"/>
      <c r="D28" s="1"/>
      <c r="E28" s="1"/>
      <c r="F28" s="1">
        <f t="shared" si="6"/>
        <v>0</v>
      </c>
      <c r="G28" s="1">
        <f t="shared" si="7"/>
        <v>40551.332859874317</v>
      </c>
      <c r="H28" s="1">
        <f t="shared" si="1"/>
        <v>40646.332859874317</v>
      </c>
      <c r="I28" s="1"/>
      <c r="K28" s="10">
        <f t="shared" si="2"/>
        <v>0</v>
      </c>
      <c r="L28" s="10">
        <f t="shared" si="2"/>
        <v>0</v>
      </c>
      <c r="M28" s="10">
        <f t="shared" si="0"/>
        <v>0</v>
      </c>
      <c r="N28" s="10">
        <f t="shared" si="3"/>
        <v>0</v>
      </c>
      <c r="O28" s="10">
        <f t="shared" si="3"/>
        <v>0</v>
      </c>
      <c r="P28" s="10">
        <f t="shared" si="4"/>
        <v>0</v>
      </c>
    </row>
    <row r="29" spans="1:16" x14ac:dyDescent="0.35">
      <c r="A29" s="8">
        <v>19</v>
      </c>
      <c r="B29" s="9">
        <f t="shared" si="5"/>
        <v>44562</v>
      </c>
      <c r="C29" s="1">
        <v>2311.2600000000002</v>
      </c>
      <c r="D29" s="1">
        <f t="shared" ref="D29:D46" si="8">$H$2/$B$4</f>
        <v>1129.0648016631756</v>
      </c>
      <c r="E29" s="1">
        <f t="shared" ref="E29:E46" si="9">G28*($B$3/12)</f>
        <v>109.82652649549294</v>
      </c>
      <c r="F29" s="1">
        <f t="shared" si="6"/>
        <v>2201.4334735045072</v>
      </c>
      <c r="G29" s="1">
        <f t="shared" si="7"/>
        <v>38349.899386369805</v>
      </c>
      <c r="H29" s="1">
        <f t="shared" si="1"/>
        <v>39517.268058211142</v>
      </c>
      <c r="I29" s="1"/>
      <c r="K29" s="10">
        <f t="shared" si="2"/>
        <v>1129.0648016631756</v>
      </c>
      <c r="L29" s="10">
        <f t="shared" si="2"/>
        <v>109.82652649549294</v>
      </c>
      <c r="M29" s="10">
        <f t="shared" si="0"/>
        <v>2201.4334735045072</v>
      </c>
      <c r="N29" s="10">
        <f t="shared" si="3"/>
        <v>-2311.2600000000002</v>
      </c>
      <c r="O29" s="10">
        <f t="shared" si="3"/>
        <v>-1129.0648016631756</v>
      </c>
      <c r="P29" s="10">
        <f t="shared" si="4"/>
        <v>0</v>
      </c>
    </row>
    <row r="30" spans="1:16" x14ac:dyDescent="0.35">
      <c r="A30" s="8">
        <v>20</v>
      </c>
      <c r="B30" s="9">
        <f t="shared" si="5"/>
        <v>44593</v>
      </c>
      <c r="C30" s="1">
        <v>2311.2600000000002</v>
      </c>
      <c r="D30" s="1">
        <f t="shared" si="8"/>
        <v>1129.0648016631756</v>
      </c>
      <c r="E30" s="1">
        <f t="shared" si="9"/>
        <v>103.86431083808489</v>
      </c>
      <c r="F30" s="1">
        <f t="shared" si="6"/>
        <v>2207.3956891619155</v>
      </c>
      <c r="G30" s="1">
        <f t="shared" si="7"/>
        <v>36142.503697207889</v>
      </c>
      <c r="H30" s="1">
        <f t="shared" si="1"/>
        <v>38388.203256547968</v>
      </c>
      <c r="I30" s="1"/>
      <c r="K30" s="10">
        <f t="shared" si="2"/>
        <v>1129.0648016631756</v>
      </c>
      <c r="L30" s="10">
        <f t="shared" si="2"/>
        <v>103.86431083808489</v>
      </c>
      <c r="M30" s="10">
        <f t="shared" si="0"/>
        <v>2207.3956891619155</v>
      </c>
      <c r="N30" s="10">
        <f t="shared" si="3"/>
        <v>-2311.2600000000002</v>
      </c>
      <c r="O30" s="10">
        <f t="shared" si="3"/>
        <v>-1129.0648016631756</v>
      </c>
      <c r="P30" s="10">
        <f t="shared" si="4"/>
        <v>0</v>
      </c>
    </row>
    <row r="31" spans="1:16" x14ac:dyDescent="0.35">
      <c r="A31" s="8">
        <v>21</v>
      </c>
      <c r="B31" s="9">
        <f t="shared" si="5"/>
        <v>44621</v>
      </c>
      <c r="C31" s="1">
        <v>2311.2600000000002</v>
      </c>
      <c r="D31" s="1">
        <f t="shared" si="8"/>
        <v>1129.0648016631756</v>
      </c>
      <c r="E31" s="1">
        <f t="shared" si="9"/>
        <v>97.885947513271375</v>
      </c>
      <c r="F31" s="1">
        <f t="shared" si="6"/>
        <v>2213.3740524867289</v>
      </c>
      <c r="G31" s="1">
        <f t="shared" si="7"/>
        <v>33929.129644721157</v>
      </c>
      <c r="H31" s="1">
        <f t="shared" si="1"/>
        <v>37259.138454884793</v>
      </c>
      <c r="I31" s="1"/>
      <c r="K31" s="10">
        <f t="shared" si="2"/>
        <v>1129.0648016631756</v>
      </c>
      <c r="L31" s="10">
        <f t="shared" si="2"/>
        <v>97.885947513271375</v>
      </c>
      <c r="M31" s="10">
        <f t="shared" si="0"/>
        <v>2213.3740524867289</v>
      </c>
      <c r="N31" s="10">
        <f t="shared" si="3"/>
        <v>-2311.2600000000002</v>
      </c>
      <c r="O31" s="10">
        <f t="shared" si="3"/>
        <v>-1129.0648016631756</v>
      </c>
      <c r="P31" s="10">
        <f t="shared" si="4"/>
        <v>0</v>
      </c>
    </row>
    <row r="32" spans="1:16" x14ac:dyDescent="0.35">
      <c r="A32" s="8">
        <v>22</v>
      </c>
      <c r="B32" s="9">
        <f t="shared" si="5"/>
        <v>44652</v>
      </c>
      <c r="C32" s="1">
        <v>2311.2600000000002</v>
      </c>
      <c r="D32" s="1">
        <f t="shared" si="8"/>
        <v>1129.0648016631756</v>
      </c>
      <c r="E32" s="1">
        <f t="shared" si="9"/>
        <v>91.891392787786472</v>
      </c>
      <c r="F32" s="1">
        <f t="shared" si="6"/>
        <v>2219.3686072122136</v>
      </c>
      <c r="G32" s="1">
        <f t="shared" si="7"/>
        <v>31709.761037508943</v>
      </c>
      <c r="H32" s="1">
        <f t="shared" si="1"/>
        <v>36130.073653221618</v>
      </c>
      <c r="I32" s="1"/>
      <c r="K32" s="10">
        <f t="shared" si="2"/>
        <v>1129.0648016631756</v>
      </c>
      <c r="L32" s="10">
        <f t="shared" si="2"/>
        <v>91.891392787786472</v>
      </c>
      <c r="M32" s="10">
        <f t="shared" si="0"/>
        <v>2219.3686072122136</v>
      </c>
      <c r="N32" s="10">
        <f t="shared" si="3"/>
        <v>-2311.2600000000002</v>
      </c>
      <c r="O32" s="10">
        <f t="shared" si="3"/>
        <v>-1129.0648016631756</v>
      </c>
      <c r="P32" s="10">
        <f t="shared" si="4"/>
        <v>0</v>
      </c>
    </row>
    <row r="33" spans="1:16" x14ac:dyDescent="0.35">
      <c r="A33" s="8">
        <v>23</v>
      </c>
      <c r="B33" s="9">
        <f t="shared" si="5"/>
        <v>44682</v>
      </c>
      <c r="C33" s="1">
        <v>2311.2600000000002</v>
      </c>
      <c r="D33" s="1">
        <f t="shared" si="8"/>
        <v>1129.0648016631756</v>
      </c>
      <c r="E33" s="1">
        <f t="shared" si="9"/>
        <v>85.880602809920049</v>
      </c>
      <c r="F33" s="1">
        <f t="shared" si="6"/>
        <v>2225.37939719008</v>
      </c>
      <c r="G33" s="1">
        <f t="shared" si="7"/>
        <v>29484.381640318861</v>
      </c>
      <c r="H33" s="1">
        <f t="shared" si="1"/>
        <v>35001.008851558443</v>
      </c>
      <c r="I33" s="1"/>
      <c r="K33" s="10">
        <f t="shared" si="2"/>
        <v>1129.0648016631756</v>
      </c>
      <c r="L33" s="10">
        <f t="shared" si="2"/>
        <v>85.880602809920049</v>
      </c>
      <c r="M33" s="10">
        <f t="shared" si="0"/>
        <v>2225.37939719008</v>
      </c>
      <c r="N33" s="10">
        <f t="shared" si="3"/>
        <v>-2311.2600000000002</v>
      </c>
      <c r="O33" s="10">
        <f t="shared" si="3"/>
        <v>-1129.0648016631756</v>
      </c>
      <c r="P33" s="10">
        <f t="shared" si="4"/>
        <v>0</v>
      </c>
    </row>
    <row r="34" spans="1:16" x14ac:dyDescent="0.35">
      <c r="A34" s="8">
        <v>24</v>
      </c>
      <c r="B34" s="9">
        <f t="shared" si="5"/>
        <v>44713</v>
      </c>
      <c r="C34" s="1">
        <v>2311.2600000000002</v>
      </c>
      <c r="D34" s="1">
        <f t="shared" si="8"/>
        <v>1129.0648016631756</v>
      </c>
      <c r="E34" s="1">
        <f t="shared" si="9"/>
        <v>79.853533609196916</v>
      </c>
      <c r="F34" s="1">
        <f t="shared" si="6"/>
        <v>2231.4064663908034</v>
      </c>
      <c r="G34" s="1">
        <f t="shared" si="7"/>
        <v>27252.975173928055</v>
      </c>
      <c r="H34" s="1">
        <f t="shared" si="1"/>
        <v>33871.944049895268</v>
      </c>
      <c r="I34" s="1"/>
      <c r="K34" s="10">
        <f t="shared" si="2"/>
        <v>1129.0648016631756</v>
      </c>
      <c r="L34" s="10">
        <f t="shared" si="2"/>
        <v>79.853533609196916</v>
      </c>
      <c r="M34" s="10">
        <f t="shared" si="0"/>
        <v>2231.4064663908034</v>
      </c>
      <c r="N34" s="10">
        <f t="shared" si="3"/>
        <v>-2311.2600000000002</v>
      </c>
      <c r="O34" s="10">
        <f t="shared" si="3"/>
        <v>-1129.0648016631756</v>
      </c>
      <c r="P34" s="10">
        <f t="shared" si="4"/>
        <v>0</v>
      </c>
    </row>
    <row r="35" spans="1:16" x14ac:dyDescent="0.35">
      <c r="A35" s="8">
        <v>25</v>
      </c>
      <c r="B35" s="9">
        <f t="shared" si="5"/>
        <v>44743</v>
      </c>
      <c r="C35" s="1">
        <v>2311.2600000000002</v>
      </c>
      <c r="D35" s="1">
        <f t="shared" si="8"/>
        <v>1129.0648016631756</v>
      </c>
      <c r="E35" s="1">
        <f t="shared" si="9"/>
        <v>73.810141096055148</v>
      </c>
      <c r="F35" s="1">
        <f t="shared" si="6"/>
        <v>2237.4498589039449</v>
      </c>
      <c r="G35" s="1">
        <f t="shared" si="7"/>
        <v>25015.525315024108</v>
      </c>
      <c r="H35" s="1">
        <f t="shared" si="1"/>
        <v>32742.879248232093</v>
      </c>
      <c r="K35" s="10">
        <f t="shared" si="2"/>
        <v>1129.0648016631756</v>
      </c>
      <c r="L35" s="10">
        <f t="shared" si="2"/>
        <v>73.810141096055148</v>
      </c>
      <c r="M35" s="10">
        <f t="shared" si="0"/>
        <v>2237.4498589039449</v>
      </c>
      <c r="N35" s="10">
        <f t="shared" si="3"/>
        <v>-2311.2600000000002</v>
      </c>
      <c r="O35" s="10">
        <f t="shared" si="3"/>
        <v>-1129.0648016631756</v>
      </c>
      <c r="P35" s="10">
        <f t="shared" si="4"/>
        <v>0</v>
      </c>
    </row>
    <row r="36" spans="1:16" x14ac:dyDescent="0.35">
      <c r="A36" s="8">
        <v>26</v>
      </c>
      <c r="B36" s="9">
        <f t="shared" si="5"/>
        <v>44774</v>
      </c>
      <c r="C36" s="1">
        <v>2311.2600000000002</v>
      </c>
      <c r="D36" s="1">
        <f t="shared" si="8"/>
        <v>1129.0648016631756</v>
      </c>
      <c r="E36" s="1">
        <f t="shared" si="9"/>
        <v>67.750381061523626</v>
      </c>
      <c r="F36" s="1">
        <f t="shared" si="6"/>
        <v>2243.5096189384767</v>
      </c>
      <c r="G36" s="1">
        <f t="shared" si="7"/>
        <v>22772.015696085633</v>
      </c>
      <c r="H36" s="1">
        <f t="shared" si="1"/>
        <v>31613.814446568918</v>
      </c>
      <c r="K36" s="10">
        <f t="shared" si="2"/>
        <v>1129.0648016631756</v>
      </c>
      <c r="L36" s="10">
        <f t="shared" si="2"/>
        <v>67.750381061523626</v>
      </c>
      <c r="M36" s="10">
        <f t="shared" si="0"/>
        <v>2243.5096189384767</v>
      </c>
      <c r="N36" s="10">
        <f t="shared" si="3"/>
        <v>-2311.2600000000002</v>
      </c>
      <c r="O36" s="10">
        <f t="shared" si="3"/>
        <v>-1129.0648016631756</v>
      </c>
      <c r="P36" s="10">
        <f t="shared" si="4"/>
        <v>0</v>
      </c>
    </row>
    <row r="37" spans="1:16" x14ac:dyDescent="0.35">
      <c r="A37" s="8">
        <v>27</v>
      </c>
      <c r="B37" s="9">
        <f t="shared" si="5"/>
        <v>44805</v>
      </c>
      <c r="C37" s="1">
        <v>2311.2600000000002</v>
      </c>
      <c r="D37" s="1">
        <f t="shared" si="8"/>
        <v>1129.0648016631756</v>
      </c>
      <c r="E37" s="1">
        <f t="shared" si="9"/>
        <v>61.674209176898593</v>
      </c>
      <c r="F37" s="1">
        <f t="shared" si="6"/>
        <v>2249.5857908231014</v>
      </c>
      <c r="G37" s="1">
        <f t="shared" si="7"/>
        <v>20522.429905262528</v>
      </c>
      <c r="H37" s="1">
        <f t="shared" si="1"/>
        <v>30484.749644905743</v>
      </c>
      <c r="K37" s="10">
        <f t="shared" si="2"/>
        <v>1129.0648016631756</v>
      </c>
      <c r="L37" s="10">
        <f t="shared" si="2"/>
        <v>61.674209176898593</v>
      </c>
      <c r="M37" s="10">
        <f t="shared" si="0"/>
        <v>2249.5857908231014</v>
      </c>
      <c r="N37" s="10">
        <f t="shared" si="3"/>
        <v>-2311.2600000000002</v>
      </c>
      <c r="O37" s="10">
        <f t="shared" si="3"/>
        <v>-1129.0648016631756</v>
      </c>
      <c r="P37" s="10">
        <f t="shared" si="4"/>
        <v>0</v>
      </c>
    </row>
    <row r="38" spans="1:16" x14ac:dyDescent="0.35">
      <c r="A38" s="8">
        <v>28</v>
      </c>
      <c r="B38" s="9">
        <f t="shared" si="5"/>
        <v>44835</v>
      </c>
      <c r="C38" s="1">
        <v>2311.2600000000002</v>
      </c>
      <c r="D38" s="1">
        <f t="shared" si="8"/>
        <v>1129.0648016631756</v>
      </c>
      <c r="E38" s="1">
        <f t="shared" si="9"/>
        <v>55.581580993419351</v>
      </c>
      <c r="F38" s="1">
        <f t="shared" si="6"/>
        <v>2255.678419006581</v>
      </c>
      <c r="G38" s="1">
        <f t="shared" si="7"/>
        <v>18266.751486255947</v>
      </c>
      <c r="H38" s="1">
        <f t="shared" si="1"/>
        <v>29355.684843242569</v>
      </c>
      <c r="K38" s="10">
        <f t="shared" ref="K38:L46" si="10">D38</f>
        <v>1129.0648016631756</v>
      </c>
      <c r="L38" s="10">
        <f t="shared" si="10"/>
        <v>55.581580993419351</v>
      </c>
      <c r="M38" s="10">
        <f t="shared" si="0"/>
        <v>2255.678419006581</v>
      </c>
      <c r="N38" s="10">
        <f t="shared" ref="N38:O46" si="11">-C38</f>
        <v>-2311.2600000000002</v>
      </c>
      <c r="O38" s="10">
        <f t="shared" si="11"/>
        <v>-1129.0648016631756</v>
      </c>
      <c r="P38" s="10">
        <f t="shared" si="4"/>
        <v>0</v>
      </c>
    </row>
    <row r="39" spans="1:16" x14ac:dyDescent="0.35">
      <c r="A39" s="8">
        <v>29</v>
      </c>
      <c r="B39" s="9">
        <f t="shared" si="5"/>
        <v>44866</v>
      </c>
      <c r="C39" s="1">
        <v>2311.2600000000002</v>
      </c>
      <c r="D39" s="1">
        <f t="shared" si="8"/>
        <v>1129.0648016631756</v>
      </c>
      <c r="E39" s="1">
        <f t="shared" si="9"/>
        <v>49.472451941943191</v>
      </c>
      <c r="F39" s="1">
        <f t="shared" si="6"/>
        <v>2261.7875480580569</v>
      </c>
      <c r="G39" s="1">
        <f t="shared" si="7"/>
        <v>16004.96393819789</v>
      </c>
      <c r="H39" s="1">
        <f t="shared" si="1"/>
        <v>28226.620041579394</v>
      </c>
      <c r="K39" s="10">
        <f t="shared" si="10"/>
        <v>1129.0648016631756</v>
      </c>
      <c r="L39" s="10">
        <f t="shared" si="10"/>
        <v>49.472451941943191</v>
      </c>
      <c r="M39" s="10">
        <f t="shared" si="0"/>
        <v>2261.7875480580569</v>
      </c>
      <c r="N39" s="10">
        <f t="shared" si="11"/>
        <v>-2311.2600000000002</v>
      </c>
      <c r="O39" s="10">
        <f t="shared" si="11"/>
        <v>-1129.0648016631756</v>
      </c>
      <c r="P39" s="10">
        <f t="shared" si="4"/>
        <v>0</v>
      </c>
    </row>
    <row r="40" spans="1:16" x14ac:dyDescent="0.35">
      <c r="A40" s="8">
        <v>30</v>
      </c>
      <c r="B40" s="9">
        <f t="shared" si="5"/>
        <v>44896</v>
      </c>
      <c r="C40" s="1">
        <v>2311.2600000000002</v>
      </c>
      <c r="D40" s="1">
        <f t="shared" si="8"/>
        <v>1129.0648016631756</v>
      </c>
      <c r="E40" s="1">
        <f t="shared" si="9"/>
        <v>43.34677733261929</v>
      </c>
      <c r="F40" s="1">
        <f t="shared" si="6"/>
        <v>2267.913222667381</v>
      </c>
      <c r="G40" s="31">
        <f t="shared" si="7"/>
        <v>13737.050715530509</v>
      </c>
      <c r="H40" s="31">
        <f t="shared" si="1"/>
        <v>27097.555239916219</v>
      </c>
      <c r="K40" s="10">
        <f t="shared" si="10"/>
        <v>1129.0648016631756</v>
      </c>
      <c r="L40" s="10">
        <f t="shared" si="10"/>
        <v>43.34677733261929</v>
      </c>
      <c r="M40" s="10">
        <f t="shared" si="0"/>
        <v>2267.913222667381</v>
      </c>
      <c r="N40" s="10">
        <f t="shared" si="11"/>
        <v>-2311.2600000000002</v>
      </c>
      <c r="O40" s="10">
        <f t="shared" si="11"/>
        <v>-1129.0648016631756</v>
      </c>
      <c r="P40" s="10">
        <f t="shared" si="4"/>
        <v>0</v>
      </c>
    </row>
    <row r="41" spans="1:16" x14ac:dyDescent="0.35">
      <c r="A41" s="8">
        <v>31</v>
      </c>
      <c r="B41" s="9">
        <f t="shared" si="5"/>
        <v>44927</v>
      </c>
      <c r="C41" s="1">
        <v>2311.2600000000002</v>
      </c>
      <c r="D41" s="1">
        <f t="shared" si="8"/>
        <v>1129.0648016631756</v>
      </c>
      <c r="E41" s="1">
        <f t="shared" si="9"/>
        <v>37.2045123545618</v>
      </c>
      <c r="F41" s="1">
        <f t="shared" si="6"/>
        <v>2274.0554876454385</v>
      </c>
      <c r="G41" s="1">
        <f t="shared" si="7"/>
        <v>11462.995227885071</v>
      </c>
      <c r="H41" s="1">
        <f t="shared" si="1"/>
        <v>25968.490438253044</v>
      </c>
      <c r="K41" s="10">
        <f t="shared" si="10"/>
        <v>1129.0648016631756</v>
      </c>
      <c r="L41" s="10">
        <f t="shared" si="10"/>
        <v>37.2045123545618</v>
      </c>
      <c r="M41" s="10">
        <f t="shared" si="0"/>
        <v>2274.0554876454385</v>
      </c>
      <c r="N41" s="10">
        <f t="shared" si="11"/>
        <v>-2311.2600000000002</v>
      </c>
      <c r="O41" s="10">
        <f t="shared" si="11"/>
        <v>-1129.0648016631756</v>
      </c>
      <c r="P41" s="10">
        <f t="shared" si="4"/>
        <v>0</v>
      </c>
    </row>
    <row r="42" spans="1:16" x14ac:dyDescent="0.35">
      <c r="A42" s="8">
        <v>32</v>
      </c>
      <c r="B42" s="9">
        <f t="shared" si="5"/>
        <v>44958</v>
      </c>
      <c r="C42" s="1">
        <v>2311.2600000000002</v>
      </c>
      <c r="D42" s="1">
        <f t="shared" si="8"/>
        <v>1129.0648016631756</v>
      </c>
      <c r="E42" s="1">
        <f t="shared" si="9"/>
        <v>31.045612075522069</v>
      </c>
      <c r="F42" s="1">
        <f t="shared" si="6"/>
        <v>2280.2143879244782</v>
      </c>
      <c r="G42" s="1">
        <f t="shared" si="7"/>
        <v>9182.7808399605929</v>
      </c>
      <c r="H42" s="1">
        <f t="shared" si="1"/>
        <v>24839.425636589869</v>
      </c>
      <c r="K42" s="10">
        <f t="shared" si="10"/>
        <v>1129.0648016631756</v>
      </c>
      <c r="L42" s="10">
        <f t="shared" si="10"/>
        <v>31.045612075522069</v>
      </c>
      <c r="M42" s="10">
        <f t="shared" si="0"/>
        <v>2280.2143879244782</v>
      </c>
      <c r="N42" s="10">
        <f t="shared" si="11"/>
        <v>-2311.2600000000002</v>
      </c>
      <c r="O42" s="10">
        <f t="shared" si="11"/>
        <v>-1129.0648016631756</v>
      </c>
      <c r="P42" s="10">
        <f t="shared" si="4"/>
        <v>0</v>
      </c>
    </row>
    <row r="43" spans="1:16" x14ac:dyDescent="0.35">
      <c r="A43" s="8">
        <v>33</v>
      </c>
      <c r="B43" s="9">
        <f t="shared" si="5"/>
        <v>44986</v>
      </c>
      <c r="C43" s="1">
        <v>2311.2600000000002</v>
      </c>
      <c r="D43" s="1">
        <f t="shared" si="8"/>
        <v>1129.0648016631756</v>
      </c>
      <c r="E43" s="1">
        <f t="shared" si="9"/>
        <v>24.870031441559941</v>
      </c>
      <c r="F43" s="1">
        <f t="shared" si="6"/>
        <v>2286.3899685584402</v>
      </c>
      <c r="G43" s="1">
        <f t="shared" si="7"/>
        <v>6896.3908714021527</v>
      </c>
      <c r="H43" s="1">
        <f t="shared" si="1"/>
        <v>23710.360834926694</v>
      </c>
      <c r="K43" s="10">
        <f t="shared" si="10"/>
        <v>1129.0648016631756</v>
      </c>
      <c r="L43" s="10">
        <f t="shared" si="10"/>
        <v>24.870031441559941</v>
      </c>
      <c r="M43" s="10">
        <f t="shared" si="0"/>
        <v>2286.3899685584402</v>
      </c>
      <c r="N43" s="10">
        <f t="shared" si="11"/>
        <v>-2311.2600000000002</v>
      </c>
      <c r="O43" s="10">
        <f t="shared" si="11"/>
        <v>-1129.0648016631756</v>
      </c>
      <c r="P43" s="10">
        <f t="shared" si="4"/>
        <v>0</v>
      </c>
    </row>
    <row r="44" spans="1:16" x14ac:dyDescent="0.35">
      <c r="A44" s="8">
        <v>34</v>
      </c>
      <c r="B44" s="9">
        <f t="shared" si="5"/>
        <v>45017</v>
      </c>
      <c r="C44" s="1">
        <v>2311.2600000000002</v>
      </c>
      <c r="D44" s="1">
        <f t="shared" si="8"/>
        <v>1129.0648016631756</v>
      </c>
      <c r="E44" s="1">
        <f t="shared" si="9"/>
        <v>18.677725276714163</v>
      </c>
      <c r="F44" s="1">
        <f t="shared" si="6"/>
        <v>2292.582274723286</v>
      </c>
      <c r="G44" s="1">
        <f t="shared" si="7"/>
        <v>4603.8085966788667</v>
      </c>
      <c r="H44" s="1">
        <f t="shared" si="1"/>
        <v>22581.296033263519</v>
      </c>
      <c r="K44" s="10">
        <f t="shared" si="10"/>
        <v>1129.0648016631756</v>
      </c>
      <c r="L44" s="10">
        <f t="shared" si="10"/>
        <v>18.677725276714163</v>
      </c>
      <c r="M44" s="10">
        <f t="shared" si="0"/>
        <v>2292.582274723286</v>
      </c>
      <c r="N44" s="10">
        <f t="shared" si="11"/>
        <v>-2311.2600000000002</v>
      </c>
      <c r="O44" s="10">
        <f t="shared" si="11"/>
        <v>-1129.0648016631756</v>
      </c>
      <c r="P44" s="10">
        <f t="shared" si="4"/>
        <v>0</v>
      </c>
    </row>
    <row r="45" spans="1:16" x14ac:dyDescent="0.35">
      <c r="A45" s="8">
        <v>35</v>
      </c>
      <c r="B45" s="9">
        <f t="shared" si="5"/>
        <v>45047</v>
      </c>
      <c r="C45" s="1">
        <v>2311.2600000000002</v>
      </c>
      <c r="D45" s="1">
        <f t="shared" si="8"/>
        <v>1129.0648016631756</v>
      </c>
      <c r="E45" s="1">
        <f t="shared" si="9"/>
        <v>12.46864828267193</v>
      </c>
      <c r="F45" s="1">
        <f t="shared" si="6"/>
        <v>2298.7913517173283</v>
      </c>
      <c r="G45" s="1">
        <f t="shared" si="7"/>
        <v>2305.0172449615384</v>
      </c>
      <c r="H45" s="1">
        <f t="shared" si="1"/>
        <v>21452.231231600344</v>
      </c>
      <c r="K45" s="10">
        <f t="shared" si="10"/>
        <v>1129.0648016631756</v>
      </c>
      <c r="L45" s="10">
        <f t="shared" si="10"/>
        <v>12.46864828267193</v>
      </c>
      <c r="M45" s="10">
        <f t="shared" si="0"/>
        <v>2298.7913517173283</v>
      </c>
      <c r="N45" s="10">
        <f t="shared" si="11"/>
        <v>-2311.2600000000002</v>
      </c>
      <c r="O45" s="10">
        <f t="shared" si="11"/>
        <v>-1129.0648016631756</v>
      </c>
      <c r="P45" s="10">
        <f t="shared" si="4"/>
        <v>0</v>
      </c>
    </row>
    <row r="46" spans="1:16" x14ac:dyDescent="0.35">
      <c r="A46" s="8">
        <v>36</v>
      </c>
      <c r="B46" s="9">
        <f t="shared" si="5"/>
        <v>45078</v>
      </c>
      <c r="C46" s="1">
        <v>2311.2600000000002</v>
      </c>
      <c r="D46" s="1">
        <f t="shared" si="8"/>
        <v>1129.0648016631756</v>
      </c>
      <c r="E46" s="1">
        <f t="shared" si="9"/>
        <v>6.2427550384375001</v>
      </c>
      <c r="F46" s="1">
        <f t="shared" si="6"/>
        <v>2305.0172449615629</v>
      </c>
      <c r="G46" s="15">
        <f t="shared" si="7"/>
        <v>-2.4336976878203131E-11</v>
      </c>
      <c r="H46" s="15">
        <f t="shared" si="1"/>
        <v>20323.16642993717</v>
      </c>
      <c r="K46" s="10">
        <f t="shared" si="10"/>
        <v>1129.0648016631756</v>
      </c>
      <c r="L46" s="10">
        <f t="shared" si="10"/>
        <v>6.2427550384375001</v>
      </c>
      <c r="M46" s="10">
        <f t="shared" si="0"/>
        <v>2305.0172449615629</v>
      </c>
      <c r="N46" s="10">
        <f t="shared" si="11"/>
        <v>-2311.2600000000002</v>
      </c>
      <c r="O46" s="10">
        <f t="shared" si="11"/>
        <v>-1129.0648016631756</v>
      </c>
      <c r="P46" s="10">
        <f t="shared" si="4"/>
        <v>0</v>
      </c>
    </row>
    <row r="48" spans="1:16" x14ac:dyDescent="0.35">
      <c r="A48" s="21" t="s">
        <v>97</v>
      </c>
    </row>
    <row r="49" spans="1:3" x14ac:dyDescent="0.35">
      <c r="A49" t="s">
        <v>25</v>
      </c>
      <c r="B49" s="10">
        <f>SUM(K29:K40)</f>
        <v>13548.777619958104</v>
      </c>
      <c r="C49" t="s">
        <v>21</v>
      </c>
    </row>
    <row r="50" spans="1:3" x14ac:dyDescent="0.35">
      <c r="A50" t="s">
        <v>24</v>
      </c>
      <c r="B50" s="10">
        <f>SUM(L29:L40)</f>
        <v>920.83785565621179</v>
      </c>
      <c r="C50" t="s">
        <v>21</v>
      </c>
    </row>
    <row r="52" spans="1:3" x14ac:dyDescent="0.35">
      <c r="A52" s="21" t="s">
        <v>98</v>
      </c>
      <c r="B52" s="2"/>
    </row>
    <row r="53" spans="1:3" x14ac:dyDescent="0.35">
      <c r="A53" t="s">
        <v>26</v>
      </c>
      <c r="B53" s="10">
        <f>G40</f>
        <v>13737.050715530509</v>
      </c>
      <c r="C53" t="s">
        <v>22</v>
      </c>
    </row>
    <row r="54" spans="1:3" x14ac:dyDescent="0.35">
      <c r="A54" t="s">
        <v>27</v>
      </c>
      <c r="B54" s="10">
        <f>H2</f>
        <v>40646.332859874317</v>
      </c>
      <c r="C54" t="s">
        <v>21</v>
      </c>
    </row>
    <row r="55" spans="1:3" x14ac:dyDescent="0.35">
      <c r="A55" t="s">
        <v>94</v>
      </c>
      <c r="B55" s="10">
        <f>B54-H40</f>
        <v>13548.777619958099</v>
      </c>
      <c r="C55" t="s">
        <v>22</v>
      </c>
    </row>
    <row r="56" spans="1:3" x14ac:dyDescent="0.35">
      <c r="B56" s="10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87EF-35A6-479E-ABBD-DDE30DA40F64}">
  <dimension ref="A1:P56"/>
  <sheetViews>
    <sheetView zoomScaleNormal="100" workbookViewId="0">
      <selection activeCell="B3" sqref="B3"/>
    </sheetView>
  </sheetViews>
  <sheetFormatPr defaultColWidth="8.81640625" defaultRowHeight="14.5" x14ac:dyDescent="0.35"/>
  <cols>
    <col min="1" max="1" width="34.453125" customWidth="1"/>
    <col min="2" max="2" width="19" customWidth="1"/>
    <col min="3" max="3" width="16.54296875" customWidth="1"/>
    <col min="4" max="4" width="21.453125" bestFit="1" customWidth="1"/>
    <col min="5" max="5" width="16.453125" bestFit="1" customWidth="1"/>
    <col min="6" max="6" width="18.81640625" bestFit="1" customWidth="1"/>
    <col min="7" max="7" width="19.81640625" bestFit="1" customWidth="1"/>
    <col min="8" max="8" width="23.54296875" bestFit="1" customWidth="1"/>
    <col min="9" max="9" width="23.453125" bestFit="1" customWidth="1"/>
    <col min="10" max="10" width="2.54296875" customWidth="1"/>
    <col min="11" max="11" width="17.453125" bestFit="1" customWidth="1"/>
    <col min="12" max="12" width="17.453125" customWidth="1"/>
    <col min="13" max="13" width="16.81640625" bestFit="1" customWidth="1"/>
    <col min="14" max="14" width="18.1796875" customWidth="1"/>
    <col min="15" max="15" width="21.453125" bestFit="1" customWidth="1"/>
  </cols>
  <sheetData>
    <row r="1" spans="1:16" x14ac:dyDescent="0.35">
      <c r="A1" s="2" t="s">
        <v>0</v>
      </c>
      <c r="B1" s="3" t="s">
        <v>144</v>
      </c>
      <c r="D1" s="2" t="s">
        <v>1</v>
      </c>
      <c r="E1" s="6">
        <v>0</v>
      </c>
      <c r="G1" s="2" t="s">
        <v>2</v>
      </c>
      <c r="K1" s="2" t="s">
        <v>3</v>
      </c>
      <c r="L1" s="2"/>
    </row>
    <row r="2" spans="1:16" x14ac:dyDescent="0.35">
      <c r="A2" s="2" t="s">
        <v>4</v>
      </c>
      <c r="B2" s="4">
        <v>44074</v>
      </c>
      <c r="D2" s="2" t="s">
        <v>5</v>
      </c>
      <c r="E2" s="6">
        <v>1413.91</v>
      </c>
      <c r="G2" t="s">
        <v>6</v>
      </c>
      <c r="H2" s="10">
        <f>H10</f>
        <v>28978.126144599923</v>
      </c>
      <c r="K2" t="s">
        <v>7</v>
      </c>
      <c r="M2" s="10">
        <f>H2</f>
        <v>28978.126144599923</v>
      </c>
    </row>
    <row r="3" spans="1:16" x14ac:dyDescent="0.35">
      <c r="A3" s="2" t="s">
        <v>10</v>
      </c>
      <c r="B3" s="42">
        <v>3.2500000000000001E-2</v>
      </c>
      <c r="D3" s="2" t="s">
        <v>8</v>
      </c>
      <c r="E3" s="6">
        <v>0</v>
      </c>
      <c r="G3" t="s">
        <v>9</v>
      </c>
      <c r="H3" s="10">
        <f>-G10</f>
        <v>-27564.216144599923</v>
      </c>
      <c r="K3" t="s">
        <v>6</v>
      </c>
      <c r="M3" s="10">
        <f>-M2</f>
        <v>-28978.126144599923</v>
      </c>
    </row>
    <row r="4" spans="1:16" x14ac:dyDescent="0.35">
      <c r="A4" s="2" t="s">
        <v>11</v>
      </c>
      <c r="B4" s="3">
        <v>36</v>
      </c>
      <c r="G4" t="s">
        <v>76</v>
      </c>
      <c r="H4" s="10">
        <f>-(H2+H3)</f>
        <v>-1413.9099999999999</v>
      </c>
    </row>
    <row r="5" spans="1:16" x14ac:dyDescent="0.35">
      <c r="A5" s="2" t="s">
        <v>83</v>
      </c>
      <c r="B5" s="34">
        <f>6443+3626.07+42390.33</f>
        <v>52459.4</v>
      </c>
      <c r="C5" s="14"/>
      <c r="D5" s="2"/>
      <c r="E5" s="10"/>
    </row>
    <row r="6" spans="1:16" x14ac:dyDescent="0.35">
      <c r="A6" s="2" t="s">
        <v>84</v>
      </c>
      <c r="B6" s="3">
        <v>12</v>
      </c>
      <c r="D6" s="12"/>
      <c r="E6" s="13"/>
    </row>
    <row r="7" spans="1:16" x14ac:dyDescent="0.35">
      <c r="A7" s="26" t="s">
        <v>86</v>
      </c>
      <c r="B7" s="3"/>
      <c r="G7" s="12"/>
      <c r="K7" s="2" t="s">
        <v>95</v>
      </c>
    </row>
    <row r="8" spans="1:16" x14ac:dyDescent="0.35">
      <c r="A8" s="2"/>
      <c r="K8" s="11" t="s">
        <v>21</v>
      </c>
      <c r="L8" s="11" t="s">
        <v>21</v>
      </c>
      <c r="M8" s="11" t="s">
        <v>21</v>
      </c>
      <c r="N8" s="11" t="s">
        <v>22</v>
      </c>
      <c r="O8" s="11" t="s">
        <v>22</v>
      </c>
    </row>
    <row r="9" spans="1:16" s="2" customFormat="1" x14ac:dyDescent="0.35">
      <c r="A9" s="7" t="s">
        <v>12</v>
      </c>
      <c r="B9" s="7" t="s">
        <v>13</v>
      </c>
      <c r="C9" s="7" t="s">
        <v>14</v>
      </c>
      <c r="D9" s="7" t="s">
        <v>19</v>
      </c>
      <c r="E9" s="7" t="s">
        <v>20</v>
      </c>
      <c r="F9" s="7" t="s">
        <v>15</v>
      </c>
      <c r="G9" s="7" t="s">
        <v>16</v>
      </c>
      <c r="H9" s="7" t="s">
        <v>17</v>
      </c>
      <c r="I9" s="7"/>
      <c r="K9" s="2" t="s">
        <v>19</v>
      </c>
      <c r="L9" s="2" t="s">
        <v>20</v>
      </c>
      <c r="M9" s="2" t="s">
        <v>9</v>
      </c>
      <c r="N9" s="2" t="s">
        <v>23</v>
      </c>
      <c r="O9" s="2" t="s">
        <v>18</v>
      </c>
    </row>
    <row r="10" spans="1:16" x14ac:dyDescent="0.35">
      <c r="A10" s="8">
        <v>0</v>
      </c>
      <c r="B10" s="9">
        <f>B2</f>
        <v>44074</v>
      </c>
      <c r="C10" s="1"/>
      <c r="D10" s="1">
        <v>0</v>
      </c>
      <c r="E10" s="1"/>
      <c r="F10" s="1"/>
      <c r="G10" s="15">
        <f>NPV($B$3/12,C28:C46)+C27</f>
        <v>27564.216144599923</v>
      </c>
      <c r="H10" s="15">
        <f>G10+E1+E2-E3</f>
        <v>28978.126144599923</v>
      </c>
      <c r="I10" s="1"/>
    </row>
    <row r="11" spans="1:16" x14ac:dyDescent="0.35">
      <c r="A11" s="8">
        <v>1</v>
      </c>
      <c r="B11" s="9">
        <f>B10</f>
        <v>44074</v>
      </c>
      <c r="C11" s="1"/>
      <c r="D11" s="1"/>
      <c r="E11" s="1"/>
      <c r="F11" s="1">
        <f>C11-E11</f>
        <v>0</v>
      </c>
      <c r="G11" s="1">
        <f>G10-C11+E11</f>
        <v>27564.216144599923</v>
      </c>
      <c r="H11" s="1">
        <f>H10-D11</f>
        <v>28978.126144599923</v>
      </c>
      <c r="I11" s="1"/>
      <c r="K11" s="10">
        <f>D11</f>
        <v>0</v>
      </c>
      <c r="L11" s="10">
        <f>E11</f>
        <v>0</v>
      </c>
      <c r="M11" s="10">
        <f t="shared" ref="M11:M46" si="0">F11</f>
        <v>0</v>
      </c>
      <c r="N11" s="10">
        <f>-C11</f>
        <v>0</v>
      </c>
      <c r="O11" s="10">
        <f>-D11</f>
        <v>0</v>
      </c>
      <c r="P11" s="10">
        <f>SUM(K11:O11)</f>
        <v>0</v>
      </c>
    </row>
    <row r="12" spans="1:16" x14ac:dyDescent="0.35">
      <c r="A12" s="8">
        <v>2</v>
      </c>
      <c r="B12" s="9">
        <f>DATE(YEAR(B11), MONTH(B11)+1, DAY(B11))</f>
        <v>44105</v>
      </c>
      <c r="C12" s="1"/>
      <c r="D12" s="1"/>
      <c r="E12" s="1"/>
      <c r="F12" s="1">
        <f>C12-E12</f>
        <v>0</v>
      </c>
      <c r="G12" s="1">
        <f>G11-C12+E12</f>
        <v>27564.216144599923</v>
      </c>
      <c r="H12" s="1">
        <f t="shared" ref="H12:H46" si="1">H11-D12</f>
        <v>28978.126144599923</v>
      </c>
      <c r="I12" s="1"/>
      <c r="K12" s="10">
        <f t="shared" ref="K12:L37" si="2">D12</f>
        <v>0</v>
      </c>
      <c r="L12" s="10">
        <f t="shared" si="2"/>
        <v>0</v>
      </c>
      <c r="M12" s="10">
        <f t="shared" si="0"/>
        <v>0</v>
      </c>
      <c r="N12" s="10">
        <f>-C12</f>
        <v>0</v>
      </c>
      <c r="O12" s="10">
        <f t="shared" ref="N12:O37" si="3">-D12</f>
        <v>0</v>
      </c>
      <c r="P12" s="10">
        <f t="shared" ref="P12:P46" si="4">SUM(K12:O12)</f>
        <v>0</v>
      </c>
    </row>
    <row r="13" spans="1:16" x14ac:dyDescent="0.35">
      <c r="A13" s="8">
        <v>3</v>
      </c>
      <c r="B13" s="9">
        <f t="shared" ref="B13:B46" si="5">DATE(YEAR(B12), MONTH(B12)+1, DAY(B12))</f>
        <v>44136</v>
      </c>
      <c r="C13" s="1"/>
      <c r="D13" s="1"/>
      <c r="E13" s="1"/>
      <c r="F13" s="1">
        <f t="shared" ref="F13:F46" si="6">C13-E13</f>
        <v>0</v>
      </c>
      <c r="G13" s="15">
        <f t="shared" ref="G13:G46" si="7">G12-C13+E13</f>
        <v>27564.216144599923</v>
      </c>
      <c r="H13" s="15">
        <f t="shared" si="1"/>
        <v>28978.126144599923</v>
      </c>
      <c r="I13" s="1"/>
      <c r="K13" s="10">
        <f t="shared" si="2"/>
        <v>0</v>
      </c>
      <c r="L13" s="10">
        <f t="shared" si="2"/>
        <v>0</v>
      </c>
      <c r="M13" s="10">
        <f t="shared" si="0"/>
        <v>0</v>
      </c>
      <c r="N13" s="10">
        <f t="shared" si="3"/>
        <v>0</v>
      </c>
      <c r="O13" s="10">
        <f t="shared" si="3"/>
        <v>0</v>
      </c>
      <c r="P13" s="10">
        <f t="shared" si="4"/>
        <v>0</v>
      </c>
    </row>
    <row r="14" spans="1:16" x14ac:dyDescent="0.35">
      <c r="A14" s="8">
        <v>4</v>
      </c>
      <c r="B14" s="9">
        <f t="shared" si="5"/>
        <v>44166</v>
      </c>
      <c r="C14" s="1"/>
      <c r="D14" s="1"/>
      <c r="E14" s="1"/>
      <c r="F14" s="1">
        <f t="shared" si="6"/>
        <v>0</v>
      </c>
      <c r="G14" s="15">
        <f t="shared" si="7"/>
        <v>27564.216144599923</v>
      </c>
      <c r="H14" s="15">
        <f t="shared" si="1"/>
        <v>28978.126144599923</v>
      </c>
      <c r="I14" s="1"/>
      <c r="K14" s="10">
        <f t="shared" si="2"/>
        <v>0</v>
      </c>
      <c r="L14" s="10">
        <f t="shared" si="2"/>
        <v>0</v>
      </c>
      <c r="M14" s="10">
        <f t="shared" si="0"/>
        <v>0</v>
      </c>
      <c r="N14" s="10">
        <f t="shared" si="3"/>
        <v>0</v>
      </c>
      <c r="O14" s="10">
        <f t="shared" si="3"/>
        <v>0</v>
      </c>
      <c r="P14" s="10">
        <f t="shared" si="4"/>
        <v>0</v>
      </c>
    </row>
    <row r="15" spans="1:16" x14ac:dyDescent="0.35">
      <c r="A15" s="8">
        <v>5</v>
      </c>
      <c r="B15" s="9">
        <f t="shared" si="5"/>
        <v>44197</v>
      </c>
      <c r="C15" s="1"/>
      <c r="D15" s="1"/>
      <c r="E15" s="1"/>
      <c r="F15" s="1">
        <f t="shared" si="6"/>
        <v>0</v>
      </c>
      <c r="G15" s="15">
        <f t="shared" si="7"/>
        <v>27564.216144599923</v>
      </c>
      <c r="H15" s="15">
        <f t="shared" si="1"/>
        <v>28978.126144599923</v>
      </c>
      <c r="I15" s="1"/>
      <c r="K15" s="10">
        <f t="shared" si="2"/>
        <v>0</v>
      </c>
      <c r="L15" s="10">
        <f t="shared" si="2"/>
        <v>0</v>
      </c>
      <c r="M15" s="10">
        <f t="shared" si="0"/>
        <v>0</v>
      </c>
      <c r="N15" s="10">
        <f t="shared" si="3"/>
        <v>0</v>
      </c>
      <c r="O15" s="10">
        <f t="shared" si="3"/>
        <v>0</v>
      </c>
      <c r="P15" s="10">
        <f t="shared" si="4"/>
        <v>0</v>
      </c>
    </row>
    <row r="16" spans="1:16" x14ac:dyDescent="0.35">
      <c r="A16" s="8">
        <v>6</v>
      </c>
      <c r="B16" s="9">
        <f t="shared" si="5"/>
        <v>44228</v>
      </c>
      <c r="C16" s="1"/>
      <c r="D16" s="1"/>
      <c r="E16" s="1"/>
      <c r="F16" s="1">
        <f t="shared" si="6"/>
        <v>0</v>
      </c>
      <c r="G16" s="1">
        <f t="shared" si="7"/>
        <v>27564.216144599923</v>
      </c>
      <c r="H16" s="1">
        <f t="shared" si="1"/>
        <v>28978.126144599923</v>
      </c>
      <c r="I16" s="1"/>
      <c r="K16" s="10">
        <f t="shared" si="2"/>
        <v>0</v>
      </c>
      <c r="L16" s="10">
        <f t="shared" si="2"/>
        <v>0</v>
      </c>
      <c r="M16" s="10">
        <f t="shared" si="0"/>
        <v>0</v>
      </c>
      <c r="N16" s="10">
        <f t="shared" si="3"/>
        <v>0</v>
      </c>
      <c r="O16" s="10">
        <f t="shared" si="3"/>
        <v>0</v>
      </c>
      <c r="P16" s="10">
        <f t="shared" si="4"/>
        <v>0</v>
      </c>
    </row>
    <row r="17" spans="1:16" x14ac:dyDescent="0.35">
      <c r="A17" s="8">
        <v>7</v>
      </c>
      <c r="B17" s="9">
        <f t="shared" si="5"/>
        <v>44256</v>
      </c>
      <c r="C17" s="1"/>
      <c r="D17" s="1"/>
      <c r="E17" s="1"/>
      <c r="F17" s="1">
        <f t="shared" si="6"/>
        <v>0</v>
      </c>
      <c r="G17" s="1">
        <f t="shared" si="7"/>
        <v>27564.216144599923</v>
      </c>
      <c r="H17" s="1">
        <f t="shared" si="1"/>
        <v>28978.126144599923</v>
      </c>
      <c r="I17" s="1"/>
      <c r="K17" s="10">
        <f t="shared" si="2"/>
        <v>0</v>
      </c>
      <c r="L17" s="10">
        <f t="shared" si="2"/>
        <v>0</v>
      </c>
      <c r="M17" s="10">
        <f t="shared" si="0"/>
        <v>0</v>
      </c>
      <c r="N17" s="10">
        <f t="shared" si="3"/>
        <v>0</v>
      </c>
      <c r="O17" s="10">
        <f t="shared" si="3"/>
        <v>0</v>
      </c>
      <c r="P17" s="10">
        <f t="shared" si="4"/>
        <v>0</v>
      </c>
    </row>
    <row r="18" spans="1:16" x14ac:dyDescent="0.35">
      <c r="A18" s="8">
        <v>8</v>
      </c>
      <c r="B18" s="9">
        <f t="shared" si="5"/>
        <v>44287</v>
      </c>
      <c r="C18" s="1"/>
      <c r="D18" s="1"/>
      <c r="E18" s="1"/>
      <c r="F18" s="1">
        <f t="shared" si="6"/>
        <v>0</v>
      </c>
      <c r="G18" s="1">
        <f t="shared" si="7"/>
        <v>27564.216144599923</v>
      </c>
      <c r="H18" s="1">
        <f t="shared" si="1"/>
        <v>28978.126144599923</v>
      </c>
      <c r="I18" s="1"/>
      <c r="K18" s="10">
        <f t="shared" si="2"/>
        <v>0</v>
      </c>
      <c r="L18" s="10">
        <f t="shared" si="2"/>
        <v>0</v>
      </c>
      <c r="M18" s="10">
        <f t="shared" si="0"/>
        <v>0</v>
      </c>
      <c r="N18" s="10">
        <f t="shared" si="3"/>
        <v>0</v>
      </c>
      <c r="O18" s="10">
        <f t="shared" si="3"/>
        <v>0</v>
      </c>
      <c r="P18" s="10">
        <f t="shared" si="4"/>
        <v>0</v>
      </c>
    </row>
    <row r="19" spans="1:16" x14ac:dyDescent="0.35">
      <c r="A19" s="8">
        <v>9</v>
      </c>
      <c r="B19" s="9">
        <f t="shared" si="5"/>
        <v>44317</v>
      </c>
      <c r="C19" s="1"/>
      <c r="D19" s="1"/>
      <c r="E19" s="1"/>
      <c r="F19" s="1">
        <f t="shared" si="6"/>
        <v>0</v>
      </c>
      <c r="G19" s="1">
        <f t="shared" si="7"/>
        <v>27564.216144599923</v>
      </c>
      <c r="H19" s="1">
        <f t="shared" si="1"/>
        <v>28978.126144599923</v>
      </c>
      <c r="I19" s="1"/>
      <c r="K19" s="10">
        <f t="shared" si="2"/>
        <v>0</v>
      </c>
      <c r="L19" s="10">
        <f t="shared" si="2"/>
        <v>0</v>
      </c>
      <c r="M19" s="10">
        <f t="shared" si="0"/>
        <v>0</v>
      </c>
      <c r="N19" s="10">
        <f t="shared" si="3"/>
        <v>0</v>
      </c>
      <c r="O19" s="10">
        <f t="shared" si="3"/>
        <v>0</v>
      </c>
      <c r="P19" s="10">
        <f t="shared" si="4"/>
        <v>0</v>
      </c>
    </row>
    <row r="20" spans="1:16" x14ac:dyDescent="0.35">
      <c r="A20" s="8">
        <v>10</v>
      </c>
      <c r="B20" s="9">
        <f t="shared" si="5"/>
        <v>44348</v>
      </c>
      <c r="C20" s="1"/>
      <c r="D20" s="1"/>
      <c r="E20" s="1"/>
      <c r="F20" s="1">
        <f t="shared" si="6"/>
        <v>0</v>
      </c>
      <c r="G20" s="15">
        <f t="shared" si="7"/>
        <v>27564.216144599923</v>
      </c>
      <c r="H20" s="15">
        <f t="shared" si="1"/>
        <v>28978.126144599923</v>
      </c>
      <c r="I20" s="1"/>
      <c r="K20" s="10">
        <f t="shared" si="2"/>
        <v>0</v>
      </c>
      <c r="L20" s="10">
        <f t="shared" si="2"/>
        <v>0</v>
      </c>
      <c r="M20" s="10">
        <f t="shared" si="0"/>
        <v>0</v>
      </c>
      <c r="N20" s="10">
        <f t="shared" si="3"/>
        <v>0</v>
      </c>
      <c r="O20" s="10">
        <f t="shared" si="3"/>
        <v>0</v>
      </c>
      <c r="P20" s="10">
        <f t="shared" si="4"/>
        <v>0</v>
      </c>
    </row>
    <row r="21" spans="1:16" x14ac:dyDescent="0.35">
      <c r="A21" s="8">
        <v>11</v>
      </c>
      <c r="B21" s="9">
        <f t="shared" si="5"/>
        <v>44378</v>
      </c>
      <c r="C21" s="1"/>
      <c r="D21" s="1"/>
      <c r="E21" s="1"/>
      <c r="F21" s="1">
        <f t="shared" si="6"/>
        <v>0</v>
      </c>
      <c r="G21" s="15">
        <f t="shared" si="7"/>
        <v>27564.216144599923</v>
      </c>
      <c r="H21" s="15">
        <f t="shared" si="1"/>
        <v>28978.126144599923</v>
      </c>
      <c r="I21" s="1"/>
      <c r="K21" s="10">
        <f t="shared" si="2"/>
        <v>0</v>
      </c>
      <c r="L21" s="10">
        <f t="shared" si="2"/>
        <v>0</v>
      </c>
      <c r="M21" s="10">
        <f t="shared" si="0"/>
        <v>0</v>
      </c>
      <c r="N21" s="10">
        <f t="shared" si="3"/>
        <v>0</v>
      </c>
      <c r="O21" s="10">
        <f t="shared" si="3"/>
        <v>0</v>
      </c>
      <c r="P21" s="10">
        <f t="shared" si="4"/>
        <v>0</v>
      </c>
    </row>
    <row r="22" spans="1:16" x14ac:dyDescent="0.35">
      <c r="A22" s="8">
        <v>12</v>
      </c>
      <c r="B22" s="9">
        <f t="shared" si="5"/>
        <v>44409</v>
      </c>
      <c r="C22" s="1"/>
      <c r="D22" s="1"/>
      <c r="E22" s="1"/>
      <c r="F22" s="1">
        <f t="shared" si="6"/>
        <v>0</v>
      </c>
      <c r="G22" s="1">
        <f t="shared" si="7"/>
        <v>27564.216144599923</v>
      </c>
      <c r="H22" s="1">
        <f t="shared" si="1"/>
        <v>28978.126144599923</v>
      </c>
      <c r="I22" s="1"/>
      <c r="K22" s="10">
        <f t="shared" si="2"/>
        <v>0</v>
      </c>
      <c r="L22" s="10">
        <f t="shared" si="2"/>
        <v>0</v>
      </c>
      <c r="M22" s="10">
        <f t="shared" si="0"/>
        <v>0</v>
      </c>
      <c r="N22" s="10">
        <f t="shared" si="3"/>
        <v>0</v>
      </c>
      <c r="O22" s="10">
        <f t="shared" si="3"/>
        <v>0</v>
      </c>
      <c r="P22" s="10">
        <f t="shared" si="4"/>
        <v>0</v>
      </c>
    </row>
    <row r="23" spans="1:16" x14ac:dyDescent="0.35">
      <c r="A23" s="8">
        <v>13</v>
      </c>
      <c r="B23" s="9">
        <f t="shared" si="5"/>
        <v>44440</v>
      </c>
      <c r="C23" s="1"/>
      <c r="D23" s="1"/>
      <c r="E23" s="1"/>
      <c r="F23" s="1">
        <f t="shared" si="6"/>
        <v>0</v>
      </c>
      <c r="G23" s="1">
        <f t="shared" si="7"/>
        <v>27564.216144599923</v>
      </c>
      <c r="H23" s="1">
        <f t="shared" si="1"/>
        <v>28978.126144599923</v>
      </c>
      <c r="I23" s="1"/>
      <c r="K23" s="10">
        <f t="shared" si="2"/>
        <v>0</v>
      </c>
      <c r="L23" s="10">
        <f t="shared" si="2"/>
        <v>0</v>
      </c>
      <c r="M23" s="10">
        <f t="shared" si="0"/>
        <v>0</v>
      </c>
      <c r="N23" s="10">
        <f t="shared" si="3"/>
        <v>0</v>
      </c>
      <c r="O23" s="10">
        <f t="shared" si="3"/>
        <v>0</v>
      </c>
      <c r="P23" s="10">
        <f t="shared" si="4"/>
        <v>0</v>
      </c>
    </row>
    <row r="24" spans="1:16" x14ac:dyDescent="0.35">
      <c r="A24" s="8">
        <v>14</v>
      </c>
      <c r="B24" s="9">
        <f t="shared" si="5"/>
        <v>44470</v>
      </c>
      <c r="C24" s="1"/>
      <c r="D24" s="1"/>
      <c r="E24" s="1"/>
      <c r="F24" s="1">
        <f t="shared" si="6"/>
        <v>0</v>
      </c>
      <c r="G24" s="1">
        <f t="shared" si="7"/>
        <v>27564.216144599923</v>
      </c>
      <c r="H24" s="1">
        <f t="shared" si="1"/>
        <v>28978.126144599923</v>
      </c>
      <c r="I24" s="1"/>
      <c r="K24" s="10">
        <f t="shared" si="2"/>
        <v>0</v>
      </c>
      <c r="L24" s="10">
        <f t="shared" si="2"/>
        <v>0</v>
      </c>
      <c r="M24" s="10">
        <f t="shared" si="0"/>
        <v>0</v>
      </c>
      <c r="N24" s="10">
        <f t="shared" si="3"/>
        <v>0</v>
      </c>
      <c r="O24" s="10">
        <f t="shared" si="3"/>
        <v>0</v>
      </c>
      <c r="P24" s="10">
        <f t="shared" si="4"/>
        <v>0</v>
      </c>
    </row>
    <row r="25" spans="1:16" x14ac:dyDescent="0.35">
      <c r="A25" s="8">
        <v>15</v>
      </c>
      <c r="B25" s="9">
        <f t="shared" si="5"/>
        <v>44501</v>
      </c>
      <c r="C25" s="1"/>
      <c r="D25" s="1"/>
      <c r="E25" s="1"/>
      <c r="F25" s="1">
        <f t="shared" si="6"/>
        <v>0</v>
      </c>
      <c r="G25" s="1">
        <f t="shared" si="7"/>
        <v>27564.216144599923</v>
      </c>
      <c r="H25" s="1">
        <f t="shared" si="1"/>
        <v>28978.126144599923</v>
      </c>
      <c r="I25" s="1"/>
      <c r="K25" s="10">
        <f t="shared" si="2"/>
        <v>0</v>
      </c>
      <c r="L25" s="10">
        <f t="shared" si="2"/>
        <v>0</v>
      </c>
      <c r="M25" s="10">
        <f t="shared" si="0"/>
        <v>0</v>
      </c>
      <c r="N25" s="10">
        <f t="shared" si="3"/>
        <v>0</v>
      </c>
      <c r="O25" s="10">
        <f t="shared" si="3"/>
        <v>0</v>
      </c>
      <c r="P25" s="10">
        <f t="shared" si="4"/>
        <v>0</v>
      </c>
    </row>
    <row r="26" spans="1:16" x14ac:dyDescent="0.35">
      <c r="A26" s="8">
        <v>16</v>
      </c>
      <c r="B26" s="9">
        <f t="shared" si="5"/>
        <v>44531</v>
      </c>
      <c r="C26" s="1"/>
      <c r="D26" s="1"/>
      <c r="E26" s="1"/>
      <c r="F26" s="1">
        <f t="shared" si="6"/>
        <v>0</v>
      </c>
      <c r="G26" s="1">
        <f t="shared" si="7"/>
        <v>27564.216144599923</v>
      </c>
      <c r="H26" s="1">
        <f t="shared" si="1"/>
        <v>28978.126144599923</v>
      </c>
      <c r="I26" s="1"/>
      <c r="K26" s="10">
        <f t="shared" si="2"/>
        <v>0</v>
      </c>
      <c r="L26" s="10">
        <f t="shared" si="2"/>
        <v>0</v>
      </c>
      <c r="M26" s="10">
        <f t="shared" si="0"/>
        <v>0</v>
      </c>
      <c r="N26" s="10">
        <f t="shared" si="3"/>
        <v>0</v>
      </c>
      <c r="O26" s="10">
        <f t="shared" si="3"/>
        <v>0</v>
      </c>
      <c r="P26" s="10">
        <f t="shared" si="4"/>
        <v>0</v>
      </c>
    </row>
    <row r="27" spans="1:16" x14ac:dyDescent="0.35">
      <c r="A27" s="8">
        <v>17</v>
      </c>
      <c r="B27" s="9">
        <f t="shared" si="5"/>
        <v>44562</v>
      </c>
      <c r="C27" s="1">
        <v>1413.91</v>
      </c>
      <c r="D27" s="1">
        <f t="shared" ref="D27:D46" si="8">$H$2/$B$4</f>
        <v>804.94794846110892</v>
      </c>
      <c r="E27" s="1">
        <f t="shared" ref="E27:E46" si="9">(G26-C27)*$B$3/12</f>
        <v>70.823745808291463</v>
      </c>
      <c r="F27" s="1">
        <f t="shared" si="6"/>
        <v>1343.0862541917086</v>
      </c>
      <c r="G27" s="1">
        <f t="shared" si="7"/>
        <v>26221.129890408214</v>
      </c>
      <c r="H27" s="1">
        <f t="shared" si="1"/>
        <v>28173.178196138815</v>
      </c>
      <c r="I27" s="1"/>
      <c r="K27" s="10">
        <f t="shared" si="2"/>
        <v>804.94794846110892</v>
      </c>
      <c r="L27" s="10">
        <f t="shared" si="2"/>
        <v>70.823745808291463</v>
      </c>
      <c r="M27" s="10">
        <f t="shared" si="0"/>
        <v>1343.0862541917086</v>
      </c>
      <c r="N27" s="10">
        <f t="shared" si="3"/>
        <v>-1413.91</v>
      </c>
      <c r="O27" s="10">
        <f t="shared" si="3"/>
        <v>-804.94794846110892</v>
      </c>
      <c r="P27" s="10">
        <f t="shared" si="4"/>
        <v>0</v>
      </c>
    </row>
    <row r="28" spans="1:16" x14ac:dyDescent="0.35">
      <c r="A28" s="8">
        <v>18</v>
      </c>
      <c r="B28" s="9">
        <f t="shared" si="5"/>
        <v>44593</v>
      </c>
      <c r="C28" s="1">
        <v>1413.91</v>
      </c>
      <c r="D28" s="1">
        <f t="shared" si="8"/>
        <v>804.94794846110892</v>
      </c>
      <c r="E28" s="1">
        <f t="shared" si="9"/>
        <v>67.186220536522242</v>
      </c>
      <c r="F28" s="1">
        <f t="shared" si="6"/>
        <v>1346.7237794634777</v>
      </c>
      <c r="G28" s="1">
        <f t="shared" si="7"/>
        <v>24874.406110944736</v>
      </c>
      <c r="H28" s="1">
        <f t="shared" si="1"/>
        <v>27368.230247677708</v>
      </c>
      <c r="I28" s="1"/>
      <c r="K28" s="10">
        <f t="shared" si="2"/>
        <v>804.94794846110892</v>
      </c>
      <c r="L28" s="10">
        <f t="shared" si="2"/>
        <v>67.186220536522242</v>
      </c>
      <c r="M28" s="10">
        <f t="shared" si="0"/>
        <v>1346.7237794634777</v>
      </c>
      <c r="N28" s="10">
        <f t="shared" si="3"/>
        <v>-1413.91</v>
      </c>
      <c r="O28" s="10">
        <f t="shared" si="3"/>
        <v>-804.94794846110892</v>
      </c>
      <c r="P28" s="10">
        <f t="shared" si="4"/>
        <v>0</v>
      </c>
    </row>
    <row r="29" spans="1:16" x14ac:dyDescent="0.35">
      <c r="A29" s="8">
        <v>19</v>
      </c>
      <c r="B29" s="9">
        <f t="shared" si="5"/>
        <v>44621</v>
      </c>
      <c r="C29" s="1">
        <v>1413.91</v>
      </c>
      <c r="D29" s="1">
        <f t="shared" si="8"/>
        <v>804.94794846110892</v>
      </c>
      <c r="E29" s="1">
        <f t="shared" si="9"/>
        <v>63.538843633808661</v>
      </c>
      <c r="F29" s="1">
        <f t="shared" si="6"/>
        <v>1350.3711563661914</v>
      </c>
      <c r="G29" s="1">
        <f t="shared" si="7"/>
        <v>23524.034954578543</v>
      </c>
      <c r="H29" s="1">
        <f t="shared" si="1"/>
        <v>26563.2822992166</v>
      </c>
      <c r="I29" s="1"/>
      <c r="K29" s="10">
        <f t="shared" si="2"/>
        <v>804.94794846110892</v>
      </c>
      <c r="L29" s="10">
        <f t="shared" si="2"/>
        <v>63.538843633808661</v>
      </c>
      <c r="M29" s="10">
        <f t="shared" si="0"/>
        <v>1350.3711563661914</v>
      </c>
      <c r="N29" s="10">
        <f t="shared" si="3"/>
        <v>-1413.91</v>
      </c>
      <c r="O29" s="10">
        <f t="shared" si="3"/>
        <v>-804.94794846110892</v>
      </c>
      <c r="P29" s="10">
        <f t="shared" si="4"/>
        <v>0</v>
      </c>
    </row>
    <row r="30" spans="1:16" x14ac:dyDescent="0.35">
      <c r="A30" s="8">
        <v>20</v>
      </c>
      <c r="B30" s="9">
        <f t="shared" si="5"/>
        <v>44652</v>
      </c>
      <c r="C30" s="1">
        <v>1413.91</v>
      </c>
      <c r="D30" s="1">
        <f t="shared" si="8"/>
        <v>804.94794846110892</v>
      </c>
      <c r="E30" s="1">
        <f t="shared" si="9"/>
        <v>59.881588418650217</v>
      </c>
      <c r="F30" s="1">
        <f t="shared" si="6"/>
        <v>1354.0284115813499</v>
      </c>
      <c r="G30" s="1">
        <f t="shared" si="7"/>
        <v>22170.006542997195</v>
      </c>
      <c r="H30" s="1">
        <f t="shared" si="1"/>
        <v>25758.334350755493</v>
      </c>
      <c r="I30" s="1"/>
      <c r="K30" s="10">
        <f t="shared" si="2"/>
        <v>804.94794846110892</v>
      </c>
      <c r="L30" s="10">
        <f t="shared" si="2"/>
        <v>59.881588418650217</v>
      </c>
      <c r="M30" s="10">
        <f t="shared" si="0"/>
        <v>1354.0284115813499</v>
      </c>
      <c r="N30" s="10">
        <f t="shared" si="3"/>
        <v>-1413.91</v>
      </c>
      <c r="O30" s="10">
        <f t="shared" si="3"/>
        <v>-804.94794846110892</v>
      </c>
      <c r="P30" s="10">
        <f t="shared" si="4"/>
        <v>0</v>
      </c>
    </row>
    <row r="31" spans="1:16" x14ac:dyDescent="0.35">
      <c r="A31" s="8">
        <v>21</v>
      </c>
      <c r="B31" s="9">
        <f t="shared" si="5"/>
        <v>44682</v>
      </c>
      <c r="C31" s="1">
        <v>1413.91</v>
      </c>
      <c r="D31" s="1">
        <f t="shared" si="8"/>
        <v>804.94794846110892</v>
      </c>
      <c r="E31" s="1">
        <f t="shared" si="9"/>
        <v>56.214428137284074</v>
      </c>
      <c r="F31" s="1">
        <f t="shared" si="6"/>
        <v>1357.695571862716</v>
      </c>
      <c r="G31" s="1">
        <f t="shared" si="7"/>
        <v>20812.31097113448</v>
      </c>
      <c r="H31" s="1">
        <f t="shared" si="1"/>
        <v>24953.386402294385</v>
      </c>
      <c r="I31" s="1"/>
      <c r="K31" s="10">
        <f t="shared" si="2"/>
        <v>804.94794846110892</v>
      </c>
      <c r="L31" s="10">
        <f t="shared" si="2"/>
        <v>56.214428137284074</v>
      </c>
      <c r="M31" s="10">
        <f t="shared" si="0"/>
        <v>1357.695571862716</v>
      </c>
      <c r="N31" s="10">
        <f t="shared" si="3"/>
        <v>-1413.91</v>
      </c>
      <c r="O31" s="10">
        <f t="shared" si="3"/>
        <v>-804.94794846110892</v>
      </c>
      <c r="P31" s="10">
        <f t="shared" si="4"/>
        <v>0</v>
      </c>
    </row>
    <row r="32" spans="1:16" x14ac:dyDescent="0.35">
      <c r="A32" s="8">
        <v>22</v>
      </c>
      <c r="B32" s="9">
        <f t="shared" si="5"/>
        <v>44713</v>
      </c>
      <c r="C32" s="1">
        <v>1413.91</v>
      </c>
      <c r="D32" s="1">
        <f t="shared" si="8"/>
        <v>804.94794846110892</v>
      </c>
      <c r="E32" s="1">
        <f t="shared" si="9"/>
        <v>52.53733596348922</v>
      </c>
      <c r="F32" s="1">
        <f t="shared" si="6"/>
        <v>1361.372664036511</v>
      </c>
      <c r="G32" s="1">
        <f t="shared" si="7"/>
        <v>19450.938307097971</v>
      </c>
      <c r="H32" s="1">
        <f t="shared" si="1"/>
        <v>24148.438453833278</v>
      </c>
      <c r="I32" s="1"/>
      <c r="K32" s="10">
        <f t="shared" si="2"/>
        <v>804.94794846110892</v>
      </c>
      <c r="L32" s="10">
        <f t="shared" si="2"/>
        <v>52.53733596348922</v>
      </c>
      <c r="M32" s="10">
        <f t="shared" si="0"/>
        <v>1361.372664036511</v>
      </c>
      <c r="N32" s="10">
        <f t="shared" si="3"/>
        <v>-1413.91</v>
      </c>
      <c r="O32" s="10">
        <f t="shared" si="3"/>
        <v>-804.94794846110892</v>
      </c>
      <c r="P32" s="10">
        <f t="shared" si="4"/>
        <v>0</v>
      </c>
    </row>
    <row r="33" spans="1:16" x14ac:dyDescent="0.35">
      <c r="A33" s="8">
        <v>23</v>
      </c>
      <c r="B33" s="9">
        <f t="shared" si="5"/>
        <v>44743</v>
      </c>
      <c r="C33" s="1">
        <v>1413.91</v>
      </c>
      <c r="D33" s="1">
        <f t="shared" si="8"/>
        <v>804.94794846110892</v>
      </c>
      <c r="E33" s="1">
        <f t="shared" si="9"/>
        <v>48.850284998390343</v>
      </c>
      <c r="F33" s="1">
        <f t="shared" si="6"/>
        <v>1365.0597150016097</v>
      </c>
      <c r="G33" s="1">
        <f t="shared" si="7"/>
        <v>18085.87859209636</v>
      </c>
      <c r="H33" s="1">
        <f t="shared" si="1"/>
        <v>23343.49050537217</v>
      </c>
      <c r="I33" s="1"/>
      <c r="K33" s="10">
        <f t="shared" si="2"/>
        <v>804.94794846110892</v>
      </c>
      <c r="L33" s="10">
        <f t="shared" si="2"/>
        <v>48.850284998390343</v>
      </c>
      <c r="M33" s="10">
        <f t="shared" si="0"/>
        <v>1365.0597150016097</v>
      </c>
      <c r="N33" s="10">
        <f t="shared" si="3"/>
        <v>-1413.91</v>
      </c>
      <c r="O33" s="10">
        <f t="shared" si="3"/>
        <v>-804.94794846110892</v>
      </c>
      <c r="P33" s="10">
        <f t="shared" si="4"/>
        <v>0</v>
      </c>
    </row>
    <row r="34" spans="1:16" x14ac:dyDescent="0.35">
      <c r="A34" s="8">
        <v>24</v>
      </c>
      <c r="B34" s="9">
        <f t="shared" si="5"/>
        <v>44774</v>
      </c>
      <c r="C34" s="1">
        <v>1413.91</v>
      </c>
      <c r="D34" s="1">
        <f t="shared" si="8"/>
        <v>804.94794846110892</v>
      </c>
      <c r="E34" s="1">
        <f t="shared" si="9"/>
        <v>45.153248270260974</v>
      </c>
      <c r="F34" s="1">
        <f t="shared" si="6"/>
        <v>1368.7567517297391</v>
      </c>
      <c r="G34" s="1">
        <f t="shared" si="7"/>
        <v>16717.121840366621</v>
      </c>
      <c r="H34" s="1">
        <f t="shared" si="1"/>
        <v>22538.542556911063</v>
      </c>
      <c r="I34" s="1"/>
      <c r="K34" s="10">
        <f t="shared" si="2"/>
        <v>804.94794846110892</v>
      </c>
      <c r="L34" s="10">
        <f t="shared" si="2"/>
        <v>45.153248270260974</v>
      </c>
      <c r="M34" s="10">
        <f t="shared" si="0"/>
        <v>1368.7567517297391</v>
      </c>
      <c r="N34" s="10">
        <f t="shared" si="3"/>
        <v>-1413.91</v>
      </c>
      <c r="O34" s="10">
        <f t="shared" si="3"/>
        <v>-804.94794846110892</v>
      </c>
      <c r="P34" s="10">
        <f t="shared" si="4"/>
        <v>0</v>
      </c>
    </row>
    <row r="35" spans="1:16" x14ac:dyDescent="0.35">
      <c r="A35" s="8">
        <v>25</v>
      </c>
      <c r="B35" s="9">
        <f t="shared" si="5"/>
        <v>44805</v>
      </c>
      <c r="C35" s="1">
        <v>1413.91</v>
      </c>
      <c r="D35" s="1">
        <f t="shared" si="8"/>
        <v>804.94794846110892</v>
      </c>
      <c r="E35" s="1">
        <f t="shared" si="9"/>
        <v>41.446198734326266</v>
      </c>
      <c r="F35" s="1">
        <f t="shared" si="6"/>
        <v>1372.4638012656737</v>
      </c>
      <c r="G35" s="1">
        <f t="shared" si="7"/>
        <v>15344.658039100947</v>
      </c>
      <c r="H35" s="1">
        <f t="shared" si="1"/>
        <v>21733.594608449956</v>
      </c>
      <c r="K35" s="10">
        <f t="shared" si="2"/>
        <v>804.94794846110892</v>
      </c>
      <c r="L35" s="10">
        <f t="shared" si="2"/>
        <v>41.446198734326266</v>
      </c>
      <c r="M35" s="10">
        <f t="shared" si="0"/>
        <v>1372.4638012656737</v>
      </c>
      <c r="N35" s="10">
        <f t="shared" si="3"/>
        <v>-1413.91</v>
      </c>
      <c r="O35" s="10">
        <f t="shared" si="3"/>
        <v>-804.94794846110892</v>
      </c>
      <c r="P35" s="10">
        <f t="shared" si="4"/>
        <v>0</v>
      </c>
    </row>
    <row r="36" spans="1:16" x14ac:dyDescent="0.35">
      <c r="A36" s="8">
        <v>26</v>
      </c>
      <c r="B36" s="9">
        <f t="shared" si="5"/>
        <v>44835</v>
      </c>
      <c r="C36" s="1">
        <v>1413.91</v>
      </c>
      <c r="D36" s="1">
        <f t="shared" si="8"/>
        <v>804.94794846110892</v>
      </c>
      <c r="E36" s="1">
        <f t="shared" si="9"/>
        <v>37.729109272565061</v>
      </c>
      <c r="F36" s="1">
        <f t="shared" si="6"/>
        <v>1376.1808907274351</v>
      </c>
      <c r="G36" s="1">
        <f t="shared" si="7"/>
        <v>13968.477148373511</v>
      </c>
      <c r="H36" s="1">
        <f t="shared" si="1"/>
        <v>20928.646659988848</v>
      </c>
      <c r="K36" s="10">
        <f t="shared" si="2"/>
        <v>804.94794846110892</v>
      </c>
      <c r="L36" s="10">
        <f t="shared" si="2"/>
        <v>37.729109272565061</v>
      </c>
      <c r="M36" s="10">
        <f t="shared" si="0"/>
        <v>1376.1808907274351</v>
      </c>
      <c r="N36" s="10">
        <f t="shared" si="3"/>
        <v>-1413.91</v>
      </c>
      <c r="O36" s="10">
        <f t="shared" si="3"/>
        <v>-804.94794846110892</v>
      </c>
      <c r="P36" s="10">
        <f t="shared" si="4"/>
        <v>0</v>
      </c>
    </row>
    <row r="37" spans="1:16" x14ac:dyDescent="0.35">
      <c r="A37" s="8">
        <v>27</v>
      </c>
      <c r="B37" s="9">
        <f t="shared" si="5"/>
        <v>44866</v>
      </c>
      <c r="C37" s="1">
        <v>1413.91</v>
      </c>
      <c r="D37" s="1">
        <f t="shared" si="8"/>
        <v>804.94794846110892</v>
      </c>
      <c r="E37" s="1">
        <f t="shared" si="9"/>
        <v>34.001952693511591</v>
      </c>
      <c r="F37" s="1">
        <f t="shared" si="6"/>
        <v>1379.9080473064885</v>
      </c>
      <c r="G37" s="1">
        <f t="shared" si="7"/>
        <v>12588.569101067023</v>
      </c>
      <c r="H37" s="1">
        <f t="shared" si="1"/>
        <v>20123.698711527741</v>
      </c>
      <c r="K37" s="10">
        <f t="shared" si="2"/>
        <v>804.94794846110892</v>
      </c>
      <c r="L37" s="10">
        <f t="shared" si="2"/>
        <v>34.001952693511591</v>
      </c>
      <c r="M37" s="10">
        <f t="shared" si="0"/>
        <v>1379.9080473064885</v>
      </c>
      <c r="N37" s="10">
        <f t="shared" si="3"/>
        <v>-1413.91</v>
      </c>
      <c r="O37" s="10">
        <f t="shared" si="3"/>
        <v>-804.94794846110892</v>
      </c>
      <c r="P37" s="10">
        <f t="shared" si="4"/>
        <v>0</v>
      </c>
    </row>
    <row r="38" spans="1:16" x14ac:dyDescent="0.35">
      <c r="A38" s="8">
        <v>28</v>
      </c>
      <c r="B38" s="9">
        <f t="shared" si="5"/>
        <v>44896</v>
      </c>
      <c r="C38" s="1">
        <v>1413.91</v>
      </c>
      <c r="D38" s="1">
        <f t="shared" si="8"/>
        <v>804.94794846110892</v>
      </c>
      <c r="E38" s="1">
        <f t="shared" si="9"/>
        <v>30.264701732056523</v>
      </c>
      <c r="F38" s="1">
        <f t="shared" si="6"/>
        <v>1383.6452982679436</v>
      </c>
      <c r="G38" s="31">
        <f t="shared" si="7"/>
        <v>11204.92380279908</v>
      </c>
      <c r="H38" s="31">
        <f t="shared" si="1"/>
        <v>19318.750763066633</v>
      </c>
      <c r="K38" s="10">
        <f t="shared" ref="K38:L46" si="10">D38</f>
        <v>804.94794846110892</v>
      </c>
      <c r="L38" s="10">
        <f t="shared" si="10"/>
        <v>30.264701732056523</v>
      </c>
      <c r="M38" s="10">
        <f t="shared" si="0"/>
        <v>1383.6452982679436</v>
      </c>
      <c r="N38" s="10">
        <f t="shared" ref="N38:O46" si="11">-C38</f>
        <v>-1413.91</v>
      </c>
      <c r="O38" s="10">
        <f t="shared" si="11"/>
        <v>-804.94794846110892</v>
      </c>
      <c r="P38" s="10">
        <f t="shared" si="4"/>
        <v>0</v>
      </c>
    </row>
    <row r="39" spans="1:16" x14ac:dyDescent="0.35">
      <c r="A39" s="8">
        <v>29</v>
      </c>
      <c r="B39" s="9">
        <f t="shared" si="5"/>
        <v>44927</v>
      </c>
      <c r="C39" s="1">
        <v>1413.91</v>
      </c>
      <c r="D39" s="1">
        <f t="shared" si="8"/>
        <v>804.94794846110892</v>
      </c>
      <c r="E39" s="1">
        <f t="shared" si="9"/>
        <v>26.517329049247508</v>
      </c>
      <c r="F39" s="1">
        <f t="shared" si="6"/>
        <v>1387.3926709507525</v>
      </c>
      <c r="G39" s="1">
        <f t="shared" si="7"/>
        <v>9817.5311318483273</v>
      </c>
      <c r="H39" s="1">
        <f t="shared" si="1"/>
        <v>18513.802814605526</v>
      </c>
      <c r="K39" s="10">
        <f t="shared" si="10"/>
        <v>804.94794846110892</v>
      </c>
      <c r="L39" s="10">
        <f t="shared" si="10"/>
        <v>26.517329049247508</v>
      </c>
      <c r="M39" s="10">
        <f t="shared" si="0"/>
        <v>1387.3926709507525</v>
      </c>
      <c r="N39" s="10">
        <f t="shared" si="11"/>
        <v>-1413.91</v>
      </c>
      <c r="O39" s="10">
        <f t="shared" si="11"/>
        <v>-804.94794846110892</v>
      </c>
      <c r="P39" s="10">
        <f t="shared" si="4"/>
        <v>0</v>
      </c>
    </row>
    <row r="40" spans="1:16" x14ac:dyDescent="0.35">
      <c r="A40" s="8">
        <v>30</v>
      </c>
      <c r="B40" s="9">
        <f t="shared" si="5"/>
        <v>44958</v>
      </c>
      <c r="C40" s="1">
        <v>1413.91</v>
      </c>
      <c r="D40" s="1">
        <f t="shared" si="8"/>
        <v>804.94794846110892</v>
      </c>
      <c r="E40" s="1">
        <f t="shared" si="9"/>
        <v>22.759807232089219</v>
      </c>
      <c r="F40" s="1">
        <f t="shared" si="6"/>
        <v>1391.1501927679108</v>
      </c>
      <c r="G40" s="1">
        <f t="shared" si="7"/>
        <v>8426.3809390804163</v>
      </c>
      <c r="H40" s="1">
        <f t="shared" si="1"/>
        <v>17708.854866144418</v>
      </c>
      <c r="K40" s="10">
        <f t="shared" si="10"/>
        <v>804.94794846110892</v>
      </c>
      <c r="L40" s="10">
        <f t="shared" si="10"/>
        <v>22.759807232089219</v>
      </c>
      <c r="M40" s="10">
        <f t="shared" si="0"/>
        <v>1391.1501927679108</v>
      </c>
      <c r="N40" s="10">
        <f t="shared" si="11"/>
        <v>-1413.91</v>
      </c>
      <c r="O40" s="10">
        <f t="shared" si="11"/>
        <v>-804.94794846110892</v>
      </c>
      <c r="P40" s="10">
        <f t="shared" si="4"/>
        <v>0</v>
      </c>
    </row>
    <row r="41" spans="1:16" x14ac:dyDescent="0.35">
      <c r="A41" s="8">
        <v>31</v>
      </c>
      <c r="B41" s="9">
        <f t="shared" si="5"/>
        <v>44986</v>
      </c>
      <c r="C41" s="1">
        <v>1413.91</v>
      </c>
      <c r="D41" s="1">
        <f t="shared" si="8"/>
        <v>804.94794846110892</v>
      </c>
      <c r="E41" s="1">
        <f t="shared" si="9"/>
        <v>18.992108793342794</v>
      </c>
      <c r="F41" s="1">
        <f t="shared" si="6"/>
        <v>1394.9178912066573</v>
      </c>
      <c r="G41" s="1">
        <f t="shared" si="7"/>
        <v>7031.463047873759</v>
      </c>
      <c r="H41" s="1">
        <f t="shared" si="1"/>
        <v>16903.906917683311</v>
      </c>
      <c r="K41" s="10">
        <f t="shared" si="10"/>
        <v>804.94794846110892</v>
      </c>
      <c r="L41" s="10">
        <f t="shared" si="10"/>
        <v>18.992108793342794</v>
      </c>
      <c r="M41" s="10">
        <f t="shared" si="0"/>
        <v>1394.9178912066573</v>
      </c>
      <c r="N41" s="10">
        <f t="shared" si="11"/>
        <v>-1413.91</v>
      </c>
      <c r="O41" s="10">
        <f t="shared" si="11"/>
        <v>-804.94794846110892</v>
      </c>
      <c r="P41" s="10">
        <f t="shared" si="4"/>
        <v>0</v>
      </c>
    </row>
    <row r="42" spans="1:16" x14ac:dyDescent="0.35">
      <c r="A42" s="8">
        <v>32</v>
      </c>
      <c r="B42" s="9">
        <f t="shared" si="5"/>
        <v>45017</v>
      </c>
      <c r="C42" s="1">
        <v>1413.91</v>
      </c>
      <c r="D42" s="1">
        <f t="shared" si="8"/>
        <v>804.94794846110892</v>
      </c>
      <c r="E42" s="1">
        <f t="shared" si="9"/>
        <v>15.214206171324763</v>
      </c>
      <c r="F42" s="1">
        <f t="shared" si="6"/>
        <v>1398.6957938286753</v>
      </c>
      <c r="G42" s="1">
        <f t="shared" si="7"/>
        <v>5632.767254045084</v>
      </c>
      <c r="H42" s="1">
        <f t="shared" si="1"/>
        <v>16098.958969222202</v>
      </c>
      <c r="K42" s="10">
        <f t="shared" si="10"/>
        <v>804.94794846110892</v>
      </c>
      <c r="L42" s="10">
        <f t="shared" si="10"/>
        <v>15.214206171324763</v>
      </c>
      <c r="M42" s="10">
        <f t="shared" si="0"/>
        <v>1398.6957938286753</v>
      </c>
      <c r="N42" s="10">
        <f t="shared" si="11"/>
        <v>-1413.91</v>
      </c>
      <c r="O42" s="10">
        <f t="shared" si="11"/>
        <v>-804.94794846110892</v>
      </c>
      <c r="P42" s="10">
        <f t="shared" si="4"/>
        <v>0</v>
      </c>
    </row>
    <row r="43" spans="1:16" x14ac:dyDescent="0.35">
      <c r="A43" s="8">
        <v>33</v>
      </c>
      <c r="B43" s="9">
        <f t="shared" si="5"/>
        <v>45047</v>
      </c>
      <c r="C43" s="1">
        <v>1413.91</v>
      </c>
      <c r="D43" s="1">
        <f t="shared" si="8"/>
        <v>804.94794846110892</v>
      </c>
      <c r="E43" s="1">
        <f t="shared" si="9"/>
        <v>11.426071729705436</v>
      </c>
      <c r="F43" s="1">
        <f t="shared" si="6"/>
        <v>1402.4839282702947</v>
      </c>
      <c r="G43" s="1">
        <f t="shared" si="7"/>
        <v>4230.2833257747898</v>
      </c>
      <c r="H43" s="1">
        <f t="shared" si="1"/>
        <v>15294.011020761092</v>
      </c>
      <c r="K43" s="10">
        <f t="shared" si="10"/>
        <v>804.94794846110892</v>
      </c>
      <c r="L43" s="10">
        <f t="shared" si="10"/>
        <v>11.426071729705436</v>
      </c>
      <c r="M43" s="10">
        <f t="shared" si="0"/>
        <v>1402.4839282702947</v>
      </c>
      <c r="N43" s="10">
        <f t="shared" si="11"/>
        <v>-1413.91</v>
      </c>
      <c r="O43" s="10">
        <f t="shared" si="11"/>
        <v>-804.94794846110892</v>
      </c>
      <c r="P43" s="10">
        <f t="shared" si="4"/>
        <v>0</v>
      </c>
    </row>
    <row r="44" spans="1:16" x14ac:dyDescent="0.35">
      <c r="A44" s="8">
        <v>34</v>
      </c>
      <c r="B44" s="9">
        <f t="shared" si="5"/>
        <v>45078</v>
      </c>
      <c r="C44" s="1">
        <v>1413.91</v>
      </c>
      <c r="D44" s="1">
        <f t="shared" si="8"/>
        <v>804.94794846110892</v>
      </c>
      <c r="E44" s="1">
        <f t="shared" si="9"/>
        <v>7.6276777573067234</v>
      </c>
      <c r="F44" s="1">
        <f t="shared" si="6"/>
        <v>1406.2823222426935</v>
      </c>
      <c r="G44" s="1">
        <f t="shared" si="7"/>
        <v>2824.0010035320965</v>
      </c>
      <c r="H44" s="1">
        <f t="shared" si="1"/>
        <v>14489.063072299983</v>
      </c>
      <c r="K44" s="10">
        <f t="shared" si="10"/>
        <v>804.94794846110892</v>
      </c>
      <c r="L44" s="10">
        <f t="shared" si="10"/>
        <v>7.6276777573067234</v>
      </c>
      <c r="M44" s="10">
        <f t="shared" si="0"/>
        <v>1406.2823222426935</v>
      </c>
      <c r="N44" s="10">
        <f t="shared" si="11"/>
        <v>-1413.91</v>
      </c>
      <c r="O44" s="10">
        <f t="shared" si="11"/>
        <v>-804.94794846110892</v>
      </c>
      <c r="P44" s="10">
        <f t="shared" si="4"/>
        <v>0</v>
      </c>
    </row>
    <row r="45" spans="1:16" x14ac:dyDescent="0.35">
      <c r="A45" s="8">
        <v>35</v>
      </c>
      <c r="B45" s="9">
        <f t="shared" si="5"/>
        <v>45108</v>
      </c>
      <c r="C45" s="1">
        <v>1413.91</v>
      </c>
      <c r="D45" s="1">
        <f t="shared" si="8"/>
        <v>804.94794846110892</v>
      </c>
      <c r="E45" s="1">
        <f t="shared" si="9"/>
        <v>3.8189964678994279</v>
      </c>
      <c r="F45" s="1">
        <f t="shared" si="6"/>
        <v>1410.0910035321006</v>
      </c>
      <c r="G45" s="1">
        <f t="shared" si="7"/>
        <v>1413.909999999996</v>
      </c>
      <c r="H45" s="1">
        <f t="shared" si="1"/>
        <v>13684.115123838874</v>
      </c>
      <c r="K45" s="10">
        <f t="shared" si="10"/>
        <v>804.94794846110892</v>
      </c>
      <c r="L45" s="10">
        <f t="shared" si="10"/>
        <v>3.8189964678994279</v>
      </c>
      <c r="M45" s="10">
        <f t="shared" si="0"/>
        <v>1410.0910035321006</v>
      </c>
      <c r="N45" s="10">
        <f t="shared" si="11"/>
        <v>-1413.91</v>
      </c>
      <c r="O45" s="10">
        <f t="shared" si="11"/>
        <v>-804.94794846110892</v>
      </c>
      <c r="P45" s="10">
        <f t="shared" si="4"/>
        <v>0</v>
      </c>
    </row>
    <row r="46" spans="1:16" x14ac:dyDescent="0.35">
      <c r="A46" s="8">
        <v>36</v>
      </c>
      <c r="B46" s="9">
        <f t="shared" si="5"/>
        <v>45139</v>
      </c>
      <c r="C46" s="1">
        <v>1413.91</v>
      </c>
      <c r="D46" s="1">
        <f t="shared" si="8"/>
        <v>804.94794846110892</v>
      </c>
      <c r="E46" s="1">
        <f t="shared" si="9"/>
        <v>-1.1084466677857562E-14</v>
      </c>
      <c r="F46" s="1">
        <f t="shared" si="6"/>
        <v>1413.91</v>
      </c>
      <c r="G46" s="15">
        <f t="shared" si="7"/>
        <v>-4.1038106246560342E-12</v>
      </c>
      <c r="H46" s="15">
        <f t="shared" si="1"/>
        <v>12879.167175377765</v>
      </c>
      <c r="K46" s="10">
        <f t="shared" si="10"/>
        <v>804.94794846110892</v>
      </c>
      <c r="L46" s="10">
        <f t="shared" si="10"/>
        <v>-1.1084466677857562E-14</v>
      </c>
      <c r="M46" s="10">
        <f t="shared" si="0"/>
        <v>1413.91</v>
      </c>
      <c r="N46" s="10">
        <f t="shared" si="11"/>
        <v>-1413.91</v>
      </c>
      <c r="O46" s="10">
        <f t="shared" si="11"/>
        <v>-804.94794846110892</v>
      </c>
      <c r="P46" s="10">
        <f t="shared" si="4"/>
        <v>0</v>
      </c>
    </row>
    <row r="48" spans="1:16" x14ac:dyDescent="0.35">
      <c r="A48" s="21" t="s">
        <v>97</v>
      </c>
    </row>
    <row r="49" spans="1:3" x14ac:dyDescent="0.35">
      <c r="A49" t="s">
        <v>25</v>
      </c>
      <c r="B49" s="10">
        <f>SUM(K27:K38)</f>
        <v>9659.3753815333093</v>
      </c>
      <c r="C49" t="s">
        <v>21</v>
      </c>
    </row>
    <row r="50" spans="1:3" x14ac:dyDescent="0.35">
      <c r="A50" t="s">
        <v>24</v>
      </c>
      <c r="B50" s="10">
        <f>SUM(L27:L38)</f>
        <v>607.62765819915671</v>
      </c>
      <c r="C50" t="s">
        <v>21</v>
      </c>
    </row>
    <row r="52" spans="1:3" x14ac:dyDescent="0.35">
      <c r="A52" s="21" t="s">
        <v>98</v>
      </c>
      <c r="B52" s="2"/>
    </row>
    <row r="53" spans="1:3" x14ac:dyDescent="0.35">
      <c r="A53" t="s">
        <v>26</v>
      </c>
      <c r="B53" s="10">
        <f>G38</f>
        <v>11204.92380279908</v>
      </c>
      <c r="C53" t="s">
        <v>22</v>
      </c>
    </row>
    <row r="54" spans="1:3" x14ac:dyDescent="0.35">
      <c r="A54" t="s">
        <v>27</v>
      </c>
      <c r="B54" s="10">
        <f>H2</f>
        <v>28978.126144599923</v>
      </c>
      <c r="C54" t="s">
        <v>21</v>
      </c>
    </row>
    <row r="55" spans="1:3" x14ac:dyDescent="0.35">
      <c r="A55" t="s">
        <v>94</v>
      </c>
      <c r="B55" s="10">
        <f>B54-H38</f>
        <v>9659.3753815332893</v>
      </c>
      <c r="C55" t="s">
        <v>22</v>
      </c>
    </row>
    <row r="56" spans="1:3" x14ac:dyDescent="0.35">
      <c r="B56" s="10"/>
    </row>
  </sheetData>
  <pageMargins left="0.7" right="0.7" top="0.75" bottom="0.75" header="0.3" footer="0.3"/>
  <pageSetup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D37C-DC65-4096-9388-6A93DCD16E03}">
  <dimension ref="A1:E26"/>
  <sheetViews>
    <sheetView workbookViewId="0">
      <selection activeCell="D4" sqref="D4"/>
    </sheetView>
  </sheetViews>
  <sheetFormatPr defaultRowHeight="14.5" x14ac:dyDescent="0.35"/>
  <cols>
    <col min="1" max="1" width="36.1796875" customWidth="1"/>
    <col min="2" max="3" width="34" customWidth="1"/>
    <col min="4" max="4" width="37.1796875" customWidth="1"/>
    <col min="5" max="5" width="34.54296875" customWidth="1"/>
  </cols>
  <sheetData>
    <row r="1" spans="1:5" x14ac:dyDescent="0.35">
      <c r="A1" s="17" t="s">
        <v>29</v>
      </c>
      <c r="B1" s="17" t="s">
        <v>167</v>
      </c>
      <c r="C1" s="17" t="s">
        <v>198</v>
      </c>
      <c r="D1" s="17" t="s">
        <v>183</v>
      </c>
      <c r="E1" s="17" t="s">
        <v>186</v>
      </c>
    </row>
    <row r="2" spans="1:5" x14ac:dyDescent="0.35">
      <c r="A2" s="18" t="s">
        <v>160</v>
      </c>
      <c r="B2" s="18" t="s">
        <v>159</v>
      </c>
      <c r="C2" s="18" t="s">
        <v>201</v>
      </c>
      <c r="D2" s="18" t="s">
        <v>185</v>
      </c>
      <c r="E2" s="18" t="s">
        <v>192</v>
      </c>
    </row>
    <row r="3" spans="1:5" ht="29" x14ac:dyDescent="0.35">
      <c r="A3" s="19" t="s">
        <v>158</v>
      </c>
      <c r="B3" s="20" t="s">
        <v>179</v>
      </c>
      <c r="C3" s="20" t="s">
        <v>200</v>
      </c>
      <c r="D3" s="20" t="s">
        <v>180</v>
      </c>
      <c r="E3" s="20" t="s">
        <v>187</v>
      </c>
    </row>
    <row r="4" spans="1:5" x14ac:dyDescent="0.35">
      <c r="A4" s="18" t="s">
        <v>34</v>
      </c>
      <c r="B4" s="18" t="s">
        <v>156</v>
      </c>
      <c r="C4" s="18" t="s">
        <v>199</v>
      </c>
      <c r="D4" s="18" t="s">
        <v>178</v>
      </c>
      <c r="E4" s="18" t="s">
        <v>189</v>
      </c>
    </row>
    <row r="5" spans="1:5" x14ac:dyDescent="0.35">
      <c r="A5" s="18" t="s">
        <v>35</v>
      </c>
      <c r="B5" s="18" t="s">
        <v>157</v>
      </c>
      <c r="C5" s="18" t="s">
        <v>157</v>
      </c>
      <c r="D5" s="18" t="s">
        <v>157</v>
      </c>
      <c r="E5" s="18" t="s">
        <v>190</v>
      </c>
    </row>
    <row r="6" spans="1:5" x14ac:dyDescent="0.35">
      <c r="A6" s="18" t="s">
        <v>36</v>
      </c>
      <c r="B6" s="18" t="s">
        <v>161</v>
      </c>
      <c r="C6" s="18" t="s">
        <v>177</v>
      </c>
      <c r="D6" s="18" t="s">
        <v>177</v>
      </c>
      <c r="E6" s="18" t="s">
        <v>188</v>
      </c>
    </row>
    <row r="7" spans="1:5" ht="29" x14ac:dyDescent="0.35">
      <c r="A7" s="19" t="s">
        <v>38</v>
      </c>
      <c r="B7" s="20" t="s">
        <v>165</v>
      </c>
      <c r="C7" s="20" t="s">
        <v>204</v>
      </c>
      <c r="D7" s="18" t="s">
        <v>182</v>
      </c>
      <c r="E7" s="20" t="s">
        <v>191</v>
      </c>
    </row>
    <row r="8" spans="1:5" ht="58" x14ac:dyDescent="0.35">
      <c r="A8" s="19" t="s">
        <v>40</v>
      </c>
      <c r="B8" s="20" t="s">
        <v>176</v>
      </c>
      <c r="C8" s="20" t="s">
        <v>202</v>
      </c>
      <c r="D8" s="20" t="s">
        <v>181</v>
      </c>
      <c r="E8" s="20" t="s">
        <v>193</v>
      </c>
    </row>
    <row r="9" spans="1:5" x14ac:dyDescent="0.35">
      <c r="A9" s="18" t="s">
        <v>163</v>
      </c>
      <c r="B9" s="18" t="s">
        <v>164</v>
      </c>
      <c r="C9" s="18" t="s">
        <v>203</v>
      </c>
      <c r="D9" s="18"/>
      <c r="E9" s="18" t="s">
        <v>195</v>
      </c>
    </row>
    <row r="10" spans="1:5" ht="29" x14ac:dyDescent="0.35">
      <c r="A10" s="19" t="s">
        <v>162</v>
      </c>
      <c r="B10" s="36" t="s">
        <v>166</v>
      </c>
      <c r="C10" s="20" t="s">
        <v>206</v>
      </c>
      <c r="D10" s="18" t="s">
        <v>39</v>
      </c>
      <c r="E10" s="18" t="s">
        <v>39</v>
      </c>
    </row>
    <row r="12" spans="1:5" x14ac:dyDescent="0.35">
      <c r="A12" s="21" t="s">
        <v>44</v>
      </c>
    </row>
    <row r="14" spans="1:5" ht="29" x14ac:dyDescent="0.35">
      <c r="A14" s="20" t="s">
        <v>45</v>
      </c>
      <c r="B14" s="18" t="s">
        <v>46</v>
      </c>
      <c r="C14" s="18" t="s">
        <v>46</v>
      </c>
      <c r="D14" s="18" t="s">
        <v>46</v>
      </c>
      <c r="E14" s="18" t="s">
        <v>46</v>
      </c>
    </row>
    <row r="15" spans="1:5" ht="58" x14ac:dyDescent="0.35">
      <c r="A15" s="20" t="s">
        <v>47</v>
      </c>
      <c r="B15" s="18" t="s">
        <v>46</v>
      </c>
      <c r="C15" s="18" t="s">
        <v>46</v>
      </c>
      <c r="D15" s="18" t="s">
        <v>46</v>
      </c>
      <c r="E15" s="18" t="s">
        <v>46</v>
      </c>
    </row>
    <row r="16" spans="1:5" ht="29" x14ac:dyDescent="0.35">
      <c r="A16" s="20" t="s">
        <v>48</v>
      </c>
      <c r="B16" s="18" t="s">
        <v>46</v>
      </c>
      <c r="C16" s="18" t="s">
        <v>46</v>
      </c>
      <c r="D16" s="18" t="s">
        <v>46</v>
      </c>
      <c r="E16" s="18" t="s">
        <v>46</v>
      </c>
    </row>
    <row r="18" spans="1:5" x14ac:dyDescent="0.35">
      <c r="A18" s="21" t="s">
        <v>49</v>
      </c>
    </row>
    <row r="20" spans="1:5" x14ac:dyDescent="0.35">
      <c r="A20" s="20" t="s">
        <v>50</v>
      </c>
      <c r="B20" s="18" t="s">
        <v>51</v>
      </c>
      <c r="C20" s="18" t="s">
        <v>51</v>
      </c>
      <c r="D20" s="18" t="s">
        <v>51</v>
      </c>
      <c r="E20" s="18" t="s">
        <v>51</v>
      </c>
    </row>
    <row r="21" spans="1:5" x14ac:dyDescent="0.35">
      <c r="A21" s="22" t="s">
        <v>52</v>
      </c>
      <c r="B21" s="18" t="s">
        <v>51</v>
      </c>
      <c r="C21" s="18" t="s">
        <v>51</v>
      </c>
      <c r="D21" s="18" t="s">
        <v>51</v>
      </c>
      <c r="E21" s="18" t="s">
        <v>51</v>
      </c>
    </row>
    <row r="22" spans="1:5" ht="29" x14ac:dyDescent="0.35">
      <c r="A22" s="20" t="s">
        <v>53</v>
      </c>
      <c r="B22" s="18" t="s">
        <v>56</v>
      </c>
      <c r="C22" s="18" t="s">
        <v>56</v>
      </c>
      <c r="D22" s="18" t="s">
        <v>56</v>
      </c>
      <c r="E22" s="18" t="s">
        <v>56</v>
      </c>
    </row>
    <row r="23" spans="1:5" ht="29" x14ac:dyDescent="0.35">
      <c r="A23" s="20" t="s">
        <v>65</v>
      </c>
      <c r="B23" s="18" t="s">
        <v>51</v>
      </c>
      <c r="C23" s="18" t="s">
        <v>51</v>
      </c>
      <c r="D23" s="18" t="s">
        <v>51</v>
      </c>
      <c r="E23" s="18" t="s">
        <v>51</v>
      </c>
    </row>
    <row r="24" spans="1:5" ht="29" x14ac:dyDescent="0.35">
      <c r="A24" s="20" t="s">
        <v>54</v>
      </c>
      <c r="B24" s="18" t="s">
        <v>51</v>
      </c>
      <c r="C24" s="18" t="s">
        <v>51</v>
      </c>
      <c r="D24" s="18" t="s">
        <v>51</v>
      </c>
      <c r="E24" s="18" t="s">
        <v>51</v>
      </c>
    </row>
    <row r="25" spans="1:5" x14ac:dyDescent="0.35">
      <c r="A25" s="22" t="s">
        <v>55</v>
      </c>
      <c r="B25" s="18" t="s">
        <v>46</v>
      </c>
      <c r="C25" s="18" t="s">
        <v>46</v>
      </c>
      <c r="D25" s="18" t="s">
        <v>46</v>
      </c>
      <c r="E25" s="18" t="s">
        <v>46</v>
      </c>
    </row>
    <row r="26" spans="1:5" x14ac:dyDescent="0.35">
      <c r="A26" s="20" t="s">
        <v>57</v>
      </c>
      <c r="B26" s="37" t="s">
        <v>168</v>
      </c>
      <c r="C26" s="37" t="s">
        <v>168</v>
      </c>
      <c r="D26" s="37" t="s">
        <v>168</v>
      </c>
      <c r="E26" s="37" t="s">
        <v>168</v>
      </c>
    </row>
  </sheetData>
  <pageMargins left="0.7" right="0.7" top="0.75" bottom="0.75" header="0.3" footer="0.3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FA1D-4D7F-42AE-AF88-6B774F1FAF92}">
  <dimension ref="A1:O64"/>
  <sheetViews>
    <sheetView workbookViewId="0">
      <selection activeCell="G13" sqref="G13"/>
    </sheetView>
  </sheetViews>
  <sheetFormatPr defaultColWidth="8.81640625" defaultRowHeight="14.5" x14ac:dyDescent="0.35"/>
  <cols>
    <col min="1" max="1" width="37.36328125" customWidth="1"/>
    <col min="2" max="3" width="16.54296875" customWidth="1"/>
    <col min="4" max="4" width="21.453125" bestFit="1" customWidth="1"/>
    <col min="5" max="5" width="16.453125" bestFit="1" customWidth="1"/>
    <col min="6" max="6" width="18.81640625" bestFit="1" customWidth="1"/>
    <col min="7" max="7" width="19.81640625" bestFit="1" customWidth="1"/>
    <col min="8" max="8" width="23.54296875" bestFit="1" customWidth="1"/>
    <col min="9" max="9" width="23.453125" bestFit="1" customWidth="1"/>
    <col min="10" max="10" width="15.54296875" customWidth="1"/>
    <col min="11" max="11" width="17.453125" bestFit="1" customWidth="1"/>
    <col min="12" max="12" width="16.81640625" bestFit="1" customWidth="1"/>
    <col min="13" max="13" width="17.54296875" bestFit="1" customWidth="1"/>
    <col min="14" max="14" width="21.453125" bestFit="1" customWidth="1"/>
  </cols>
  <sheetData>
    <row r="1" spans="1:15" x14ac:dyDescent="0.35">
      <c r="A1" s="2" t="s">
        <v>0</v>
      </c>
      <c r="B1" s="3" t="s">
        <v>175</v>
      </c>
      <c r="D1" s="2" t="s">
        <v>1</v>
      </c>
      <c r="E1" s="6">
        <v>0</v>
      </c>
      <c r="G1" s="2" t="s">
        <v>2</v>
      </c>
      <c r="K1" s="2" t="s">
        <v>3</v>
      </c>
    </row>
    <row r="2" spans="1:15" x14ac:dyDescent="0.35">
      <c r="A2" s="2" t="s">
        <v>4</v>
      </c>
      <c r="B2" s="4">
        <v>43952</v>
      </c>
      <c r="D2" s="2" t="s">
        <v>5</v>
      </c>
      <c r="E2" s="6">
        <v>0</v>
      </c>
      <c r="G2" t="s">
        <v>6</v>
      </c>
      <c r="H2" s="10">
        <f>H10</f>
        <v>581357.90245568252</v>
      </c>
      <c r="K2" t="s">
        <v>7</v>
      </c>
      <c r="M2" s="10">
        <f>H2</f>
        <v>581357.90245568252</v>
      </c>
    </row>
    <row r="3" spans="1:15" x14ac:dyDescent="0.35">
      <c r="A3" s="2" t="s">
        <v>10</v>
      </c>
      <c r="B3" s="42">
        <v>3.2500000000000001E-2</v>
      </c>
      <c r="D3" s="2" t="s">
        <v>8</v>
      </c>
      <c r="E3" s="6">
        <v>0</v>
      </c>
      <c r="G3" t="s">
        <v>9</v>
      </c>
      <c r="H3" s="10">
        <f>-G10</f>
        <v>-581357.90245568252</v>
      </c>
      <c r="K3" t="s">
        <v>6</v>
      </c>
      <c r="M3" s="10">
        <f>-M2</f>
        <v>-581357.90245568252</v>
      </c>
    </row>
    <row r="4" spans="1:15" x14ac:dyDescent="0.35">
      <c r="A4" s="2" t="s">
        <v>11</v>
      </c>
      <c r="B4" s="3">
        <v>24</v>
      </c>
      <c r="H4" s="10">
        <f>-H3-H2</f>
        <v>0</v>
      </c>
    </row>
    <row r="5" spans="1:15" x14ac:dyDescent="0.35">
      <c r="D5" s="2" t="s">
        <v>169</v>
      </c>
      <c r="E5" s="10">
        <f>SUM(E1,E2,-E3,C11:C54)/B4</f>
        <v>24992.788333333341</v>
      </c>
    </row>
    <row r="7" spans="1:15" x14ac:dyDescent="0.35">
      <c r="K7" s="2" t="s">
        <v>95</v>
      </c>
    </row>
    <row r="8" spans="1:15" x14ac:dyDescent="0.35">
      <c r="A8" s="2"/>
      <c r="K8" s="11" t="s">
        <v>96</v>
      </c>
      <c r="L8" s="11" t="s">
        <v>96</v>
      </c>
      <c r="M8" s="11" t="s">
        <v>99</v>
      </c>
      <c r="N8" s="11" t="s">
        <v>99</v>
      </c>
    </row>
    <row r="9" spans="1:15" s="2" customFormat="1" x14ac:dyDescent="0.35">
      <c r="A9" s="7" t="s">
        <v>12</v>
      </c>
      <c r="B9" s="7" t="s">
        <v>13</v>
      </c>
      <c r="C9" s="7" t="s">
        <v>14</v>
      </c>
      <c r="D9" s="7" t="s">
        <v>170</v>
      </c>
      <c r="E9" s="7" t="s">
        <v>171</v>
      </c>
      <c r="F9" s="7" t="s">
        <v>15</v>
      </c>
      <c r="G9" s="7" t="s">
        <v>16</v>
      </c>
      <c r="H9" s="7" t="s">
        <v>17</v>
      </c>
      <c r="I9" s="7" t="s">
        <v>172</v>
      </c>
      <c r="K9" s="2" t="s">
        <v>173</v>
      </c>
      <c r="L9" s="2" t="s">
        <v>9</v>
      </c>
      <c r="M9" s="2" t="s">
        <v>174</v>
      </c>
      <c r="N9" s="2" t="s">
        <v>18</v>
      </c>
    </row>
    <row r="10" spans="1:15" x14ac:dyDescent="0.35">
      <c r="A10" s="8">
        <v>0</v>
      </c>
      <c r="B10" s="9">
        <f>B2</f>
        <v>43952</v>
      </c>
      <c r="C10" s="1"/>
      <c r="D10" s="1">
        <v>0</v>
      </c>
      <c r="E10" s="1"/>
      <c r="F10" s="1"/>
      <c r="G10" s="1">
        <f>NPV($B$3/12,C32:C74)+C31</f>
        <v>581357.90245568252</v>
      </c>
      <c r="H10" s="1">
        <f>G10+E1+E2-E3</f>
        <v>581357.90245568252</v>
      </c>
      <c r="I10" s="1"/>
    </row>
    <row r="11" spans="1:15" x14ac:dyDescent="0.35">
      <c r="A11" s="8">
        <v>1</v>
      </c>
      <c r="B11" s="9">
        <f>B10</f>
        <v>43952</v>
      </c>
      <c r="C11" s="1"/>
      <c r="D11" s="1"/>
      <c r="E11" s="1"/>
      <c r="F11" s="1">
        <f t="shared" ref="F11:F54" si="0">C11-E11</f>
        <v>0</v>
      </c>
      <c r="G11" s="1">
        <f t="shared" ref="G11:G54" si="1">G10-C11+E11</f>
        <v>581357.90245568252</v>
      </c>
      <c r="H11" s="1">
        <f>H10-I11</f>
        <v>581357.90245568252</v>
      </c>
      <c r="I11" s="1">
        <f>D11+F11-C11</f>
        <v>0</v>
      </c>
      <c r="K11" s="10">
        <f t="shared" ref="K11:K54" si="2">D11</f>
        <v>0</v>
      </c>
      <c r="L11" s="10">
        <f t="shared" ref="L11:L54" si="3">F11</f>
        <v>0</v>
      </c>
      <c r="M11" s="10">
        <f t="shared" ref="M11:M54" si="4">-C11</f>
        <v>0</v>
      </c>
      <c r="N11" s="10">
        <f t="shared" ref="N11:N54" si="5">-I11</f>
        <v>0</v>
      </c>
      <c r="O11" s="10">
        <f>SUM(K11:N11)</f>
        <v>0</v>
      </c>
    </row>
    <row r="12" spans="1:15" x14ac:dyDescent="0.35">
      <c r="A12" s="8">
        <v>2</v>
      </c>
      <c r="B12" s="9">
        <f>DATE(YEAR(B11), MONTH(B11)+1, DAY(B11))</f>
        <v>43983</v>
      </c>
      <c r="C12" s="1"/>
      <c r="D12" s="1"/>
      <c r="E12" s="1"/>
      <c r="F12" s="1">
        <f t="shared" si="0"/>
        <v>0</v>
      </c>
      <c r="G12" s="1">
        <f t="shared" si="1"/>
        <v>581357.90245568252</v>
      </c>
      <c r="H12" s="1">
        <f t="shared" ref="H12:H33" si="6">H11-I12</f>
        <v>581357.90245568252</v>
      </c>
      <c r="I12" s="1">
        <f t="shared" ref="I12:I54" si="7">D12+F12-C12</f>
        <v>0</v>
      </c>
      <c r="K12" s="10">
        <f t="shared" si="2"/>
        <v>0</v>
      </c>
      <c r="L12" s="10">
        <f t="shared" si="3"/>
        <v>0</v>
      </c>
      <c r="M12" s="10">
        <f t="shared" si="4"/>
        <v>0</v>
      </c>
      <c r="N12" s="10">
        <f t="shared" si="5"/>
        <v>0</v>
      </c>
      <c r="O12" s="10">
        <f t="shared" ref="O12:O54" si="8">SUM(K12:N12)</f>
        <v>0</v>
      </c>
    </row>
    <row r="13" spans="1:15" x14ac:dyDescent="0.35">
      <c r="A13" s="8">
        <v>3</v>
      </c>
      <c r="B13" s="9">
        <f t="shared" ref="B13:B54" si="9">DATE(YEAR(B12), MONTH(B12)+1, DAY(B12))</f>
        <v>44013</v>
      </c>
      <c r="C13" s="1"/>
      <c r="D13" s="1"/>
      <c r="E13" s="1"/>
      <c r="F13" s="1">
        <f t="shared" si="0"/>
        <v>0</v>
      </c>
      <c r="G13" s="1">
        <f t="shared" si="1"/>
        <v>581357.90245568252</v>
      </c>
      <c r="H13" s="1">
        <f t="shared" si="6"/>
        <v>581357.90245568252</v>
      </c>
      <c r="I13" s="1">
        <f t="shared" si="7"/>
        <v>0</v>
      </c>
      <c r="K13" s="10">
        <f t="shared" si="2"/>
        <v>0</v>
      </c>
      <c r="L13" s="10">
        <f t="shared" si="3"/>
        <v>0</v>
      </c>
      <c r="M13" s="10">
        <f t="shared" si="4"/>
        <v>0</v>
      </c>
      <c r="N13" s="10">
        <f t="shared" si="5"/>
        <v>0</v>
      </c>
      <c r="O13" s="10">
        <f t="shared" si="8"/>
        <v>0</v>
      </c>
    </row>
    <row r="14" spans="1:15" x14ac:dyDescent="0.35">
      <c r="A14" s="8">
        <v>4</v>
      </c>
      <c r="B14" s="9">
        <f t="shared" si="9"/>
        <v>44044</v>
      </c>
      <c r="C14" s="1"/>
      <c r="D14" s="1"/>
      <c r="E14" s="1"/>
      <c r="F14" s="1">
        <f t="shared" si="0"/>
        <v>0</v>
      </c>
      <c r="G14" s="1">
        <f t="shared" si="1"/>
        <v>581357.90245568252</v>
      </c>
      <c r="H14" s="1">
        <f t="shared" si="6"/>
        <v>581357.90245568252</v>
      </c>
      <c r="I14" s="1">
        <f t="shared" si="7"/>
        <v>0</v>
      </c>
      <c r="K14" s="10">
        <f t="shared" si="2"/>
        <v>0</v>
      </c>
      <c r="L14" s="10">
        <f t="shared" si="3"/>
        <v>0</v>
      </c>
      <c r="M14" s="10">
        <f t="shared" si="4"/>
        <v>0</v>
      </c>
      <c r="N14" s="10">
        <f t="shared" si="5"/>
        <v>0</v>
      </c>
      <c r="O14" s="10">
        <f t="shared" si="8"/>
        <v>0</v>
      </c>
    </row>
    <row r="15" spans="1:15" x14ac:dyDescent="0.35">
      <c r="A15" s="8">
        <v>5</v>
      </c>
      <c r="B15" s="9">
        <f t="shared" si="9"/>
        <v>44075</v>
      </c>
      <c r="C15" s="1"/>
      <c r="D15" s="1"/>
      <c r="E15" s="1"/>
      <c r="F15" s="1">
        <f t="shared" si="0"/>
        <v>0</v>
      </c>
      <c r="G15" s="1">
        <f t="shared" si="1"/>
        <v>581357.90245568252</v>
      </c>
      <c r="H15" s="1">
        <f t="shared" si="6"/>
        <v>581357.90245568252</v>
      </c>
      <c r="I15" s="1">
        <f t="shared" si="7"/>
        <v>0</v>
      </c>
      <c r="K15" s="10">
        <f t="shared" si="2"/>
        <v>0</v>
      </c>
      <c r="L15" s="10">
        <f t="shared" si="3"/>
        <v>0</v>
      </c>
      <c r="M15" s="10">
        <f t="shared" si="4"/>
        <v>0</v>
      </c>
      <c r="N15" s="10">
        <f t="shared" si="5"/>
        <v>0</v>
      </c>
      <c r="O15" s="10">
        <f t="shared" si="8"/>
        <v>0</v>
      </c>
    </row>
    <row r="16" spans="1:15" x14ac:dyDescent="0.35">
      <c r="A16" s="8">
        <v>6</v>
      </c>
      <c r="B16" s="9">
        <f t="shared" si="9"/>
        <v>44105</v>
      </c>
      <c r="C16" s="1"/>
      <c r="D16" s="1"/>
      <c r="E16" s="1"/>
      <c r="F16" s="1">
        <f t="shared" si="0"/>
        <v>0</v>
      </c>
      <c r="G16" s="1">
        <f t="shared" si="1"/>
        <v>581357.90245568252</v>
      </c>
      <c r="H16" s="1">
        <f t="shared" si="6"/>
        <v>581357.90245568252</v>
      </c>
      <c r="I16" s="1">
        <f t="shared" si="7"/>
        <v>0</v>
      </c>
      <c r="K16" s="10">
        <f t="shared" si="2"/>
        <v>0</v>
      </c>
      <c r="L16" s="10">
        <f t="shared" si="3"/>
        <v>0</v>
      </c>
      <c r="M16" s="10">
        <f t="shared" si="4"/>
        <v>0</v>
      </c>
      <c r="N16" s="10">
        <f t="shared" si="5"/>
        <v>0</v>
      </c>
      <c r="O16" s="10">
        <f t="shared" si="8"/>
        <v>0</v>
      </c>
    </row>
    <row r="17" spans="1:15" x14ac:dyDescent="0.35">
      <c r="A17" s="8">
        <v>7</v>
      </c>
      <c r="B17" s="9">
        <f t="shared" si="9"/>
        <v>44136</v>
      </c>
      <c r="C17" s="1"/>
      <c r="D17" s="1"/>
      <c r="E17" s="1"/>
      <c r="F17" s="1">
        <f t="shared" si="0"/>
        <v>0</v>
      </c>
      <c r="G17" s="1">
        <f t="shared" si="1"/>
        <v>581357.90245568252</v>
      </c>
      <c r="H17" s="1">
        <f t="shared" si="6"/>
        <v>581357.90245568252</v>
      </c>
      <c r="I17" s="1">
        <f t="shared" si="7"/>
        <v>0</v>
      </c>
      <c r="K17" s="10">
        <f t="shared" si="2"/>
        <v>0</v>
      </c>
      <c r="L17" s="10">
        <f t="shared" si="3"/>
        <v>0</v>
      </c>
      <c r="M17" s="10">
        <f t="shared" si="4"/>
        <v>0</v>
      </c>
      <c r="N17" s="10">
        <f t="shared" si="5"/>
        <v>0</v>
      </c>
      <c r="O17" s="10">
        <f t="shared" si="8"/>
        <v>0</v>
      </c>
    </row>
    <row r="18" spans="1:15" x14ac:dyDescent="0.35">
      <c r="A18" s="8">
        <v>8</v>
      </c>
      <c r="B18" s="9">
        <f t="shared" si="9"/>
        <v>44166</v>
      </c>
      <c r="C18" s="1"/>
      <c r="D18" s="1"/>
      <c r="E18" s="1"/>
      <c r="F18" s="1">
        <f t="shared" si="0"/>
        <v>0</v>
      </c>
      <c r="G18" s="1">
        <f t="shared" si="1"/>
        <v>581357.90245568252</v>
      </c>
      <c r="H18" s="1">
        <f t="shared" si="6"/>
        <v>581357.90245568252</v>
      </c>
      <c r="I18" s="1">
        <f t="shared" si="7"/>
        <v>0</v>
      </c>
      <c r="K18" s="10">
        <f t="shared" si="2"/>
        <v>0</v>
      </c>
      <c r="L18" s="10">
        <f t="shared" si="3"/>
        <v>0</v>
      </c>
      <c r="M18" s="10">
        <f t="shared" si="4"/>
        <v>0</v>
      </c>
      <c r="N18" s="10">
        <f t="shared" si="5"/>
        <v>0</v>
      </c>
      <c r="O18" s="10">
        <f t="shared" si="8"/>
        <v>0</v>
      </c>
    </row>
    <row r="19" spans="1:15" x14ac:dyDescent="0.35">
      <c r="A19" s="8">
        <v>9</v>
      </c>
      <c r="B19" s="9">
        <f t="shared" si="9"/>
        <v>44197</v>
      </c>
      <c r="C19" s="1"/>
      <c r="D19" s="1"/>
      <c r="E19" s="1"/>
      <c r="F19" s="1">
        <f t="shared" si="0"/>
        <v>0</v>
      </c>
      <c r="G19" s="1">
        <f t="shared" si="1"/>
        <v>581357.90245568252</v>
      </c>
      <c r="H19" s="1">
        <f t="shared" si="6"/>
        <v>581357.90245568252</v>
      </c>
      <c r="I19" s="1">
        <f t="shared" si="7"/>
        <v>0</v>
      </c>
      <c r="K19" s="10">
        <f t="shared" si="2"/>
        <v>0</v>
      </c>
      <c r="L19" s="10">
        <f t="shared" si="3"/>
        <v>0</v>
      </c>
      <c r="M19" s="10">
        <f t="shared" si="4"/>
        <v>0</v>
      </c>
      <c r="N19" s="10">
        <f t="shared" si="5"/>
        <v>0</v>
      </c>
      <c r="O19" s="10">
        <f t="shared" si="8"/>
        <v>0</v>
      </c>
    </row>
    <row r="20" spans="1:15" x14ac:dyDescent="0.35">
      <c r="A20" s="8">
        <v>10</v>
      </c>
      <c r="B20" s="9">
        <f t="shared" si="9"/>
        <v>44228</v>
      </c>
      <c r="C20" s="1"/>
      <c r="D20" s="1"/>
      <c r="E20" s="1"/>
      <c r="F20" s="1">
        <f t="shared" si="0"/>
        <v>0</v>
      </c>
      <c r="G20" s="1">
        <f t="shared" si="1"/>
        <v>581357.90245568252</v>
      </c>
      <c r="H20" s="1">
        <f t="shared" si="6"/>
        <v>581357.90245568252</v>
      </c>
      <c r="I20" s="1">
        <f t="shared" si="7"/>
        <v>0</v>
      </c>
      <c r="K20" s="10">
        <f t="shared" si="2"/>
        <v>0</v>
      </c>
      <c r="L20" s="10">
        <f t="shared" si="3"/>
        <v>0</v>
      </c>
      <c r="M20" s="10">
        <f t="shared" si="4"/>
        <v>0</v>
      </c>
      <c r="N20" s="10">
        <f t="shared" si="5"/>
        <v>0</v>
      </c>
      <c r="O20" s="10">
        <f t="shared" si="8"/>
        <v>0</v>
      </c>
    </row>
    <row r="21" spans="1:15" x14ac:dyDescent="0.35">
      <c r="A21" s="8">
        <v>11</v>
      </c>
      <c r="B21" s="9">
        <f t="shared" si="9"/>
        <v>44256</v>
      </c>
      <c r="C21" s="1"/>
      <c r="D21" s="1"/>
      <c r="E21" s="1"/>
      <c r="F21" s="1">
        <f t="shared" si="0"/>
        <v>0</v>
      </c>
      <c r="G21" s="1">
        <f t="shared" si="1"/>
        <v>581357.90245568252</v>
      </c>
      <c r="H21" s="1">
        <f t="shared" si="6"/>
        <v>581357.90245568252</v>
      </c>
      <c r="I21" s="1">
        <f t="shared" si="7"/>
        <v>0</v>
      </c>
      <c r="K21" s="10">
        <f t="shared" si="2"/>
        <v>0</v>
      </c>
      <c r="L21" s="10">
        <f t="shared" si="3"/>
        <v>0</v>
      </c>
      <c r="M21" s="10">
        <f t="shared" si="4"/>
        <v>0</v>
      </c>
      <c r="N21" s="10">
        <f t="shared" si="5"/>
        <v>0</v>
      </c>
      <c r="O21" s="10">
        <f t="shared" si="8"/>
        <v>0</v>
      </c>
    </row>
    <row r="22" spans="1:15" x14ac:dyDescent="0.35">
      <c r="A22" s="8">
        <v>12</v>
      </c>
      <c r="B22" s="9">
        <f t="shared" si="9"/>
        <v>44287</v>
      </c>
      <c r="C22" s="1"/>
      <c r="D22" s="1"/>
      <c r="E22" s="1"/>
      <c r="F22" s="1">
        <f t="shared" si="0"/>
        <v>0</v>
      </c>
      <c r="G22" s="1">
        <f t="shared" si="1"/>
        <v>581357.90245568252</v>
      </c>
      <c r="H22" s="1">
        <f t="shared" si="6"/>
        <v>581357.90245568252</v>
      </c>
      <c r="I22" s="1">
        <f t="shared" si="7"/>
        <v>0</v>
      </c>
      <c r="K22" s="10">
        <f t="shared" si="2"/>
        <v>0</v>
      </c>
      <c r="L22" s="10">
        <f t="shared" si="3"/>
        <v>0</v>
      </c>
      <c r="M22" s="10">
        <f t="shared" si="4"/>
        <v>0</v>
      </c>
      <c r="N22" s="10">
        <f t="shared" si="5"/>
        <v>0</v>
      </c>
      <c r="O22" s="10">
        <f t="shared" si="8"/>
        <v>0</v>
      </c>
    </row>
    <row r="23" spans="1:15" x14ac:dyDescent="0.35">
      <c r="A23" s="8">
        <v>13</v>
      </c>
      <c r="B23" s="9">
        <f t="shared" si="9"/>
        <v>44317</v>
      </c>
      <c r="C23" s="1"/>
      <c r="D23" s="1"/>
      <c r="E23" s="1"/>
      <c r="F23" s="1">
        <f t="shared" si="0"/>
        <v>0</v>
      </c>
      <c r="G23" s="1">
        <f t="shared" si="1"/>
        <v>581357.90245568252</v>
      </c>
      <c r="H23" s="1">
        <f t="shared" si="6"/>
        <v>581357.90245568252</v>
      </c>
      <c r="I23" s="1">
        <f t="shared" si="7"/>
        <v>0</v>
      </c>
      <c r="K23" s="10">
        <f t="shared" si="2"/>
        <v>0</v>
      </c>
      <c r="L23" s="10">
        <f t="shared" si="3"/>
        <v>0</v>
      </c>
      <c r="M23" s="10">
        <f t="shared" si="4"/>
        <v>0</v>
      </c>
      <c r="N23" s="10">
        <f t="shared" si="5"/>
        <v>0</v>
      </c>
      <c r="O23" s="10">
        <f t="shared" si="8"/>
        <v>0</v>
      </c>
    </row>
    <row r="24" spans="1:15" x14ac:dyDescent="0.35">
      <c r="A24" s="8">
        <v>14</v>
      </c>
      <c r="B24" s="9">
        <f t="shared" si="9"/>
        <v>44348</v>
      </c>
      <c r="C24" s="1"/>
      <c r="D24" s="1"/>
      <c r="E24" s="1"/>
      <c r="F24" s="1">
        <f t="shared" si="0"/>
        <v>0</v>
      </c>
      <c r="G24" s="1">
        <f t="shared" si="1"/>
        <v>581357.90245568252</v>
      </c>
      <c r="H24" s="1">
        <f t="shared" si="6"/>
        <v>581357.90245568252</v>
      </c>
      <c r="I24" s="1">
        <f t="shared" si="7"/>
        <v>0</v>
      </c>
      <c r="K24" s="10">
        <f t="shared" si="2"/>
        <v>0</v>
      </c>
      <c r="L24" s="10">
        <f t="shared" si="3"/>
        <v>0</v>
      </c>
      <c r="M24" s="10">
        <f t="shared" si="4"/>
        <v>0</v>
      </c>
      <c r="N24" s="10">
        <f t="shared" si="5"/>
        <v>0</v>
      </c>
      <c r="O24" s="10">
        <f t="shared" si="8"/>
        <v>0</v>
      </c>
    </row>
    <row r="25" spans="1:15" x14ac:dyDescent="0.35">
      <c r="A25" s="8">
        <v>15</v>
      </c>
      <c r="B25" s="9">
        <f t="shared" si="9"/>
        <v>44378</v>
      </c>
      <c r="C25" s="1"/>
      <c r="D25" s="1"/>
      <c r="E25" s="1"/>
      <c r="F25" s="1">
        <f t="shared" si="0"/>
        <v>0</v>
      </c>
      <c r="G25" s="1">
        <f t="shared" si="1"/>
        <v>581357.90245568252</v>
      </c>
      <c r="H25" s="1">
        <f t="shared" si="6"/>
        <v>581357.90245568252</v>
      </c>
      <c r="I25" s="1">
        <f t="shared" si="7"/>
        <v>0</v>
      </c>
      <c r="K25" s="10">
        <f t="shared" si="2"/>
        <v>0</v>
      </c>
      <c r="L25" s="10">
        <f t="shared" si="3"/>
        <v>0</v>
      </c>
      <c r="M25" s="10">
        <f t="shared" si="4"/>
        <v>0</v>
      </c>
      <c r="N25" s="10">
        <f t="shared" si="5"/>
        <v>0</v>
      </c>
      <c r="O25" s="10">
        <f t="shared" si="8"/>
        <v>0</v>
      </c>
    </row>
    <row r="26" spans="1:15" x14ac:dyDescent="0.35">
      <c r="A26" s="8">
        <v>16</v>
      </c>
      <c r="B26" s="9">
        <f t="shared" si="9"/>
        <v>44409</v>
      </c>
      <c r="C26" s="1"/>
      <c r="D26" s="1"/>
      <c r="E26" s="1"/>
      <c r="F26" s="1">
        <f t="shared" si="0"/>
        <v>0</v>
      </c>
      <c r="G26" s="1">
        <f t="shared" si="1"/>
        <v>581357.90245568252</v>
      </c>
      <c r="H26" s="1">
        <f t="shared" si="6"/>
        <v>581357.90245568252</v>
      </c>
      <c r="I26" s="1">
        <f t="shared" si="7"/>
        <v>0</v>
      </c>
      <c r="K26" s="10">
        <f t="shared" si="2"/>
        <v>0</v>
      </c>
      <c r="L26" s="10">
        <f t="shared" si="3"/>
        <v>0</v>
      </c>
      <c r="M26" s="10">
        <f t="shared" si="4"/>
        <v>0</v>
      </c>
      <c r="N26" s="10">
        <f t="shared" si="5"/>
        <v>0</v>
      </c>
      <c r="O26" s="10">
        <f t="shared" si="8"/>
        <v>0</v>
      </c>
    </row>
    <row r="27" spans="1:15" x14ac:dyDescent="0.35">
      <c r="A27" s="8">
        <v>17</v>
      </c>
      <c r="B27" s="9">
        <f t="shared" si="9"/>
        <v>44440</v>
      </c>
      <c r="C27" s="1"/>
      <c r="D27" s="1"/>
      <c r="E27" s="1"/>
      <c r="F27" s="1">
        <f t="shared" si="0"/>
        <v>0</v>
      </c>
      <c r="G27" s="1">
        <f t="shared" si="1"/>
        <v>581357.90245568252</v>
      </c>
      <c r="H27" s="1">
        <f t="shared" si="6"/>
        <v>581357.90245568252</v>
      </c>
      <c r="I27" s="1">
        <f t="shared" si="7"/>
        <v>0</v>
      </c>
      <c r="K27" s="10">
        <f t="shared" si="2"/>
        <v>0</v>
      </c>
      <c r="L27" s="10">
        <f t="shared" si="3"/>
        <v>0</v>
      </c>
      <c r="M27" s="10">
        <f t="shared" si="4"/>
        <v>0</v>
      </c>
      <c r="N27" s="10">
        <f t="shared" si="5"/>
        <v>0</v>
      </c>
      <c r="O27" s="10">
        <f t="shared" si="8"/>
        <v>0</v>
      </c>
    </row>
    <row r="28" spans="1:15" x14ac:dyDescent="0.35">
      <c r="A28" s="8">
        <v>18</v>
      </c>
      <c r="B28" s="9">
        <f t="shared" si="9"/>
        <v>44470</v>
      </c>
      <c r="C28" s="1"/>
      <c r="D28" s="1"/>
      <c r="E28" s="1"/>
      <c r="F28" s="1">
        <f t="shared" si="0"/>
        <v>0</v>
      </c>
      <c r="G28" s="1">
        <f t="shared" si="1"/>
        <v>581357.90245568252</v>
      </c>
      <c r="H28" s="1">
        <f t="shared" si="6"/>
        <v>581357.90245568252</v>
      </c>
      <c r="I28" s="1">
        <f t="shared" si="7"/>
        <v>0</v>
      </c>
      <c r="K28" s="10">
        <f t="shared" si="2"/>
        <v>0</v>
      </c>
      <c r="L28" s="10">
        <f t="shared" si="3"/>
        <v>0</v>
      </c>
      <c r="M28" s="10">
        <f t="shared" si="4"/>
        <v>0</v>
      </c>
      <c r="N28" s="10">
        <f t="shared" si="5"/>
        <v>0</v>
      </c>
      <c r="O28" s="10">
        <f t="shared" si="8"/>
        <v>0</v>
      </c>
    </row>
    <row r="29" spans="1:15" x14ac:dyDescent="0.35">
      <c r="A29" s="8">
        <v>19</v>
      </c>
      <c r="B29" s="9">
        <f t="shared" si="9"/>
        <v>44501</v>
      </c>
      <c r="C29" s="1"/>
      <c r="D29" s="1"/>
      <c r="E29" s="1"/>
      <c r="F29" s="1">
        <f t="shared" si="0"/>
        <v>0</v>
      </c>
      <c r="G29" s="1">
        <f t="shared" si="1"/>
        <v>581357.90245568252</v>
      </c>
      <c r="H29" s="1">
        <f t="shared" si="6"/>
        <v>581357.90245568252</v>
      </c>
      <c r="I29" s="1">
        <f t="shared" si="7"/>
        <v>0</v>
      </c>
      <c r="K29" s="10">
        <f t="shared" si="2"/>
        <v>0</v>
      </c>
      <c r="L29" s="10">
        <f t="shared" si="3"/>
        <v>0</v>
      </c>
      <c r="M29" s="10">
        <f t="shared" si="4"/>
        <v>0</v>
      </c>
      <c r="N29" s="10">
        <f t="shared" si="5"/>
        <v>0</v>
      </c>
      <c r="O29" s="10">
        <f t="shared" si="8"/>
        <v>0</v>
      </c>
    </row>
    <row r="30" spans="1:15" x14ac:dyDescent="0.35">
      <c r="A30" s="8">
        <v>20</v>
      </c>
      <c r="B30" s="9">
        <f t="shared" si="9"/>
        <v>44531</v>
      </c>
      <c r="C30" s="1"/>
      <c r="D30" s="1"/>
      <c r="E30" s="1"/>
      <c r="F30" s="1">
        <f t="shared" si="0"/>
        <v>0</v>
      </c>
      <c r="G30" s="1">
        <f t="shared" si="1"/>
        <v>581357.90245568252</v>
      </c>
      <c r="H30" s="1">
        <f t="shared" si="6"/>
        <v>581357.90245568252</v>
      </c>
      <c r="I30" s="1">
        <f t="shared" si="7"/>
        <v>0</v>
      </c>
      <c r="K30" s="10">
        <f t="shared" si="2"/>
        <v>0</v>
      </c>
      <c r="L30" s="10">
        <f t="shared" si="3"/>
        <v>0</v>
      </c>
      <c r="M30" s="10">
        <f t="shared" si="4"/>
        <v>0</v>
      </c>
      <c r="N30" s="10">
        <f t="shared" si="5"/>
        <v>0</v>
      </c>
      <c r="O30" s="10">
        <f t="shared" si="8"/>
        <v>0</v>
      </c>
    </row>
    <row r="31" spans="1:15" x14ac:dyDescent="0.35">
      <c r="A31" s="8">
        <v>21</v>
      </c>
      <c r="B31" s="9">
        <f t="shared" si="9"/>
        <v>44562</v>
      </c>
      <c r="C31" s="1">
        <v>24140.63</v>
      </c>
      <c r="D31" s="1">
        <f t="shared" ref="D31:D54" si="10">$E$5</f>
        <v>24992.788333333341</v>
      </c>
      <c r="E31" s="1">
        <f t="shared" ref="E31:E54" si="11">(G30-C31)*$B$3/12</f>
        <v>1509.1301129008068</v>
      </c>
      <c r="F31" s="1">
        <f t="shared" si="0"/>
        <v>22631.499887099195</v>
      </c>
      <c r="G31" s="1">
        <f t="shared" si="1"/>
        <v>558726.40256858338</v>
      </c>
      <c r="H31" s="1">
        <f t="shared" si="6"/>
        <v>557874.24423524993</v>
      </c>
      <c r="I31" s="1">
        <f t="shared" si="7"/>
        <v>23483.658220432535</v>
      </c>
      <c r="K31" s="10">
        <f t="shared" si="2"/>
        <v>24992.788333333341</v>
      </c>
      <c r="L31" s="10">
        <f t="shared" si="3"/>
        <v>22631.499887099195</v>
      </c>
      <c r="M31" s="10">
        <f t="shared" si="4"/>
        <v>-24140.63</v>
      </c>
      <c r="N31" s="10">
        <f t="shared" si="5"/>
        <v>-23483.658220432535</v>
      </c>
      <c r="O31" s="10">
        <f t="shared" si="8"/>
        <v>0</v>
      </c>
    </row>
    <row r="32" spans="1:15" x14ac:dyDescent="0.35">
      <c r="A32" s="8">
        <v>22</v>
      </c>
      <c r="B32" s="9">
        <f t="shared" si="9"/>
        <v>44593</v>
      </c>
      <c r="C32" s="1">
        <v>24140.63</v>
      </c>
      <c r="D32" s="1">
        <f t="shared" si="10"/>
        <v>24992.788333333341</v>
      </c>
      <c r="E32" s="1">
        <f t="shared" si="11"/>
        <v>1447.8364673732467</v>
      </c>
      <c r="F32" s="1">
        <f t="shared" si="0"/>
        <v>22692.793532626754</v>
      </c>
      <c r="G32" s="1">
        <f t="shared" si="1"/>
        <v>536033.60903595667</v>
      </c>
      <c r="H32" s="1">
        <f t="shared" si="6"/>
        <v>534329.29236928979</v>
      </c>
      <c r="I32" s="1">
        <f t="shared" si="7"/>
        <v>23544.951865960091</v>
      </c>
      <c r="K32" s="10">
        <f t="shared" si="2"/>
        <v>24992.788333333341</v>
      </c>
      <c r="L32" s="10">
        <f t="shared" si="3"/>
        <v>22692.793532626754</v>
      </c>
      <c r="M32" s="10">
        <f t="shared" si="4"/>
        <v>-24140.63</v>
      </c>
      <c r="N32" s="10">
        <f t="shared" si="5"/>
        <v>-23544.951865960091</v>
      </c>
      <c r="O32" s="10">
        <f t="shared" si="8"/>
        <v>0</v>
      </c>
    </row>
    <row r="33" spans="1:15" x14ac:dyDescent="0.35">
      <c r="A33" s="8">
        <v>23</v>
      </c>
      <c r="B33" s="9">
        <f t="shared" si="9"/>
        <v>44621</v>
      </c>
      <c r="C33" s="1">
        <v>24140.63</v>
      </c>
      <c r="D33" s="1">
        <f t="shared" si="10"/>
        <v>24992.788333333341</v>
      </c>
      <c r="E33" s="1">
        <f t="shared" si="11"/>
        <v>1386.3768182223828</v>
      </c>
      <c r="F33" s="1">
        <f t="shared" si="0"/>
        <v>22754.253181777618</v>
      </c>
      <c r="G33" s="1">
        <f t="shared" si="1"/>
        <v>513279.35585417907</v>
      </c>
      <c r="H33" s="1">
        <f t="shared" si="6"/>
        <v>510722.8808541788</v>
      </c>
      <c r="I33" s="1">
        <f t="shared" si="7"/>
        <v>23606.411515110962</v>
      </c>
      <c r="K33" s="10">
        <f t="shared" si="2"/>
        <v>24992.788333333341</v>
      </c>
      <c r="L33" s="10">
        <f t="shared" si="3"/>
        <v>22754.253181777618</v>
      </c>
      <c r="M33" s="10">
        <f t="shared" si="4"/>
        <v>-24140.63</v>
      </c>
      <c r="N33" s="10">
        <f t="shared" si="5"/>
        <v>-23606.411515110962</v>
      </c>
      <c r="O33" s="10">
        <f t="shared" si="8"/>
        <v>0</v>
      </c>
    </row>
    <row r="34" spans="1:15" x14ac:dyDescent="0.35">
      <c r="A34" s="8">
        <v>24</v>
      </c>
      <c r="B34" s="9">
        <f t="shared" si="9"/>
        <v>44652</v>
      </c>
      <c r="C34" s="1">
        <v>24140.63</v>
      </c>
      <c r="D34" s="1">
        <f t="shared" si="10"/>
        <v>24992.788333333341</v>
      </c>
      <c r="E34" s="1">
        <f t="shared" si="11"/>
        <v>1324.7507158550684</v>
      </c>
      <c r="F34" s="1">
        <f t="shared" si="0"/>
        <v>22815.879284144932</v>
      </c>
      <c r="G34" s="1">
        <f t="shared" si="1"/>
        <v>490463.47657003411</v>
      </c>
      <c r="H34" s="1">
        <f>H33-I34</f>
        <v>487054.84323670052</v>
      </c>
      <c r="I34" s="1">
        <f t="shared" si="7"/>
        <v>23668.037617478276</v>
      </c>
      <c r="K34" s="10">
        <f t="shared" si="2"/>
        <v>24992.788333333341</v>
      </c>
      <c r="L34" s="10">
        <f t="shared" si="3"/>
        <v>22815.879284144932</v>
      </c>
      <c r="M34" s="10">
        <f t="shared" si="4"/>
        <v>-24140.63</v>
      </c>
      <c r="N34" s="10">
        <f t="shared" si="5"/>
        <v>-23668.037617478276</v>
      </c>
      <c r="O34" s="10">
        <f t="shared" si="8"/>
        <v>0</v>
      </c>
    </row>
    <row r="35" spans="1:15" x14ac:dyDescent="0.35">
      <c r="A35" s="8">
        <v>25</v>
      </c>
      <c r="B35" s="9">
        <f t="shared" si="9"/>
        <v>44682</v>
      </c>
      <c r="C35" s="1">
        <v>24864.84</v>
      </c>
      <c r="D35" s="1">
        <f t="shared" si="10"/>
        <v>24992.788333333341</v>
      </c>
      <c r="E35" s="1">
        <f t="shared" si="11"/>
        <v>1260.9963073771758</v>
      </c>
      <c r="F35" s="1">
        <f t="shared" si="0"/>
        <v>23603.843692622824</v>
      </c>
      <c r="G35" s="1">
        <f t="shared" si="1"/>
        <v>466859.63287741126</v>
      </c>
      <c r="H35" s="1">
        <f t="shared" ref="H35:H54" si="12">H34-I35</f>
        <v>463323.05121074436</v>
      </c>
      <c r="I35" s="1">
        <f t="shared" si="7"/>
        <v>23731.792025956162</v>
      </c>
      <c r="K35" s="10">
        <f t="shared" si="2"/>
        <v>24992.788333333341</v>
      </c>
      <c r="L35" s="10">
        <f t="shared" si="3"/>
        <v>23603.843692622824</v>
      </c>
      <c r="M35" s="10">
        <f t="shared" si="4"/>
        <v>-24864.84</v>
      </c>
      <c r="N35" s="10">
        <f t="shared" si="5"/>
        <v>-23731.792025956162</v>
      </c>
      <c r="O35" s="10">
        <f t="shared" si="8"/>
        <v>0</v>
      </c>
    </row>
    <row r="36" spans="1:15" x14ac:dyDescent="0.35">
      <c r="A36" s="8">
        <v>26</v>
      </c>
      <c r="B36" s="9">
        <f t="shared" si="9"/>
        <v>44713</v>
      </c>
      <c r="C36" s="1">
        <v>24864.84</v>
      </c>
      <c r="D36" s="1">
        <f t="shared" si="10"/>
        <v>24992.788333333341</v>
      </c>
      <c r="E36" s="1">
        <f t="shared" si="11"/>
        <v>1197.0692307096554</v>
      </c>
      <c r="F36" s="1">
        <f t="shared" si="0"/>
        <v>23667.770769290346</v>
      </c>
      <c r="G36" s="1">
        <f t="shared" si="1"/>
        <v>443191.86210812087</v>
      </c>
      <c r="H36" s="1">
        <f t="shared" si="12"/>
        <v>439527.33210812067</v>
      </c>
      <c r="I36" s="1">
        <f t="shared" si="7"/>
        <v>23795.719102623687</v>
      </c>
      <c r="K36" s="10">
        <f t="shared" si="2"/>
        <v>24992.788333333341</v>
      </c>
      <c r="L36" s="10">
        <f t="shared" si="3"/>
        <v>23667.770769290346</v>
      </c>
      <c r="M36" s="10">
        <f t="shared" si="4"/>
        <v>-24864.84</v>
      </c>
      <c r="N36" s="10">
        <f t="shared" si="5"/>
        <v>-23795.719102623687</v>
      </c>
      <c r="O36" s="10">
        <f t="shared" si="8"/>
        <v>0</v>
      </c>
    </row>
    <row r="37" spans="1:15" x14ac:dyDescent="0.35">
      <c r="A37" s="8">
        <v>27</v>
      </c>
      <c r="B37" s="9">
        <f t="shared" si="9"/>
        <v>44743</v>
      </c>
      <c r="C37" s="1">
        <v>24864.84</v>
      </c>
      <c r="D37" s="1">
        <f t="shared" si="10"/>
        <v>24992.788333333341</v>
      </c>
      <c r="E37" s="1">
        <f t="shared" si="11"/>
        <v>1132.9690182094939</v>
      </c>
      <c r="F37" s="1">
        <f t="shared" si="0"/>
        <v>23731.870981790507</v>
      </c>
      <c r="G37" s="1">
        <f t="shared" si="1"/>
        <v>419459.99112633034</v>
      </c>
      <c r="H37" s="1">
        <f t="shared" si="12"/>
        <v>415667.51279299683</v>
      </c>
      <c r="I37" s="1">
        <f t="shared" si="7"/>
        <v>23859.819315123848</v>
      </c>
      <c r="K37" s="10">
        <f t="shared" si="2"/>
        <v>24992.788333333341</v>
      </c>
      <c r="L37" s="10">
        <f t="shared" si="3"/>
        <v>23731.870981790507</v>
      </c>
      <c r="M37" s="10">
        <f t="shared" si="4"/>
        <v>-24864.84</v>
      </c>
      <c r="N37" s="10">
        <f t="shared" si="5"/>
        <v>-23859.819315123848</v>
      </c>
      <c r="O37" s="10">
        <f t="shared" si="8"/>
        <v>0</v>
      </c>
    </row>
    <row r="38" spans="1:15" x14ac:dyDescent="0.35">
      <c r="A38" s="8">
        <v>28</v>
      </c>
      <c r="B38" s="9">
        <f t="shared" si="9"/>
        <v>44774</v>
      </c>
      <c r="C38" s="1">
        <v>24864.84</v>
      </c>
      <c r="D38" s="1">
        <f t="shared" si="10"/>
        <v>24992.788333333341</v>
      </c>
      <c r="E38" s="1">
        <f t="shared" si="11"/>
        <v>1068.6952009671447</v>
      </c>
      <c r="F38" s="1">
        <f t="shared" si="0"/>
        <v>23796.144799032856</v>
      </c>
      <c r="G38" s="1">
        <f t="shared" si="1"/>
        <v>395663.84632729745</v>
      </c>
      <c r="H38" s="1">
        <f t="shared" si="12"/>
        <v>391743.41966063064</v>
      </c>
      <c r="I38" s="1">
        <f t="shared" si="7"/>
        <v>23924.093132366197</v>
      </c>
      <c r="K38" s="10">
        <f t="shared" si="2"/>
        <v>24992.788333333341</v>
      </c>
      <c r="L38" s="10">
        <f t="shared" si="3"/>
        <v>23796.144799032856</v>
      </c>
      <c r="M38" s="10">
        <f t="shared" si="4"/>
        <v>-24864.84</v>
      </c>
      <c r="N38" s="10">
        <f t="shared" si="5"/>
        <v>-23924.093132366197</v>
      </c>
      <c r="O38" s="10">
        <f t="shared" si="8"/>
        <v>0</v>
      </c>
    </row>
    <row r="39" spans="1:15" x14ac:dyDescent="0.35">
      <c r="A39" s="8">
        <v>29</v>
      </c>
      <c r="B39" s="9">
        <f t="shared" si="9"/>
        <v>44805</v>
      </c>
      <c r="C39" s="1">
        <v>24864.84</v>
      </c>
      <c r="D39" s="1">
        <f t="shared" si="10"/>
        <v>24992.788333333341</v>
      </c>
      <c r="E39" s="1">
        <f t="shared" si="11"/>
        <v>1004.2473088030973</v>
      </c>
      <c r="F39" s="1">
        <f t="shared" si="0"/>
        <v>23860.592691196904</v>
      </c>
      <c r="G39" s="1">
        <f t="shared" si="1"/>
        <v>371803.2536361005</v>
      </c>
      <c r="H39" s="1">
        <f t="shared" si="12"/>
        <v>367754.87863610039</v>
      </c>
      <c r="I39" s="1">
        <f t="shared" si="7"/>
        <v>23988.541024530245</v>
      </c>
      <c r="K39" s="10">
        <f t="shared" si="2"/>
        <v>24992.788333333341</v>
      </c>
      <c r="L39" s="10">
        <f t="shared" si="3"/>
        <v>23860.592691196904</v>
      </c>
      <c r="M39" s="10">
        <f t="shared" si="4"/>
        <v>-24864.84</v>
      </c>
      <c r="N39" s="10">
        <f t="shared" si="5"/>
        <v>-23988.541024530245</v>
      </c>
      <c r="O39" s="10">
        <f t="shared" si="8"/>
        <v>0</v>
      </c>
    </row>
    <row r="40" spans="1:15" x14ac:dyDescent="0.35">
      <c r="A40" s="8">
        <v>30</v>
      </c>
      <c r="B40" s="9">
        <f t="shared" si="9"/>
        <v>44835</v>
      </c>
      <c r="C40" s="1">
        <v>24864.84</v>
      </c>
      <c r="D40" s="1">
        <f t="shared" si="10"/>
        <v>24992.788333333341</v>
      </c>
      <c r="E40" s="1">
        <f t="shared" si="11"/>
        <v>939.62487026443887</v>
      </c>
      <c r="F40" s="1">
        <f t="shared" si="0"/>
        <v>23925.215129735559</v>
      </c>
      <c r="G40" s="1">
        <f t="shared" si="1"/>
        <v>347878.03850636492</v>
      </c>
      <c r="H40" s="1">
        <f t="shared" si="12"/>
        <v>343701.71517303149</v>
      </c>
      <c r="I40" s="1">
        <f t="shared" si="7"/>
        <v>24053.163463068904</v>
      </c>
      <c r="K40" s="10">
        <f t="shared" si="2"/>
        <v>24992.788333333341</v>
      </c>
      <c r="L40" s="10">
        <f t="shared" si="3"/>
        <v>23925.215129735559</v>
      </c>
      <c r="M40" s="10">
        <f t="shared" si="4"/>
        <v>-24864.84</v>
      </c>
      <c r="N40" s="10">
        <f t="shared" si="5"/>
        <v>-24053.163463068904</v>
      </c>
      <c r="O40" s="10">
        <f t="shared" si="8"/>
        <v>0</v>
      </c>
    </row>
    <row r="41" spans="1:15" x14ac:dyDescent="0.35">
      <c r="A41" s="8">
        <v>31</v>
      </c>
      <c r="B41" s="9">
        <f t="shared" si="9"/>
        <v>44866</v>
      </c>
      <c r="C41" s="1">
        <v>24864.84</v>
      </c>
      <c r="D41" s="1">
        <f t="shared" si="10"/>
        <v>24992.788333333341</v>
      </c>
      <c r="E41" s="1">
        <f t="shared" si="11"/>
        <v>874.82741262140496</v>
      </c>
      <c r="F41" s="1">
        <f t="shared" si="0"/>
        <v>23990.012587378595</v>
      </c>
      <c r="G41" s="1">
        <f t="shared" si="1"/>
        <v>323888.0259189863</v>
      </c>
      <c r="H41" s="1">
        <f t="shared" si="12"/>
        <v>319583.75425231957</v>
      </c>
      <c r="I41" s="1">
        <f t="shared" si="7"/>
        <v>24117.960920711932</v>
      </c>
      <c r="K41" s="10">
        <f t="shared" si="2"/>
        <v>24992.788333333341</v>
      </c>
      <c r="L41" s="10">
        <f t="shared" si="3"/>
        <v>23990.012587378595</v>
      </c>
      <c r="M41" s="10">
        <f t="shared" si="4"/>
        <v>-24864.84</v>
      </c>
      <c r="N41" s="10">
        <f t="shared" si="5"/>
        <v>-24117.960920711932</v>
      </c>
      <c r="O41" s="10">
        <f t="shared" si="8"/>
        <v>0</v>
      </c>
    </row>
    <row r="42" spans="1:15" x14ac:dyDescent="0.35">
      <c r="A42" s="8">
        <v>32</v>
      </c>
      <c r="B42" s="9">
        <f t="shared" si="9"/>
        <v>44896</v>
      </c>
      <c r="C42" s="1">
        <v>24864.84</v>
      </c>
      <c r="D42" s="1">
        <f t="shared" si="10"/>
        <v>24992.788333333341</v>
      </c>
      <c r="E42" s="1">
        <f t="shared" si="11"/>
        <v>809.85446186392119</v>
      </c>
      <c r="F42" s="1">
        <f t="shared" si="0"/>
        <v>24054.985538136079</v>
      </c>
      <c r="G42" s="31">
        <f t="shared" si="1"/>
        <v>299833.0403808502</v>
      </c>
      <c r="H42" s="31">
        <f t="shared" si="12"/>
        <v>295400.82038085017</v>
      </c>
      <c r="I42" s="1">
        <f t="shared" si="7"/>
        <v>24182.93387146942</v>
      </c>
      <c r="K42" s="10">
        <f t="shared" si="2"/>
        <v>24992.788333333341</v>
      </c>
      <c r="L42" s="10">
        <f t="shared" si="3"/>
        <v>24054.985538136079</v>
      </c>
      <c r="M42" s="10">
        <f t="shared" si="4"/>
        <v>-24864.84</v>
      </c>
      <c r="N42" s="10">
        <f t="shared" si="5"/>
        <v>-24182.93387146942</v>
      </c>
      <c r="O42" s="10">
        <f t="shared" si="8"/>
        <v>0</v>
      </c>
    </row>
    <row r="43" spans="1:15" x14ac:dyDescent="0.35">
      <c r="A43" s="8">
        <v>33</v>
      </c>
      <c r="B43" s="9">
        <f t="shared" si="9"/>
        <v>44927</v>
      </c>
      <c r="C43" s="1">
        <v>24864.84</v>
      </c>
      <c r="D43" s="1">
        <f t="shared" si="10"/>
        <v>24992.788333333341</v>
      </c>
      <c r="E43" s="1">
        <f t="shared" si="11"/>
        <v>744.7055426981359</v>
      </c>
      <c r="F43" s="1">
        <f t="shared" si="0"/>
        <v>24120.134457301865</v>
      </c>
      <c r="G43" s="1">
        <f t="shared" si="1"/>
        <v>275712.90592354833</v>
      </c>
      <c r="H43" s="1">
        <f t="shared" si="12"/>
        <v>271152.73759021499</v>
      </c>
      <c r="I43" s="1">
        <f t="shared" si="7"/>
        <v>24248.082790635202</v>
      </c>
      <c r="K43" s="10">
        <f t="shared" si="2"/>
        <v>24992.788333333341</v>
      </c>
      <c r="L43" s="10">
        <f t="shared" si="3"/>
        <v>24120.134457301865</v>
      </c>
      <c r="M43" s="10">
        <f t="shared" si="4"/>
        <v>-24864.84</v>
      </c>
      <c r="N43" s="10">
        <f t="shared" si="5"/>
        <v>-24248.082790635202</v>
      </c>
      <c r="O43" s="10">
        <f t="shared" si="8"/>
        <v>0</v>
      </c>
    </row>
    <row r="44" spans="1:15" x14ac:dyDescent="0.35">
      <c r="A44" s="8">
        <v>34</v>
      </c>
      <c r="B44" s="9">
        <f t="shared" si="9"/>
        <v>44958</v>
      </c>
      <c r="C44" s="1">
        <v>24864.84</v>
      </c>
      <c r="D44" s="1">
        <f t="shared" si="10"/>
        <v>24992.788333333341</v>
      </c>
      <c r="E44" s="1">
        <f t="shared" si="11"/>
        <v>679.38017854294344</v>
      </c>
      <c r="F44" s="1">
        <f t="shared" si="0"/>
        <v>24185.459821457058</v>
      </c>
      <c r="G44" s="1">
        <f t="shared" si="1"/>
        <v>251527.44610209129</v>
      </c>
      <c r="H44" s="1">
        <f t="shared" si="12"/>
        <v>246839.32943542459</v>
      </c>
      <c r="I44" s="1">
        <f t="shared" si="7"/>
        <v>24313.408154790402</v>
      </c>
      <c r="K44" s="10">
        <f t="shared" si="2"/>
        <v>24992.788333333341</v>
      </c>
      <c r="L44" s="10">
        <f t="shared" si="3"/>
        <v>24185.459821457058</v>
      </c>
      <c r="M44" s="10">
        <f t="shared" si="4"/>
        <v>-24864.84</v>
      </c>
      <c r="N44" s="10">
        <f t="shared" si="5"/>
        <v>-24313.408154790402</v>
      </c>
      <c r="O44" s="10">
        <f t="shared" si="8"/>
        <v>0</v>
      </c>
    </row>
    <row r="45" spans="1:15" x14ac:dyDescent="0.35">
      <c r="A45" s="8">
        <v>35</v>
      </c>
      <c r="B45" s="9">
        <f t="shared" si="9"/>
        <v>44986</v>
      </c>
      <c r="C45" s="1">
        <v>24864.84</v>
      </c>
      <c r="D45" s="1">
        <f t="shared" si="10"/>
        <v>24992.788333333341</v>
      </c>
      <c r="E45" s="1">
        <f t="shared" si="11"/>
        <v>613.87789152649725</v>
      </c>
      <c r="F45" s="1">
        <f t="shared" si="0"/>
        <v>24250.962108473504</v>
      </c>
      <c r="G45" s="1">
        <f t="shared" si="1"/>
        <v>227276.48399361779</v>
      </c>
      <c r="H45" s="1">
        <f t="shared" si="12"/>
        <v>222460.41899361776</v>
      </c>
      <c r="I45" s="1">
        <f t="shared" si="7"/>
        <v>24378.910441806842</v>
      </c>
      <c r="K45" s="10">
        <f t="shared" si="2"/>
        <v>24992.788333333341</v>
      </c>
      <c r="L45" s="10">
        <f t="shared" si="3"/>
        <v>24250.962108473504</v>
      </c>
      <c r="M45" s="10">
        <f t="shared" si="4"/>
        <v>-24864.84</v>
      </c>
      <c r="N45" s="10">
        <f t="shared" si="5"/>
        <v>-24378.910441806842</v>
      </c>
      <c r="O45" s="10">
        <f t="shared" si="8"/>
        <v>0</v>
      </c>
    </row>
    <row r="46" spans="1:15" x14ac:dyDescent="0.35">
      <c r="A46" s="8">
        <v>36</v>
      </c>
      <c r="B46" s="9">
        <f t="shared" si="9"/>
        <v>45017</v>
      </c>
      <c r="C46" s="1">
        <v>24864.84</v>
      </c>
      <c r="D46" s="1">
        <f t="shared" si="10"/>
        <v>24992.788333333341</v>
      </c>
      <c r="E46" s="1">
        <f t="shared" si="11"/>
        <v>548.19820248271492</v>
      </c>
      <c r="F46" s="1">
        <f t="shared" si="0"/>
        <v>24316.641797517284</v>
      </c>
      <c r="G46" s="1">
        <f t="shared" si="1"/>
        <v>202959.84219610051</v>
      </c>
      <c r="H46" s="1">
        <f t="shared" si="12"/>
        <v>198015.82886276714</v>
      </c>
      <c r="I46" s="1">
        <f t="shared" si="7"/>
        <v>24444.590130850625</v>
      </c>
      <c r="K46" s="10">
        <f t="shared" si="2"/>
        <v>24992.788333333341</v>
      </c>
      <c r="L46" s="10">
        <f t="shared" si="3"/>
        <v>24316.641797517284</v>
      </c>
      <c r="M46" s="10">
        <f t="shared" si="4"/>
        <v>-24864.84</v>
      </c>
      <c r="N46" s="10">
        <f t="shared" si="5"/>
        <v>-24444.590130850625</v>
      </c>
      <c r="O46" s="10">
        <f t="shared" si="8"/>
        <v>0</v>
      </c>
    </row>
    <row r="47" spans="1:15" x14ac:dyDescent="0.35">
      <c r="A47" s="8">
        <v>37</v>
      </c>
      <c r="B47" s="9">
        <f t="shared" si="9"/>
        <v>45047</v>
      </c>
      <c r="C47" s="1">
        <v>25610.79</v>
      </c>
      <c r="D47" s="1">
        <f t="shared" si="10"/>
        <v>24992.788333333341</v>
      </c>
      <c r="E47" s="1">
        <f t="shared" si="11"/>
        <v>480.3203496977722</v>
      </c>
      <c r="F47" s="1">
        <f t="shared" si="0"/>
        <v>25130.469650302228</v>
      </c>
      <c r="G47" s="1">
        <f t="shared" si="1"/>
        <v>177829.37254579828</v>
      </c>
      <c r="H47" s="1">
        <f t="shared" si="12"/>
        <v>173503.36087913156</v>
      </c>
      <c r="I47" s="1">
        <f t="shared" si="7"/>
        <v>24512.467983635572</v>
      </c>
      <c r="K47" s="10">
        <f t="shared" si="2"/>
        <v>24992.788333333341</v>
      </c>
      <c r="L47" s="10">
        <f t="shared" si="3"/>
        <v>25130.469650302228</v>
      </c>
      <c r="M47" s="10">
        <f t="shared" si="4"/>
        <v>-25610.79</v>
      </c>
      <c r="N47" s="10">
        <f t="shared" si="5"/>
        <v>-24512.467983635572</v>
      </c>
      <c r="O47" s="10">
        <f t="shared" si="8"/>
        <v>0</v>
      </c>
    </row>
    <row r="48" spans="1:15" x14ac:dyDescent="0.35">
      <c r="A48" s="8">
        <v>38</v>
      </c>
      <c r="B48" s="9">
        <f t="shared" si="9"/>
        <v>45078</v>
      </c>
      <c r="C48" s="1">
        <v>25610.79</v>
      </c>
      <c r="D48" s="1">
        <f t="shared" si="10"/>
        <v>24992.788333333341</v>
      </c>
      <c r="E48" s="1">
        <f t="shared" si="11"/>
        <v>412.258661061537</v>
      </c>
      <c r="F48" s="1">
        <f t="shared" si="0"/>
        <v>25198.531338938465</v>
      </c>
      <c r="G48" s="1">
        <f t="shared" si="1"/>
        <v>152630.8412068598</v>
      </c>
      <c r="H48" s="1">
        <f t="shared" si="12"/>
        <v>148922.83120685976</v>
      </c>
      <c r="I48" s="1">
        <f t="shared" si="7"/>
        <v>24580.529672271805</v>
      </c>
      <c r="K48" s="10">
        <f t="shared" si="2"/>
        <v>24992.788333333341</v>
      </c>
      <c r="L48" s="10">
        <f t="shared" si="3"/>
        <v>25198.531338938465</v>
      </c>
      <c r="M48" s="10">
        <f t="shared" si="4"/>
        <v>-25610.79</v>
      </c>
      <c r="N48" s="10">
        <f t="shared" si="5"/>
        <v>-24580.529672271805</v>
      </c>
      <c r="O48" s="10">
        <f t="shared" si="8"/>
        <v>0</v>
      </c>
    </row>
    <row r="49" spans="1:15" x14ac:dyDescent="0.35">
      <c r="A49" s="8">
        <v>39</v>
      </c>
      <c r="B49" s="9">
        <f t="shared" si="9"/>
        <v>45108</v>
      </c>
      <c r="C49" s="1">
        <v>25610.79</v>
      </c>
      <c r="D49" s="1">
        <f t="shared" si="10"/>
        <v>24992.788333333341</v>
      </c>
      <c r="E49" s="1">
        <f t="shared" si="11"/>
        <v>344.01263868524529</v>
      </c>
      <c r="F49" s="1">
        <f t="shared" si="0"/>
        <v>25266.777361314755</v>
      </c>
      <c r="G49" s="1">
        <f t="shared" si="1"/>
        <v>127364.06384554504</v>
      </c>
      <c r="H49" s="1">
        <f t="shared" si="12"/>
        <v>124274.05551221166</v>
      </c>
      <c r="I49" s="1">
        <f t="shared" si="7"/>
        <v>24648.775694648095</v>
      </c>
      <c r="K49" s="10">
        <f t="shared" si="2"/>
        <v>24992.788333333341</v>
      </c>
      <c r="L49" s="10">
        <f t="shared" si="3"/>
        <v>25266.777361314755</v>
      </c>
      <c r="M49" s="10">
        <f t="shared" si="4"/>
        <v>-25610.79</v>
      </c>
      <c r="N49" s="10">
        <f t="shared" si="5"/>
        <v>-24648.775694648095</v>
      </c>
      <c r="O49" s="10">
        <f t="shared" si="8"/>
        <v>0</v>
      </c>
    </row>
    <row r="50" spans="1:15" x14ac:dyDescent="0.35">
      <c r="A50" s="8">
        <v>40</v>
      </c>
      <c r="B50" s="9">
        <f t="shared" si="9"/>
        <v>45139</v>
      </c>
      <c r="C50" s="1">
        <v>25610.79</v>
      </c>
      <c r="D50" s="1">
        <f t="shared" si="10"/>
        <v>24992.788333333341</v>
      </c>
      <c r="E50" s="1">
        <f t="shared" si="11"/>
        <v>275.58178333168451</v>
      </c>
      <c r="F50" s="1">
        <f t="shared" si="0"/>
        <v>25335.208216668318</v>
      </c>
      <c r="G50" s="1">
        <f t="shared" si="1"/>
        <v>102028.85562887673</v>
      </c>
      <c r="H50" s="1">
        <f t="shared" si="12"/>
        <v>99556.848962210002</v>
      </c>
      <c r="I50" s="1">
        <f t="shared" si="7"/>
        <v>24717.206550001654</v>
      </c>
      <c r="K50" s="10">
        <f t="shared" si="2"/>
        <v>24992.788333333341</v>
      </c>
      <c r="L50" s="10">
        <f t="shared" si="3"/>
        <v>25335.208216668318</v>
      </c>
      <c r="M50" s="10">
        <f t="shared" si="4"/>
        <v>-25610.79</v>
      </c>
      <c r="N50" s="10">
        <f t="shared" si="5"/>
        <v>-24717.206550001654</v>
      </c>
      <c r="O50" s="10">
        <f t="shared" si="8"/>
        <v>0</v>
      </c>
    </row>
    <row r="51" spans="1:15" x14ac:dyDescent="0.35">
      <c r="A51" s="8">
        <v>41</v>
      </c>
      <c r="B51" s="9">
        <f t="shared" si="9"/>
        <v>45170</v>
      </c>
      <c r="C51" s="1">
        <v>25610.79</v>
      </c>
      <c r="D51" s="1">
        <f t="shared" si="10"/>
        <v>24992.788333333341</v>
      </c>
      <c r="E51" s="1">
        <f t="shared" si="11"/>
        <v>206.96559441154116</v>
      </c>
      <c r="F51" s="1">
        <f t="shared" si="0"/>
        <v>25403.824405588461</v>
      </c>
      <c r="G51" s="1">
        <f t="shared" si="1"/>
        <v>76625.031223288272</v>
      </c>
      <c r="H51" s="1">
        <f t="shared" si="12"/>
        <v>74771.026223288209</v>
      </c>
      <c r="I51" s="1">
        <f t="shared" si="7"/>
        <v>24785.822738921801</v>
      </c>
      <c r="K51" s="10">
        <f t="shared" si="2"/>
        <v>24992.788333333341</v>
      </c>
      <c r="L51" s="10">
        <f t="shared" si="3"/>
        <v>25403.824405588461</v>
      </c>
      <c r="M51" s="10">
        <f t="shared" si="4"/>
        <v>-25610.79</v>
      </c>
      <c r="N51" s="10">
        <f t="shared" si="5"/>
        <v>-24785.822738921801</v>
      </c>
      <c r="O51" s="10">
        <f t="shared" si="8"/>
        <v>0</v>
      </c>
    </row>
    <row r="52" spans="1:15" x14ac:dyDescent="0.35">
      <c r="A52" s="8">
        <v>42</v>
      </c>
      <c r="B52" s="9">
        <f t="shared" si="9"/>
        <v>45200</v>
      </c>
      <c r="C52" s="1">
        <v>25610.79</v>
      </c>
      <c r="D52" s="1">
        <f t="shared" si="10"/>
        <v>24992.788333333341</v>
      </c>
      <c r="E52" s="1">
        <f t="shared" si="11"/>
        <v>138.16356997973907</v>
      </c>
      <c r="F52" s="1">
        <f t="shared" si="0"/>
        <v>25472.62643002026</v>
      </c>
      <c r="G52" s="1">
        <f t="shared" si="1"/>
        <v>51152.404793268011</v>
      </c>
      <c r="H52" s="1">
        <f t="shared" si="12"/>
        <v>49916.401459934605</v>
      </c>
      <c r="I52" s="1">
        <f t="shared" si="7"/>
        <v>24854.624763353604</v>
      </c>
      <c r="K52" s="10">
        <f t="shared" si="2"/>
        <v>24992.788333333341</v>
      </c>
      <c r="L52" s="10">
        <f t="shared" si="3"/>
        <v>25472.62643002026</v>
      </c>
      <c r="M52" s="10">
        <f t="shared" si="4"/>
        <v>-25610.79</v>
      </c>
      <c r="N52" s="10">
        <f t="shared" si="5"/>
        <v>-24854.624763353604</v>
      </c>
      <c r="O52" s="10">
        <f t="shared" si="8"/>
        <v>0</v>
      </c>
    </row>
    <row r="53" spans="1:15" x14ac:dyDescent="0.35">
      <c r="A53" s="8">
        <v>43</v>
      </c>
      <c r="B53" s="9">
        <f t="shared" si="9"/>
        <v>45231</v>
      </c>
      <c r="C53" s="1">
        <v>25610.79</v>
      </c>
      <c r="D53" s="1">
        <f t="shared" si="10"/>
        <v>24992.788333333341</v>
      </c>
      <c r="E53" s="1">
        <f t="shared" si="11"/>
        <v>69.175206731767531</v>
      </c>
      <c r="F53" s="1">
        <f t="shared" si="0"/>
        <v>25541.614793268232</v>
      </c>
      <c r="G53" s="1">
        <f t="shared" si="1"/>
        <v>25610.789999999779</v>
      </c>
      <c r="H53" s="1">
        <f t="shared" si="12"/>
        <v>24992.788333333032</v>
      </c>
      <c r="I53" s="1">
        <f t="shared" si="7"/>
        <v>24923.613126601573</v>
      </c>
      <c r="K53" s="10">
        <f t="shared" si="2"/>
        <v>24992.788333333341</v>
      </c>
      <c r="L53" s="10">
        <f t="shared" si="3"/>
        <v>25541.614793268232</v>
      </c>
      <c r="M53" s="10">
        <f t="shared" si="4"/>
        <v>-25610.79</v>
      </c>
      <c r="N53" s="10">
        <f t="shared" si="5"/>
        <v>-24923.613126601573</v>
      </c>
      <c r="O53" s="10">
        <f t="shared" si="8"/>
        <v>0</v>
      </c>
    </row>
    <row r="54" spans="1:15" x14ac:dyDescent="0.35">
      <c r="A54" s="8">
        <v>44</v>
      </c>
      <c r="B54" s="9">
        <f t="shared" si="9"/>
        <v>45261</v>
      </c>
      <c r="C54" s="1">
        <v>25610.79</v>
      </c>
      <c r="D54" s="1">
        <f t="shared" si="10"/>
        <v>24992.788333333341</v>
      </c>
      <c r="E54" s="1">
        <f t="shared" si="11"/>
        <v>-6.0102441542161012E-13</v>
      </c>
      <c r="F54" s="1">
        <f t="shared" si="0"/>
        <v>25610.79</v>
      </c>
      <c r="G54" s="1">
        <f t="shared" si="1"/>
        <v>-2.225177316480161E-10</v>
      </c>
      <c r="H54" s="1">
        <f t="shared" si="12"/>
        <v>-3.0559021979570389E-10</v>
      </c>
      <c r="I54" s="1">
        <f t="shared" si="7"/>
        <v>24992.788333333338</v>
      </c>
      <c r="K54" s="10">
        <f t="shared" si="2"/>
        <v>24992.788333333341</v>
      </c>
      <c r="L54" s="10">
        <f t="shared" si="3"/>
        <v>25610.79</v>
      </c>
      <c r="M54" s="10">
        <f t="shared" si="4"/>
        <v>-25610.79</v>
      </c>
      <c r="N54" s="10">
        <f t="shared" si="5"/>
        <v>-24992.788333333338</v>
      </c>
      <c r="O54" s="10">
        <f t="shared" si="8"/>
        <v>0</v>
      </c>
    </row>
    <row r="57" spans="1:15" x14ac:dyDescent="0.35">
      <c r="A57" s="21" t="s">
        <v>97</v>
      </c>
    </row>
    <row r="58" spans="1:15" x14ac:dyDescent="0.35">
      <c r="A58" t="s">
        <v>25</v>
      </c>
      <c r="B58" s="10">
        <f>SUM(I31:I42)</f>
        <v>285957.08207483223</v>
      </c>
      <c r="C58" t="s">
        <v>96</v>
      </c>
    </row>
    <row r="59" spans="1:15" x14ac:dyDescent="0.35">
      <c r="A59" t="s">
        <v>197</v>
      </c>
      <c r="B59" s="1">
        <f>SUM(K31:K42)</f>
        <v>299913.46000000002</v>
      </c>
      <c r="C59" t="s">
        <v>96</v>
      </c>
    </row>
    <row r="61" spans="1:15" x14ac:dyDescent="0.35">
      <c r="A61" s="21" t="s">
        <v>98</v>
      </c>
    </row>
    <row r="62" spans="1:15" x14ac:dyDescent="0.35">
      <c r="A62" t="s">
        <v>26</v>
      </c>
      <c r="B62" s="10">
        <f>G42</f>
        <v>299833.0403808502</v>
      </c>
      <c r="C62" t="s">
        <v>99</v>
      </c>
    </row>
    <row r="63" spans="1:15" x14ac:dyDescent="0.35">
      <c r="A63" t="s">
        <v>27</v>
      </c>
      <c r="B63" s="10">
        <f>H2</f>
        <v>581357.90245568252</v>
      </c>
      <c r="C63" t="s">
        <v>96</v>
      </c>
    </row>
    <row r="64" spans="1:15" x14ac:dyDescent="0.35">
      <c r="A64" t="s">
        <v>94</v>
      </c>
      <c r="B64" s="16">
        <f>B63-H42</f>
        <v>285957.08207483235</v>
      </c>
      <c r="C64" t="s">
        <v>99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5C6AC-A510-4438-A760-8FB78B5AD738}">
  <dimension ref="A1:O68"/>
  <sheetViews>
    <sheetView workbookViewId="0">
      <selection activeCell="B3" sqref="B3"/>
    </sheetView>
  </sheetViews>
  <sheetFormatPr defaultColWidth="8.81640625" defaultRowHeight="14.5" x14ac:dyDescent="0.35"/>
  <cols>
    <col min="1" max="1" width="37.36328125" customWidth="1"/>
    <col min="2" max="3" width="16.54296875" customWidth="1"/>
    <col min="4" max="4" width="21.453125" bestFit="1" customWidth="1"/>
    <col min="5" max="5" width="16.453125" bestFit="1" customWidth="1"/>
    <col min="6" max="6" width="18.81640625" bestFit="1" customWidth="1"/>
    <col min="7" max="7" width="19.81640625" bestFit="1" customWidth="1"/>
    <col min="8" max="8" width="23.54296875" bestFit="1" customWidth="1"/>
    <col min="9" max="9" width="23.453125" bestFit="1" customWidth="1"/>
    <col min="10" max="10" width="15.54296875" customWidth="1"/>
    <col min="11" max="11" width="17.453125" bestFit="1" customWidth="1"/>
    <col min="12" max="12" width="16.81640625" bestFit="1" customWidth="1"/>
    <col min="13" max="13" width="17.54296875" bestFit="1" customWidth="1"/>
    <col min="14" max="14" width="21.453125" bestFit="1" customWidth="1"/>
  </cols>
  <sheetData>
    <row r="1" spans="1:15" x14ac:dyDescent="0.35">
      <c r="A1" s="2" t="s">
        <v>0</v>
      </c>
      <c r="B1" s="3" t="s">
        <v>205</v>
      </c>
      <c r="D1" s="2" t="s">
        <v>1</v>
      </c>
      <c r="E1" s="6">
        <v>0</v>
      </c>
      <c r="G1" s="2" t="s">
        <v>2</v>
      </c>
      <c r="K1" s="2" t="s">
        <v>3</v>
      </c>
    </row>
    <row r="2" spans="1:15" x14ac:dyDescent="0.35">
      <c r="A2" s="2" t="s">
        <v>4</v>
      </c>
      <c r="B2" s="4">
        <v>43831</v>
      </c>
      <c r="D2" s="2" t="s">
        <v>5</v>
      </c>
      <c r="E2" s="6">
        <v>0</v>
      </c>
      <c r="G2" t="s">
        <v>6</v>
      </c>
      <c r="H2" s="10">
        <f>H10</f>
        <v>1322499.215612425</v>
      </c>
      <c r="K2" t="s">
        <v>7</v>
      </c>
      <c r="M2" s="10">
        <f>H2</f>
        <v>1322499.215612425</v>
      </c>
    </row>
    <row r="3" spans="1:15" x14ac:dyDescent="0.35">
      <c r="A3" s="2" t="s">
        <v>10</v>
      </c>
      <c r="B3" s="42">
        <v>3.2500000000000001E-2</v>
      </c>
      <c r="D3" s="2" t="s">
        <v>8</v>
      </c>
      <c r="E3" s="6">
        <v>0</v>
      </c>
      <c r="G3" t="s">
        <v>9</v>
      </c>
      <c r="H3" s="10">
        <f>-G10</f>
        <v>-1322499.215612425</v>
      </c>
      <c r="K3" t="s">
        <v>6</v>
      </c>
      <c r="M3" s="10">
        <f>-M2</f>
        <v>-1322499.215612425</v>
      </c>
    </row>
    <row r="4" spans="1:15" x14ac:dyDescent="0.35">
      <c r="A4" s="2" t="s">
        <v>11</v>
      </c>
      <c r="B4" s="3">
        <v>24</v>
      </c>
      <c r="H4" s="10">
        <f>-H3-H2</f>
        <v>0</v>
      </c>
    </row>
    <row r="5" spans="1:15" x14ac:dyDescent="0.35">
      <c r="D5" s="2" t="s">
        <v>169</v>
      </c>
      <c r="E5" s="10">
        <f>SUM(E1,E2,-E3,C11:C58)/B4</f>
        <v>56843.385000000009</v>
      </c>
    </row>
    <row r="7" spans="1:15" x14ac:dyDescent="0.35">
      <c r="K7" s="2" t="s">
        <v>95</v>
      </c>
    </row>
    <row r="8" spans="1:15" x14ac:dyDescent="0.35">
      <c r="A8" s="2"/>
      <c r="K8" s="11" t="s">
        <v>96</v>
      </c>
      <c r="L8" s="11" t="s">
        <v>96</v>
      </c>
      <c r="M8" s="11" t="s">
        <v>99</v>
      </c>
      <c r="N8" s="11" t="s">
        <v>99</v>
      </c>
    </row>
    <row r="9" spans="1:15" s="2" customFormat="1" x14ac:dyDescent="0.35">
      <c r="A9" s="7" t="s">
        <v>12</v>
      </c>
      <c r="B9" s="7" t="s">
        <v>13</v>
      </c>
      <c r="C9" s="7" t="s">
        <v>14</v>
      </c>
      <c r="D9" s="7" t="s">
        <v>170</v>
      </c>
      <c r="E9" s="7" t="s">
        <v>171</v>
      </c>
      <c r="F9" s="7" t="s">
        <v>15</v>
      </c>
      <c r="G9" s="7" t="s">
        <v>16</v>
      </c>
      <c r="H9" s="7" t="s">
        <v>17</v>
      </c>
      <c r="I9" s="7" t="s">
        <v>172</v>
      </c>
      <c r="K9" s="2" t="s">
        <v>173</v>
      </c>
      <c r="L9" s="2" t="s">
        <v>9</v>
      </c>
      <c r="M9" s="2" t="s">
        <v>174</v>
      </c>
      <c r="N9" s="2" t="s">
        <v>18</v>
      </c>
    </row>
    <row r="10" spans="1:15" x14ac:dyDescent="0.35">
      <c r="A10" s="8">
        <v>0</v>
      </c>
      <c r="B10" s="9">
        <f>B2</f>
        <v>43831</v>
      </c>
      <c r="C10" s="1"/>
      <c r="D10" s="1">
        <v>0</v>
      </c>
      <c r="E10" s="1"/>
      <c r="F10" s="1"/>
      <c r="G10" s="1">
        <f>NPV($B$3/12,C36:C82)+C35</f>
        <v>1322499.215612425</v>
      </c>
      <c r="H10" s="1">
        <f>G10+E1+E2-E3</f>
        <v>1322499.215612425</v>
      </c>
      <c r="I10" s="1"/>
    </row>
    <row r="11" spans="1:15" x14ac:dyDescent="0.35">
      <c r="A11" s="8">
        <v>1</v>
      </c>
      <c r="B11" s="9">
        <f>B10</f>
        <v>43831</v>
      </c>
      <c r="C11" s="1"/>
      <c r="D11" s="1"/>
      <c r="E11" s="1"/>
      <c r="F11" s="1">
        <f t="shared" ref="F11:F54" si="0">C11-E11</f>
        <v>0</v>
      </c>
      <c r="G11" s="1">
        <f t="shared" ref="G11:G54" si="1">G10-C11+E11</f>
        <v>1322499.215612425</v>
      </c>
      <c r="H11" s="1">
        <f>H10-I11</f>
        <v>1322499.215612425</v>
      </c>
      <c r="I11" s="1">
        <f>D11+F11-C11</f>
        <v>0</v>
      </c>
      <c r="K11" s="10">
        <f t="shared" ref="K11:K54" si="2">D11</f>
        <v>0</v>
      </c>
      <c r="L11" s="10">
        <f t="shared" ref="L11:L54" si="3">F11</f>
        <v>0</v>
      </c>
      <c r="M11" s="10">
        <f t="shared" ref="M11:M54" si="4">-C11</f>
        <v>0</v>
      </c>
      <c r="N11" s="10">
        <f t="shared" ref="N11:N54" si="5">-I11</f>
        <v>0</v>
      </c>
      <c r="O11" s="10">
        <f>SUM(K11:N11)</f>
        <v>0</v>
      </c>
    </row>
    <row r="12" spans="1:15" x14ac:dyDescent="0.35">
      <c r="A12" s="8">
        <v>2</v>
      </c>
      <c r="B12" s="9">
        <f>DATE(YEAR(B11), MONTH(B11)+1, DAY(B11))</f>
        <v>43862</v>
      </c>
      <c r="C12" s="1"/>
      <c r="D12" s="1"/>
      <c r="E12" s="1"/>
      <c r="F12" s="1">
        <f t="shared" si="0"/>
        <v>0</v>
      </c>
      <c r="G12" s="1">
        <f t="shared" si="1"/>
        <v>1322499.215612425</v>
      </c>
      <c r="H12" s="1">
        <f t="shared" ref="H12:H33" si="6">H11-I12</f>
        <v>1322499.215612425</v>
      </c>
      <c r="I12" s="1">
        <f t="shared" ref="I12:I54" si="7">D12+F12-C12</f>
        <v>0</v>
      </c>
      <c r="K12" s="10">
        <f t="shared" si="2"/>
        <v>0</v>
      </c>
      <c r="L12" s="10">
        <f t="shared" si="3"/>
        <v>0</v>
      </c>
      <c r="M12" s="10">
        <f t="shared" si="4"/>
        <v>0</v>
      </c>
      <c r="N12" s="10">
        <f t="shared" si="5"/>
        <v>0</v>
      </c>
      <c r="O12" s="10">
        <f t="shared" ref="O12:O54" si="8">SUM(K12:N12)</f>
        <v>0</v>
      </c>
    </row>
    <row r="13" spans="1:15" x14ac:dyDescent="0.35">
      <c r="A13" s="8">
        <v>3</v>
      </c>
      <c r="B13" s="9">
        <f t="shared" ref="B13:B58" si="9">DATE(YEAR(B12), MONTH(B12)+1, DAY(B12))</f>
        <v>43891</v>
      </c>
      <c r="C13" s="1"/>
      <c r="D13" s="1"/>
      <c r="E13" s="1"/>
      <c r="F13" s="1">
        <f t="shared" si="0"/>
        <v>0</v>
      </c>
      <c r="G13" s="1">
        <f t="shared" si="1"/>
        <v>1322499.215612425</v>
      </c>
      <c r="H13" s="1">
        <f t="shared" si="6"/>
        <v>1322499.215612425</v>
      </c>
      <c r="I13" s="1">
        <f t="shared" si="7"/>
        <v>0</v>
      </c>
      <c r="K13" s="10">
        <f t="shared" si="2"/>
        <v>0</v>
      </c>
      <c r="L13" s="10">
        <f t="shared" si="3"/>
        <v>0</v>
      </c>
      <c r="M13" s="10">
        <f t="shared" si="4"/>
        <v>0</v>
      </c>
      <c r="N13" s="10">
        <f t="shared" si="5"/>
        <v>0</v>
      </c>
      <c r="O13" s="10">
        <f t="shared" si="8"/>
        <v>0</v>
      </c>
    </row>
    <row r="14" spans="1:15" x14ac:dyDescent="0.35">
      <c r="A14" s="8">
        <v>4</v>
      </c>
      <c r="B14" s="9">
        <f t="shared" si="9"/>
        <v>43922</v>
      </c>
      <c r="C14" s="1"/>
      <c r="D14" s="1"/>
      <c r="E14" s="1"/>
      <c r="F14" s="1">
        <f t="shared" si="0"/>
        <v>0</v>
      </c>
      <c r="G14" s="1">
        <f t="shared" si="1"/>
        <v>1322499.215612425</v>
      </c>
      <c r="H14" s="1">
        <f t="shared" si="6"/>
        <v>1322499.215612425</v>
      </c>
      <c r="I14" s="1">
        <f t="shared" si="7"/>
        <v>0</v>
      </c>
      <c r="K14" s="10">
        <f t="shared" si="2"/>
        <v>0</v>
      </c>
      <c r="L14" s="10">
        <f t="shared" si="3"/>
        <v>0</v>
      </c>
      <c r="M14" s="10">
        <f t="shared" si="4"/>
        <v>0</v>
      </c>
      <c r="N14" s="10">
        <f t="shared" si="5"/>
        <v>0</v>
      </c>
      <c r="O14" s="10">
        <f t="shared" si="8"/>
        <v>0</v>
      </c>
    </row>
    <row r="15" spans="1:15" x14ac:dyDescent="0.35">
      <c r="A15" s="8">
        <v>5</v>
      </c>
      <c r="B15" s="9">
        <f t="shared" si="9"/>
        <v>43952</v>
      </c>
      <c r="C15" s="1"/>
      <c r="D15" s="1"/>
      <c r="E15" s="1"/>
      <c r="F15" s="1">
        <f t="shared" si="0"/>
        <v>0</v>
      </c>
      <c r="G15" s="1">
        <f t="shared" si="1"/>
        <v>1322499.215612425</v>
      </c>
      <c r="H15" s="1">
        <f t="shared" si="6"/>
        <v>1322499.215612425</v>
      </c>
      <c r="I15" s="1">
        <f t="shared" si="7"/>
        <v>0</v>
      </c>
      <c r="K15" s="10">
        <f t="shared" si="2"/>
        <v>0</v>
      </c>
      <c r="L15" s="10">
        <f t="shared" si="3"/>
        <v>0</v>
      </c>
      <c r="M15" s="10">
        <f t="shared" si="4"/>
        <v>0</v>
      </c>
      <c r="N15" s="10">
        <f t="shared" si="5"/>
        <v>0</v>
      </c>
      <c r="O15" s="10">
        <f t="shared" si="8"/>
        <v>0</v>
      </c>
    </row>
    <row r="16" spans="1:15" x14ac:dyDescent="0.35">
      <c r="A16" s="8">
        <v>6</v>
      </c>
      <c r="B16" s="9">
        <f t="shared" si="9"/>
        <v>43983</v>
      </c>
      <c r="C16" s="1"/>
      <c r="D16" s="1"/>
      <c r="E16" s="1"/>
      <c r="F16" s="1">
        <f t="shared" si="0"/>
        <v>0</v>
      </c>
      <c r="G16" s="1">
        <f t="shared" si="1"/>
        <v>1322499.215612425</v>
      </c>
      <c r="H16" s="1">
        <f t="shared" si="6"/>
        <v>1322499.215612425</v>
      </c>
      <c r="I16" s="1">
        <f t="shared" si="7"/>
        <v>0</v>
      </c>
      <c r="K16" s="10">
        <f t="shared" si="2"/>
        <v>0</v>
      </c>
      <c r="L16" s="10">
        <f t="shared" si="3"/>
        <v>0</v>
      </c>
      <c r="M16" s="10">
        <f t="shared" si="4"/>
        <v>0</v>
      </c>
      <c r="N16" s="10">
        <f t="shared" si="5"/>
        <v>0</v>
      </c>
      <c r="O16" s="10">
        <f t="shared" si="8"/>
        <v>0</v>
      </c>
    </row>
    <row r="17" spans="1:15" x14ac:dyDescent="0.35">
      <c r="A17" s="8">
        <v>7</v>
      </c>
      <c r="B17" s="9">
        <f t="shared" si="9"/>
        <v>44013</v>
      </c>
      <c r="C17" s="1"/>
      <c r="D17" s="1"/>
      <c r="E17" s="1"/>
      <c r="F17" s="1">
        <f t="shared" si="0"/>
        <v>0</v>
      </c>
      <c r="G17" s="1">
        <f t="shared" si="1"/>
        <v>1322499.215612425</v>
      </c>
      <c r="H17" s="1">
        <f t="shared" si="6"/>
        <v>1322499.215612425</v>
      </c>
      <c r="I17" s="1">
        <f t="shared" si="7"/>
        <v>0</v>
      </c>
      <c r="K17" s="10">
        <f t="shared" si="2"/>
        <v>0</v>
      </c>
      <c r="L17" s="10">
        <f t="shared" si="3"/>
        <v>0</v>
      </c>
      <c r="M17" s="10">
        <f t="shared" si="4"/>
        <v>0</v>
      </c>
      <c r="N17" s="10">
        <f t="shared" si="5"/>
        <v>0</v>
      </c>
      <c r="O17" s="10">
        <f t="shared" si="8"/>
        <v>0</v>
      </c>
    </row>
    <row r="18" spans="1:15" x14ac:dyDescent="0.35">
      <c r="A18" s="8">
        <v>8</v>
      </c>
      <c r="B18" s="9">
        <f t="shared" si="9"/>
        <v>44044</v>
      </c>
      <c r="C18" s="1"/>
      <c r="D18" s="1"/>
      <c r="E18" s="1"/>
      <c r="F18" s="1">
        <f t="shared" si="0"/>
        <v>0</v>
      </c>
      <c r="G18" s="1">
        <f t="shared" si="1"/>
        <v>1322499.215612425</v>
      </c>
      <c r="H18" s="1">
        <f t="shared" si="6"/>
        <v>1322499.215612425</v>
      </c>
      <c r="I18" s="1">
        <f t="shared" si="7"/>
        <v>0</v>
      </c>
      <c r="K18" s="10">
        <f t="shared" si="2"/>
        <v>0</v>
      </c>
      <c r="L18" s="10">
        <f t="shared" si="3"/>
        <v>0</v>
      </c>
      <c r="M18" s="10">
        <f t="shared" si="4"/>
        <v>0</v>
      </c>
      <c r="N18" s="10">
        <f t="shared" si="5"/>
        <v>0</v>
      </c>
      <c r="O18" s="10">
        <f t="shared" si="8"/>
        <v>0</v>
      </c>
    </row>
    <row r="19" spans="1:15" x14ac:dyDescent="0.35">
      <c r="A19" s="8">
        <v>9</v>
      </c>
      <c r="B19" s="9">
        <f t="shared" si="9"/>
        <v>44075</v>
      </c>
      <c r="C19" s="1"/>
      <c r="D19" s="1"/>
      <c r="E19" s="1"/>
      <c r="F19" s="1">
        <f t="shared" si="0"/>
        <v>0</v>
      </c>
      <c r="G19" s="1">
        <f t="shared" si="1"/>
        <v>1322499.215612425</v>
      </c>
      <c r="H19" s="1">
        <f t="shared" si="6"/>
        <v>1322499.215612425</v>
      </c>
      <c r="I19" s="1">
        <f t="shared" si="7"/>
        <v>0</v>
      </c>
      <c r="K19" s="10">
        <f t="shared" si="2"/>
        <v>0</v>
      </c>
      <c r="L19" s="10">
        <f t="shared" si="3"/>
        <v>0</v>
      </c>
      <c r="M19" s="10">
        <f t="shared" si="4"/>
        <v>0</v>
      </c>
      <c r="N19" s="10">
        <f t="shared" si="5"/>
        <v>0</v>
      </c>
      <c r="O19" s="10">
        <f t="shared" si="8"/>
        <v>0</v>
      </c>
    </row>
    <row r="20" spans="1:15" x14ac:dyDescent="0.35">
      <c r="A20" s="8">
        <v>10</v>
      </c>
      <c r="B20" s="9">
        <f t="shared" si="9"/>
        <v>44105</v>
      </c>
      <c r="C20" s="1"/>
      <c r="D20" s="1"/>
      <c r="E20" s="1"/>
      <c r="F20" s="1">
        <f t="shared" si="0"/>
        <v>0</v>
      </c>
      <c r="G20" s="1">
        <f t="shared" si="1"/>
        <v>1322499.215612425</v>
      </c>
      <c r="H20" s="1">
        <f t="shared" si="6"/>
        <v>1322499.215612425</v>
      </c>
      <c r="I20" s="1">
        <f t="shared" si="7"/>
        <v>0</v>
      </c>
      <c r="K20" s="10">
        <f t="shared" si="2"/>
        <v>0</v>
      </c>
      <c r="L20" s="10">
        <f t="shared" si="3"/>
        <v>0</v>
      </c>
      <c r="M20" s="10">
        <f t="shared" si="4"/>
        <v>0</v>
      </c>
      <c r="N20" s="10">
        <f t="shared" si="5"/>
        <v>0</v>
      </c>
      <c r="O20" s="10">
        <f t="shared" si="8"/>
        <v>0</v>
      </c>
    </row>
    <row r="21" spans="1:15" x14ac:dyDescent="0.35">
      <c r="A21" s="8">
        <v>11</v>
      </c>
      <c r="B21" s="9">
        <f t="shared" si="9"/>
        <v>44136</v>
      </c>
      <c r="C21" s="1"/>
      <c r="D21" s="1"/>
      <c r="E21" s="1"/>
      <c r="F21" s="1">
        <f t="shared" si="0"/>
        <v>0</v>
      </c>
      <c r="G21" s="1">
        <f t="shared" si="1"/>
        <v>1322499.215612425</v>
      </c>
      <c r="H21" s="1">
        <f t="shared" si="6"/>
        <v>1322499.215612425</v>
      </c>
      <c r="I21" s="1">
        <f t="shared" si="7"/>
        <v>0</v>
      </c>
      <c r="K21" s="10">
        <f t="shared" si="2"/>
        <v>0</v>
      </c>
      <c r="L21" s="10">
        <f t="shared" si="3"/>
        <v>0</v>
      </c>
      <c r="M21" s="10">
        <f t="shared" si="4"/>
        <v>0</v>
      </c>
      <c r="N21" s="10">
        <f t="shared" si="5"/>
        <v>0</v>
      </c>
      <c r="O21" s="10">
        <f t="shared" si="8"/>
        <v>0</v>
      </c>
    </row>
    <row r="22" spans="1:15" x14ac:dyDescent="0.35">
      <c r="A22" s="8">
        <v>12</v>
      </c>
      <c r="B22" s="9">
        <f t="shared" si="9"/>
        <v>44166</v>
      </c>
      <c r="C22" s="1"/>
      <c r="D22" s="1"/>
      <c r="E22" s="1"/>
      <c r="F22" s="1">
        <f t="shared" si="0"/>
        <v>0</v>
      </c>
      <c r="G22" s="1">
        <f t="shared" si="1"/>
        <v>1322499.215612425</v>
      </c>
      <c r="H22" s="1">
        <f t="shared" si="6"/>
        <v>1322499.215612425</v>
      </c>
      <c r="I22" s="1">
        <f t="shared" si="7"/>
        <v>0</v>
      </c>
      <c r="K22" s="10">
        <f t="shared" si="2"/>
        <v>0</v>
      </c>
      <c r="L22" s="10">
        <f t="shared" si="3"/>
        <v>0</v>
      </c>
      <c r="M22" s="10">
        <f t="shared" si="4"/>
        <v>0</v>
      </c>
      <c r="N22" s="10">
        <f t="shared" si="5"/>
        <v>0</v>
      </c>
      <c r="O22" s="10">
        <f t="shared" si="8"/>
        <v>0</v>
      </c>
    </row>
    <row r="23" spans="1:15" x14ac:dyDescent="0.35">
      <c r="A23" s="8">
        <v>13</v>
      </c>
      <c r="B23" s="9">
        <f t="shared" si="9"/>
        <v>44197</v>
      </c>
      <c r="C23" s="1"/>
      <c r="D23" s="1"/>
      <c r="E23" s="1"/>
      <c r="F23" s="1">
        <f t="shared" si="0"/>
        <v>0</v>
      </c>
      <c r="G23" s="1">
        <f t="shared" si="1"/>
        <v>1322499.215612425</v>
      </c>
      <c r="H23" s="1">
        <f t="shared" si="6"/>
        <v>1322499.215612425</v>
      </c>
      <c r="I23" s="1">
        <f t="shared" si="7"/>
        <v>0</v>
      </c>
      <c r="K23" s="10">
        <f t="shared" si="2"/>
        <v>0</v>
      </c>
      <c r="L23" s="10">
        <f t="shared" si="3"/>
        <v>0</v>
      </c>
      <c r="M23" s="10">
        <f t="shared" si="4"/>
        <v>0</v>
      </c>
      <c r="N23" s="10">
        <f t="shared" si="5"/>
        <v>0</v>
      </c>
      <c r="O23" s="10">
        <f t="shared" si="8"/>
        <v>0</v>
      </c>
    </row>
    <row r="24" spans="1:15" x14ac:dyDescent="0.35">
      <c r="A24" s="8">
        <v>14</v>
      </c>
      <c r="B24" s="9">
        <f t="shared" si="9"/>
        <v>44228</v>
      </c>
      <c r="C24" s="1"/>
      <c r="D24" s="1"/>
      <c r="E24" s="1"/>
      <c r="F24" s="1">
        <f t="shared" si="0"/>
        <v>0</v>
      </c>
      <c r="G24" s="1">
        <f t="shared" si="1"/>
        <v>1322499.215612425</v>
      </c>
      <c r="H24" s="1">
        <f t="shared" si="6"/>
        <v>1322499.215612425</v>
      </c>
      <c r="I24" s="1">
        <f t="shared" si="7"/>
        <v>0</v>
      </c>
      <c r="K24" s="10">
        <f t="shared" si="2"/>
        <v>0</v>
      </c>
      <c r="L24" s="10">
        <f t="shared" si="3"/>
        <v>0</v>
      </c>
      <c r="M24" s="10">
        <f t="shared" si="4"/>
        <v>0</v>
      </c>
      <c r="N24" s="10">
        <f t="shared" si="5"/>
        <v>0</v>
      </c>
      <c r="O24" s="10">
        <f t="shared" si="8"/>
        <v>0</v>
      </c>
    </row>
    <row r="25" spans="1:15" x14ac:dyDescent="0.35">
      <c r="A25" s="8">
        <v>15</v>
      </c>
      <c r="B25" s="9">
        <f t="shared" si="9"/>
        <v>44256</v>
      </c>
      <c r="C25" s="1"/>
      <c r="D25" s="1"/>
      <c r="E25" s="1"/>
      <c r="F25" s="1">
        <f t="shared" si="0"/>
        <v>0</v>
      </c>
      <c r="G25" s="1">
        <f t="shared" si="1"/>
        <v>1322499.215612425</v>
      </c>
      <c r="H25" s="1">
        <f t="shared" si="6"/>
        <v>1322499.215612425</v>
      </c>
      <c r="I25" s="1">
        <f t="shared" si="7"/>
        <v>0</v>
      </c>
      <c r="K25" s="10">
        <f t="shared" si="2"/>
        <v>0</v>
      </c>
      <c r="L25" s="10">
        <f t="shared" si="3"/>
        <v>0</v>
      </c>
      <c r="M25" s="10">
        <f t="shared" si="4"/>
        <v>0</v>
      </c>
      <c r="N25" s="10">
        <f t="shared" si="5"/>
        <v>0</v>
      </c>
      <c r="O25" s="10">
        <f t="shared" si="8"/>
        <v>0</v>
      </c>
    </row>
    <row r="26" spans="1:15" x14ac:dyDescent="0.35">
      <c r="A26" s="8">
        <v>16</v>
      </c>
      <c r="B26" s="9">
        <f t="shared" si="9"/>
        <v>44287</v>
      </c>
      <c r="C26" s="1"/>
      <c r="D26" s="1"/>
      <c r="E26" s="1"/>
      <c r="F26" s="1">
        <f t="shared" si="0"/>
        <v>0</v>
      </c>
      <c r="G26" s="1">
        <f t="shared" si="1"/>
        <v>1322499.215612425</v>
      </c>
      <c r="H26" s="1">
        <f t="shared" si="6"/>
        <v>1322499.215612425</v>
      </c>
      <c r="I26" s="1">
        <f t="shared" si="7"/>
        <v>0</v>
      </c>
      <c r="K26" s="10">
        <f t="shared" si="2"/>
        <v>0</v>
      </c>
      <c r="L26" s="10">
        <f t="shared" si="3"/>
        <v>0</v>
      </c>
      <c r="M26" s="10">
        <f t="shared" si="4"/>
        <v>0</v>
      </c>
      <c r="N26" s="10">
        <f t="shared" si="5"/>
        <v>0</v>
      </c>
      <c r="O26" s="10">
        <f t="shared" si="8"/>
        <v>0</v>
      </c>
    </row>
    <row r="27" spans="1:15" x14ac:dyDescent="0.35">
      <c r="A27" s="8">
        <v>17</v>
      </c>
      <c r="B27" s="9">
        <f t="shared" si="9"/>
        <v>44317</v>
      </c>
      <c r="C27" s="1"/>
      <c r="D27" s="1"/>
      <c r="E27" s="1"/>
      <c r="F27" s="1">
        <f t="shared" si="0"/>
        <v>0</v>
      </c>
      <c r="G27" s="1">
        <f t="shared" si="1"/>
        <v>1322499.215612425</v>
      </c>
      <c r="H27" s="1">
        <f t="shared" si="6"/>
        <v>1322499.215612425</v>
      </c>
      <c r="I27" s="1">
        <f t="shared" si="7"/>
        <v>0</v>
      </c>
      <c r="K27" s="10">
        <f t="shared" si="2"/>
        <v>0</v>
      </c>
      <c r="L27" s="10">
        <f t="shared" si="3"/>
        <v>0</v>
      </c>
      <c r="M27" s="10">
        <f t="shared" si="4"/>
        <v>0</v>
      </c>
      <c r="N27" s="10">
        <f t="shared" si="5"/>
        <v>0</v>
      </c>
      <c r="O27" s="10">
        <f t="shared" si="8"/>
        <v>0</v>
      </c>
    </row>
    <row r="28" spans="1:15" x14ac:dyDescent="0.35">
      <c r="A28" s="8">
        <v>18</v>
      </c>
      <c r="B28" s="9">
        <f t="shared" si="9"/>
        <v>44348</v>
      </c>
      <c r="C28" s="1"/>
      <c r="D28" s="1"/>
      <c r="E28" s="1"/>
      <c r="F28" s="1">
        <f t="shared" si="0"/>
        <v>0</v>
      </c>
      <c r="G28" s="1">
        <f t="shared" si="1"/>
        <v>1322499.215612425</v>
      </c>
      <c r="H28" s="1">
        <f t="shared" si="6"/>
        <v>1322499.215612425</v>
      </c>
      <c r="I28" s="1">
        <f t="shared" si="7"/>
        <v>0</v>
      </c>
      <c r="K28" s="10">
        <f t="shared" si="2"/>
        <v>0</v>
      </c>
      <c r="L28" s="10">
        <f t="shared" si="3"/>
        <v>0</v>
      </c>
      <c r="M28" s="10">
        <f t="shared" si="4"/>
        <v>0</v>
      </c>
      <c r="N28" s="10">
        <f t="shared" si="5"/>
        <v>0</v>
      </c>
      <c r="O28" s="10">
        <f t="shared" si="8"/>
        <v>0</v>
      </c>
    </row>
    <row r="29" spans="1:15" x14ac:dyDescent="0.35">
      <c r="A29" s="8">
        <v>19</v>
      </c>
      <c r="B29" s="9">
        <f t="shared" si="9"/>
        <v>44378</v>
      </c>
      <c r="C29" s="1"/>
      <c r="D29" s="1"/>
      <c r="E29" s="1"/>
      <c r="F29" s="1">
        <f t="shared" si="0"/>
        <v>0</v>
      </c>
      <c r="G29" s="1">
        <f t="shared" si="1"/>
        <v>1322499.215612425</v>
      </c>
      <c r="H29" s="1">
        <f t="shared" si="6"/>
        <v>1322499.215612425</v>
      </c>
      <c r="I29" s="1">
        <f t="shared" si="7"/>
        <v>0</v>
      </c>
      <c r="K29" s="10">
        <f t="shared" si="2"/>
        <v>0</v>
      </c>
      <c r="L29" s="10">
        <f t="shared" si="3"/>
        <v>0</v>
      </c>
      <c r="M29" s="10">
        <f t="shared" si="4"/>
        <v>0</v>
      </c>
      <c r="N29" s="10">
        <f t="shared" si="5"/>
        <v>0</v>
      </c>
      <c r="O29" s="10">
        <f t="shared" si="8"/>
        <v>0</v>
      </c>
    </row>
    <row r="30" spans="1:15" x14ac:dyDescent="0.35">
      <c r="A30" s="8">
        <v>20</v>
      </c>
      <c r="B30" s="9">
        <f t="shared" si="9"/>
        <v>44409</v>
      </c>
      <c r="C30" s="1"/>
      <c r="D30" s="1"/>
      <c r="E30" s="1"/>
      <c r="F30" s="1">
        <f t="shared" si="0"/>
        <v>0</v>
      </c>
      <c r="G30" s="1">
        <f t="shared" si="1"/>
        <v>1322499.215612425</v>
      </c>
      <c r="H30" s="1">
        <f t="shared" si="6"/>
        <v>1322499.215612425</v>
      </c>
      <c r="I30" s="1">
        <f t="shared" si="7"/>
        <v>0</v>
      </c>
      <c r="K30" s="10">
        <f t="shared" si="2"/>
        <v>0</v>
      </c>
      <c r="L30" s="10">
        <f t="shared" si="3"/>
        <v>0</v>
      </c>
      <c r="M30" s="10">
        <f t="shared" si="4"/>
        <v>0</v>
      </c>
      <c r="N30" s="10">
        <f t="shared" si="5"/>
        <v>0</v>
      </c>
      <c r="O30" s="10">
        <f t="shared" si="8"/>
        <v>0</v>
      </c>
    </row>
    <row r="31" spans="1:15" x14ac:dyDescent="0.35">
      <c r="A31" s="8">
        <v>21</v>
      </c>
      <c r="B31" s="9">
        <f t="shared" si="9"/>
        <v>44440</v>
      </c>
      <c r="C31" s="1"/>
      <c r="D31" s="1"/>
      <c r="E31" s="1"/>
      <c r="F31" s="1">
        <f t="shared" si="0"/>
        <v>0</v>
      </c>
      <c r="G31" s="1">
        <f t="shared" si="1"/>
        <v>1322499.215612425</v>
      </c>
      <c r="H31" s="1">
        <f t="shared" si="6"/>
        <v>1322499.215612425</v>
      </c>
      <c r="I31" s="1">
        <f t="shared" si="7"/>
        <v>0</v>
      </c>
      <c r="K31" s="10">
        <f t="shared" si="2"/>
        <v>0</v>
      </c>
      <c r="L31" s="10">
        <f t="shared" si="3"/>
        <v>0</v>
      </c>
      <c r="M31" s="10">
        <f t="shared" si="4"/>
        <v>0</v>
      </c>
      <c r="N31" s="10">
        <f t="shared" si="5"/>
        <v>0</v>
      </c>
      <c r="O31" s="10">
        <f t="shared" si="8"/>
        <v>0</v>
      </c>
    </row>
    <row r="32" spans="1:15" x14ac:dyDescent="0.35">
      <c r="A32" s="8">
        <v>22</v>
      </c>
      <c r="B32" s="9">
        <f t="shared" si="9"/>
        <v>44470</v>
      </c>
      <c r="C32" s="1"/>
      <c r="D32" s="1"/>
      <c r="E32" s="1"/>
      <c r="F32" s="1">
        <f t="shared" si="0"/>
        <v>0</v>
      </c>
      <c r="G32" s="1">
        <f t="shared" si="1"/>
        <v>1322499.215612425</v>
      </c>
      <c r="H32" s="1">
        <f t="shared" si="6"/>
        <v>1322499.215612425</v>
      </c>
      <c r="I32" s="1">
        <f t="shared" si="7"/>
        <v>0</v>
      </c>
      <c r="K32" s="10">
        <f t="shared" si="2"/>
        <v>0</v>
      </c>
      <c r="L32" s="10">
        <f t="shared" si="3"/>
        <v>0</v>
      </c>
      <c r="M32" s="10">
        <f t="shared" si="4"/>
        <v>0</v>
      </c>
      <c r="N32" s="10">
        <f t="shared" si="5"/>
        <v>0</v>
      </c>
      <c r="O32" s="10">
        <f t="shared" si="8"/>
        <v>0</v>
      </c>
    </row>
    <row r="33" spans="1:15" x14ac:dyDescent="0.35">
      <c r="A33" s="8">
        <v>23</v>
      </c>
      <c r="B33" s="9">
        <f t="shared" si="9"/>
        <v>44501</v>
      </c>
      <c r="C33" s="1"/>
      <c r="D33" s="1"/>
      <c r="E33" s="1"/>
      <c r="F33" s="1">
        <f t="shared" si="0"/>
        <v>0</v>
      </c>
      <c r="G33" s="1">
        <f t="shared" si="1"/>
        <v>1322499.215612425</v>
      </c>
      <c r="H33" s="1">
        <f t="shared" si="6"/>
        <v>1322499.215612425</v>
      </c>
      <c r="I33" s="1">
        <f t="shared" si="7"/>
        <v>0</v>
      </c>
      <c r="K33" s="10">
        <f t="shared" si="2"/>
        <v>0</v>
      </c>
      <c r="L33" s="10">
        <f t="shared" si="3"/>
        <v>0</v>
      </c>
      <c r="M33" s="10">
        <f t="shared" si="4"/>
        <v>0</v>
      </c>
      <c r="N33" s="10">
        <f t="shared" si="5"/>
        <v>0</v>
      </c>
      <c r="O33" s="10">
        <f t="shared" si="8"/>
        <v>0</v>
      </c>
    </row>
    <row r="34" spans="1:15" x14ac:dyDescent="0.35">
      <c r="A34" s="8">
        <v>24</v>
      </c>
      <c r="B34" s="9">
        <f t="shared" si="9"/>
        <v>44531</v>
      </c>
      <c r="C34" s="1"/>
      <c r="D34" s="1"/>
      <c r="E34" s="1"/>
      <c r="F34" s="1">
        <f t="shared" si="0"/>
        <v>0</v>
      </c>
      <c r="G34" s="1">
        <f t="shared" si="1"/>
        <v>1322499.215612425</v>
      </c>
      <c r="H34" s="1">
        <f>H33-I34</f>
        <v>1322499.215612425</v>
      </c>
      <c r="I34" s="1">
        <f t="shared" si="7"/>
        <v>0</v>
      </c>
      <c r="K34" s="10">
        <f t="shared" si="2"/>
        <v>0</v>
      </c>
      <c r="L34" s="10">
        <f t="shared" si="3"/>
        <v>0</v>
      </c>
      <c r="M34" s="10">
        <f t="shared" si="4"/>
        <v>0</v>
      </c>
      <c r="N34" s="10">
        <f t="shared" si="5"/>
        <v>0</v>
      </c>
      <c r="O34" s="10">
        <f t="shared" si="8"/>
        <v>0</v>
      </c>
    </row>
    <row r="35" spans="1:15" x14ac:dyDescent="0.35">
      <c r="A35" s="8">
        <v>25</v>
      </c>
      <c r="B35" s="9">
        <f t="shared" si="9"/>
        <v>44562</v>
      </c>
      <c r="C35" s="1">
        <v>56329.74</v>
      </c>
      <c r="D35" s="1">
        <f t="shared" ref="D35:D58" si="10">$E$5</f>
        <v>56843.385000000009</v>
      </c>
      <c r="E35" s="1">
        <f t="shared" ref="E35:E54" si="11">(G34-C35)*$B$3/12</f>
        <v>3429.208996450318</v>
      </c>
      <c r="F35" s="1">
        <f t="shared" si="0"/>
        <v>52900.53100354968</v>
      </c>
      <c r="G35" s="1">
        <f t="shared" si="1"/>
        <v>1269598.6846088753</v>
      </c>
      <c r="H35" s="1">
        <f t="shared" ref="H35:H54" si="12">H34-I35</f>
        <v>1269085.0396088753</v>
      </c>
      <c r="I35" s="1">
        <f t="shared" si="7"/>
        <v>53414.176003549692</v>
      </c>
      <c r="K35" s="10">
        <f t="shared" si="2"/>
        <v>56843.385000000009</v>
      </c>
      <c r="L35" s="10">
        <f t="shared" si="3"/>
        <v>52900.53100354968</v>
      </c>
      <c r="M35" s="10">
        <f t="shared" si="4"/>
        <v>-56329.74</v>
      </c>
      <c r="N35" s="10">
        <f t="shared" si="5"/>
        <v>-53414.176003549692</v>
      </c>
      <c r="O35" s="10">
        <f t="shared" si="8"/>
        <v>0</v>
      </c>
    </row>
    <row r="36" spans="1:15" x14ac:dyDescent="0.35">
      <c r="A36" s="8">
        <v>26</v>
      </c>
      <c r="B36" s="9">
        <f t="shared" si="9"/>
        <v>44593</v>
      </c>
      <c r="C36" s="1">
        <v>56329.74</v>
      </c>
      <c r="D36" s="1">
        <f t="shared" si="10"/>
        <v>56843.385000000009</v>
      </c>
      <c r="E36" s="1">
        <f t="shared" si="11"/>
        <v>3285.9367249823704</v>
      </c>
      <c r="F36" s="1">
        <f t="shared" si="0"/>
        <v>53043.803275017628</v>
      </c>
      <c r="G36" s="1">
        <f t="shared" si="1"/>
        <v>1216554.8813338578</v>
      </c>
      <c r="H36" s="1">
        <f t="shared" si="12"/>
        <v>1215527.5913338577</v>
      </c>
      <c r="I36" s="1">
        <f t="shared" si="7"/>
        <v>53557.448275017632</v>
      </c>
      <c r="K36" s="10">
        <f t="shared" si="2"/>
        <v>56843.385000000009</v>
      </c>
      <c r="L36" s="10">
        <f t="shared" si="3"/>
        <v>53043.803275017628</v>
      </c>
      <c r="M36" s="10">
        <f t="shared" si="4"/>
        <v>-56329.74</v>
      </c>
      <c r="N36" s="10">
        <f t="shared" si="5"/>
        <v>-53557.448275017632</v>
      </c>
      <c r="O36" s="10">
        <f t="shared" si="8"/>
        <v>0</v>
      </c>
    </row>
    <row r="37" spans="1:15" x14ac:dyDescent="0.35">
      <c r="A37" s="8">
        <v>27</v>
      </c>
      <c r="B37" s="9">
        <f t="shared" si="9"/>
        <v>44621</v>
      </c>
      <c r="C37" s="1">
        <v>56329.74</v>
      </c>
      <c r="D37" s="1">
        <f t="shared" si="10"/>
        <v>56843.385000000009</v>
      </c>
      <c r="E37" s="1">
        <f t="shared" si="11"/>
        <v>3142.2764244458649</v>
      </c>
      <c r="F37" s="1">
        <f t="shared" si="0"/>
        <v>53187.463575554131</v>
      </c>
      <c r="G37" s="1">
        <f t="shared" si="1"/>
        <v>1163367.4177583037</v>
      </c>
      <c r="H37" s="1">
        <f t="shared" si="12"/>
        <v>1161826.4827583036</v>
      </c>
      <c r="I37" s="1">
        <f t="shared" si="7"/>
        <v>53701.10857555415</v>
      </c>
      <c r="K37" s="10">
        <f t="shared" si="2"/>
        <v>56843.385000000009</v>
      </c>
      <c r="L37" s="10">
        <f t="shared" si="3"/>
        <v>53187.463575554131</v>
      </c>
      <c r="M37" s="10">
        <f t="shared" si="4"/>
        <v>-56329.74</v>
      </c>
      <c r="N37" s="10">
        <f t="shared" si="5"/>
        <v>-53701.10857555415</v>
      </c>
      <c r="O37" s="10">
        <f t="shared" si="8"/>
        <v>0</v>
      </c>
    </row>
    <row r="38" spans="1:15" x14ac:dyDescent="0.35">
      <c r="A38" s="8">
        <v>28</v>
      </c>
      <c r="B38" s="9">
        <f t="shared" si="9"/>
        <v>44652</v>
      </c>
      <c r="C38" s="1">
        <v>56329.74</v>
      </c>
      <c r="D38" s="1">
        <f t="shared" si="10"/>
        <v>56843.385000000009</v>
      </c>
      <c r="E38" s="1">
        <f t="shared" si="11"/>
        <v>2998.227043928739</v>
      </c>
      <c r="F38" s="1">
        <f t="shared" si="0"/>
        <v>53331.512956071259</v>
      </c>
      <c r="G38" s="1">
        <f t="shared" si="1"/>
        <v>1110035.9048022325</v>
      </c>
      <c r="H38" s="1">
        <f t="shared" si="12"/>
        <v>1107981.3248022324</v>
      </c>
      <c r="I38" s="1">
        <f t="shared" si="7"/>
        <v>53845.157956071278</v>
      </c>
      <c r="K38" s="10">
        <f t="shared" si="2"/>
        <v>56843.385000000009</v>
      </c>
      <c r="L38" s="10">
        <f t="shared" si="3"/>
        <v>53331.512956071259</v>
      </c>
      <c r="M38" s="10">
        <f t="shared" si="4"/>
        <v>-56329.74</v>
      </c>
      <c r="N38" s="10">
        <f t="shared" si="5"/>
        <v>-53845.157956071278</v>
      </c>
      <c r="O38" s="10">
        <f t="shared" si="8"/>
        <v>0</v>
      </c>
    </row>
    <row r="39" spans="1:15" x14ac:dyDescent="0.35">
      <c r="A39" s="8">
        <v>29</v>
      </c>
      <c r="B39" s="9">
        <f t="shared" si="9"/>
        <v>44682</v>
      </c>
      <c r="C39" s="1">
        <v>56329.74</v>
      </c>
      <c r="D39" s="1">
        <f t="shared" si="10"/>
        <v>56843.385000000009</v>
      </c>
      <c r="E39" s="1">
        <f t="shared" si="11"/>
        <v>2853.7875296727129</v>
      </c>
      <c r="F39" s="1">
        <f t="shared" si="0"/>
        <v>53475.952470327284</v>
      </c>
      <c r="G39" s="1">
        <f t="shared" si="1"/>
        <v>1056559.9523319053</v>
      </c>
      <c r="H39" s="1">
        <f t="shared" si="12"/>
        <v>1053991.7273319052</v>
      </c>
      <c r="I39" s="1">
        <f t="shared" si="7"/>
        <v>53989.597470327302</v>
      </c>
      <c r="K39" s="10">
        <f t="shared" si="2"/>
        <v>56843.385000000009</v>
      </c>
      <c r="L39" s="10">
        <f t="shared" si="3"/>
        <v>53475.952470327284</v>
      </c>
      <c r="M39" s="10">
        <f t="shared" si="4"/>
        <v>-56329.74</v>
      </c>
      <c r="N39" s="10">
        <f t="shared" si="5"/>
        <v>-53989.597470327302</v>
      </c>
      <c r="O39" s="10">
        <f t="shared" si="8"/>
        <v>0</v>
      </c>
    </row>
    <row r="40" spans="1:15" x14ac:dyDescent="0.35">
      <c r="A40" s="8">
        <v>30</v>
      </c>
      <c r="B40" s="9">
        <f t="shared" si="9"/>
        <v>44713</v>
      </c>
      <c r="C40" s="1">
        <v>56329.74</v>
      </c>
      <c r="D40" s="1">
        <f t="shared" si="10"/>
        <v>56843.385000000009</v>
      </c>
      <c r="E40" s="1">
        <f t="shared" si="11"/>
        <v>2708.956825065577</v>
      </c>
      <c r="F40" s="1">
        <f t="shared" si="0"/>
        <v>53620.783174934419</v>
      </c>
      <c r="G40" s="1">
        <f t="shared" si="1"/>
        <v>1002939.1691569708</v>
      </c>
      <c r="H40" s="1">
        <f t="shared" si="12"/>
        <v>999857.29915697069</v>
      </c>
      <c r="I40" s="1">
        <f t="shared" si="7"/>
        <v>54134.42817493443</v>
      </c>
      <c r="K40" s="10">
        <f t="shared" si="2"/>
        <v>56843.385000000009</v>
      </c>
      <c r="L40" s="10">
        <f t="shared" si="3"/>
        <v>53620.783174934419</v>
      </c>
      <c r="M40" s="10">
        <f t="shared" si="4"/>
        <v>-56329.74</v>
      </c>
      <c r="N40" s="10">
        <f t="shared" si="5"/>
        <v>-54134.42817493443</v>
      </c>
      <c r="O40" s="10">
        <f t="shared" si="8"/>
        <v>0</v>
      </c>
    </row>
    <row r="41" spans="1:15" x14ac:dyDescent="0.35">
      <c r="A41" s="8">
        <v>31</v>
      </c>
      <c r="B41" s="9">
        <f t="shared" si="9"/>
        <v>44743</v>
      </c>
      <c r="C41" s="1">
        <v>56329.74</v>
      </c>
      <c r="D41" s="1">
        <f t="shared" si="10"/>
        <v>56843.385000000009</v>
      </c>
      <c r="E41" s="1">
        <f t="shared" si="11"/>
        <v>2563.7338706334626</v>
      </c>
      <c r="F41" s="1">
        <f t="shared" si="0"/>
        <v>53766.006129366535</v>
      </c>
      <c r="G41" s="1">
        <f t="shared" si="1"/>
        <v>949173.16302760423</v>
      </c>
      <c r="H41" s="1">
        <f t="shared" si="12"/>
        <v>945577.6480276041</v>
      </c>
      <c r="I41" s="1">
        <f t="shared" si="7"/>
        <v>54279.651129366546</v>
      </c>
      <c r="K41" s="10">
        <f t="shared" si="2"/>
        <v>56843.385000000009</v>
      </c>
      <c r="L41" s="10">
        <f t="shared" si="3"/>
        <v>53766.006129366535</v>
      </c>
      <c r="M41" s="10">
        <f t="shared" si="4"/>
        <v>-56329.74</v>
      </c>
      <c r="N41" s="10">
        <f t="shared" si="5"/>
        <v>-54279.651129366546</v>
      </c>
      <c r="O41" s="10">
        <f t="shared" si="8"/>
        <v>0</v>
      </c>
    </row>
    <row r="42" spans="1:15" x14ac:dyDescent="0.35">
      <c r="A42" s="8">
        <v>32</v>
      </c>
      <c r="B42" s="9">
        <f t="shared" si="9"/>
        <v>44774</v>
      </c>
      <c r="C42" s="1">
        <v>56329.74</v>
      </c>
      <c r="D42" s="1">
        <f t="shared" si="10"/>
        <v>56843.385000000009</v>
      </c>
      <c r="E42" s="1">
        <f t="shared" si="11"/>
        <v>2418.1176040330952</v>
      </c>
      <c r="F42" s="1">
        <f t="shared" si="0"/>
        <v>53911.622395966901</v>
      </c>
      <c r="G42" s="15">
        <f t="shared" si="1"/>
        <v>895261.54063163733</v>
      </c>
      <c r="H42" s="15">
        <f t="shared" si="12"/>
        <v>891152.38063163718</v>
      </c>
      <c r="I42" s="1">
        <f t="shared" si="7"/>
        <v>54425.267395966912</v>
      </c>
      <c r="K42" s="10">
        <f t="shared" si="2"/>
        <v>56843.385000000009</v>
      </c>
      <c r="L42" s="10">
        <f t="shared" si="3"/>
        <v>53911.622395966901</v>
      </c>
      <c r="M42" s="10">
        <f t="shared" si="4"/>
        <v>-56329.74</v>
      </c>
      <c r="N42" s="10">
        <f t="shared" si="5"/>
        <v>-54425.267395966912</v>
      </c>
      <c r="O42" s="10">
        <f t="shared" si="8"/>
        <v>0</v>
      </c>
    </row>
    <row r="43" spans="1:15" x14ac:dyDescent="0.35">
      <c r="A43" s="8">
        <v>33</v>
      </c>
      <c r="B43" s="9">
        <f t="shared" si="9"/>
        <v>44805</v>
      </c>
      <c r="C43" s="1">
        <v>56329.74</v>
      </c>
      <c r="D43" s="1">
        <f t="shared" si="10"/>
        <v>56843.385000000009</v>
      </c>
      <c r="E43" s="1">
        <f t="shared" si="11"/>
        <v>2272.1069600440178</v>
      </c>
      <c r="F43" s="1">
        <f t="shared" si="0"/>
        <v>54057.633039955981</v>
      </c>
      <c r="G43" s="1">
        <f t="shared" si="1"/>
        <v>841203.90759168135</v>
      </c>
      <c r="H43" s="1">
        <f t="shared" si="12"/>
        <v>836581.10259168118</v>
      </c>
      <c r="I43" s="1">
        <f t="shared" si="7"/>
        <v>54571.278039955992</v>
      </c>
      <c r="K43" s="10">
        <f t="shared" si="2"/>
        <v>56843.385000000009</v>
      </c>
      <c r="L43" s="10">
        <f t="shared" si="3"/>
        <v>54057.633039955981</v>
      </c>
      <c r="M43" s="10">
        <f t="shared" si="4"/>
        <v>-56329.74</v>
      </c>
      <c r="N43" s="10">
        <f t="shared" si="5"/>
        <v>-54571.278039955992</v>
      </c>
      <c r="O43" s="10">
        <f t="shared" si="8"/>
        <v>0</v>
      </c>
    </row>
    <row r="44" spans="1:15" x14ac:dyDescent="0.35">
      <c r="A44" s="8">
        <v>34</v>
      </c>
      <c r="B44" s="9">
        <f t="shared" si="9"/>
        <v>44835</v>
      </c>
      <c r="C44" s="1">
        <v>56329.74</v>
      </c>
      <c r="D44" s="1">
        <f t="shared" si="10"/>
        <v>56843.385000000009</v>
      </c>
      <c r="E44" s="1">
        <f t="shared" si="11"/>
        <v>2125.7008705608037</v>
      </c>
      <c r="F44" s="1">
        <f t="shared" si="0"/>
        <v>54204.039129439196</v>
      </c>
      <c r="G44" s="1">
        <f t="shared" si="1"/>
        <v>786999.86846224219</v>
      </c>
      <c r="H44" s="1">
        <f t="shared" si="12"/>
        <v>781863.418462242</v>
      </c>
      <c r="I44" s="1">
        <f t="shared" si="7"/>
        <v>54717.6841294392</v>
      </c>
      <c r="K44" s="10">
        <f t="shared" si="2"/>
        <v>56843.385000000009</v>
      </c>
      <c r="L44" s="10">
        <f t="shared" si="3"/>
        <v>54204.039129439196</v>
      </c>
      <c r="M44" s="10">
        <f t="shared" si="4"/>
        <v>-56329.74</v>
      </c>
      <c r="N44" s="10">
        <f t="shared" si="5"/>
        <v>-54717.6841294392</v>
      </c>
      <c r="O44" s="10">
        <f t="shared" si="8"/>
        <v>0</v>
      </c>
    </row>
    <row r="45" spans="1:15" x14ac:dyDescent="0.35">
      <c r="A45" s="8">
        <v>35</v>
      </c>
      <c r="B45" s="9">
        <f t="shared" si="9"/>
        <v>44866</v>
      </c>
      <c r="C45" s="1">
        <v>56329.74</v>
      </c>
      <c r="D45" s="1">
        <f t="shared" si="10"/>
        <v>56843.385000000009</v>
      </c>
      <c r="E45" s="1">
        <f t="shared" si="11"/>
        <v>1978.8982645852393</v>
      </c>
      <c r="F45" s="1">
        <f t="shared" si="0"/>
        <v>54350.84173541476</v>
      </c>
      <c r="G45" s="1">
        <f t="shared" si="1"/>
        <v>732649.02672682749</v>
      </c>
      <c r="H45" s="1">
        <f t="shared" si="12"/>
        <v>726998.93172682729</v>
      </c>
      <c r="I45" s="1">
        <f t="shared" si="7"/>
        <v>54864.486735414765</v>
      </c>
      <c r="K45" s="10">
        <f t="shared" si="2"/>
        <v>56843.385000000009</v>
      </c>
      <c r="L45" s="10">
        <f t="shared" si="3"/>
        <v>54350.84173541476</v>
      </c>
      <c r="M45" s="10">
        <f t="shared" si="4"/>
        <v>-56329.74</v>
      </c>
      <c r="N45" s="10">
        <f t="shared" si="5"/>
        <v>-54864.486735414765</v>
      </c>
      <c r="O45" s="10">
        <f t="shared" si="8"/>
        <v>0</v>
      </c>
    </row>
    <row r="46" spans="1:15" x14ac:dyDescent="0.35">
      <c r="A46" s="8">
        <v>36</v>
      </c>
      <c r="B46" s="9">
        <f t="shared" si="9"/>
        <v>44896</v>
      </c>
      <c r="C46" s="1">
        <v>56329.74</v>
      </c>
      <c r="D46" s="1">
        <f t="shared" si="10"/>
        <v>56843.385000000009</v>
      </c>
      <c r="E46" s="1">
        <f t="shared" si="11"/>
        <v>1831.6980682184912</v>
      </c>
      <c r="F46" s="1">
        <f t="shared" si="0"/>
        <v>54498.04193178151</v>
      </c>
      <c r="G46" s="31">
        <f t="shared" si="1"/>
        <v>678150.98479504604</v>
      </c>
      <c r="H46" s="31">
        <f t="shared" si="12"/>
        <v>671987.24479504582</v>
      </c>
      <c r="I46" s="1">
        <f t="shared" si="7"/>
        <v>55011.686931781522</v>
      </c>
      <c r="K46" s="10">
        <f t="shared" si="2"/>
        <v>56843.385000000009</v>
      </c>
      <c r="L46" s="10">
        <f t="shared" si="3"/>
        <v>54498.04193178151</v>
      </c>
      <c r="M46" s="10">
        <f t="shared" si="4"/>
        <v>-56329.74</v>
      </c>
      <c r="N46" s="10">
        <f t="shared" si="5"/>
        <v>-55011.686931781522</v>
      </c>
      <c r="O46" s="10">
        <f t="shared" si="8"/>
        <v>0</v>
      </c>
    </row>
    <row r="47" spans="1:15" x14ac:dyDescent="0.35">
      <c r="A47" s="8">
        <v>37</v>
      </c>
      <c r="B47" s="9">
        <f t="shared" si="9"/>
        <v>44927</v>
      </c>
      <c r="C47" s="1">
        <v>57357.03</v>
      </c>
      <c r="D47" s="1">
        <f t="shared" si="10"/>
        <v>56843.385000000009</v>
      </c>
      <c r="E47" s="1">
        <f t="shared" si="11"/>
        <v>1681.3169609032495</v>
      </c>
      <c r="F47" s="1">
        <f t="shared" si="0"/>
        <v>55675.71303909675</v>
      </c>
      <c r="G47" s="1">
        <f t="shared" si="1"/>
        <v>622475.27175594924</v>
      </c>
      <c r="H47" s="1">
        <f t="shared" si="12"/>
        <v>616825.17675594904</v>
      </c>
      <c r="I47" s="1">
        <f t="shared" si="7"/>
        <v>55162.068039096761</v>
      </c>
      <c r="K47" s="10">
        <f t="shared" si="2"/>
        <v>56843.385000000009</v>
      </c>
      <c r="L47" s="10">
        <f t="shared" si="3"/>
        <v>55675.71303909675</v>
      </c>
      <c r="M47" s="10">
        <f t="shared" si="4"/>
        <v>-57357.03</v>
      </c>
      <c r="N47" s="10">
        <f t="shared" si="5"/>
        <v>-55162.068039096761</v>
      </c>
      <c r="O47" s="10">
        <f t="shared" si="8"/>
        <v>0</v>
      </c>
    </row>
    <row r="48" spans="1:15" x14ac:dyDescent="0.35">
      <c r="A48" s="8">
        <v>38</v>
      </c>
      <c r="B48" s="9">
        <f t="shared" si="9"/>
        <v>44958</v>
      </c>
      <c r="C48" s="1">
        <v>57357.03</v>
      </c>
      <c r="D48" s="1">
        <f t="shared" si="10"/>
        <v>56843.385000000009</v>
      </c>
      <c r="E48" s="1">
        <f t="shared" si="11"/>
        <v>1530.5285714223626</v>
      </c>
      <c r="F48" s="1">
        <f t="shared" si="0"/>
        <v>55826.501428577634</v>
      </c>
      <c r="G48" s="1">
        <f t="shared" si="1"/>
        <v>566648.77032737155</v>
      </c>
      <c r="H48" s="1">
        <f t="shared" si="12"/>
        <v>561512.32032737136</v>
      </c>
      <c r="I48" s="1">
        <f t="shared" si="7"/>
        <v>55312.856428577652</v>
      </c>
      <c r="K48" s="10">
        <f t="shared" si="2"/>
        <v>56843.385000000009</v>
      </c>
      <c r="L48" s="10">
        <f t="shared" si="3"/>
        <v>55826.501428577634</v>
      </c>
      <c r="M48" s="10">
        <f t="shared" si="4"/>
        <v>-57357.03</v>
      </c>
      <c r="N48" s="10">
        <f t="shared" si="5"/>
        <v>-55312.856428577652</v>
      </c>
      <c r="O48" s="10">
        <f t="shared" si="8"/>
        <v>0</v>
      </c>
    </row>
    <row r="49" spans="1:15" x14ac:dyDescent="0.35">
      <c r="A49" s="8">
        <v>39</v>
      </c>
      <c r="B49" s="9">
        <f t="shared" si="9"/>
        <v>44986</v>
      </c>
      <c r="C49" s="1">
        <v>57357.03</v>
      </c>
      <c r="D49" s="1">
        <f t="shared" si="10"/>
        <v>56843.385000000009</v>
      </c>
      <c r="E49" s="1">
        <f t="shared" si="11"/>
        <v>1379.3317967199646</v>
      </c>
      <c r="F49" s="1">
        <f t="shared" si="0"/>
        <v>55977.698203280037</v>
      </c>
      <c r="G49" s="1">
        <f t="shared" si="1"/>
        <v>510671.0721240915</v>
      </c>
      <c r="H49" s="1">
        <f t="shared" si="12"/>
        <v>506048.26712409128</v>
      </c>
      <c r="I49" s="1">
        <f t="shared" si="7"/>
        <v>55464.053203280055</v>
      </c>
      <c r="K49" s="10">
        <f t="shared" si="2"/>
        <v>56843.385000000009</v>
      </c>
      <c r="L49" s="10">
        <f t="shared" si="3"/>
        <v>55977.698203280037</v>
      </c>
      <c r="M49" s="10">
        <f t="shared" si="4"/>
        <v>-57357.03</v>
      </c>
      <c r="N49" s="10">
        <f t="shared" si="5"/>
        <v>-55464.053203280055</v>
      </c>
      <c r="O49" s="10">
        <f t="shared" si="8"/>
        <v>0</v>
      </c>
    </row>
    <row r="50" spans="1:15" x14ac:dyDescent="0.35">
      <c r="A50" s="8">
        <v>40</v>
      </c>
      <c r="B50" s="9">
        <f t="shared" si="9"/>
        <v>45017</v>
      </c>
      <c r="C50" s="1">
        <v>57357.03</v>
      </c>
      <c r="D50" s="1">
        <f t="shared" si="10"/>
        <v>56843.385000000009</v>
      </c>
      <c r="E50" s="1">
        <f t="shared" si="11"/>
        <v>1227.725530752748</v>
      </c>
      <c r="F50" s="1">
        <f t="shared" si="0"/>
        <v>56129.304469247254</v>
      </c>
      <c r="G50" s="1">
        <f t="shared" si="1"/>
        <v>454541.76765484427</v>
      </c>
      <c r="H50" s="1">
        <f t="shared" si="12"/>
        <v>450432.607654844</v>
      </c>
      <c r="I50" s="1">
        <f t="shared" si="7"/>
        <v>55615.659469247272</v>
      </c>
      <c r="K50" s="10">
        <f t="shared" si="2"/>
        <v>56843.385000000009</v>
      </c>
      <c r="L50" s="10">
        <f t="shared" si="3"/>
        <v>56129.304469247254</v>
      </c>
      <c r="M50" s="10">
        <f t="shared" si="4"/>
        <v>-57357.03</v>
      </c>
      <c r="N50" s="10">
        <f t="shared" si="5"/>
        <v>-55615.659469247272</v>
      </c>
      <c r="O50" s="10">
        <f t="shared" si="8"/>
        <v>0</v>
      </c>
    </row>
    <row r="51" spans="1:15" x14ac:dyDescent="0.35">
      <c r="A51" s="8">
        <v>41</v>
      </c>
      <c r="B51" s="9">
        <f t="shared" si="9"/>
        <v>45047</v>
      </c>
      <c r="C51" s="1">
        <v>57357.03</v>
      </c>
      <c r="D51" s="1">
        <f t="shared" si="10"/>
        <v>56843.385000000009</v>
      </c>
      <c r="E51" s="1">
        <f t="shared" si="11"/>
        <v>1075.7086644818701</v>
      </c>
      <c r="F51" s="1">
        <f t="shared" si="0"/>
        <v>56281.321335518129</v>
      </c>
      <c r="G51" s="1">
        <f t="shared" si="1"/>
        <v>398260.44631932618</v>
      </c>
      <c r="H51" s="1">
        <f t="shared" si="12"/>
        <v>394664.93131932587</v>
      </c>
      <c r="I51" s="1">
        <f t="shared" si="7"/>
        <v>55767.676335518132</v>
      </c>
      <c r="K51" s="10">
        <f t="shared" si="2"/>
        <v>56843.385000000009</v>
      </c>
      <c r="L51" s="10">
        <f t="shared" si="3"/>
        <v>56281.321335518129</v>
      </c>
      <c r="M51" s="10">
        <f t="shared" si="4"/>
        <v>-57357.03</v>
      </c>
      <c r="N51" s="10">
        <f t="shared" si="5"/>
        <v>-55767.676335518132</v>
      </c>
      <c r="O51" s="10">
        <f t="shared" si="8"/>
        <v>0</v>
      </c>
    </row>
    <row r="52" spans="1:15" x14ac:dyDescent="0.35">
      <c r="A52" s="8">
        <v>42</v>
      </c>
      <c r="B52" s="9">
        <f t="shared" si="9"/>
        <v>45078</v>
      </c>
      <c r="C52" s="1">
        <v>57357.03</v>
      </c>
      <c r="D52" s="1">
        <f t="shared" si="10"/>
        <v>56843.385000000009</v>
      </c>
      <c r="E52" s="1">
        <f t="shared" si="11"/>
        <v>923.28008586484168</v>
      </c>
      <c r="F52" s="1">
        <f t="shared" si="0"/>
        <v>56433.749914135158</v>
      </c>
      <c r="G52" s="1">
        <f t="shared" si="1"/>
        <v>341826.69640519097</v>
      </c>
      <c r="H52" s="1">
        <f t="shared" si="12"/>
        <v>338744.82640519069</v>
      </c>
      <c r="I52" s="1">
        <f t="shared" si="7"/>
        <v>55920.104914135169</v>
      </c>
      <c r="K52" s="10">
        <f t="shared" si="2"/>
        <v>56843.385000000009</v>
      </c>
      <c r="L52" s="10">
        <f t="shared" si="3"/>
        <v>56433.749914135158</v>
      </c>
      <c r="M52" s="10">
        <f t="shared" si="4"/>
        <v>-57357.03</v>
      </c>
      <c r="N52" s="10">
        <f t="shared" si="5"/>
        <v>-55920.104914135169</v>
      </c>
      <c r="O52" s="10">
        <f t="shared" si="8"/>
        <v>0</v>
      </c>
    </row>
    <row r="53" spans="1:15" x14ac:dyDescent="0.35">
      <c r="A53" s="8">
        <v>43</v>
      </c>
      <c r="B53" s="9">
        <f t="shared" si="9"/>
        <v>45108</v>
      </c>
      <c r="C53" s="1">
        <v>57357.03</v>
      </c>
      <c r="D53" s="1">
        <f t="shared" si="10"/>
        <v>56843.385000000009</v>
      </c>
      <c r="E53" s="1">
        <f t="shared" si="11"/>
        <v>770.43867984739211</v>
      </c>
      <c r="F53" s="1">
        <f t="shared" si="0"/>
        <v>56586.591320152605</v>
      </c>
      <c r="G53" s="1">
        <f t="shared" si="1"/>
        <v>285240.10508503835</v>
      </c>
      <c r="H53" s="1">
        <f t="shared" si="12"/>
        <v>282671.88008503808</v>
      </c>
      <c r="I53" s="1">
        <f t="shared" si="7"/>
        <v>56072.946320152609</v>
      </c>
      <c r="K53" s="10">
        <f t="shared" si="2"/>
        <v>56843.385000000009</v>
      </c>
      <c r="L53" s="10">
        <f t="shared" si="3"/>
        <v>56586.591320152605</v>
      </c>
      <c r="M53" s="10">
        <f t="shared" si="4"/>
        <v>-57357.03</v>
      </c>
      <c r="N53" s="10">
        <f t="shared" si="5"/>
        <v>-56072.946320152609</v>
      </c>
      <c r="O53" s="10">
        <f t="shared" si="8"/>
        <v>0</v>
      </c>
    </row>
    <row r="54" spans="1:15" x14ac:dyDescent="0.35">
      <c r="A54" s="8">
        <v>44</v>
      </c>
      <c r="B54" s="9">
        <f t="shared" si="9"/>
        <v>45139</v>
      </c>
      <c r="C54" s="1">
        <v>57357.03</v>
      </c>
      <c r="D54" s="1">
        <f t="shared" si="10"/>
        <v>56843.385000000009</v>
      </c>
      <c r="E54" s="1">
        <f t="shared" si="11"/>
        <v>617.18332835531226</v>
      </c>
      <c r="F54" s="1">
        <f t="shared" si="0"/>
        <v>56739.846671644686</v>
      </c>
      <c r="G54" s="1">
        <f t="shared" si="1"/>
        <v>228500.25841339366</v>
      </c>
      <c r="H54" s="1">
        <f t="shared" si="12"/>
        <v>226445.67841339338</v>
      </c>
      <c r="I54" s="1">
        <f t="shared" si="7"/>
        <v>56226.201671644696</v>
      </c>
      <c r="K54" s="10">
        <f t="shared" si="2"/>
        <v>56843.385000000009</v>
      </c>
      <c r="L54" s="10">
        <f t="shared" si="3"/>
        <v>56739.846671644686</v>
      </c>
      <c r="M54" s="10">
        <f t="shared" si="4"/>
        <v>-57357.03</v>
      </c>
      <c r="N54" s="10">
        <f t="shared" si="5"/>
        <v>-56226.201671644696</v>
      </c>
      <c r="O54" s="10">
        <f t="shared" si="8"/>
        <v>0</v>
      </c>
    </row>
    <row r="55" spans="1:15" x14ac:dyDescent="0.35">
      <c r="A55" s="8">
        <v>45</v>
      </c>
      <c r="B55" s="9">
        <f t="shared" si="9"/>
        <v>45170</v>
      </c>
      <c r="C55" s="1">
        <v>57357.03</v>
      </c>
      <c r="D55" s="1">
        <f t="shared" si="10"/>
        <v>56843.385000000009</v>
      </c>
      <c r="E55" s="1">
        <f t="shared" ref="E55:E58" si="13">(G54-C55)*$B$3/12</f>
        <v>463.51291028627452</v>
      </c>
      <c r="F55" s="1">
        <f t="shared" ref="F55:F58" si="14">C55-E55</f>
        <v>56893.517089713721</v>
      </c>
      <c r="G55" s="1">
        <f t="shared" ref="G55:G58" si="15">G54-C55+E55</f>
        <v>171606.74132367995</v>
      </c>
      <c r="H55" s="1">
        <f t="shared" ref="H55:H58" si="16">H54-I55</f>
        <v>170065.80632367966</v>
      </c>
      <c r="I55" s="1">
        <f t="shared" ref="I55:I58" si="17">D55+F55-C55</f>
        <v>56379.872089713725</v>
      </c>
      <c r="K55" s="10">
        <f t="shared" ref="K55:K58" si="18">D55</f>
        <v>56843.385000000009</v>
      </c>
      <c r="L55" s="10">
        <f t="shared" ref="L55:L58" si="19">F55</f>
        <v>56893.517089713721</v>
      </c>
      <c r="M55" s="10">
        <f t="shared" ref="M55:M58" si="20">-C55</f>
        <v>-57357.03</v>
      </c>
      <c r="N55" s="10">
        <f t="shared" ref="N55:N58" si="21">-I55</f>
        <v>-56379.872089713725</v>
      </c>
      <c r="O55" s="10">
        <f t="shared" ref="O55:O58" si="22">SUM(K55:N55)</f>
        <v>0</v>
      </c>
    </row>
    <row r="56" spans="1:15" x14ac:dyDescent="0.35">
      <c r="A56" s="8">
        <v>46</v>
      </c>
      <c r="B56" s="9">
        <f t="shared" si="9"/>
        <v>45200</v>
      </c>
      <c r="C56" s="1">
        <v>57357.03</v>
      </c>
      <c r="D56" s="1">
        <f t="shared" si="10"/>
        <v>56843.385000000009</v>
      </c>
      <c r="E56" s="1">
        <f t="shared" si="13"/>
        <v>309.42630150163319</v>
      </c>
      <c r="F56" s="1">
        <f t="shared" si="14"/>
        <v>57047.603698498366</v>
      </c>
      <c r="G56" s="1">
        <f t="shared" si="15"/>
        <v>114559.13762518158</v>
      </c>
      <c r="H56" s="1">
        <f t="shared" si="16"/>
        <v>113531.84762518128</v>
      </c>
      <c r="I56" s="1">
        <f t="shared" si="17"/>
        <v>56533.958698498376</v>
      </c>
      <c r="K56" s="10">
        <f t="shared" si="18"/>
        <v>56843.385000000009</v>
      </c>
      <c r="L56" s="10">
        <f t="shared" si="19"/>
        <v>57047.603698498366</v>
      </c>
      <c r="M56" s="10">
        <f t="shared" si="20"/>
        <v>-57357.03</v>
      </c>
      <c r="N56" s="10">
        <f t="shared" si="21"/>
        <v>-56533.958698498376</v>
      </c>
      <c r="O56" s="10">
        <f t="shared" si="22"/>
        <v>0</v>
      </c>
    </row>
    <row r="57" spans="1:15" x14ac:dyDescent="0.35">
      <c r="A57" s="8">
        <v>47</v>
      </c>
      <c r="B57" s="9">
        <f t="shared" si="9"/>
        <v>45231</v>
      </c>
      <c r="C57" s="1">
        <v>57357.03</v>
      </c>
      <c r="D57" s="1">
        <f t="shared" si="10"/>
        <v>56843.385000000009</v>
      </c>
      <c r="E57" s="1">
        <f t="shared" si="13"/>
        <v>154.92237481820013</v>
      </c>
      <c r="F57" s="1">
        <f t="shared" si="14"/>
        <v>57202.107625181801</v>
      </c>
      <c r="G57" s="1">
        <f t="shared" si="15"/>
        <v>57357.029999999781</v>
      </c>
      <c r="H57" s="1">
        <f t="shared" si="16"/>
        <v>56843.384999999471</v>
      </c>
      <c r="I57" s="1">
        <f t="shared" si="17"/>
        <v>56688.462625181812</v>
      </c>
      <c r="K57" s="10">
        <f t="shared" si="18"/>
        <v>56843.385000000009</v>
      </c>
      <c r="L57" s="10">
        <f t="shared" si="19"/>
        <v>57202.107625181801</v>
      </c>
      <c r="M57" s="10">
        <f t="shared" si="20"/>
        <v>-57357.03</v>
      </c>
      <c r="N57" s="10">
        <f t="shared" si="21"/>
        <v>-56688.462625181812</v>
      </c>
      <c r="O57" s="10">
        <f t="shared" si="22"/>
        <v>0</v>
      </c>
    </row>
    <row r="58" spans="1:15" x14ac:dyDescent="0.35">
      <c r="A58" s="8">
        <v>48</v>
      </c>
      <c r="B58" s="9">
        <f t="shared" si="9"/>
        <v>45261</v>
      </c>
      <c r="C58" s="1">
        <v>57357.03</v>
      </c>
      <c r="D58" s="1">
        <f t="shared" si="10"/>
        <v>56843.385000000009</v>
      </c>
      <c r="E58" s="1">
        <f t="shared" si="13"/>
        <v>-5.9117155615240337E-13</v>
      </c>
      <c r="F58" s="1">
        <f t="shared" si="14"/>
        <v>57357.03</v>
      </c>
      <c r="G58" s="1">
        <f t="shared" si="15"/>
        <v>-2.1886989998165519E-10</v>
      </c>
      <c r="H58" s="1">
        <f t="shared" si="16"/>
        <v>-5.3842086344957352E-10</v>
      </c>
      <c r="I58" s="1">
        <f t="shared" si="17"/>
        <v>56843.385000000009</v>
      </c>
      <c r="K58" s="10">
        <f t="shared" si="18"/>
        <v>56843.385000000009</v>
      </c>
      <c r="L58" s="10">
        <f t="shared" si="19"/>
        <v>57357.03</v>
      </c>
      <c r="M58" s="10">
        <f t="shared" si="20"/>
        <v>-57357.03</v>
      </c>
      <c r="N58" s="10">
        <f t="shared" si="21"/>
        <v>-56843.385000000009</v>
      </c>
      <c r="O58" s="10">
        <f t="shared" si="22"/>
        <v>0</v>
      </c>
    </row>
    <row r="61" spans="1:15" x14ac:dyDescent="0.35">
      <c r="A61" s="21" t="s">
        <v>97</v>
      </c>
    </row>
    <row r="62" spans="1:15" x14ac:dyDescent="0.35">
      <c r="A62" t="s">
        <v>25</v>
      </c>
      <c r="B62" s="10">
        <f>SUM(I35:I46)</f>
        <v>650511.9708173793</v>
      </c>
      <c r="C62" t="s">
        <v>96</v>
      </c>
    </row>
    <row r="63" spans="1:15" x14ac:dyDescent="0.35">
      <c r="A63" t="s">
        <v>197</v>
      </c>
      <c r="B63" s="1">
        <f>SUM(K35:K46)</f>
        <v>682120.62000000011</v>
      </c>
      <c r="C63" t="s">
        <v>96</v>
      </c>
    </row>
    <row r="65" spans="1:3" x14ac:dyDescent="0.35">
      <c r="A65" s="21" t="s">
        <v>98</v>
      </c>
    </row>
    <row r="66" spans="1:3" x14ac:dyDescent="0.35">
      <c r="A66" t="s">
        <v>26</v>
      </c>
      <c r="B66" s="10">
        <f>G46</f>
        <v>678150.98479504604</v>
      </c>
      <c r="C66" t="s">
        <v>99</v>
      </c>
    </row>
    <row r="67" spans="1:3" x14ac:dyDescent="0.35">
      <c r="A67" t="s">
        <v>27</v>
      </c>
      <c r="B67" s="10">
        <f>H2</f>
        <v>1322499.215612425</v>
      </c>
      <c r="C67" t="s">
        <v>96</v>
      </c>
    </row>
    <row r="68" spans="1:3" x14ac:dyDescent="0.35">
      <c r="A68" t="s">
        <v>94</v>
      </c>
      <c r="B68" s="16">
        <f>B67-H46</f>
        <v>650511.97081737919</v>
      </c>
      <c r="C68" t="s">
        <v>99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95DCE-F031-471B-97B8-E4D630C1B6D5}">
  <dimension ref="A1:O68"/>
  <sheetViews>
    <sheetView workbookViewId="0">
      <selection activeCell="B3" sqref="B3"/>
    </sheetView>
  </sheetViews>
  <sheetFormatPr defaultColWidth="8.81640625" defaultRowHeight="14.5" x14ac:dyDescent="0.35"/>
  <cols>
    <col min="1" max="1" width="37.36328125" customWidth="1"/>
    <col min="2" max="3" width="16.54296875" customWidth="1"/>
    <col min="4" max="4" width="21.453125" bestFit="1" customWidth="1"/>
    <col min="5" max="5" width="16.453125" bestFit="1" customWidth="1"/>
    <col min="6" max="6" width="18.81640625" bestFit="1" customWidth="1"/>
    <col min="7" max="7" width="19.81640625" bestFit="1" customWidth="1"/>
    <col min="8" max="8" width="23.54296875" bestFit="1" customWidth="1"/>
    <col min="9" max="9" width="23.453125" bestFit="1" customWidth="1"/>
    <col min="10" max="10" width="15.54296875" customWidth="1"/>
    <col min="11" max="11" width="17.453125" bestFit="1" customWidth="1"/>
    <col min="12" max="12" width="16.81640625" bestFit="1" customWidth="1"/>
    <col min="13" max="13" width="17.54296875" bestFit="1" customWidth="1"/>
    <col min="14" max="14" width="21.453125" bestFit="1" customWidth="1"/>
  </cols>
  <sheetData>
    <row r="1" spans="1:15" x14ac:dyDescent="0.35">
      <c r="A1" s="2" t="s">
        <v>0</v>
      </c>
      <c r="B1" s="3" t="s">
        <v>184</v>
      </c>
      <c r="D1" s="2" t="s">
        <v>1</v>
      </c>
      <c r="E1" s="6">
        <v>0</v>
      </c>
      <c r="G1" s="2" t="s">
        <v>2</v>
      </c>
      <c r="K1" s="2" t="s">
        <v>3</v>
      </c>
    </row>
    <row r="2" spans="1:15" x14ac:dyDescent="0.35">
      <c r="A2" s="2" t="s">
        <v>4</v>
      </c>
      <c r="B2" s="4">
        <v>43891</v>
      </c>
      <c r="D2" s="2" t="s">
        <v>5</v>
      </c>
      <c r="E2" s="6">
        <v>0</v>
      </c>
      <c r="G2" t="s">
        <v>6</v>
      </c>
      <c r="H2" s="10">
        <f>H10</f>
        <v>3158202.3495022166</v>
      </c>
      <c r="K2" t="s">
        <v>7</v>
      </c>
      <c r="M2" s="10">
        <f>H2</f>
        <v>3158202.3495022166</v>
      </c>
    </row>
    <row r="3" spans="1:15" x14ac:dyDescent="0.35">
      <c r="A3" s="2" t="s">
        <v>10</v>
      </c>
      <c r="B3" s="42">
        <v>3.2500000000000001E-2</v>
      </c>
      <c r="D3" s="2" t="s">
        <v>8</v>
      </c>
      <c r="E3" s="6">
        <v>0</v>
      </c>
      <c r="G3" t="s">
        <v>9</v>
      </c>
      <c r="H3" s="10">
        <f>-G10</f>
        <v>-3158202.3495022166</v>
      </c>
      <c r="K3" t="s">
        <v>6</v>
      </c>
      <c r="M3" s="10">
        <f>-M2</f>
        <v>-3158202.3495022166</v>
      </c>
    </row>
    <row r="4" spans="1:15" x14ac:dyDescent="0.35">
      <c r="A4" s="2" t="s">
        <v>11</v>
      </c>
      <c r="B4" s="3">
        <v>26</v>
      </c>
      <c r="H4" s="10">
        <f>-H3-H2</f>
        <v>0</v>
      </c>
    </row>
    <row r="5" spans="1:15" x14ac:dyDescent="0.35">
      <c r="D5" s="2" t="s">
        <v>169</v>
      </c>
      <c r="E5" s="10">
        <f>SUM(E1,E2,-E3,C11:C58)/B4</f>
        <v>125662.02076923086</v>
      </c>
    </row>
    <row r="7" spans="1:15" x14ac:dyDescent="0.35">
      <c r="K7" s="2" t="s">
        <v>95</v>
      </c>
    </row>
    <row r="8" spans="1:15" x14ac:dyDescent="0.35">
      <c r="A8" s="2"/>
      <c r="K8" s="11" t="s">
        <v>96</v>
      </c>
      <c r="L8" s="11" t="s">
        <v>96</v>
      </c>
      <c r="M8" s="11" t="s">
        <v>99</v>
      </c>
      <c r="N8" s="11" t="s">
        <v>99</v>
      </c>
    </row>
    <row r="9" spans="1:15" s="2" customFormat="1" x14ac:dyDescent="0.35">
      <c r="A9" s="7" t="s">
        <v>12</v>
      </c>
      <c r="B9" s="7" t="s">
        <v>13</v>
      </c>
      <c r="C9" s="7" t="s">
        <v>14</v>
      </c>
      <c r="D9" s="7" t="s">
        <v>170</v>
      </c>
      <c r="E9" s="7" t="s">
        <v>171</v>
      </c>
      <c r="F9" s="7" t="s">
        <v>15</v>
      </c>
      <c r="G9" s="7" t="s">
        <v>16</v>
      </c>
      <c r="H9" s="7" t="s">
        <v>17</v>
      </c>
      <c r="I9" s="7" t="s">
        <v>172</v>
      </c>
      <c r="K9" s="2" t="s">
        <v>173</v>
      </c>
      <c r="L9" s="2" t="s">
        <v>9</v>
      </c>
      <c r="M9" s="2" t="s">
        <v>174</v>
      </c>
      <c r="N9" s="2" t="s">
        <v>18</v>
      </c>
    </row>
    <row r="10" spans="1:15" x14ac:dyDescent="0.35">
      <c r="A10" s="8">
        <v>0</v>
      </c>
      <c r="B10" s="9">
        <f>B2</f>
        <v>43891</v>
      </c>
      <c r="C10" s="1"/>
      <c r="D10" s="1">
        <v>0</v>
      </c>
      <c r="E10" s="1"/>
      <c r="F10" s="1"/>
      <c r="G10" s="1">
        <f>NPV($B$3/12,C34:C80)+C33</f>
        <v>3158202.3495022166</v>
      </c>
      <c r="H10" s="1">
        <f>G10+E1+E2-E3</f>
        <v>3158202.3495022166</v>
      </c>
      <c r="I10" s="1"/>
    </row>
    <row r="11" spans="1:15" x14ac:dyDescent="0.35">
      <c r="A11" s="8">
        <v>1</v>
      </c>
      <c r="B11" s="9">
        <f>B10</f>
        <v>43891</v>
      </c>
      <c r="C11" s="1"/>
      <c r="D11" s="1"/>
      <c r="E11" s="1"/>
      <c r="F11" s="1">
        <f t="shared" ref="F11:F54" si="0">C11-E11</f>
        <v>0</v>
      </c>
      <c r="G11" s="1">
        <f t="shared" ref="G11:G54" si="1">G10-C11+E11</f>
        <v>3158202.3495022166</v>
      </c>
      <c r="H11" s="1">
        <f>H10-I11</f>
        <v>3158202.3495022166</v>
      </c>
      <c r="I11" s="1">
        <f>D11+F11-C11</f>
        <v>0</v>
      </c>
      <c r="K11" s="10">
        <f t="shared" ref="K11:K54" si="2">D11</f>
        <v>0</v>
      </c>
      <c r="L11" s="10">
        <f t="shared" ref="L11:L54" si="3">F11</f>
        <v>0</v>
      </c>
      <c r="M11" s="10">
        <f t="shared" ref="M11:M54" si="4">-C11</f>
        <v>0</v>
      </c>
      <c r="N11" s="10">
        <f t="shared" ref="N11:N54" si="5">-I11</f>
        <v>0</v>
      </c>
      <c r="O11" s="10">
        <f>SUM(K11:N11)</f>
        <v>0</v>
      </c>
    </row>
    <row r="12" spans="1:15" x14ac:dyDescent="0.35">
      <c r="A12" s="8">
        <v>2</v>
      </c>
      <c r="B12" s="9">
        <f>DATE(YEAR(B11), MONTH(B11)+1, DAY(B11))</f>
        <v>43922</v>
      </c>
      <c r="C12" s="1"/>
      <c r="D12" s="1"/>
      <c r="E12" s="1"/>
      <c r="F12" s="1">
        <f t="shared" si="0"/>
        <v>0</v>
      </c>
      <c r="G12" s="1">
        <f t="shared" si="1"/>
        <v>3158202.3495022166</v>
      </c>
      <c r="H12" s="1">
        <f t="shared" ref="H12:H33" si="6">H11-I12</f>
        <v>3158202.3495022166</v>
      </c>
      <c r="I12" s="1">
        <f t="shared" ref="I12:I54" si="7">D12+F12-C12</f>
        <v>0</v>
      </c>
      <c r="K12" s="10">
        <f t="shared" si="2"/>
        <v>0</v>
      </c>
      <c r="L12" s="10">
        <f t="shared" si="3"/>
        <v>0</v>
      </c>
      <c r="M12" s="10">
        <f t="shared" si="4"/>
        <v>0</v>
      </c>
      <c r="N12" s="10">
        <f t="shared" si="5"/>
        <v>0</v>
      </c>
      <c r="O12" s="10">
        <f t="shared" ref="O12:O54" si="8">SUM(K12:N12)</f>
        <v>0</v>
      </c>
    </row>
    <row r="13" spans="1:15" x14ac:dyDescent="0.35">
      <c r="A13" s="8">
        <v>3</v>
      </c>
      <c r="B13" s="9">
        <f t="shared" ref="B13:B58" si="9">DATE(YEAR(B12), MONTH(B12)+1, DAY(B12))</f>
        <v>43952</v>
      </c>
      <c r="C13" s="1"/>
      <c r="D13" s="1"/>
      <c r="E13" s="1"/>
      <c r="F13" s="1">
        <f t="shared" si="0"/>
        <v>0</v>
      </c>
      <c r="G13" s="1">
        <f t="shared" si="1"/>
        <v>3158202.3495022166</v>
      </c>
      <c r="H13" s="1">
        <f t="shared" si="6"/>
        <v>3158202.3495022166</v>
      </c>
      <c r="I13" s="1">
        <f t="shared" si="7"/>
        <v>0</v>
      </c>
      <c r="K13" s="10">
        <f t="shared" si="2"/>
        <v>0</v>
      </c>
      <c r="L13" s="10">
        <f t="shared" si="3"/>
        <v>0</v>
      </c>
      <c r="M13" s="10">
        <f t="shared" si="4"/>
        <v>0</v>
      </c>
      <c r="N13" s="10">
        <f t="shared" si="5"/>
        <v>0</v>
      </c>
      <c r="O13" s="10">
        <f t="shared" si="8"/>
        <v>0</v>
      </c>
    </row>
    <row r="14" spans="1:15" x14ac:dyDescent="0.35">
      <c r="A14" s="8">
        <v>4</v>
      </c>
      <c r="B14" s="9">
        <f t="shared" si="9"/>
        <v>43983</v>
      </c>
      <c r="C14" s="1"/>
      <c r="D14" s="1"/>
      <c r="E14" s="1"/>
      <c r="F14" s="1">
        <f t="shared" si="0"/>
        <v>0</v>
      </c>
      <c r="G14" s="1">
        <f t="shared" si="1"/>
        <v>3158202.3495022166</v>
      </c>
      <c r="H14" s="1">
        <f t="shared" si="6"/>
        <v>3158202.3495022166</v>
      </c>
      <c r="I14" s="1">
        <f t="shared" si="7"/>
        <v>0</v>
      </c>
      <c r="K14" s="10">
        <f t="shared" si="2"/>
        <v>0</v>
      </c>
      <c r="L14" s="10">
        <f t="shared" si="3"/>
        <v>0</v>
      </c>
      <c r="M14" s="10">
        <f t="shared" si="4"/>
        <v>0</v>
      </c>
      <c r="N14" s="10">
        <f t="shared" si="5"/>
        <v>0</v>
      </c>
      <c r="O14" s="10">
        <f t="shared" si="8"/>
        <v>0</v>
      </c>
    </row>
    <row r="15" spans="1:15" x14ac:dyDescent="0.35">
      <c r="A15" s="8">
        <v>5</v>
      </c>
      <c r="B15" s="9">
        <f t="shared" si="9"/>
        <v>44013</v>
      </c>
      <c r="C15" s="1"/>
      <c r="D15" s="1"/>
      <c r="E15" s="1"/>
      <c r="F15" s="1">
        <f t="shared" si="0"/>
        <v>0</v>
      </c>
      <c r="G15" s="1">
        <f t="shared" si="1"/>
        <v>3158202.3495022166</v>
      </c>
      <c r="H15" s="1">
        <f t="shared" si="6"/>
        <v>3158202.3495022166</v>
      </c>
      <c r="I15" s="1">
        <f t="shared" si="7"/>
        <v>0</v>
      </c>
      <c r="K15" s="10">
        <f t="shared" si="2"/>
        <v>0</v>
      </c>
      <c r="L15" s="10">
        <f t="shared" si="3"/>
        <v>0</v>
      </c>
      <c r="M15" s="10">
        <f t="shared" si="4"/>
        <v>0</v>
      </c>
      <c r="N15" s="10">
        <f t="shared" si="5"/>
        <v>0</v>
      </c>
      <c r="O15" s="10">
        <f t="shared" si="8"/>
        <v>0</v>
      </c>
    </row>
    <row r="16" spans="1:15" x14ac:dyDescent="0.35">
      <c r="A16" s="8">
        <v>6</v>
      </c>
      <c r="B16" s="9">
        <f t="shared" si="9"/>
        <v>44044</v>
      </c>
      <c r="C16" s="1"/>
      <c r="D16" s="1"/>
      <c r="E16" s="1"/>
      <c r="F16" s="1">
        <f t="shared" si="0"/>
        <v>0</v>
      </c>
      <c r="G16" s="1">
        <f t="shared" si="1"/>
        <v>3158202.3495022166</v>
      </c>
      <c r="H16" s="1">
        <f t="shared" si="6"/>
        <v>3158202.3495022166</v>
      </c>
      <c r="I16" s="1">
        <f t="shared" si="7"/>
        <v>0</v>
      </c>
      <c r="K16" s="10">
        <f t="shared" si="2"/>
        <v>0</v>
      </c>
      <c r="L16" s="10">
        <f t="shared" si="3"/>
        <v>0</v>
      </c>
      <c r="M16" s="10">
        <f t="shared" si="4"/>
        <v>0</v>
      </c>
      <c r="N16" s="10">
        <f t="shared" si="5"/>
        <v>0</v>
      </c>
      <c r="O16" s="10">
        <f t="shared" si="8"/>
        <v>0</v>
      </c>
    </row>
    <row r="17" spans="1:15" x14ac:dyDescent="0.35">
      <c r="A17" s="8">
        <v>7</v>
      </c>
      <c r="B17" s="9">
        <f t="shared" si="9"/>
        <v>44075</v>
      </c>
      <c r="C17" s="1"/>
      <c r="D17" s="1"/>
      <c r="E17" s="1"/>
      <c r="F17" s="1">
        <f t="shared" si="0"/>
        <v>0</v>
      </c>
      <c r="G17" s="1">
        <f t="shared" si="1"/>
        <v>3158202.3495022166</v>
      </c>
      <c r="H17" s="1">
        <f t="shared" si="6"/>
        <v>3158202.3495022166</v>
      </c>
      <c r="I17" s="1">
        <f t="shared" si="7"/>
        <v>0</v>
      </c>
      <c r="K17" s="10">
        <f t="shared" si="2"/>
        <v>0</v>
      </c>
      <c r="L17" s="10">
        <f t="shared" si="3"/>
        <v>0</v>
      </c>
      <c r="M17" s="10">
        <f t="shared" si="4"/>
        <v>0</v>
      </c>
      <c r="N17" s="10">
        <f t="shared" si="5"/>
        <v>0</v>
      </c>
      <c r="O17" s="10">
        <f t="shared" si="8"/>
        <v>0</v>
      </c>
    </row>
    <row r="18" spans="1:15" x14ac:dyDescent="0.35">
      <c r="A18" s="8">
        <v>8</v>
      </c>
      <c r="B18" s="9">
        <f t="shared" si="9"/>
        <v>44105</v>
      </c>
      <c r="C18" s="1"/>
      <c r="D18" s="1"/>
      <c r="E18" s="1"/>
      <c r="F18" s="1">
        <f t="shared" si="0"/>
        <v>0</v>
      </c>
      <c r="G18" s="1">
        <f t="shared" si="1"/>
        <v>3158202.3495022166</v>
      </c>
      <c r="H18" s="1">
        <f t="shared" si="6"/>
        <v>3158202.3495022166</v>
      </c>
      <c r="I18" s="1">
        <f t="shared" si="7"/>
        <v>0</v>
      </c>
      <c r="K18" s="10">
        <f t="shared" si="2"/>
        <v>0</v>
      </c>
      <c r="L18" s="10">
        <f t="shared" si="3"/>
        <v>0</v>
      </c>
      <c r="M18" s="10">
        <f t="shared" si="4"/>
        <v>0</v>
      </c>
      <c r="N18" s="10">
        <f t="shared" si="5"/>
        <v>0</v>
      </c>
      <c r="O18" s="10">
        <f t="shared" si="8"/>
        <v>0</v>
      </c>
    </row>
    <row r="19" spans="1:15" x14ac:dyDescent="0.35">
      <c r="A19" s="8">
        <v>9</v>
      </c>
      <c r="B19" s="9">
        <f t="shared" si="9"/>
        <v>44136</v>
      </c>
      <c r="C19" s="1"/>
      <c r="D19" s="1"/>
      <c r="E19" s="1"/>
      <c r="F19" s="1">
        <f t="shared" si="0"/>
        <v>0</v>
      </c>
      <c r="G19" s="1">
        <f t="shared" si="1"/>
        <v>3158202.3495022166</v>
      </c>
      <c r="H19" s="1">
        <f t="shared" si="6"/>
        <v>3158202.3495022166</v>
      </c>
      <c r="I19" s="1">
        <f t="shared" si="7"/>
        <v>0</v>
      </c>
      <c r="K19" s="10">
        <f t="shared" si="2"/>
        <v>0</v>
      </c>
      <c r="L19" s="10">
        <f t="shared" si="3"/>
        <v>0</v>
      </c>
      <c r="M19" s="10">
        <f t="shared" si="4"/>
        <v>0</v>
      </c>
      <c r="N19" s="10">
        <f t="shared" si="5"/>
        <v>0</v>
      </c>
      <c r="O19" s="10">
        <f t="shared" si="8"/>
        <v>0</v>
      </c>
    </row>
    <row r="20" spans="1:15" x14ac:dyDescent="0.35">
      <c r="A20" s="8">
        <v>10</v>
      </c>
      <c r="B20" s="9">
        <f t="shared" si="9"/>
        <v>44166</v>
      </c>
      <c r="C20" s="1"/>
      <c r="D20" s="1"/>
      <c r="E20" s="1"/>
      <c r="F20" s="1">
        <f t="shared" si="0"/>
        <v>0</v>
      </c>
      <c r="G20" s="1">
        <f t="shared" si="1"/>
        <v>3158202.3495022166</v>
      </c>
      <c r="H20" s="1">
        <f t="shared" si="6"/>
        <v>3158202.3495022166</v>
      </c>
      <c r="I20" s="1">
        <f t="shared" si="7"/>
        <v>0</v>
      </c>
      <c r="K20" s="10">
        <f t="shared" si="2"/>
        <v>0</v>
      </c>
      <c r="L20" s="10">
        <f t="shared" si="3"/>
        <v>0</v>
      </c>
      <c r="M20" s="10">
        <f t="shared" si="4"/>
        <v>0</v>
      </c>
      <c r="N20" s="10">
        <f t="shared" si="5"/>
        <v>0</v>
      </c>
      <c r="O20" s="10">
        <f t="shared" si="8"/>
        <v>0</v>
      </c>
    </row>
    <row r="21" spans="1:15" x14ac:dyDescent="0.35">
      <c r="A21" s="8">
        <v>11</v>
      </c>
      <c r="B21" s="9">
        <f t="shared" si="9"/>
        <v>44197</v>
      </c>
      <c r="C21" s="1"/>
      <c r="D21" s="1"/>
      <c r="E21" s="1"/>
      <c r="F21" s="1">
        <f t="shared" si="0"/>
        <v>0</v>
      </c>
      <c r="G21" s="1">
        <f t="shared" si="1"/>
        <v>3158202.3495022166</v>
      </c>
      <c r="H21" s="1">
        <f t="shared" si="6"/>
        <v>3158202.3495022166</v>
      </c>
      <c r="I21" s="1">
        <f t="shared" si="7"/>
        <v>0</v>
      </c>
      <c r="K21" s="10">
        <f t="shared" si="2"/>
        <v>0</v>
      </c>
      <c r="L21" s="10">
        <f t="shared" si="3"/>
        <v>0</v>
      </c>
      <c r="M21" s="10">
        <f t="shared" si="4"/>
        <v>0</v>
      </c>
      <c r="N21" s="10">
        <f t="shared" si="5"/>
        <v>0</v>
      </c>
      <c r="O21" s="10">
        <f t="shared" si="8"/>
        <v>0</v>
      </c>
    </row>
    <row r="22" spans="1:15" x14ac:dyDescent="0.35">
      <c r="A22" s="8">
        <v>12</v>
      </c>
      <c r="B22" s="9">
        <f t="shared" si="9"/>
        <v>44228</v>
      </c>
      <c r="C22" s="1"/>
      <c r="D22" s="1"/>
      <c r="E22" s="1"/>
      <c r="F22" s="1">
        <f t="shared" si="0"/>
        <v>0</v>
      </c>
      <c r="G22" s="1">
        <f t="shared" si="1"/>
        <v>3158202.3495022166</v>
      </c>
      <c r="H22" s="1">
        <f t="shared" si="6"/>
        <v>3158202.3495022166</v>
      </c>
      <c r="I22" s="1">
        <f t="shared" si="7"/>
        <v>0</v>
      </c>
      <c r="K22" s="10">
        <f t="shared" si="2"/>
        <v>0</v>
      </c>
      <c r="L22" s="10">
        <f t="shared" si="3"/>
        <v>0</v>
      </c>
      <c r="M22" s="10">
        <f t="shared" si="4"/>
        <v>0</v>
      </c>
      <c r="N22" s="10">
        <f t="shared" si="5"/>
        <v>0</v>
      </c>
      <c r="O22" s="10">
        <f t="shared" si="8"/>
        <v>0</v>
      </c>
    </row>
    <row r="23" spans="1:15" x14ac:dyDescent="0.35">
      <c r="A23" s="8">
        <v>13</v>
      </c>
      <c r="B23" s="9">
        <f t="shared" si="9"/>
        <v>44256</v>
      </c>
      <c r="C23" s="1"/>
      <c r="D23" s="1"/>
      <c r="E23" s="1"/>
      <c r="F23" s="1">
        <f t="shared" si="0"/>
        <v>0</v>
      </c>
      <c r="G23" s="1">
        <f t="shared" si="1"/>
        <v>3158202.3495022166</v>
      </c>
      <c r="H23" s="1">
        <f t="shared" si="6"/>
        <v>3158202.3495022166</v>
      </c>
      <c r="I23" s="1">
        <f t="shared" si="7"/>
        <v>0</v>
      </c>
      <c r="K23" s="10">
        <f t="shared" si="2"/>
        <v>0</v>
      </c>
      <c r="L23" s="10">
        <f t="shared" si="3"/>
        <v>0</v>
      </c>
      <c r="M23" s="10">
        <f t="shared" si="4"/>
        <v>0</v>
      </c>
      <c r="N23" s="10">
        <f t="shared" si="5"/>
        <v>0</v>
      </c>
      <c r="O23" s="10">
        <f t="shared" si="8"/>
        <v>0</v>
      </c>
    </row>
    <row r="24" spans="1:15" x14ac:dyDescent="0.35">
      <c r="A24" s="8">
        <v>14</v>
      </c>
      <c r="B24" s="9">
        <f t="shared" si="9"/>
        <v>44287</v>
      </c>
      <c r="C24" s="1"/>
      <c r="D24" s="1"/>
      <c r="E24" s="1"/>
      <c r="F24" s="1">
        <f t="shared" si="0"/>
        <v>0</v>
      </c>
      <c r="G24" s="1">
        <f t="shared" si="1"/>
        <v>3158202.3495022166</v>
      </c>
      <c r="H24" s="1">
        <f t="shared" si="6"/>
        <v>3158202.3495022166</v>
      </c>
      <c r="I24" s="1">
        <f t="shared" si="7"/>
        <v>0</v>
      </c>
      <c r="K24" s="10">
        <f t="shared" si="2"/>
        <v>0</v>
      </c>
      <c r="L24" s="10">
        <f t="shared" si="3"/>
        <v>0</v>
      </c>
      <c r="M24" s="10">
        <f t="shared" si="4"/>
        <v>0</v>
      </c>
      <c r="N24" s="10">
        <f t="shared" si="5"/>
        <v>0</v>
      </c>
      <c r="O24" s="10">
        <f t="shared" si="8"/>
        <v>0</v>
      </c>
    </row>
    <row r="25" spans="1:15" x14ac:dyDescent="0.35">
      <c r="A25" s="8">
        <v>15</v>
      </c>
      <c r="B25" s="9">
        <f t="shared" si="9"/>
        <v>44317</v>
      </c>
      <c r="C25" s="1"/>
      <c r="D25" s="1"/>
      <c r="E25" s="1"/>
      <c r="F25" s="1">
        <f t="shared" si="0"/>
        <v>0</v>
      </c>
      <c r="G25" s="1">
        <f t="shared" si="1"/>
        <v>3158202.3495022166</v>
      </c>
      <c r="H25" s="1">
        <f t="shared" si="6"/>
        <v>3158202.3495022166</v>
      </c>
      <c r="I25" s="1">
        <f t="shared" si="7"/>
        <v>0</v>
      </c>
      <c r="K25" s="10">
        <f t="shared" si="2"/>
        <v>0</v>
      </c>
      <c r="L25" s="10">
        <f t="shared" si="3"/>
        <v>0</v>
      </c>
      <c r="M25" s="10">
        <f t="shared" si="4"/>
        <v>0</v>
      </c>
      <c r="N25" s="10">
        <f t="shared" si="5"/>
        <v>0</v>
      </c>
      <c r="O25" s="10">
        <f t="shared" si="8"/>
        <v>0</v>
      </c>
    </row>
    <row r="26" spans="1:15" x14ac:dyDescent="0.35">
      <c r="A26" s="8">
        <v>16</v>
      </c>
      <c r="B26" s="9">
        <f t="shared" si="9"/>
        <v>44348</v>
      </c>
      <c r="C26" s="1"/>
      <c r="D26" s="1"/>
      <c r="E26" s="1"/>
      <c r="F26" s="1">
        <f t="shared" si="0"/>
        <v>0</v>
      </c>
      <c r="G26" s="1">
        <f t="shared" si="1"/>
        <v>3158202.3495022166</v>
      </c>
      <c r="H26" s="1">
        <f t="shared" si="6"/>
        <v>3158202.3495022166</v>
      </c>
      <c r="I26" s="1">
        <f t="shared" si="7"/>
        <v>0</v>
      </c>
      <c r="K26" s="10">
        <f t="shared" si="2"/>
        <v>0</v>
      </c>
      <c r="L26" s="10">
        <f t="shared" si="3"/>
        <v>0</v>
      </c>
      <c r="M26" s="10">
        <f t="shared" si="4"/>
        <v>0</v>
      </c>
      <c r="N26" s="10">
        <f t="shared" si="5"/>
        <v>0</v>
      </c>
      <c r="O26" s="10">
        <f t="shared" si="8"/>
        <v>0</v>
      </c>
    </row>
    <row r="27" spans="1:15" x14ac:dyDescent="0.35">
      <c r="A27" s="8">
        <v>17</v>
      </c>
      <c r="B27" s="9">
        <f t="shared" si="9"/>
        <v>44378</v>
      </c>
      <c r="C27" s="1"/>
      <c r="D27" s="1"/>
      <c r="E27" s="1"/>
      <c r="F27" s="1">
        <f t="shared" si="0"/>
        <v>0</v>
      </c>
      <c r="G27" s="1">
        <f t="shared" si="1"/>
        <v>3158202.3495022166</v>
      </c>
      <c r="H27" s="1">
        <f t="shared" si="6"/>
        <v>3158202.3495022166</v>
      </c>
      <c r="I27" s="1">
        <f t="shared" si="7"/>
        <v>0</v>
      </c>
      <c r="K27" s="10">
        <f t="shared" si="2"/>
        <v>0</v>
      </c>
      <c r="L27" s="10">
        <f t="shared" si="3"/>
        <v>0</v>
      </c>
      <c r="M27" s="10">
        <f t="shared" si="4"/>
        <v>0</v>
      </c>
      <c r="N27" s="10">
        <f t="shared" si="5"/>
        <v>0</v>
      </c>
      <c r="O27" s="10">
        <f t="shared" si="8"/>
        <v>0</v>
      </c>
    </row>
    <row r="28" spans="1:15" x14ac:dyDescent="0.35">
      <c r="A28" s="8">
        <v>18</v>
      </c>
      <c r="B28" s="9">
        <f t="shared" si="9"/>
        <v>44409</v>
      </c>
      <c r="C28" s="1"/>
      <c r="D28" s="1"/>
      <c r="E28" s="1"/>
      <c r="F28" s="1">
        <f t="shared" si="0"/>
        <v>0</v>
      </c>
      <c r="G28" s="1">
        <f t="shared" si="1"/>
        <v>3158202.3495022166</v>
      </c>
      <c r="H28" s="1">
        <f t="shared" si="6"/>
        <v>3158202.3495022166</v>
      </c>
      <c r="I28" s="1">
        <f t="shared" si="7"/>
        <v>0</v>
      </c>
      <c r="K28" s="10">
        <f t="shared" si="2"/>
        <v>0</v>
      </c>
      <c r="L28" s="10">
        <f t="shared" si="3"/>
        <v>0</v>
      </c>
      <c r="M28" s="10">
        <f t="shared" si="4"/>
        <v>0</v>
      </c>
      <c r="N28" s="10">
        <f t="shared" si="5"/>
        <v>0</v>
      </c>
      <c r="O28" s="10">
        <f t="shared" si="8"/>
        <v>0</v>
      </c>
    </row>
    <row r="29" spans="1:15" x14ac:dyDescent="0.35">
      <c r="A29" s="8">
        <v>19</v>
      </c>
      <c r="B29" s="9">
        <f t="shared" si="9"/>
        <v>44440</v>
      </c>
      <c r="C29" s="1"/>
      <c r="D29" s="1"/>
      <c r="E29" s="1"/>
      <c r="F29" s="1">
        <f t="shared" si="0"/>
        <v>0</v>
      </c>
      <c r="G29" s="1">
        <f t="shared" si="1"/>
        <v>3158202.3495022166</v>
      </c>
      <c r="H29" s="1">
        <f t="shared" si="6"/>
        <v>3158202.3495022166</v>
      </c>
      <c r="I29" s="1">
        <f t="shared" si="7"/>
        <v>0</v>
      </c>
      <c r="K29" s="10">
        <f t="shared" si="2"/>
        <v>0</v>
      </c>
      <c r="L29" s="10">
        <f t="shared" si="3"/>
        <v>0</v>
      </c>
      <c r="M29" s="10">
        <f t="shared" si="4"/>
        <v>0</v>
      </c>
      <c r="N29" s="10">
        <f t="shared" si="5"/>
        <v>0</v>
      </c>
      <c r="O29" s="10">
        <f t="shared" si="8"/>
        <v>0</v>
      </c>
    </row>
    <row r="30" spans="1:15" x14ac:dyDescent="0.35">
      <c r="A30" s="8">
        <v>20</v>
      </c>
      <c r="B30" s="9">
        <f t="shared" si="9"/>
        <v>44470</v>
      </c>
      <c r="C30" s="1"/>
      <c r="D30" s="1"/>
      <c r="E30" s="1"/>
      <c r="F30" s="1">
        <f t="shared" si="0"/>
        <v>0</v>
      </c>
      <c r="G30" s="1">
        <f t="shared" si="1"/>
        <v>3158202.3495022166</v>
      </c>
      <c r="H30" s="1">
        <f t="shared" si="6"/>
        <v>3158202.3495022166</v>
      </c>
      <c r="I30" s="1">
        <f t="shared" si="7"/>
        <v>0</v>
      </c>
      <c r="K30" s="10">
        <f t="shared" si="2"/>
        <v>0</v>
      </c>
      <c r="L30" s="10">
        <f t="shared" si="3"/>
        <v>0</v>
      </c>
      <c r="M30" s="10">
        <f t="shared" si="4"/>
        <v>0</v>
      </c>
      <c r="N30" s="10">
        <f t="shared" si="5"/>
        <v>0</v>
      </c>
      <c r="O30" s="10">
        <f t="shared" si="8"/>
        <v>0</v>
      </c>
    </row>
    <row r="31" spans="1:15" x14ac:dyDescent="0.35">
      <c r="A31" s="8">
        <v>21</v>
      </c>
      <c r="B31" s="9">
        <f t="shared" si="9"/>
        <v>44501</v>
      </c>
      <c r="C31" s="1"/>
      <c r="D31" s="1"/>
      <c r="E31" s="1"/>
      <c r="F31" s="1">
        <f t="shared" si="0"/>
        <v>0</v>
      </c>
      <c r="G31" s="1">
        <f t="shared" si="1"/>
        <v>3158202.3495022166</v>
      </c>
      <c r="H31" s="1">
        <f t="shared" si="6"/>
        <v>3158202.3495022166</v>
      </c>
      <c r="I31" s="1">
        <f t="shared" si="7"/>
        <v>0</v>
      </c>
      <c r="K31" s="10">
        <f t="shared" si="2"/>
        <v>0</v>
      </c>
      <c r="L31" s="10">
        <f t="shared" si="3"/>
        <v>0</v>
      </c>
      <c r="M31" s="10">
        <f t="shared" si="4"/>
        <v>0</v>
      </c>
      <c r="N31" s="10">
        <f t="shared" si="5"/>
        <v>0</v>
      </c>
      <c r="O31" s="10">
        <f t="shared" si="8"/>
        <v>0</v>
      </c>
    </row>
    <row r="32" spans="1:15" x14ac:dyDescent="0.35">
      <c r="A32" s="8">
        <v>22</v>
      </c>
      <c r="B32" s="9">
        <f t="shared" si="9"/>
        <v>44531</v>
      </c>
      <c r="C32" s="1"/>
      <c r="D32" s="1"/>
      <c r="E32" s="1"/>
      <c r="F32" s="1">
        <f t="shared" si="0"/>
        <v>0</v>
      </c>
      <c r="G32" s="1">
        <f t="shared" si="1"/>
        <v>3158202.3495022166</v>
      </c>
      <c r="H32" s="1">
        <f t="shared" si="6"/>
        <v>3158202.3495022166</v>
      </c>
      <c r="I32" s="1">
        <f t="shared" si="7"/>
        <v>0</v>
      </c>
      <c r="K32" s="10">
        <f t="shared" si="2"/>
        <v>0</v>
      </c>
      <c r="L32" s="10">
        <f t="shared" si="3"/>
        <v>0</v>
      </c>
      <c r="M32" s="10">
        <f t="shared" si="4"/>
        <v>0</v>
      </c>
      <c r="N32" s="10">
        <f t="shared" si="5"/>
        <v>0</v>
      </c>
      <c r="O32" s="10">
        <f t="shared" si="8"/>
        <v>0</v>
      </c>
    </row>
    <row r="33" spans="1:15" x14ac:dyDescent="0.35">
      <c r="A33" s="8">
        <v>23</v>
      </c>
      <c r="B33" s="9">
        <f t="shared" si="9"/>
        <v>44562</v>
      </c>
      <c r="C33" s="1">
        <v>120602.29</v>
      </c>
      <c r="D33" s="1">
        <f t="shared" ref="D33:D58" si="10">$E$5</f>
        <v>125662.02076923086</v>
      </c>
      <c r="E33" s="1">
        <f t="shared" ref="E33:E54" si="11">(G32-C33)*$B$3/12</f>
        <v>8226.8334944851704</v>
      </c>
      <c r="F33" s="1">
        <f t="shared" si="0"/>
        <v>112375.45650551483</v>
      </c>
      <c r="G33" s="1">
        <f t="shared" si="1"/>
        <v>3045826.8929967019</v>
      </c>
      <c r="H33" s="1">
        <f t="shared" si="6"/>
        <v>3040767.1622274709</v>
      </c>
      <c r="I33" s="1">
        <f t="shared" si="7"/>
        <v>117435.18727474571</v>
      </c>
      <c r="K33" s="10">
        <f t="shared" si="2"/>
        <v>125662.02076923086</v>
      </c>
      <c r="L33" s="10">
        <f t="shared" si="3"/>
        <v>112375.45650551483</v>
      </c>
      <c r="M33" s="10">
        <f t="shared" si="4"/>
        <v>-120602.29</v>
      </c>
      <c r="N33" s="10">
        <f t="shared" si="5"/>
        <v>-117435.18727474571</v>
      </c>
      <c r="O33" s="10">
        <f t="shared" si="8"/>
        <v>0</v>
      </c>
    </row>
    <row r="34" spans="1:15" x14ac:dyDescent="0.35">
      <c r="A34" s="8">
        <v>24</v>
      </c>
      <c r="B34" s="9">
        <f t="shared" si="9"/>
        <v>44593</v>
      </c>
      <c r="C34" s="1">
        <v>120602.29</v>
      </c>
      <c r="D34" s="1">
        <f t="shared" si="10"/>
        <v>125662.02076923086</v>
      </c>
      <c r="E34" s="1">
        <f t="shared" si="11"/>
        <v>7922.4832997827352</v>
      </c>
      <c r="F34" s="1">
        <f t="shared" si="0"/>
        <v>112679.80670021726</v>
      </c>
      <c r="G34" s="1">
        <f t="shared" si="1"/>
        <v>2933147.0862964848</v>
      </c>
      <c r="H34" s="1">
        <f>H33-I34</f>
        <v>2923027.6247580228</v>
      </c>
      <c r="I34" s="1">
        <f t="shared" si="7"/>
        <v>117739.53746944813</v>
      </c>
      <c r="K34" s="10">
        <f t="shared" si="2"/>
        <v>125662.02076923086</v>
      </c>
      <c r="L34" s="10">
        <f t="shared" si="3"/>
        <v>112679.80670021726</v>
      </c>
      <c r="M34" s="10">
        <f t="shared" si="4"/>
        <v>-120602.29</v>
      </c>
      <c r="N34" s="10">
        <f t="shared" si="5"/>
        <v>-117739.53746944813</v>
      </c>
      <c r="O34" s="10">
        <f t="shared" si="8"/>
        <v>0</v>
      </c>
    </row>
    <row r="35" spans="1:15" x14ac:dyDescent="0.35">
      <c r="A35" s="8">
        <v>25</v>
      </c>
      <c r="B35" s="9">
        <f t="shared" si="9"/>
        <v>44621</v>
      </c>
      <c r="C35" s="1">
        <v>124220.36</v>
      </c>
      <c r="D35" s="1">
        <f t="shared" si="10"/>
        <v>125662.02076923086</v>
      </c>
      <c r="E35" s="1">
        <f t="shared" si="11"/>
        <v>7607.5098837196465</v>
      </c>
      <c r="F35" s="1">
        <f t="shared" si="0"/>
        <v>116612.85011628036</v>
      </c>
      <c r="G35" s="1">
        <f t="shared" si="1"/>
        <v>2816534.2361802044</v>
      </c>
      <c r="H35" s="1">
        <f t="shared" ref="H35:H54" si="12">H34-I35</f>
        <v>2804973.1138725118</v>
      </c>
      <c r="I35" s="1">
        <f t="shared" si="7"/>
        <v>118054.51088551122</v>
      </c>
      <c r="K35" s="10">
        <f t="shared" si="2"/>
        <v>125662.02076923086</v>
      </c>
      <c r="L35" s="10">
        <f t="shared" si="3"/>
        <v>116612.85011628036</v>
      </c>
      <c r="M35" s="10">
        <f t="shared" si="4"/>
        <v>-124220.36</v>
      </c>
      <c r="N35" s="10">
        <f t="shared" si="5"/>
        <v>-118054.51088551122</v>
      </c>
      <c r="O35" s="10">
        <f t="shared" si="8"/>
        <v>0</v>
      </c>
    </row>
    <row r="36" spans="1:15" x14ac:dyDescent="0.35">
      <c r="A36" s="8">
        <v>26</v>
      </c>
      <c r="B36" s="9">
        <f t="shared" si="9"/>
        <v>44652</v>
      </c>
      <c r="C36" s="1">
        <v>124220.36</v>
      </c>
      <c r="D36" s="1">
        <f t="shared" si="10"/>
        <v>125662.02076923086</v>
      </c>
      <c r="E36" s="1">
        <f t="shared" si="11"/>
        <v>7291.6834146547217</v>
      </c>
      <c r="F36" s="1">
        <f t="shared" si="0"/>
        <v>116928.67658534528</v>
      </c>
      <c r="G36" s="1">
        <f t="shared" si="1"/>
        <v>2699605.5595948594</v>
      </c>
      <c r="H36" s="1">
        <f t="shared" si="12"/>
        <v>2686602.7765179356</v>
      </c>
      <c r="I36" s="1">
        <f t="shared" si="7"/>
        <v>118370.33735457614</v>
      </c>
      <c r="K36" s="10">
        <f t="shared" si="2"/>
        <v>125662.02076923086</v>
      </c>
      <c r="L36" s="10">
        <f t="shared" si="3"/>
        <v>116928.67658534528</v>
      </c>
      <c r="M36" s="10">
        <f t="shared" si="4"/>
        <v>-124220.36</v>
      </c>
      <c r="N36" s="10">
        <f t="shared" si="5"/>
        <v>-118370.33735457614</v>
      </c>
      <c r="O36" s="10">
        <f t="shared" si="8"/>
        <v>0</v>
      </c>
    </row>
    <row r="37" spans="1:15" x14ac:dyDescent="0.35">
      <c r="A37" s="8">
        <v>27</v>
      </c>
      <c r="B37" s="9">
        <f t="shared" si="9"/>
        <v>44682</v>
      </c>
      <c r="C37" s="1">
        <v>124220.36</v>
      </c>
      <c r="D37" s="1">
        <f t="shared" si="10"/>
        <v>125662.02076923086</v>
      </c>
      <c r="E37" s="1">
        <f t="shared" si="11"/>
        <v>6975.0015822360774</v>
      </c>
      <c r="F37" s="1">
        <f t="shared" si="0"/>
        <v>117245.35841776393</v>
      </c>
      <c r="G37" s="1">
        <f t="shared" si="1"/>
        <v>2582360.2011770955</v>
      </c>
      <c r="H37" s="1">
        <f t="shared" si="12"/>
        <v>2567915.7573309406</v>
      </c>
      <c r="I37" s="1">
        <f t="shared" si="7"/>
        <v>118687.0191869948</v>
      </c>
      <c r="K37" s="10">
        <f t="shared" si="2"/>
        <v>125662.02076923086</v>
      </c>
      <c r="L37" s="10">
        <f t="shared" si="3"/>
        <v>117245.35841776393</v>
      </c>
      <c r="M37" s="10">
        <f t="shared" si="4"/>
        <v>-124220.36</v>
      </c>
      <c r="N37" s="10">
        <f t="shared" si="5"/>
        <v>-118687.0191869948</v>
      </c>
      <c r="O37" s="10">
        <f t="shared" si="8"/>
        <v>0</v>
      </c>
    </row>
    <row r="38" spans="1:15" x14ac:dyDescent="0.35">
      <c r="A38" s="8">
        <v>28</v>
      </c>
      <c r="B38" s="9">
        <f t="shared" si="9"/>
        <v>44713</v>
      </c>
      <c r="C38" s="1">
        <v>124220.36</v>
      </c>
      <c r="D38" s="1">
        <f t="shared" si="10"/>
        <v>125662.02076923086</v>
      </c>
      <c r="E38" s="1">
        <f t="shared" si="11"/>
        <v>6657.4620698546341</v>
      </c>
      <c r="F38" s="1">
        <f t="shared" si="0"/>
        <v>117562.89793014537</v>
      </c>
      <c r="G38" s="1">
        <f t="shared" si="1"/>
        <v>2464797.3032469503</v>
      </c>
      <c r="H38" s="1">
        <f t="shared" si="12"/>
        <v>2448911.1986315642</v>
      </c>
      <c r="I38" s="1">
        <f t="shared" si="7"/>
        <v>119004.55869937623</v>
      </c>
      <c r="K38" s="10">
        <f t="shared" si="2"/>
        <v>125662.02076923086</v>
      </c>
      <c r="L38" s="10">
        <f t="shared" si="3"/>
        <v>117562.89793014537</v>
      </c>
      <c r="M38" s="10">
        <f t="shared" si="4"/>
        <v>-124220.36</v>
      </c>
      <c r="N38" s="10">
        <f t="shared" si="5"/>
        <v>-119004.55869937623</v>
      </c>
      <c r="O38" s="10">
        <f t="shared" si="8"/>
        <v>0</v>
      </c>
    </row>
    <row r="39" spans="1:15" x14ac:dyDescent="0.35">
      <c r="A39" s="8">
        <v>29</v>
      </c>
      <c r="B39" s="9">
        <f t="shared" si="9"/>
        <v>44743</v>
      </c>
      <c r="C39" s="1">
        <v>124220.36</v>
      </c>
      <c r="D39" s="1">
        <f t="shared" si="10"/>
        <v>125662.02076923086</v>
      </c>
      <c r="E39" s="1">
        <f t="shared" si="11"/>
        <v>6339.0625546271576</v>
      </c>
      <c r="F39" s="1">
        <f t="shared" si="0"/>
        <v>117881.29744537284</v>
      </c>
      <c r="G39" s="1">
        <f t="shared" si="1"/>
        <v>2346916.0058015776</v>
      </c>
      <c r="H39" s="1">
        <f t="shared" si="12"/>
        <v>2329588.2404169603</v>
      </c>
      <c r="I39" s="1">
        <f t="shared" si="7"/>
        <v>119322.9582146037</v>
      </c>
      <c r="K39" s="10">
        <f t="shared" si="2"/>
        <v>125662.02076923086</v>
      </c>
      <c r="L39" s="10">
        <f t="shared" si="3"/>
        <v>117881.29744537284</v>
      </c>
      <c r="M39" s="10">
        <f t="shared" si="4"/>
        <v>-124220.36</v>
      </c>
      <c r="N39" s="10">
        <f t="shared" si="5"/>
        <v>-119322.9582146037</v>
      </c>
      <c r="O39" s="10">
        <f t="shared" si="8"/>
        <v>0</v>
      </c>
    </row>
    <row r="40" spans="1:15" x14ac:dyDescent="0.35">
      <c r="A40" s="8">
        <v>30</v>
      </c>
      <c r="B40" s="9">
        <f t="shared" si="9"/>
        <v>44774</v>
      </c>
      <c r="C40" s="1">
        <v>124220.36</v>
      </c>
      <c r="D40" s="1">
        <f t="shared" si="10"/>
        <v>125662.02076923086</v>
      </c>
      <c r="E40" s="1">
        <f t="shared" si="11"/>
        <v>6019.8007073792733</v>
      </c>
      <c r="F40" s="1">
        <f t="shared" si="0"/>
        <v>118200.55929262073</v>
      </c>
      <c r="G40" s="1">
        <f t="shared" si="1"/>
        <v>2228715.4465089571</v>
      </c>
      <c r="H40" s="1">
        <f t="shared" si="12"/>
        <v>2209946.0203551087</v>
      </c>
      <c r="I40" s="1">
        <f t="shared" si="7"/>
        <v>119642.22006185159</v>
      </c>
      <c r="K40" s="10">
        <f t="shared" si="2"/>
        <v>125662.02076923086</v>
      </c>
      <c r="L40" s="10">
        <f t="shared" si="3"/>
        <v>118200.55929262073</v>
      </c>
      <c r="M40" s="10">
        <f t="shared" si="4"/>
        <v>-124220.36</v>
      </c>
      <c r="N40" s="10">
        <f t="shared" si="5"/>
        <v>-119642.22006185159</v>
      </c>
      <c r="O40" s="10">
        <f t="shared" si="8"/>
        <v>0</v>
      </c>
    </row>
    <row r="41" spans="1:15" x14ac:dyDescent="0.35">
      <c r="A41" s="8">
        <v>31</v>
      </c>
      <c r="B41" s="9">
        <f t="shared" si="9"/>
        <v>44805</v>
      </c>
      <c r="C41" s="1">
        <v>124220.36</v>
      </c>
      <c r="D41" s="1">
        <f t="shared" si="10"/>
        <v>125662.02076923086</v>
      </c>
      <c r="E41" s="1">
        <f t="shared" si="11"/>
        <v>5699.6741926284258</v>
      </c>
      <c r="F41" s="1">
        <f t="shared" si="0"/>
        <v>118520.68580737157</v>
      </c>
      <c r="G41" s="1">
        <f t="shared" si="1"/>
        <v>2110194.7607015856</v>
      </c>
      <c r="H41" s="1">
        <f t="shared" si="12"/>
        <v>2089983.6737785062</v>
      </c>
      <c r="I41" s="1">
        <f t="shared" si="7"/>
        <v>119962.34657660242</v>
      </c>
      <c r="K41" s="10">
        <f t="shared" si="2"/>
        <v>125662.02076923086</v>
      </c>
      <c r="L41" s="10">
        <f t="shared" si="3"/>
        <v>118520.68580737157</v>
      </c>
      <c r="M41" s="10">
        <f t="shared" si="4"/>
        <v>-124220.36</v>
      </c>
      <c r="N41" s="10">
        <f t="shared" si="5"/>
        <v>-119962.34657660242</v>
      </c>
      <c r="O41" s="10">
        <f t="shared" si="8"/>
        <v>0</v>
      </c>
    </row>
    <row r="42" spans="1:15" x14ac:dyDescent="0.35">
      <c r="A42" s="8">
        <v>32</v>
      </c>
      <c r="B42" s="9">
        <f t="shared" si="9"/>
        <v>44835</v>
      </c>
      <c r="C42" s="1">
        <v>124220.36</v>
      </c>
      <c r="D42" s="1">
        <f t="shared" si="10"/>
        <v>125662.02076923086</v>
      </c>
      <c r="E42" s="1">
        <f t="shared" si="11"/>
        <v>5378.6806685667943</v>
      </c>
      <c r="F42" s="1">
        <f t="shared" si="0"/>
        <v>118841.6793314332</v>
      </c>
      <c r="G42" s="15">
        <f t="shared" si="1"/>
        <v>1991353.0813701523</v>
      </c>
      <c r="H42" s="15">
        <f t="shared" si="12"/>
        <v>1969700.3336778423</v>
      </c>
      <c r="I42" s="1">
        <f t="shared" si="7"/>
        <v>120283.34010066405</v>
      </c>
      <c r="K42" s="10">
        <f t="shared" si="2"/>
        <v>125662.02076923086</v>
      </c>
      <c r="L42" s="10">
        <f t="shared" si="3"/>
        <v>118841.6793314332</v>
      </c>
      <c r="M42" s="10">
        <f t="shared" si="4"/>
        <v>-124220.36</v>
      </c>
      <c r="N42" s="10">
        <f t="shared" si="5"/>
        <v>-120283.34010066405</v>
      </c>
      <c r="O42" s="10">
        <f t="shared" si="8"/>
        <v>0</v>
      </c>
    </row>
    <row r="43" spans="1:15" x14ac:dyDescent="0.35">
      <c r="A43" s="8">
        <v>33</v>
      </c>
      <c r="B43" s="9">
        <f t="shared" si="9"/>
        <v>44866</v>
      </c>
      <c r="C43" s="1">
        <v>124220.36</v>
      </c>
      <c r="D43" s="1">
        <f t="shared" si="10"/>
        <v>125662.02076923086</v>
      </c>
      <c r="E43" s="1">
        <f t="shared" si="11"/>
        <v>5056.8177870441623</v>
      </c>
      <c r="F43" s="1">
        <f t="shared" si="0"/>
        <v>119163.54221295584</v>
      </c>
      <c r="G43" s="1">
        <f t="shared" si="1"/>
        <v>1872189.5391571964</v>
      </c>
      <c r="H43" s="1">
        <f t="shared" si="12"/>
        <v>1849095.1306956555</v>
      </c>
      <c r="I43" s="1">
        <f t="shared" si="7"/>
        <v>120605.2029821867</v>
      </c>
      <c r="K43" s="10">
        <f t="shared" si="2"/>
        <v>125662.02076923086</v>
      </c>
      <c r="L43" s="10">
        <f t="shared" si="3"/>
        <v>119163.54221295584</v>
      </c>
      <c r="M43" s="10">
        <f t="shared" si="4"/>
        <v>-124220.36</v>
      </c>
      <c r="N43" s="10">
        <f t="shared" si="5"/>
        <v>-120605.2029821867</v>
      </c>
      <c r="O43" s="10">
        <f t="shared" si="8"/>
        <v>0</v>
      </c>
    </row>
    <row r="44" spans="1:15" x14ac:dyDescent="0.35">
      <c r="A44" s="8">
        <v>34</v>
      </c>
      <c r="B44" s="9">
        <f t="shared" si="9"/>
        <v>44896</v>
      </c>
      <c r="C44" s="1">
        <v>124220.36</v>
      </c>
      <c r="D44" s="1">
        <f t="shared" si="10"/>
        <v>125662.02076923086</v>
      </c>
      <c r="E44" s="1">
        <f t="shared" si="11"/>
        <v>4734.0831935507404</v>
      </c>
      <c r="F44" s="1">
        <f t="shared" si="0"/>
        <v>119486.27680644926</v>
      </c>
      <c r="G44" s="31">
        <f t="shared" si="1"/>
        <v>1752703.2623507471</v>
      </c>
      <c r="H44" s="31">
        <f t="shared" si="12"/>
        <v>1728167.1931199753</v>
      </c>
      <c r="I44" s="1">
        <f t="shared" si="7"/>
        <v>120927.93757568013</v>
      </c>
      <c r="K44" s="10">
        <f t="shared" si="2"/>
        <v>125662.02076923086</v>
      </c>
      <c r="L44" s="10">
        <f t="shared" si="3"/>
        <v>119486.27680644926</v>
      </c>
      <c r="M44" s="10">
        <f t="shared" si="4"/>
        <v>-124220.36</v>
      </c>
      <c r="N44" s="10">
        <f t="shared" si="5"/>
        <v>-120927.93757568013</v>
      </c>
      <c r="O44" s="10">
        <f t="shared" si="8"/>
        <v>0</v>
      </c>
    </row>
    <row r="45" spans="1:15" x14ac:dyDescent="0.35">
      <c r="A45" s="8">
        <v>35</v>
      </c>
      <c r="B45" s="9">
        <f t="shared" si="9"/>
        <v>44927</v>
      </c>
      <c r="C45" s="1">
        <v>124220.36</v>
      </c>
      <c r="D45" s="1">
        <f t="shared" si="10"/>
        <v>125662.02076923086</v>
      </c>
      <c r="E45" s="1">
        <f t="shared" si="11"/>
        <v>4410.47452719994</v>
      </c>
      <c r="F45" s="1">
        <f t="shared" si="0"/>
        <v>119809.88547280006</v>
      </c>
      <c r="G45" s="1">
        <f t="shared" si="1"/>
        <v>1632893.376877947</v>
      </c>
      <c r="H45" s="1">
        <f t="shared" si="12"/>
        <v>1606915.6468779445</v>
      </c>
      <c r="I45" s="1">
        <f t="shared" si="7"/>
        <v>121251.5462420309</v>
      </c>
      <c r="K45" s="10">
        <f t="shared" si="2"/>
        <v>125662.02076923086</v>
      </c>
      <c r="L45" s="10">
        <f t="shared" si="3"/>
        <v>119809.88547280006</v>
      </c>
      <c r="M45" s="10">
        <f t="shared" si="4"/>
        <v>-124220.36</v>
      </c>
      <c r="N45" s="10">
        <f t="shared" si="5"/>
        <v>-121251.5462420309</v>
      </c>
      <c r="O45" s="10">
        <f t="shared" si="8"/>
        <v>0</v>
      </c>
    </row>
    <row r="46" spans="1:15" x14ac:dyDescent="0.35">
      <c r="A46" s="8">
        <v>36</v>
      </c>
      <c r="B46" s="9">
        <f t="shared" si="9"/>
        <v>44958</v>
      </c>
      <c r="C46" s="1">
        <v>124220.36</v>
      </c>
      <c r="D46" s="1">
        <f t="shared" si="10"/>
        <v>125662.02076923086</v>
      </c>
      <c r="E46" s="1">
        <f t="shared" si="11"/>
        <v>4085.9894207111065</v>
      </c>
      <c r="F46" s="1">
        <f t="shared" si="0"/>
        <v>120134.37057928889</v>
      </c>
      <c r="G46" s="1">
        <f t="shared" si="1"/>
        <v>1512759.006298658</v>
      </c>
      <c r="H46" s="1">
        <f t="shared" si="12"/>
        <v>1485339.6155294247</v>
      </c>
      <c r="I46" s="1">
        <f t="shared" si="7"/>
        <v>121576.03134851977</v>
      </c>
      <c r="K46" s="10">
        <f t="shared" si="2"/>
        <v>125662.02076923086</v>
      </c>
      <c r="L46" s="10">
        <f t="shared" si="3"/>
        <v>120134.37057928889</v>
      </c>
      <c r="M46" s="10">
        <f t="shared" si="4"/>
        <v>-124220.36</v>
      </c>
      <c r="N46" s="10">
        <f t="shared" si="5"/>
        <v>-121576.03134851977</v>
      </c>
      <c r="O46" s="10">
        <f t="shared" si="8"/>
        <v>0</v>
      </c>
    </row>
    <row r="47" spans="1:15" x14ac:dyDescent="0.35">
      <c r="A47" s="8">
        <v>37</v>
      </c>
      <c r="B47" s="9">
        <f t="shared" si="9"/>
        <v>44986</v>
      </c>
      <c r="C47" s="1">
        <v>127946.97</v>
      </c>
      <c r="D47" s="1">
        <f t="shared" si="10"/>
        <v>125662.02076923086</v>
      </c>
      <c r="E47" s="1">
        <f t="shared" si="11"/>
        <v>3750.5325983088655</v>
      </c>
      <c r="F47" s="1">
        <f t="shared" si="0"/>
        <v>124196.43740169113</v>
      </c>
      <c r="G47" s="1">
        <f t="shared" si="1"/>
        <v>1388562.5688969668</v>
      </c>
      <c r="H47" s="1">
        <f t="shared" si="12"/>
        <v>1363428.1273585027</v>
      </c>
      <c r="I47" s="1">
        <f t="shared" si="7"/>
        <v>121911.48817092201</v>
      </c>
      <c r="K47" s="10">
        <f t="shared" si="2"/>
        <v>125662.02076923086</v>
      </c>
      <c r="L47" s="10">
        <f t="shared" si="3"/>
        <v>124196.43740169113</v>
      </c>
      <c r="M47" s="10">
        <f t="shared" si="4"/>
        <v>-127946.97</v>
      </c>
      <c r="N47" s="10">
        <f t="shared" si="5"/>
        <v>-121911.48817092201</v>
      </c>
      <c r="O47" s="10">
        <f t="shared" si="8"/>
        <v>0</v>
      </c>
    </row>
    <row r="48" spans="1:15" x14ac:dyDescent="0.35">
      <c r="A48" s="8">
        <v>38</v>
      </c>
      <c r="B48" s="9">
        <f t="shared" si="9"/>
        <v>45017</v>
      </c>
      <c r="C48" s="1">
        <v>127946.97</v>
      </c>
      <c r="D48" s="1">
        <f t="shared" si="10"/>
        <v>125662.02076923086</v>
      </c>
      <c r="E48" s="1">
        <f t="shared" si="11"/>
        <v>3414.1672470126182</v>
      </c>
      <c r="F48" s="1">
        <f t="shared" si="0"/>
        <v>124532.80275298738</v>
      </c>
      <c r="G48" s="1">
        <f t="shared" si="1"/>
        <v>1264029.7661439795</v>
      </c>
      <c r="H48" s="1">
        <f t="shared" si="12"/>
        <v>1241180.2738362844</v>
      </c>
      <c r="I48" s="1">
        <f t="shared" si="7"/>
        <v>122247.85352221824</v>
      </c>
      <c r="K48" s="10">
        <f t="shared" si="2"/>
        <v>125662.02076923086</v>
      </c>
      <c r="L48" s="10">
        <f t="shared" si="3"/>
        <v>124532.80275298738</v>
      </c>
      <c r="M48" s="10">
        <f t="shared" si="4"/>
        <v>-127946.97</v>
      </c>
      <c r="N48" s="10">
        <f t="shared" si="5"/>
        <v>-122247.85352221824</v>
      </c>
      <c r="O48" s="10">
        <f t="shared" si="8"/>
        <v>0</v>
      </c>
    </row>
    <row r="49" spans="1:15" x14ac:dyDescent="0.35">
      <c r="A49" s="8">
        <v>39</v>
      </c>
      <c r="B49" s="9">
        <f t="shared" si="9"/>
        <v>45047</v>
      </c>
      <c r="C49" s="1">
        <v>127946.97</v>
      </c>
      <c r="D49" s="1">
        <f t="shared" si="10"/>
        <v>125662.02076923086</v>
      </c>
      <c r="E49" s="1">
        <f t="shared" si="11"/>
        <v>3076.8909062232779</v>
      </c>
      <c r="F49" s="1">
        <f t="shared" si="0"/>
        <v>124870.07909377673</v>
      </c>
      <c r="G49" s="1">
        <f t="shared" si="1"/>
        <v>1139159.6870502029</v>
      </c>
      <c r="H49" s="1">
        <f t="shared" si="12"/>
        <v>1118595.1439732767</v>
      </c>
      <c r="I49" s="1">
        <f t="shared" si="7"/>
        <v>122585.12986300761</v>
      </c>
      <c r="K49" s="10">
        <f t="shared" si="2"/>
        <v>125662.02076923086</v>
      </c>
      <c r="L49" s="10">
        <f t="shared" si="3"/>
        <v>124870.07909377673</v>
      </c>
      <c r="M49" s="10">
        <f t="shared" si="4"/>
        <v>-127946.97</v>
      </c>
      <c r="N49" s="10">
        <f t="shared" si="5"/>
        <v>-122585.12986300761</v>
      </c>
      <c r="O49" s="10">
        <f t="shared" si="8"/>
        <v>0</v>
      </c>
    </row>
    <row r="50" spans="1:15" x14ac:dyDescent="0.35">
      <c r="A50" s="8">
        <v>40</v>
      </c>
      <c r="B50" s="9">
        <f t="shared" si="9"/>
        <v>45078</v>
      </c>
      <c r="C50" s="1">
        <v>127946.97</v>
      </c>
      <c r="D50" s="1">
        <f t="shared" si="10"/>
        <v>125662.02076923086</v>
      </c>
      <c r="E50" s="1">
        <f t="shared" si="11"/>
        <v>2738.7011086776329</v>
      </c>
      <c r="F50" s="1">
        <f t="shared" si="0"/>
        <v>125208.26889132237</v>
      </c>
      <c r="G50" s="1">
        <f t="shared" si="1"/>
        <v>1013951.4181588806</v>
      </c>
      <c r="H50" s="1">
        <f t="shared" si="12"/>
        <v>995671.82431272347</v>
      </c>
      <c r="I50" s="1">
        <f t="shared" si="7"/>
        <v>122923.31966055321</v>
      </c>
      <c r="K50" s="10">
        <f t="shared" si="2"/>
        <v>125662.02076923086</v>
      </c>
      <c r="L50" s="10">
        <f t="shared" si="3"/>
        <v>125208.26889132237</v>
      </c>
      <c r="M50" s="10">
        <f t="shared" si="4"/>
        <v>-127946.97</v>
      </c>
      <c r="N50" s="10">
        <f t="shared" si="5"/>
        <v>-122923.31966055321</v>
      </c>
      <c r="O50" s="10">
        <f t="shared" si="8"/>
        <v>0</v>
      </c>
    </row>
    <row r="51" spans="1:15" x14ac:dyDescent="0.35">
      <c r="A51" s="8">
        <v>41</v>
      </c>
      <c r="B51" s="9">
        <f t="shared" si="9"/>
        <v>45108</v>
      </c>
      <c r="C51" s="1">
        <v>127946.97</v>
      </c>
      <c r="D51" s="1">
        <f t="shared" si="10"/>
        <v>125662.02076923086</v>
      </c>
      <c r="E51" s="1">
        <f t="shared" si="11"/>
        <v>2399.5953804303017</v>
      </c>
      <c r="F51" s="1">
        <f t="shared" si="0"/>
        <v>125547.3746195697</v>
      </c>
      <c r="G51" s="1">
        <f t="shared" si="1"/>
        <v>888404.04353931092</v>
      </c>
      <c r="H51" s="1">
        <f t="shared" si="12"/>
        <v>872409.39892392291</v>
      </c>
      <c r="I51" s="1">
        <f t="shared" si="7"/>
        <v>123262.42538880056</v>
      </c>
      <c r="K51" s="10">
        <f t="shared" si="2"/>
        <v>125662.02076923086</v>
      </c>
      <c r="L51" s="10">
        <f t="shared" si="3"/>
        <v>125547.3746195697</v>
      </c>
      <c r="M51" s="10">
        <f t="shared" si="4"/>
        <v>-127946.97</v>
      </c>
      <c r="N51" s="10">
        <f t="shared" si="5"/>
        <v>-123262.42538880056</v>
      </c>
      <c r="O51" s="10">
        <f t="shared" si="8"/>
        <v>0</v>
      </c>
    </row>
    <row r="52" spans="1:15" x14ac:dyDescent="0.35">
      <c r="A52" s="8">
        <v>42</v>
      </c>
      <c r="B52" s="9">
        <f t="shared" si="9"/>
        <v>45139</v>
      </c>
      <c r="C52" s="1">
        <v>127946.97</v>
      </c>
      <c r="D52" s="1">
        <f t="shared" si="10"/>
        <v>125662.02076923086</v>
      </c>
      <c r="E52" s="1">
        <f t="shared" si="11"/>
        <v>2059.5712408356339</v>
      </c>
      <c r="F52" s="1">
        <f t="shared" si="0"/>
        <v>125887.39875916437</v>
      </c>
      <c r="G52" s="1">
        <f t="shared" si="1"/>
        <v>762516.64478014654</v>
      </c>
      <c r="H52" s="1">
        <f t="shared" si="12"/>
        <v>748806.94939552771</v>
      </c>
      <c r="I52" s="1">
        <f t="shared" si="7"/>
        <v>123602.44952839523</v>
      </c>
      <c r="K52" s="10">
        <f t="shared" si="2"/>
        <v>125662.02076923086</v>
      </c>
      <c r="L52" s="10">
        <f t="shared" si="3"/>
        <v>125887.39875916437</v>
      </c>
      <c r="M52" s="10">
        <f t="shared" si="4"/>
        <v>-127946.97</v>
      </c>
      <c r="N52" s="10">
        <f t="shared" si="5"/>
        <v>-123602.44952839523</v>
      </c>
      <c r="O52" s="10">
        <f t="shared" si="8"/>
        <v>0</v>
      </c>
    </row>
    <row r="53" spans="1:15" x14ac:dyDescent="0.35">
      <c r="A53" s="8">
        <v>43</v>
      </c>
      <c r="B53" s="9">
        <f t="shared" si="9"/>
        <v>45170</v>
      </c>
      <c r="C53" s="1">
        <v>127946.97</v>
      </c>
      <c r="D53" s="1">
        <f t="shared" si="10"/>
        <v>125662.02076923086</v>
      </c>
      <c r="E53" s="1">
        <f t="shared" si="11"/>
        <v>1718.6262025295637</v>
      </c>
      <c r="F53" s="1">
        <f t="shared" si="0"/>
        <v>126228.34379747044</v>
      </c>
      <c r="G53" s="1">
        <f t="shared" si="1"/>
        <v>636288.3009826761</v>
      </c>
      <c r="H53" s="1">
        <f t="shared" si="12"/>
        <v>624863.55482882645</v>
      </c>
      <c r="I53" s="1">
        <f t="shared" si="7"/>
        <v>123943.39456670129</v>
      </c>
      <c r="K53" s="10">
        <f t="shared" si="2"/>
        <v>125662.02076923086</v>
      </c>
      <c r="L53" s="10">
        <f t="shared" si="3"/>
        <v>126228.34379747044</v>
      </c>
      <c r="M53" s="10">
        <f t="shared" si="4"/>
        <v>-127946.97</v>
      </c>
      <c r="N53" s="10">
        <f t="shared" si="5"/>
        <v>-123943.39456670129</v>
      </c>
      <c r="O53" s="10">
        <f t="shared" si="8"/>
        <v>0</v>
      </c>
    </row>
    <row r="54" spans="1:15" x14ac:dyDescent="0.35">
      <c r="A54" s="8">
        <v>44</v>
      </c>
      <c r="B54" s="9">
        <f t="shared" si="9"/>
        <v>45200</v>
      </c>
      <c r="C54" s="1">
        <v>127946.97</v>
      </c>
      <c r="D54" s="1">
        <f t="shared" si="10"/>
        <v>125662.02076923086</v>
      </c>
      <c r="E54" s="1">
        <f t="shared" si="11"/>
        <v>1376.7577714114148</v>
      </c>
      <c r="F54" s="1">
        <f t="shared" si="0"/>
        <v>126570.21222858859</v>
      </c>
      <c r="G54" s="1">
        <f t="shared" si="1"/>
        <v>509718.08875408751</v>
      </c>
      <c r="H54" s="1">
        <f t="shared" si="12"/>
        <v>500578.29183100699</v>
      </c>
      <c r="I54" s="1">
        <f t="shared" si="7"/>
        <v>124285.26299781943</v>
      </c>
      <c r="K54" s="10">
        <f t="shared" si="2"/>
        <v>125662.02076923086</v>
      </c>
      <c r="L54" s="10">
        <f t="shared" si="3"/>
        <v>126570.21222858859</v>
      </c>
      <c r="M54" s="10">
        <f t="shared" si="4"/>
        <v>-127946.97</v>
      </c>
      <c r="N54" s="10">
        <f t="shared" si="5"/>
        <v>-124285.26299781943</v>
      </c>
      <c r="O54" s="10">
        <f t="shared" si="8"/>
        <v>0</v>
      </c>
    </row>
    <row r="55" spans="1:15" x14ac:dyDescent="0.35">
      <c r="A55" s="8">
        <v>45</v>
      </c>
      <c r="B55" s="9">
        <f t="shared" si="9"/>
        <v>45231</v>
      </c>
      <c r="C55" s="1">
        <v>127946.97</v>
      </c>
      <c r="D55" s="1">
        <f t="shared" si="10"/>
        <v>125662.02076923086</v>
      </c>
      <c r="E55" s="1">
        <f t="shared" ref="E55:E58" si="13">(G54-C55)*$B$3/12</f>
        <v>1033.9634466256537</v>
      </c>
      <c r="F55" s="1">
        <f t="shared" ref="F55:F58" si="14">C55-E55</f>
        <v>126913.00655337435</v>
      </c>
      <c r="G55" s="1">
        <f t="shared" ref="G55:G58" si="15">G54-C55+E55</f>
        <v>382805.08220071311</v>
      </c>
      <c r="H55" s="1">
        <f t="shared" ref="H55:H58" si="16">H54-I55</f>
        <v>375950.23450840183</v>
      </c>
      <c r="I55" s="1">
        <f t="shared" ref="I55:I58" si="17">D55+F55-C55</f>
        <v>124628.05732260519</v>
      </c>
      <c r="K55" s="10">
        <f t="shared" ref="K55:K58" si="18">D55</f>
        <v>125662.02076923086</v>
      </c>
      <c r="L55" s="10">
        <f t="shared" ref="L55:L58" si="19">F55</f>
        <v>126913.00655337435</v>
      </c>
      <c r="M55" s="10">
        <f t="shared" ref="M55:M58" si="20">-C55</f>
        <v>-127946.97</v>
      </c>
      <c r="N55" s="10">
        <f t="shared" ref="N55:N58" si="21">-I55</f>
        <v>-124628.05732260519</v>
      </c>
      <c r="O55" s="10">
        <f t="shared" ref="O55:O58" si="22">SUM(K55:N55)</f>
        <v>0</v>
      </c>
    </row>
    <row r="56" spans="1:15" x14ac:dyDescent="0.35">
      <c r="A56" s="8">
        <v>46</v>
      </c>
      <c r="B56" s="9">
        <f t="shared" si="9"/>
        <v>45261</v>
      </c>
      <c r="C56" s="1">
        <v>127946.97</v>
      </c>
      <c r="D56" s="1">
        <f t="shared" si="10"/>
        <v>125662.02076923086</v>
      </c>
      <c r="E56" s="1">
        <f t="shared" si="13"/>
        <v>690.24072054359794</v>
      </c>
      <c r="F56" s="1">
        <f t="shared" si="14"/>
        <v>127256.7292794564</v>
      </c>
      <c r="G56" s="1">
        <f t="shared" si="15"/>
        <v>255548.35292125671</v>
      </c>
      <c r="H56" s="1">
        <f t="shared" si="16"/>
        <v>250978.45445971456</v>
      </c>
      <c r="I56" s="1">
        <f t="shared" si="17"/>
        <v>124971.78004868727</v>
      </c>
      <c r="K56" s="10">
        <f t="shared" si="18"/>
        <v>125662.02076923086</v>
      </c>
      <c r="L56" s="10">
        <f t="shared" si="19"/>
        <v>127256.7292794564</v>
      </c>
      <c r="M56" s="10">
        <f t="shared" si="20"/>
        <v>-127946.97</v>
      </c>
      <c r="N56" s="10">
        <f t="shared" si="21"/>
        <v>-124971.78004868727</v>
      </c>
      <c r="O56" s="10">
        <f t="shared" si="22"/>
        <v>0</v>
      </c>
    </row>
    <row r="57" spans="1:15" x14ac:dyDescent="0.35">
      <c r="A57" s="8">
        <v>47</v>
      </c>
      <c r="B57" s="9">
        <f t="shared" si="9"/>
        <v>45292</v>
      </c>
      <c r="C57" s="1">
        <v>127946.97</v>
      </c>
      <c r="D57" s="1">
        <f t="shared" si="10"/>
        <v>125662.02076923086</v>
      </c>
      <c r="E57" s="1">
        <f t="shared" si="13"/>
        <v>345.5870787450703</v>
      </c>
      <c r="F57" s="1">
        <f t="shared" si="14"/>
        <v>127601.38292125493</v>
      </c>
      <c r="G57" s="1">
        <f t="shared" si="15"/>
        <v>127946.97000000178</v>
      </c>
      <c r="H57" s="1">
        <f t="shared" si="16"/>
        <v>125662.02076922875</v>
      </c>
      <c r="I57" s="1">
        <f t="shared" si="17"/>
        <v>125316.43369048581</v>
      </c>
      <c r="K57" s="10">
        <f t="shared" si="18"/>
        <v>125662.02076923086</v>
      </c>
      <c r="L57" s="10">
        <f t="shared" si="19"/>
        <v>127601.38292125493</v>
      </c>
      <c r="M57" s="10">
        <f t="shared" si="20"/>
        <v>-127946.97</v>
      </c>
      <c r="N57" s="10">
        <f t="shared" si="21"/>
        <v>-125316.43369048581</v>
      </c>
      <c r="O57" s="10">
        <f t="shared" si="22"/>
        <v>0</v>
      </c>
    </row>
    <row r="58" spans="1:15" x14ac:dyDescent="0.35">
      <c r="A58" s="8">
        <v>48</v>
      </c>
      <c r="B58" s="9">
        <f t="shared" si="9"/>
        <v>45323</v>
      </c>
      <c r="C58" s="1">
        <v>127946.97</v>
      </c>
      <c r="D58" s="1">
        <f t="shared" si="10"/>
        <v>125662.02076923086</v>
      </c>
      <c r="E58" s="1">
        <f t="shared" si="13"/>
        <v>4.808195323372881E-12</v>
      </c>
      <c r="F58" s="1">
        <f t="shared" si="14"/>
        <v>127946.97</v>
      </c>
      <c r="G58" s="1">
        <f t="shared" si="15"/>
        <v>1.7801418531841288E-9</v>
      </c>
      <c r="H58" s="1">
        <f t="shared" si="16"/>
        <v>-2.1245796233415604E-9</v>
      </c>
      <c r="I58" s="1">
        <f t="shared" si="17"/>
        <v>125662.02076923088</v>
      </c>
      <c r="K58" s="10">
        <f t="shared" si="18"/>
        <v>125662.02076923086</v>
      </c>
      <c r="L58" s="10">
        <f t="shared" si="19"/>
        <v>127946.97</v>
      </c>
      <c r="M58" s="10">
        <f t="shared" si="20"/>
        <v>-127946.97</v>
      </c>
      <c r="N58" s="10">
        <f t="shared" si="21"/>
        <v>-125662.02076923088</v>
      </c>
      <c r="O58" s="10">
        <f t="shared" si="22"/>
        <v>0</v>
      </c>
    </row>
    <row r="59" spans="1:15" x14ac:dyDescent="0.35">
      <c r="A59" s="8"/>
    </row>
    <row r="61" spans="1:15" x14ac:dyDescent="0.35">
      <c r="A61" s="21" t="s">
        <v>97</v>
      </c>
    </row>
    <row r="62" spans="1:15" x14ac:dyDescent="0.35">
      <c r="A62" t="s">
        <v>25</v>
      </c>
      <c r="B62" s="10">
        <f>SUM(I33:I44)</f>
        <v>1430035.1563822408</v>
      </c>
      <c r="C62" t="s">
        <v>96</v>
      </c>
    </row>
    <row r="63" spans="1:15" x14ac:dyDescent="0.35">
      <c r="A63" t="s">
        <v>197</v>
      </c>
      <c r="B63" s="1">
        <f>SUM(K33:K44)</f>
        <v>1507944.2492307702</v>
      </c>
      <c r="C63" t="s">
        <v>96</v>
      </c>
    </row>
    <row r="65" spans="1:3" x14ac:dyDescent="0.35">
      <c r="A65" s="21" t="s">
        <v>98</v>
      </c>
    </row>
    <row r="66" spans="1:3" x14ac:dyDescent="0.35">
      <c r="A66" t="s">
        <v>26</v>
      </c>
      <c r="B66" s="10">
        <f>G44</f>
        <v>1752703.2623507471</v>
      </c>
      <c r="C66" t="s">
        <v>99</v>
      </c>
    </row>
    <row r="67" spans="1:3" x14ac:dyDescent="0.35">
      <c r="A67" t="s">
        <v>27</v>
      </c>
      <c r="B67" s="10">
        <f>H2</f>
        <v>3158202.3495022166</v>
      </c>
      <c r="C67" t="s">
        <v>96</v>
      </c>
    </row>
    <row r="68" spans="1:3" x14ac:dyDescent="0.35">
      <c r="A68" t="s">
        <v>94</v>
      </c>
      <c r="B68" s="16">
        <f>B67-H44</f>
        <v>1430035.1563822413</v>
      </c>
      <c r="C68" t="s">
        <v>99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A6084-416A-4C45-ADAB-5CE39F0D1CF5}">
  <dimension ref="A1:O88"/>
  <sheetViews>
    <sheetView workbookViewId="0">
      <selection activeCell="F10" sqref="F10"/>
    </sheetView>
  </sheetViews>
  <sheetFormatPr defaultColWidth="8.81640625" defaultRowHeight="14.5" x14ac:dyDescent="0.35"/>
  <cols>
    <col min="1" max="1" width="37.36328125" customWidth="1"/>
    <col min="2" max="3" width="16.54296875" customWidth="1"/>
    <col min="4" max="4" width="21.453125" bestFit="1" customWidth="1"/>
    <col min="5" max="5" width="16.453125" bestFit="1" customWidth="1"/>
    <col min="6" max="6" width="18.81640625" bestFit="1" customWidth="1"/>
    <col min="7" max="7" width="19.81640625" bestFit="1" customWidth="1"/>
    <col min="8" max="8" width="23.54296875" bestFit="1" customWidth="1"/>
    <col min="9" max="9" width="23.453125" bestFit="1" customWidth="1"/>
    <col min="10" max="10" width="15.54296875" customWidth="1"/>
    <col min="11" max="11" width="17.453125" bestFit="1" customWidth="1"/>
    <col min="12" max="12" width="16.81640625" bestFit="1" customWidth="1"/>
    <col min="13" max="13" width="17.54296875" bestFit="1" customWidth="1"/>
    <col min="14" max="14" width="21.453125" bestFit="1" customWidth="1"/>
  </cols>
  <sheetData>
    <row r="1" spans="1:15" x14ac:dyDescent="0.35">
      <c r="A1" s="2" t="s">
        <v>0</v>
      </c>
      <c r="B1" s="3" t="s">
        <v>194</v>
      </c>
      <c r="D1" s="2" t="s">
        <v>1</v>
      </c>
      <c r="E1" s="6">
        <v>78889.42</v>
      </c>
      <c r="G1" s="2" t="s">
        <v>2</v>
      </c>
      <c r="K1" s="2" t="s">
        <v>3</v>
      </c>
    </row>
    <row r="2" spans="1:15" x14ac:dyDescent="0.35">
      <c r="A2" s="2" t="s">
        <v>4</v>
      </c>
      <c r="B2" s="4">
        <v>44664</v>
      </c>
      <c r="D2" s="2" t="s">
        <v>5</v>
      </c>
      <c r="E2" s="6">
        <v>0</v>
      </c>
      <c r="G2" t="s">
        <v>6</v>
      </c>
      <c r="H2" s="10">
        <f>H10</f>
        <v>4272094.3614376141</v>
      </c>
      <c r="K2" t="s">
        <v>7</v>
      </c>
      <c r="M2" s="10">
        <f>H2</f>
        <v>4272094.3614376141</v>
      </c>
    </row>
    <row r="3" spans="1:15" x14ac:dyDescent="0.35">
      <c r="A3" s="2" t="s">
        <v>10</v>
      </c>
      <c r="B3" s="42">
        <v>3.2500000000000001E-2</v>
      </c>
      <c r="D3" s="2" t="s">
        <v>8</v>
      </c>
      <c r="E3" s="6">
        <f>E1*5</f>
        <v>394447.1</v>
      </c>
      <c r="G3" t="s">
        <v>9</v>
      </c>
      <c r="H3" s="10">
        <f>-G10</f>
        <v>-4587652.0414376138</v>
      </c>
      <c r="K3" t="s">
        <v>6</v>
      </c>
      <c r="M3" s="10">
        <f>-M2</f>
        <v>-4272094.3614376141</v>
      </c>
    </row>
    <row r="4" spans="1:15" x14ac:dyDescent="0.35">
      <c r="A4" s="2" t="s">
        <v>11</v>
      </c>
      <c r="B4" s="3">
        <v>65</v>
      </c>
      <c r="G4" t="s">
        <v>76</v>
      </c>
      <c r="H4" s="10">
        <f>-E1</f>
        <v>-78889.42</v>
      </c>
    </row>
    <row r="5" spans="1:15" x14ac:dyDescent="0.35">
      <c r="D5" s="2" t="s">
        <v>169</v>
      </c>
      <c r="E5" s="10">
        <f>SUM(E1,E2,-E3,C11:C75)/B4</f>
        <v>72801.364081435153</v>
      </c>
      <c r="G5" t="s">
        <v>196</v>
      </c>
      <c r="H5" s="10">
        <f>E3</f>
        <v>394447.1</v>
      </c>
    </row>
    <row r="7" spans="1:15" x14ac:dyDescent="0.35">
      <c r="K7" s="2" t="s">
        <v>95</v>
      </c>
    </row>
    <row r="8" spans="1:15" x14ac:dyDescent="0.35">
      <c r="A8" s="2"/>
      <c r="K8" s="11" t="s">
        <v>96</v>
      </c>
      <c r="L8" s="11" t="s">
        <v>96</v>
      </c>
      <c r="M8" s="11" t="s">
        <v>99</v>
      </c>
      <c r="N8" s="11" t="s">
        <v>99</v>
      </c>
    </row>
    <row r="9" spans="1:15" s="2" customFormat="1" x14ac:dyDescent="0.35">
      <c r="A9" s="7" t="s">
        <v>12</v>
      </c>
      <c r="B9" s="7" t="s">
        <v>13</v>
      </c>
      <c r="C9" s="7" t="s">
        <v>14</v>
      </c>
      <c r="D9" s="7" t="s">
        <v>170</v>
      </c>
      <c r="E9" s="7" t="s">
        <v>171</v>
      </c>
      <c r="F9" s="7" t="s">
        <v>15</v>
      </c>
      <c r="G9" s="7" t="s">
        <v>16</v>
      </c>
      <c r="H9" s="7" t="s">
        <v>17</v>
      </c>
      <c r="I9" s="7" t="s">
        <v>172</v>
      </c>
      <c r="K9" s="2" t="s">
        <v>173</v>
      </c>
      <c r="L9" s="2" t="s">
        <v>9</v>
      </c>
      <c r="M9" s="2" t="s">
        <v>174</v>
      </c>
      <c r="N9" s="2" t="s">
        <v>18</v>
      </c>
    </row>
    <row r="10" spans="1:15" x14ac:dyDescent="0.35">
      <c r="A10" s="8">
        <v>0</v>
      </c>
      <c r="B10" s="9">
        <f>B2</f>
        <v>44664</v>
      </c>
      <c r="C10" s="1"/>
      <c r="D10" s="1">
        <v>0</v>
      </c>
      <c r="E10" s="1"/>
      <c r="F10" s="1"/>
      <c r="G10" s="1">
        <f>NPV($B$3/12,C12:C75)+C11</f>
        <v>4587652.0414376138</v>
      </c>
      <c r="H10" s="1">
        <f>G10+E1+E2-E3</f>
        <v>4272094.3614376141</v>
      </c>
      <c r="I10" s="1"/>
    </row>
    <row r="11" spans="1:15" x14ac:dyDescent="0.35">
      <c r="A11" s="8">
        <v>1</v>
      </c>
      <c r="B11" s="9">
        <f>B10</f>
        <v>44664</v>
      </c>
      <c r="C11" s="1">
        <v>0</v>
      </c>
      <c r="D11" s="1">
        <f>$E$5</f>
        <v>72801.364081435153</v>
      </c>
      <c r="E11" s="1">
        <f t="shared" ref="E11:E54" si="0">(G10-C11)*$B$3/12</f>
        <v>12424.890945560204</v>
      </c>
      <c r="F11" s="1">
        <f t="shared" ref="F11:F58" si="1">C11-E11</f>
        <v>-12424.890945560204</v>
      </c>
      <c r="G11" s="1">
        <f t="shared" ref="G11:G58" si="2">G10-C11+E11</f>
        <v>4600076.9323831741</v>
      </c>
      <c r="H11" s="1">
        <f>H10-I11</f>
        <v>4211717.8883017395</v>
      </c>
      <c r="I11" s="1">
        <f>D11+F11-C11</f>
        <v>60376.473135874949</v>
      </c>
      <c r="K11" s="10">
        <f t="shared" ref="K11:K58" si="3">D11</f>
        <v>72801.364081435153</v>
      </c>
      <c r="L11" s="10">
        <f t="shared" ref="L11:L58" si="4">F11</f>
        <v>-12424.890945560204</v>
      </c>
      <c r="M11" s="10">
        <f t="shared" ref="M11:M58" si="5">-C11</f>
        <v>0</v>
      </c>
      <c r="N11" s="10">
        <f t="shared" ref="N11:N58" si="6">-I11</f>
        <v>-60376.473135874949</v>
      </c>
      <c r="O11" s="10">
        <f>SUM(K11:N11)</f>
        <v>0</v>
      </c>
    </row>
    <row r="12" spans="1:15" x14ac:dyDescent="0.35">
      <c r="A12" s="8">
        <v>2</v>
      </c>
      <c r="B12" s="9">
        <f>DATE(YEAR(B11), MONTH(B11)+1, DAY(B11))</f>
        <v>44694</v>
      </c>
      <c r="C12" s="1">
        <v>0</v>
      </c>
      <c r="D12" s="1">
        <f t="shared" ref="D12:D75" si="7">$E$5</f>
        <v>72801.364081435153</v>
      </c>
      <c r="E12" s="1">
        <f t="shared" si="0"/>
        <v>12458.541691871098</v>
      </c>
      <c r="F12" s="1">
        <f t="shared" si="1"/>
        <v>-12458.541691871098</v>
      </c>
      <c r="G12" s="1">
        <f t="shared" si="2"/>
        <v>4612535.4740750454</v>
      </c>
      <c r="H12" s="1">
        <f t="shared" ref="H12:H33" si="8">H11-I12</f>
        <v>4151375.0659121755</v>
      </c>
      <c r="I12" s="1">
        <f t="shared" ref="I12:I58" si="9">D12+F12-C12</f>
        <v>60342.822389564055</v>
      </c>
      <c r="K12" s="10">
        <f t="shared" si="3"/>
        <v>72801.364081435153</v>
      </c>
      <c r="L12" s="10">
        <f t="shared" si="4"/>
        <v>-12458.541691871098</v>
      </c>
      <c r="M12" s="10">
        <f t="shared" si="5"/>
        <v>0</v>
      </c>
      <c r="N12" s="10">
        <f t="shared" si="6"/>
        <v>-60342.822389564055</v>
      </c>
      <c r="O12" s="10">
        <f t="shared" ref="O12:O58" si="10">SUM(K12:N12)</f>
        <v>0</v>
      </c>
    </row>
    <row r="13" spans="1:15" x14ac:dyDescent="0.35">
      <c r="A13" s="8">
        <v>3</v>
      </c>
      <c r="B13" s="9">
        <f t="shared" ref="B13:B75" si="11">DATE(YEAR(B12), MONTH(B12)+1, DAY(B12))</f>
        <v>44725</v>
      </c>
      <c r="C13" s="1">
        <v>0</v>
      </c>
      <c r="D13" s="1">
        <f t="shared" si="7"/>
        <v>72801.364081435153</v>
      </c>
      <c r="E13" s="1">
        <f t="shared" si="0"/>
        <v>12492.283575619915</v>
      </c>
      <c r="F13" s="1">
        <f t="shared" si="1"/>
        <v>-12492.283575619915</v>
      </c>
      <c r="G13" s="1">
        <f t="shared" si="2"/>
        <v>4625027.757650665</v>
      </c>
      <c r="H13" s="1">
        <f t="shared" si="8"/>
        <v>4091065.9854063601</v>
      </c>
      <c r="I13" s="1">
        <f t="shared" si="9"/>
        <v>60309.08050581524</v>
      </c>
      <c r="K13" s="10">
        <f t="shared" si="3"/>
        <v>72801.364081435153</v>
      </c>
      <c r="L13" s="10">
        <f t="shared" si="4"/>
        <v>-12492.283575619915</v>
      </c>
      <c r="M13" s="10">
        <f t="shared" si="5"/>
        <v>0</v>
      </c>
      <c r="N13" s="10">
        <f t="shared" si="6"/>
        <v>-60309.08050581524</v>
      </c>
      <c r="O13" s="10">
        <f t="shared" si="10"/>
        <v>0</v>
      </c>
    </row>
    <row r="14" spans="1:15" x14ac:dyDescent="0.35">
      <c r="A14" s="8">
        <v>4</v>
      </c>
      <c r="B14" s="9">
        <f t="shared" si="11"/>
        <v>44755</v>
      </c>
      <c r="C14" s="1">
        <v>0</v>
      </c>
      <c r="D14" s="1">
        <f t="shared" si="7"/>
        <v>72801.364081435153</v>
      </c>
      <c r="E14" s="1">
        <f t="shared" si="0"/>
        <v>12526.116843637217</v>
      </c>
      <c r="F14" s="1">
        <f t="shared" si="1"/>
        <v>-12526.116843637217</v>
      </c>
      <c r="G14" s="1">
        <f t="shared" si="2"/>
        <v>4637553.8744943021</v>
      </c>
      <c r="H14" s="1">
        <f t="shared" si="8"/>
        <v>4030790.7381685623</v>
      </c>
      <c r="I14" s="1">
        <f t="shared" si="9"/>
        <v>60275.247237797936</v>
      </c>
      <c r="K14" s="10">
        <f t="shared" si="3"/>
        <v>72801.364081435153</v>
      </c>
      <c r="L14" s="10">
        <f t="shared" si="4"/>
        <v>-12526.116843637217</v>
      </c>
      <c r="M14" s="10">
        <f t="shared" si="5"/>
        <v>0</v>
      </c>
      <c r="N14" s="10">
        <f t="shared" si="6"/>
        <v>-60275.247237797936</v>
      </c>
      <c r="O14" s="10">
        <f t="shared" si="10"/>
        <v>0</v>
      </c>
    </row>
    <row r="15" spans="1:15" x14ac:dyDescent="0.35">
      <c r="A15" s="8">
        <v>5</v>
      </c>
      <c r="B15" s="9">
        <f t="shared" si="11"/>
        <v>44786</v>
      </c>
      <c r="C15" s="1">
        <v>0</v>
      </c>
      <c r="D15" s="1">
        <f t="shared" si="7"/>
        <v>72801.364081435153</v>
      </c>
      <c r="E15" s="1">
        <f t="shared" si="0"/>
        <v>12560.041743422067</v>
      </c>
      <c r="F15" s="1">
        <f t="shared" si="1"/>
        <v>-12560.041743422067</v>
      </c>
      <c r="G15" s="1">
        <f t="shared" si="2"/>
        <v>4650113.916237724</v>
      </c>
      <c r="H15" s="1">
        <f t="shared" si="8"/>
        <v>3970549.4158305493</v>
      </c>
      <c r="I15" s="1">
        <f t="shared" si="9"/>
        <v>60241.322338013088</v>
      </c>
      <c r="K15" s="10">
        <f t="shared" si="3"/>
        <v>72801.364081435153</v>
      </c>
      <c r="L15" s="10">
        <f t="shared" si="4"/>
        <v>-12560.041743422067</v>
      </c>
      <c r="M15" s="10">
        <f t="shared" si="5"/>
        <v>0</v>
      </c>
      <c r="N15" s="10">
        <f t="shared" si="6"/>
        <v>-60241.322338013088</v>
      </c>
      <c r="O15" s="10">
        <f t="shared" si="10"/>
        <v>0</v>
      </c>
    </row>
    <row r="16" spans="1:15" x14ac:dyDescent="0.35">
      <c r="A16" s="8">
        <v>6</v>
      </c>
      <c r="B16" s="9">
        <f t="shared" si="11"/>
        <v>44817</v>
      </c>
      <c r="C16" s="1">
        <v>0</v>
      </c>
      <c r="D16" s="1">
        <f t="shared" si="7"/>
        <v>72801.364081435153</v>
      </c>
      <c r="E16" s="1">
        <f t="shared" si="0"/>
        <v>12594.058523143836</v>
      </c>
      <c r="F16" s="1">
        <f t="shared" si="1"/>
        <v>-12594.058523143836</v>
      </c>
      <c r="G16" s="1">
        <f t="shared" si="2"/>
        <v>4662707.9747608677</v>
      </c>
      <c r="H16" s="1">
        <f t="shared" si="8"/>
        <v>3910342.1102722581</v>
      </c>
      <c r="I16" s="1">
        <f t="shared" si="9"/>
        <v>60207.305558291315</v>
      </c>
      <c r="K16" s="10">
        <f t="shared" si="3"/>
        <v>72801.364081435153</v>
      </c>
      <c r="L16" s="10">
        <f t="shared" si="4"/>
        <v>-12594.058523143836</v>
      </c>
      <c r="M16" s="10">
        <f t="shared" si="5"/>
        <v>0</v>
      </c>
      <c r="N16" s="10">
        <f t="shared" si="6"/>
        <v>-60207.305558291315</v>
      </c>
      <c r="O16" s="10">
        <f t="shared" si="10"/>
        <v>0</v>
      </c>
    </row>
    <row r="17" spans="1:15" x14ac:dyDescent="0.35">
      <c r="A17" s="8">
        <v>7</v>
      </c>
      <c r="B17" s="9">
        <f t="shared" si="11"/>
        <v>44847</v>
      </c>
      <c r="C17" s="1">
        <f t="shared" ref="C17:C19" si="12">((23.5+1.75)*37492)/12</f>
        <v>78889.416666666672</v>
      </c>
      <c r="D17" s="1">
        <f t="shared" si="7"/>
        <v>72801.364081435153</v>
      </c>
      <c r="E17" s="1">
        <f t="shared" si="0"/>
        <v>12414.50859483846</v>
      </c>
      <c r="F17" s="1">
        <f t="shared" si="1"/>
        <v>66474.908071828206</v>
      </c>
      <c r="G17" s="1">
        <f t="shared" si="2"/>
        <v>4596233.0666890396</v>
      </c>
      <c r="H17" s="1">
        <f t="shared" si="8"/>
        <v>3849955.2547856616</v>
      </c>
      <c r="I17" s="1">
        <f t="shared" si="9"/>
        <v>60386.855486596687</v>
      </c>
      <c r="K17" s="10">
        <f t="shared" si="3"/>
        <v>72801.364081435153</v>
      </c>
      <c r="L17" s="10">
        <f t="shared" si="4"/>
        <v>66474.908071828206</v>
      </c>
      <c r="M17" s="10">
        <f t="shared" si="5"/>
        <v>-78889.416666666672</v>
      </c>
      <c r="N17" s="10">
        <f t="shared" si="6"/>
        <v>-60386.855486596687</v>
      </c>
      <c r="O17" s="10">
        <f t="shared" si="10"/>
        <v>0</v>
      </c>
    </row>
    <row r="18" spans="1:15" x14ac:dyDescent="0.35">
      <c r="A18" s="8">
        <v>8</v>
      </c>
      <c r="B18" s="9">
        <f t="shared" si="11"/>
        <v>44878</v>
      </c>
      <c r="C18" s="1">
        <f t="shared" si="12"/>
        <v>78889.416666666672</v>
      </c>
      <c r="D18" s="1">
        <f t="shared" si="7"/>
        <v>72801.364081435153</v>
      </c>
      <c r="E18" s="1">
        <f t="shared" si="0"/>
        <v>12234.47238547726</v>
      </c>
      <c r="F18" s="1">
        <f t="shared" si="1"/>
        <v>66654.944281189411</v>
      </c>
      <c r="G18" s="1">
        <f t="shared" si="2"/>
        <v>4529578.1224078499</v>
      </c>
      <c r="H18" s="1">
        <f t="shared" si="8"/>
        <v>3789388.3630897035</v>
      </c>
      <c r="I18" s="1">
        <f t="shared" si="9"/>
        <v>60566.891695957878</v>
      </c>
      <c r="K18" s="10">
        <f t="shared" si="3"/>
        <v>72801.364081435153</v>
      </c>
      <c r="L18" s="10">
        <f t="shared" si="4"/>
        <v>66654.944281189411</v>
      </c>
      <c r="M18" s="10">
        <f t="shared" si="5"/>
        <v>-78889.416666666672</v>
      </c>
      <c r="N18" s="10">
        <f t="shared" si="6"/>
        <v>-60566.891695957878</v>
      </c>
      <c r="O18" s="10">
        <f t="shared" si="10"/>
        <v>0</v>
      </c>
    </row>
    <row r="19" spans="1:15" x14ac:dyDescent="0.35">
      <c r="A19" s="8">
        <v>9</v>
      </c>
      <c r="B19" s="9">
        <v>44926</v>
      </c>
      <c r="C19" s="1">
        <f t="shared" si="12"/>
        <v>78889.416666666672</v>
      </c>
      <c r="D19" s="1">
        <f t="shared" si="7"/>
        <v>72801.364081435153</v>
      </c>
      <c r="E19" s="1">
        <f t="shared" si="0"/>
        <v>12053.948578049038</v>
      </c>
      <c r="F19" s="1">
        <f t="shared" si="1"/>
        <v>66835.468088617636</v>
      </c>
      <c r="G19" s="31">
        <f t="shared" si="2"/>
        <v>4462742.6543192323</v>
      </c>
      <c r="H19" s="31">
        <f t="shared" si="8"/>
        <v>3728640.9475863175</v>
      </c>
      <c r="I19" s="1">
        <f t="shared" si="9"/>
        <v>60747.415503386132</v>
      </c>
      <c r="K19" s="10">
        <f t="shared" si="3"/>
        <v>72801.364081435153</v>
      </c>
      <c r="L19" s="10">
        <f t="shared" si="4"/>
        <v>66835.468088617636</v>
      </c>
      <c r="M19" s="10">
        <f t="shared" si="5"/>
        <v>-78889.416666666672</v>
      </c>
      <c r="N19" s="10">
        <f t="shared" si="6"/>
        <v>-60747.415503386132</v>
      </c>
      <c r="O19" s="10">
        <f t="shared" si="10"/>
        <v>0</v>
      </c>
    </row>
    <row r="20" spans="1:15" x14ac:dyDescent="0.35">
      <c r="A20" s="8">
        <v>10</v>
      </c>
      <c r="B20" s="9">
        <v>44927</v>
      </c>
      <c r="C20" s="1">
        <f>C19*103%</f>
        <v>81256.099166666667</v>
      </c>
      <c r="D20" s="1">
        <f t="shared" si="7"/>
        <v>72801.364081435153</v>
      </c>
      <c r="E20" s="1">
        <f t="shared" si="0"/>
        <v>11866.526086871532</v>
      </c>
      <c r="F20" s="1">
        <f t="shared" si="1"/>
        <v>69389.57307979514</v>
      </c>
      <c r="G20" s="1">
        <f t="shared" si="2"/>
        <v>4393353.0812394368</v>
      </c>
      <c r="H20" s="1">
        <f t="shared" si="8"/>
        <v>3667706.1095917537</v>
      </c>
      <c r="I20" s="1">
        <f t="shared" si="9"/>
        <v>60934.837994563641</v>
      </c>
      <c r="K20" s="10">
        <f t="shared" si="3"/>
        <v>72801.364081435153</v>
      </c>
      <c r="L20" s="10">
        <f t="shared" si="4"/>
        <v>69389.57307979514</v>
      </c>
      <c r="M20" s="10">
        <f t="shared" si="5"/>
        <v>-81256.099166666667</v>
      </c>
      <c r="N20" s="10">
        <f t="shared" si="6"/>
        <v>-60934.837994563641</v>
      </c>
      <c r="O20" s="10">
        <f t="shared" si="10"/>
        <v>0</v>
      </c>
    </row>
    <row r="21" spans="1:15" x14ac:dyDescent="0.35">
      <c r="A21" s="8">
        <v>11</v>
      </c>
      <c r="B21" s="9">
        <f t="shared" si="11"/>
        <v>44958</v>
      </c>
      <c r="C21" s="1">
        <v>81256.099166666667</v>
      </c>
      <c r="D21" s="1">
        <f t="shared" si="7"/>
        <v>72801.364081435153</v>
      </c>
      <c r="E21" s="1">
        <f t="shared" si="0"/>
        <v>11678.595993113753</v>
      </c>
      <c r="F21" s="1">
        <f t="shared" si="1"/>
        <v>69577.503173552919</v>
      </c>
      <c r="G21" s="1">
        <f t="shared" si="2"/>
        <v>4323775.5780658834</v>
      </c>
      <c r="H21" s="1">
        <f t="shared" si="8"/>
        <v>3606583.3415034325</v>
      </c>
      <c r="I21" s="1">
        <f t="shared" si="9"/>
        <v>61122.768088321391</v>
      </c>
      <c r="K21" s="10">
        <f t="shared" si="3"/>
        <v>72801.364081435153</v>
      </c>
      <c r="L21" s="10">
        <f t="shared" si="4"/>
        <v>69577.503173552919</v>
      </c>
      <c r="M21" s="10">
        <f t="shared" si="5"/>
        <v>-81256.099166666667</v>
      </c>
      <c r="N21" s="10">
        <f t="shared" si="6"/>
        <v>-61122.768088321391</v>
      </c>
      <c r="O21" s="10">
        <f t="shared" si="10"/>
        <v>0</v>
      </c>
    </row>
    <row r="22" spans="1:15" x14ac:dyDescent="0.35">
      <c r="A22" s="8">
        <v>12</v>
      </c>
      <c r="B22" s="9">
        <f t="shared" si="11"/>
        <v>44986</v>
      </c>
      <c r="C22" s="1">
        <v>81256.099166666667</v>
      </c>
      <c r="D22" s="1">
        <f t="shared" si="7"/>
        <v>72801.364081435153</v>
      </c>
      <c r="E22" s="1">
        <f t="shared" si="0"/>
        <v>11490.15692201871</v>
      </c>
      <c r="F22" s="1">
        <f t="shared" si="1"/>
        <v>69765.942244647958</v>
      </c>
      <c r="G22" s="1">
        <f t="shared" si="2"/>
        <v>4254009.6358212354</v>
      </c>
      <c r="H22" s="1">
        <f t="shared" si="8"/>
        <v>3545272.1343440162</v>
      </c>
      <c r="I22" s="1">
        <f t="shared" si="9"/>
        <v>61311.207159416444</v>
      </c>
      <c r="K22" s="10">
        <f t="shared" si="3"/>
        <v>72801.364081435153</v>
      </c>
      <c r="L22" s="10">
        <f t="shared" si="4"/>
        <v>69765.942244647958</v>
      </c>
      <c r="M22" s="10">
        <f t="shared" si="5"/>
        <v>-81256.099166666667</v>
      </c>
      <c r="N22" s="10">
        <f t="shared" si="6"/>
        <v>-61311.207159416444</v>
      </c>
      <c r="O22" s="10">
        <f t="shared" si="10"/>
        <v>0</v>
      </c>
    </row>
    <row r="23" spans="1:15" x14ac:dyDescent="0.35">
      <c r="A23" s="8">
        <v>13</v>
      </c>
      <c r="B23" s="9">
        <f t="shared" si="11"/>
        <v>45017</v>
      </c>
      <c r="C23" s="1">
        <v>81256.099166666667</v>
      </c>
      <c r="D23" s="1">
        <f t="shared" si="7"/>
        <v>72801.364081435153</v>
      </c>
      <c r="E23" s="1">
        <f t="shared" si="0"/>
        <v>11301.207495106124</v>
      </c>
      <c r="F23" s="1">
        <f t="shared" si="1"/>
        <v>69954.891671560545</v>
      </c>
      <c r="G23" s="1">
        <f t="shared" si="2"/>
        <v>4184054.7441496747</v>
      </c>
      <c r="H23" s="1">
        <f t="shared" si="8"/>
        <v>3483771.9777576872</v>
      </c>
      <c r="I23" s="1">
        <f t="shared" si="9"/>
        <v>61500.156586329031</v>
      </c>
      <c r="K23" s="10">
        <f t="shared" si="3"/>
        <v>72801.364081435153</v>
      </c>
      <c r="L23" s="10">
        <f t="shared" si="4"/>
        <v>69954.891671560545</v>
      </c>
      <c r="M23" s="10">
        <f t="shared" si="5"/>
        <v>-81256.099166666667</v>
      </c>
      <c r="N23" s="10">
        <f t="shared" si="6"/>
        <v>-61500.156586329031</v>
      </c>
      <c r="O23" s="10">
        <f t="shared" si="10"/>
        <v>0</v>
      </c>
    </row>
    <row r="24" spans="1:15" x14ac:dyDescent="0.35">
      <c r="A24" s="8">
        <v>14</v>
      </c>
      <c r="B24" s="9">
        <f t="shared" si="11"/>
        <v>45047</v>
      </c>
      <c r="C24" s="1">
        <v>81256.099166666667</v>
      </c>
      <c r="D24" s="1">
        <f t="shared" si="7"/>
        <v>72801.364081435153</v>
      </c>
      <c r="E24" s="1">
        <f t="shared" si="0"/>
        <v>11111.746330162314</v>
      </c>
      <c r="F24" s="1">
        <f t="shared" si="1"/>
        <v>70144.352836504346</v>
      </c>
      <c r="G24" s="1">
        <f t="shared" si="2"/>
        <v>4113910.3913131705</v>
      </c>
      <c r="H24" s="1">
        <f t="shared" si="8"/>
        <v>3422082.3600064144</v>
      </c>
      <c r="I24" s="1">
        <f t="shared" si="9"/>
        <v>61689.617751272817</v>
      </c>
      <c r="K24" s="10">
        <f t="shared" si="3"/>
        <v>72801.364081435153</v>
      </c>
      <c r="L24" s="10">
        <f t="shared" si="4"/>
        <v>70144.352836504346</v>
      </c>
      <c r="M24" s="10">
        <f t="shared" si="5"/>
        <v>-81256.099166666667</v>
      </c>
      <c r="N24" s="10">
        <f t="shared" si="6"/>
        <v>-61689.617751272817</v>
      </c>
      <c r="O24" s="10">
        <f t="shared" si="10"/>
        <v>0</v>
      </c>
    </row>
    <row r="25" spans="1:15" x14ac:dyDescent="0.35">
      <c r="A25" s="8">
        <v>15</v>
      </c>
      <c r="B25" s="9">
        <f t="shared" si="11"/>
        <v>45078</v>
      </c>
      <c r="C25" s="1">
        <v>81256.099166666667</v>
      </c>
      <c r="D25" s="1">
        <f t="shared" si="7"/>
        <v>72801.364081435153</v>
      </c>
      <c r="E25" s="1">
        <f t="shared" si="0"/>
        <v>10921.772041230115</v>
      </c>
      <c r="F25" s="1">
        <f t="shared" si="1"/>
        <v>70334.327125436554</v>
      </c>
      <c r="G25" s="1">
        <f t="shared" si="2"/>
        <v>4043576.0641877339</v>
      </c>
      <c r="H25" s="1">
        <f t="shared" si="8"/>
        <v>3360202.7679662094</v>
      </c>
      <c r="I25" s="1">
        <f t="shared" si="9"/>
        <v>61879.59204020504</v>
      </c>
      <c r="K25" s="10">
        <f t="shared" si="3"/>
        <v>72801.364081435153</v>
      </c>
      <c r="L25" s="10">
        <f t="shared" si="4"/>
        <v>70334.327125436554</v>
      </c>
      <c r="M25" s="10">
        <f t="shared" si="5"/>
        <v>-81256.099166666667</v>
      </c>
      <c r="N25" s="10">
        <f t="shared" si="6"/>
        <v>-61879.59204020504</v>
      </c>
      <c r="O25" s="10">
        <f t="shared" si="10"/>
        <v>0</v>
      </c>
    </row>
    <row r="26" spans="1:15" x14ac:dyDescent="0.35">
      <c r="A26" s="8">
        <v>16</v>
      </c>
      <c r="B26" s="9">
        <f t="shared" si="11"/>
        <v>45108</v>
      </c>
      <c r="C26" s="1">
        <v>81256.099166666667</v>
      </c>
      <c r="D26" s="1">
        <f t="shared" si="7"/>
        <v>72801.364081435153</v>
      </c>
      <c r="E26" s="1">
        <f t="shared" si="0"/>
        <v>10731.283238598724</v>
      </c>
      <c r="F26" s="1">
        <f t="shared" si="1"/>
        <v>70524.815928067939</v>
      </c>
      <c r="G26" s="1">
        <f t="shared" si="2"/>
        <v>3973051.2482596659</v>
      </c>
      <c r="H26" s="1">
        <f t="shared" si="8"/>
        <v>3298132.6871233732</v>
      </c>
      <c r="I26" s="1">
        <f t="shared" si="9"/>
        <v>62070.080842836425</v>
      </c>
      <c r="K26" s="10">
        <f t="shared" si="3"/>
        <v>72801.364081435153</v>
      </c>
      <c r="L26" s="10">
        <f t="shared" si="4"/>
        <v>70524.815928067939</v>
      </c>
      <c r="M26" s="10">
        <f t="shared" si="5"/>
        <v>-81256.099166666667</v>
      </c>
      <c r="N26" s="10">
        <f t="shared" si="6"/>
        <v>-62070.080842836425</v>
      </c>
      <c r="O26" s="10">
        <f t="shared" si="10"/>
        <v>0</v>
      </c>
    </row>
    <row r="27" spans="1:15" x14ac:dyDescent="0.35">
      <c r="A27" s="8">
        <v>17</v>
      </c>
      <c r="B27" s="9">
        <f t="shared" si="11"/>
        <v>45139</v>
      </c>
      <c r="C27" s="1">
        <v>81256.099166666667</v>
      </c>
      <c r="D27" s="1">
        <f t="shared" si="7"/>
        <v>72801.364081435153</v>
      </c>
      <c r="E27" s="1">
        <f t="shared" si="0"/>
        <v>10540.27852879354</v>
      </c>
      <c r="F27" s="1">
        <f t="shared" si="1"/>
        <v>70715.820637873127</v>
      </c>
      <c r="G27" s="1">
        <f t="shared" si="2"/>
        <v>3902335.427621793</v>
      </c>
      <c r="H27" s="1">
        <f t="shared" si="8"/>
        <v>3235871.6015707315</v>
      </c>
      <c r="I27" s="1">
        <f t="shared" si="9"/>
        <v>62261.085552641613</v>
      </c>
      <c r="K27" s="10">
        <f t="shared" si="3"/>
        <v>72801.364081435153</v>
      </c>
      <c r="L27" s="10">
        <f t="shared" si="4"/>
        <v>70715.820637873127</v>
      </c>
      <c r="M27" s="10">
        <f t="shared" si="5"/>
        <v>-81256.099166666667</v>
      </c>
      <c r="N27" s="10">
        <f t="shared" si="6"/>
        <v>-62261.085552641613</v>
      </c>
      <c r="O27" s="10">
        <f t="shared" si="10"/>
        <v>0</v>
      </c>
    </row>
    <row r="28" spans="1:15" x14ac:dyDescent="0.35">
      <c r="A28" s="8">
        <v>18</v>
      </c>
      <c r="B28" s="9">
        <f t="shared" si="11"/>
        <v>45170</v>
      </c>
      <c r="C28" s="1">
        <v>81256.099166666667</v>
      </c>
      <c r="D28" s="1">
        <f t="shared" si="7"/>
        <v>72801.364081435153</v>
      </c>
      <c r="E28" s="1">
        <f t="shared" si="0"/>
        <v>10348.756514565966</v>
      </c>
      <c r="F28" s="1">
        <f t="shared" si="1"/>
        <v>70907.342652100706</v>
      </c>
      <c r="G28" s="1">
        <f t="shared" si="2"/>
        <v>3831428.0849696924</v>
      </c>
      <c r="H28" s="1">
        <f t="shared" si="8"/>
        <v>3173418.9940038621</v>
      </c>
      <c r="I28" s="1">
        <f t="shared" si="9"/>
        <v>62452.607566869192</v>
      </c>
      <c r="K28" s="10">
        <f t="shared" si="3"/>
        <v>72801.364081435153</v>
      </c>
      <c r="L28" s="10">
        <f t="shared" si="4"/>
        <v>70907.342652100706</v>
      </c>
      <c r="M28" s="10">
        <f t="shared" si="5"/>
        <v>-81256.099166666667</v>
      </c>
      <c r="N28" s="10">
        <f t="shared" si="6"/>
        <v>-62452.607566869192</v>
      </c>
      <c r="O28" s="10">
        <f t="shared" si="10"/>
        <v>0</v>
      </c>
    </row>
    <row r="29" spans="1:15" x14ac:dyDescent="0.35">
      <c r="A29" s="8">
        <v>19</v>
      </c>
      <c r="B29" s="9">
        <f t="shared" si="11"/>
        <v>45200</v>
      </c>
      <c r="C29" s="1">
        <v>81256.099166666667</v>
      </c>
      <c r="D29" s="1">
        <f t="shared" si="7"/>
        <v>72801.364081435153</v>
      </c>
      <c r="E29" s="1">
        <f t="shared" si="0"/>
        <v>10156.715794883195</v>
      </c>
      <c r="F29" s="1">
        <f t="shared" si="1"/>
        <v>71099.383371783479</v>
      </c>
      <c r="G29" s="1">
        <f t="shared" si="2"/>
        <v>3760328.701597909</v>
      </c>
      <c r="H29" s="1">
        <f t="shared" si="8"/>
        <v>3110774.34571731</v>
      </c>
      <c r="I29" s="1">
        <f t="shared" si="9"/>
        <v>62644.64828655195</v>
      </c>
      <c r="K29" s="10">
        <f t="shared" si="3"/>
        <v>72801.364081435153</v>
      </c>
      <c r="L29" s="10">
        <f t="shared" si="4"/>
        <v>71099.383371783479</v>
      </c>
      <c r="M29" s="10">
        <f t="shared" si="5"/>
        <v>-81256.099166666667</v>
      </c>
      <c r="N29" s="10">
        <f t="shared" si="6"/>
        <v>-62644.64828655195</v>
      </c>
      <c r="O29" s="10">
        <f t="shared" si="10"/>
        <v>0</v>
      </c>
    </row>
    <row r="30" spans="1:15" x14ac:dyDescent="0.35">
      <c r="A30" s="8">
        <v>20</v>
      </c>
      <c r="B30" s="9">
        <f t="shared" si="11"/>
        <v>45231</v>
      </c>
      <c r="C30" s="1">
        <v>81256.099166666667</v>
      </c>
      <c r="D30" s="1">
        <f t="shared" si="7"/>
        <v>72801.364081435153</v>
      </c>
      <c r="E30" s="1">
        <f t="shared" si="0"/>
        <v>9964.1549649179487</v>
      </c>
      <c r="F30" s="1">
        <f t="shared" si="1"/>
        <v>71291.944201748716</v>
      </c>
      <c r="G30" s="1">
        <f t="shared" si="2"/>
        <v>3689036.7573961602</v>
      </c>
      <c r="H30" s="1">
        <f t="shared" si="8"/>
        <v>3047937.1366007929</v>
      </c>
      <c r="I30" s="1">
        <f t="shared" si="9"/>
        <v>62837.209116517202</v>
      </c>
      <c r="K30" s="10">
        <f t="shared" si="3"/>
        <v>72801.364081435153</v>
      </c>
      <c r="L30" s="10">
        <f t="shared" si="4"/>
        <v>71291.944201748716</v>
      </c>
      <c r="M30" s="10">
        <f t="shared" si="5"/>
        <v>-81256.099166666667</v>
      </c>
      <c r="N30" s="10">
        <f t="shared" si="6"/>
        <v>-62837.209116517202</v>
      </c>
      <c r="O30" s="10">
        <f t="shared" si="10"/>
        <v>0</v>
      </c>
    </row>
    <row r="31" spans="1:15" x14ac:dyDescent="0.35">
      <c r="A31" s="8">
        <v>21</v>
      </c>
      <c r="B31" s="9">
        <f t="shared" si="11"/>
        <v>45261</v>
      </c>
      <c r="C31" s="1">
        <v>81256.099166666667</v>
      </c>
      <c r="D31" s="1">
        <f t="shared" si="7"/>
        <v>72801.364081435153</v>
      </c>
      <c r="E31" s="1">
        <f t="shared" si="0"/>
        <v>9771.0726160382128</v>
      </c>
      <c r="F31" s="1">
        <f t="shared" si="1"/>
        <v>71485.026550628449</v>
      </c>
      <c r="G31" s="1">
        <f t="shared" si="2"/>
        <v>3617551.7308455319</v>
      </c>
      <c r="H31" s="1">
        <f t="shared" si="8"/>
        <v>2984906.8451353959</v>
      </c>
      <c r="I31" s="1">
        <f t="shared" si="9"/>
        <v>63030.291465396949</v>
      </c>
      <c r="K31" s="10">
        <f t="shared" si="3"/>
        <v>72801.364081435153</v>
      </c>
      <c r="L31" s="10">
        <f t="shared" si="4"/>
        <v>71485.026550628449</v>
      </c>
      <c r="M31" s="10">
        <f t="shared" si="5"/>
        <v>-81256.099166666667</v>
      </c>
      <c r="N31" s="10">
        <f t="shared" si="6"/>
        <v>-63030.291465396949</v>
      </c>
      <c r="O31" s="10">
        <f t="shared" si="10"/>
        <v>0</v>
      </c>
    </row>
    <row r="32" spans="1:15" x14ac:dyDescent="0.35">
      <c r="A32" s="8">
        <v>22</v>
      </c>
      <c r="B32" s="9">
        <f t="shared" si="11"/>
        <v>45292</v>
      </c>
      <c r="C32" s="1">
        <f>C31*103%</f>
        <v>83693.78214166667</v>
      </c>
      <c r="D32" s="1">
        <f t="shared" si="7"/>
        <v>72801.364081435153</v>
      </c>
      <c r="E32" s="1">
        <f t="shared" si="0"/>
        <v>9570.8652777396346</v>
      </c>
      <c r="F32" s="1">
        <f t="shared" si="1"/>
        <v>74122.916863927036</v>
      </c>
      <c r="G32" s="1">
        <f t="shared" si="2"/>
        <v>3543428.8139816048</v>
      </c>
      <c r="H32" s="1">
        <f t="shared" si="8"/>
        <v>2921676.3463317002</v>
      </c>
      <c r="I32" s="1">
        <f t="shared" si="9"/>
        <v>63230.498803695504</v>
      </c>
      <c r="K32" s="10">
        <f t="shared" si="3"/>
        <v>72801.364081435153</v>
      </c>
      <c r="L32" s="10">
        <f t="shared" si="4"/>
        <v>74122.916863927036</v>
      </c>
      <c r="M32" s="10">
        <f t="shared" si="5"/>
        <v>-83693.78214166667</v>
      </c>
      <c r="N32" s="10">
        <f t="shared" si="6"/>
        <v>-63230.498803695504</v>
      </c>
      <c r="O32" s="10">
        <f t="shared" si="10"/>
        <v>0</v>
      </c>
    </row>
    <row r="33" spans="1:15" x14ac:dyDescent="0.35">
      <c r="A33" s="8">
        <v>23</v>
      </c>
      <c r="B33" s="9">
        <f t="shared" si="11"/>
        <v>45323</v>
      </c>
      <c r="C33" s="1">
        <v>83693.78214166667</v>
      </c>
      <c r="D33" s="1">
        <f t="shared" si="7"/>
        <v>72801.364081435153</v>
      </c>
      <c r="E33" s="1">
        <f t="shared" si="0"/>
        <v>9370.1157112331657</v>
      </c>
      <c r="F33" s="1">
        <f t="shared" si="1"/>
        <v>74323.666430433499</v>
      </c>
      <c r="G33" s="1">
        <f t="shared" si="2"/>
        <v>3469105.147551171</v>
      </c>
      <c r="H33" s="1">
        <f t="shared" si="8"/>
        <v>2858245.0979614984</v>
      </c>
      <c r="I33" s="1">
        <f t="shared" si="9"/>
        <v>63431.248370201982</v>
      </c>
      <c r="K33" s="10">
        <f t="shared" si="3"/>
        <v>72801.364081435153</v>
      </c>
      <c r="L33" s="10">
        <f t="shared" si="4"/>
        <v>74323.666430433499</v>
      </c>
      <c r="M33" s="10">
        <f t="shared" si="5"/>
        <v>-83693.78214166667</v>
      </c>
      <c r="N33" s="10">
        <f t="shared" si="6"/>
        <v>-63431.248370201982</v>
      </c>
      <c r="O33" s="10">
        <f t="shared" si="10"/>
        <v>0</v>
      </c>
    </row>
    <row r="34" spans="1:15" x14ac:dyDescent="0.35">
      <c r="A34" s="8">
        <v>24</v>
      </c>
      <c r="B34" s="9">
        <f t="shared" si="11"/>
        <v>45352</v>
      </c>
      <c r="C34" s="1">
        <v>83693.78214166667</v>
      </c>
      <c r="D34" s="1">
        <f t="shared" si="7"/>
        <v>72801.364081435153</v>
      </c>
      <c r="E34" s="1">
        <f t="shared" si="0"/>
        <v>9168.8224479840737</v>
      </c>
      <c r="F34" s="1">
        <f t="shared" si="1"/>
        <v>74524.959693682598</v>
      </c>
      <c r="G34" s="1">
        <f t="shared" si="2"/>
        <v>3394580.1878574882</v>
      </c>
      <c r="H34" s="1">
        <f>H33-I34</f>
        <v>2794612.5563280475</v>
      </c>
      <c r="I34" s="1">
        <f t="shared" si="9"/>
        <v>63632.541633451081</v>
      </c>
      <c r="K34" s="10">
        <f t="shared" si="3"/>
        <v>72801.364081435153</v>
      </c>
      <c r="L34" s="10">
        <f t="shared" si="4"/>
        <v>74524.959693682598</v>
      </c>
      <c r="M34" s="10">
        <f t="shared" si="5"/>
        <v>-83693.78214166667</v>
      </c>
      <c r="N34" s="10">
        <f t="shared" si="6"/>
        <v>-63632.541633451081</v>
      </c>
      <c r="O34" s="10">
        <f t="shared" si="10"/>
        <v>0</v>
      </c>
    </row>
    <row r="35" spans="1:15" x14ac:dyDescent="0.35">
      <c r="A35" s="8">
        <v>25</v>
      </c>
      <c r="B35" s="9">
        <f t="shared" si="11"/>
        <v>45383</v>
      </c>
      <c r="C35" s="1">
        <v>83693.78214166667</v>
      </c>
      <c r="D35" s="1">
        <f t="shared" si="7"/>
        <v>72801.364081435153</v>
      </c>
      <c r="E35" s="1">
        <f t="shared" si="0"/>
        <v>8966.9840154803496</v>
      </c>
      <c r="F35" s="1">
        <f t="shared" si="1"/>
        <v>74726.798126186317</v>
      </c>
      <c r="G35" s="1">
        <f t="shared" si="2"/>
        <v>3319853.3897313015</v>
      </c>
      <c r="H35" s="1">
        <f t="shared" ref="H35:H58" si="13">H34-I35</f>
        <v>2730778.1762620928</v>
      </c>
      <c r="I35" s="1">
        <f t="shared" si="9"/>
        <v>63834.3800659548</v>
      </c>
      <c r="K35" s="10">
        <f t="shared" si="3"/>
        <v>72801.364081435153</v>
      </c>
      <c r="L35" s="10">
        <f t="shared" si="4"/>
        <v>74726.798126186317</v>
      </c>
      <c r="M35" s="10">
        <f t="shared" si="5"/>
        <v>-83693.78214166667</v>
      </c>
      <c r="N35" s="10">
        <f t="shared" si="6"/>
        <v>-63834.3800659548</v>
      </c>
      <c r="O35" s="10">
        <f t="shared" si="10"/>
        <v>0</v>
      </c>
    </row>
    <row r="36" spans="1:15" x14ac:dyDescent="0.35">
      <c r="A36" s="8">
        <v>26</v>
      </c>
      <c r="B36" s="9">
        <f t="shared" si="11"/>
        <v>45413</v>
      </c>
      <c r="C36" s="1">
        <v>83693.78214166667</v>
      </c>
      <c r="D36" s="1">
        <f t="shared" si="7"/>
        <v>72801.364081435153</v>
      </c>
      <c r="E36" s="1">
        <f t="shared" si="0"/>
        <v>8764.5989372219283</v>
      </c>
      <c r="F36" s="1">
        <f t="shared" si="1"/>
        <v>74929.183204444736</v>
      </c>
      <c r="G36" s="1">
        <f t="shared" si="2"/>
        <v>3244924.2065268564</v>
      </c>
      <c r="H36" s="1">
        <f t="shared" si="13"/>
        <v>2666741.4111178797</v>
      </c>
      <c r="I36" s="1">
        <f t="shared" si="9"/>
        <v>64036.765144213234</v>
      </c>
      <c r="K36" s="10">
        <f t="shared" si="3"/>
        <v>72801.364081435153</v>
      </c>
      <c r="L36" s="10">
        <f t="shared" si="4"/>
        <v>74929.183204444736</v>
      </c>
      <c r="M36" s="10">
        <f t="shared" si="5"/>
        <v>-83693.78214166667</v>
      </c>
      <c r="N36" s="10">
        <f t="shared" si="6"/>
        <v>-64036.765144213234</v>
      </c>
      <c r="O36" s="10">
        <f t="shared" si="10"/>
        <v>0</v>
      </c>
    </row>
    <row r="37" spans="1:15" x14ac:dyDescent="0.35">
      <c r="A37" s="8">
        <v>27</v>
      </c>
      <c r="B37" s="9">
        <f t="shared" si="11"/>
        <v>45444</v>
      </c>
      <c r="C37" s="1">
        <v>83693.78214166667</v>
      </c>
      <c r="D37" s="1">
        <f t="shared" si="7"/>
        <v>72801.364081435153</v>
      </c>
      <c r="E37" s="1">
        <f t="shared" si="0"/>
        <v>8561.6657327098892</v>
      </c>
      <c r="F37" s="1">
        <f t="shared" si="1"/>
        <v>75132.116408956776</v>
      </c>
      <c r="G37" s="1">
        <f t="shared" si="2"/>
        <v>3169792.0901178992</v>
      </c>
      <c r="H37" s="1">
        <f t="shared" si="13"/>
        <v>2602501.7127691545</v>
      </c>
      <c r="I37" s="1">
        <f t="shared" si="9"/>
        <v>64239.698348725258</v>
      </c>
      <c r="K37" s="10">
        <f t="shared" si="3"/>
        <v>72801.364081435153</v>
      </c>
      <c r="L37" s="10">
        <f t="shared" si="4"/>
        <v>75132.116408956776</v>
      </c>
      <c r="M37" s="10">
        <f t="shared" si="5"/>
        <v>-83693.78214166667</v>
      </c>
      <c r="N37" s="10">
        <f t="shared" si="6"/>
        <v>-64239.698348725258</v>
      </c>
      <c r="O37" s="10">
        <f t="shared" si="10"/>
        <v>0</v>
      </c>
    </row>
    <row r="38" spans="1:15" x14ac:dyDescent="0.35">
      <c r="A38" s="8">
        <v>28</v>
      </c>
      <c r="B38" s="9">
        <f t="shared" si="11"/>
        <v>45474</v>
      </c>
      <c r="C38" s="1">
        <v>83693.78214166667</v>
      </c>
      <c r="D38" s="1">
        <f t="shared" si="7"/>
        <v>72801.364081435153</v>
      </c>
      <c r="E38" s="1">
        <f t="shared" si="0"/>
        <v>8358.1829174356299</v>
      </c>
      <c r="F38" s="1">
        <f t="shared" si="1"/>
        <v>75335.599224231046</v>
      </c>
      <c r="G38" s="1">
        <f t="shared" si="2"/>
        <v>3094456.490893668</v>
      </c>
      <c r="H38" s="1">
        <f t="shared" si="13"/>
        <v>2538058.5316051547</v>
      </c>
      <c r="I38" s="1">
        <f t="shared" si="9"/>
        <v>64443.181163999529</v>
      </c>
      <c r="K38" s="10">
        <f t="shared" si="3"/>
        <v>72801.364081435153</v>
      </c>
      <c r="L38" s="10">
        <f t="shared" si="4"/>
        <v>75335.599224231046</v>
      </c>
      <c r="M38" s="10">
        <f t="shared" si="5"/>
        <v>-83693.78214166667</v>
      </c>
      <c r="N38" s="10">
        <f t="shared" si="6"/>
        <v>-64443.181163999529</v>
      </c>
      <c r="O38" s="10">
        <f t="shared" si="10"/>
        <v>0</v>
      </c>
    </row>
    <row r="39" spans="1:15" x14ac:dyDescent="0.35">
      <c r="A39" s="8">
        <v>29</v>
      </c>
      <c r="B39" s="9">
        <f t="shared" si="11"/>
        <v>45505</v>
      </c>
      <c r="C39" s="1">
        <v>83693.78214166667</v>
      </c>
      <c r="D39" s="1">
        <f t="shared" si="7"/>
        <v>72801.364081435153</v>
      </c>
      <c r="E39" s="1">
        <f t="shared" si="0"/>
        <v>8154.1490028700036</v>
      </c>
      <c r="F39" s="1">
        <f t="shared" si="1"/>
        <v>75539.633138796664</v>
      </c>
      <c r="G39" s="1">
        <f t="shared" si="2"/>
        <v>3018916.8577548712</v>
      </c>
      <c r="H39" s="1">
        <f t="shared" si="13"/>
        <v>2473411.3165265894</v>
      </c>
      <c r="I39" s="1">
        <f t="shared" si="9"/>
        <v>64647.215078565132</v>
      </c>
      <c r="K39" s="10">
        <f t="shared" si="3"/>
        <v>72801.364081435153</v>
      </c>
      <c r="L39" s="10">
        <f t="shared" si="4"/>
        <v>75539.633138796664</v>
      </c>
      <c r="M39" s="10">
        <f t="shared" si="5"/>
        <v>-83693.78214166667</v>
      </c>
      <c r="N39" s="10">
        <f t="shared" si="6"/>
        <v>-64647.215078565132</v>
      </c>
      <c r="O39" s="10">
        <f t="shared" si="10"/>
        <v>0</v>
      </c>
    </row>
    <row r="40" spans="1:15" x14ac:dyDescent="0.35">
      <c r="A40" s="8">
        <v>30</v>
      </c>
      <c r="B40" s="9">
        <f t="shared" si="11"/>
        <v>45536</v>
      </c>
      <c r="C40" s="1">
        <v>83693.78214166667</v>
      </c>
      <c r="D40" s="1">
        <f t="shared" si="7"/>
        <v>72801.364081435153</v>
      </c>
      <c r="E40" s="1">
        <f t="shared" si="0"/>
        <v>7949.5624964524286</v>
      </c>
      <c r="F40" s="1">
        <f t="shared" si="1"/>
        <v>75744.219645214238</v>
      </c>
      <c r="G40" s="1">
        <f t="shared" si="2"/>
        <v>2943172.638109657</v>
      </c>
      <c r="H40" s="1">
        <f t="shared" si="13"/>
        <v>2408559.5149416067</v>
      </c>
      <c r="I40" s="1">
        <f t="shared" si="9"/>
        <v>64851.801584982735</v>
      </c>
      <c r="K40" s="10">
        <f t="shared" si="3"/>
        <v>72801.364081435153</v>
      </c>
      <c r="L40" s="10">
        <f t="shared" si="4"/>
        <v>75744.219645214238</v>
      </c>
      <c r="M40" s="10">
        <f t="shared" si="5"/>
        <v>-83693.78214166667</v>
      </c>
      <c r="N40" s="10">
        <f t="shared" si="6"/>
        <v>-64851.801584982735</v>
      </c>
      <c r="O40" s="10">
        <f t="shared" si="10"/>
        <v>0</v>
      </c>
    </row>
    <row r="41" spans="1:15" x14ac:dyDescent="0.35">
      <c r="A41" s="8">
        <v>31</v>
      </c>
      <c r="B41" s="9">
        <f t="shared" si="11"/>
        <v>45566</v>
      </c>
      <c r="C41" s="1">
        <v>83693.78214166667</v>
      </c>
      <c r="D41" s="1">
        <f t="shared" si="7"/>
        <v>72801.364081435153</v>
      </c>
      <c r="E41" s="1">
        <f t="shared" si="0"/>
        <v>7744.4219015799727</v>
      </c>
      <c r="F41" s="1">
        <f t="shared" si="1"/>
        <v>75949.360240086695</v>
      </c>
      <c r="G41" s="1">
        <f t="shared" si="2"/>
        <v>2867223.2778695701</v>
      </c>
      <c r="H41" s="1">
        <f t="shared" si="13"/>
        <v>2343502.5727617517</v>
      </c>
      <c r="I41" s="1">
        <f t="shared" si="9"/>
        <v>65056.942179855178</v>
      </c>
      <c r="K41" s="10">
        <f t="shared" si="3"/>
        <v>72801.364081435153</v>
      </c>
      <c r="L41" s="10">
        <f t="shared" si="4"/>
        <v>75949.360240086695</v>
      </c>
      <c r="M41" s="10">
        <f t="shared" si="5"/>
        <v>-83693.78214166667</v>
      </c>
      <c r="N41" s="10">
        <f t="shared" si="6"/>
        <v>-65056.942179855178</v>
      </c>
      <c r="O41" s="10">
        <f t="shared" si="10"/>
        <v>0</v>
      </c>
    </row>
    <row r="42" spans="1:15" x14ac:dyDescent="0.35">
      <c r="A42" s="8">
        <v>32</v>
      </c>
      <c r="B42" s="9">
        <f t="shared" si="11"/>
        <v>45597</v>
      </c>
      <c r="C42" s="1">
        <v>83693.78214166667</v>
      </c>
      <c r="D42" s="1">
        <f t="shared" si="7"/>
        <v>72801.364081435153</v>
      </c>
      <c r="E42" s="1">
        <f t="shared" si="0"/>
        <v>7538.725717596405</v>
      </c>
      <c r="F42" s="1">
        <f t="shared" si="1"/>
        <v>76155.056424070266</v>
      </c>
      <c r="G42" s="15">
        <f t="shared" si="2"/>
        <v>2791068.2214454995</v>
      </c>
      <c r="H42" s="15">
        <f t="shared" si="13"/>
        <v>2278239.934397913</v>
      </c>
      <c r="I42" s="1">
        <f t="shared" si="9"/>
        <v>65262.638363838734</v>
      </c>
      <c r="K42" s="10">
        <f t="shared" si="3"/>
        <v>72801.364081435153</v>
      </c>
      <c r="L42" s="10">
        <f t="shared" si="4"/>
        <v>76155.056424070266</v>
      </c>
      <c r="M42" s="10">
        <f t="shared" si="5"/>
        <v>-83693.78214166667</v>
      </c>
      <c r="N42" s="10">
        <f t="shared" si="6"/>
        <v>-65262.638363838734</v>
      </c>
      <c r="O42" s="10">
        <f t="shared" si="10"/>
        <v>0</v>
      </c>
    </row>
    <row r="43" spans="1:15" x14ac:dyDescent="0.35">
      <c r="A43" s="8">
        <v>33</v>
      </c>
      <c r="B43" s="9">
        <f t="shared" si="11"/>
        <v>45627</v>
      </c>
      <c r="C43" s="1">
        <v>83693.78214166667</v>
      </c>
      <c r="D43" s="1">
        <f t="shared" si="7"/>
        <v>72801.364081435153</v>
      </c>
      <c r="E43" s="1">
        <f t="shared" si="0"/>
        <v>7332.4724397812133</v>
      </c>
      <c r="F43" s="1">
        <f t="shared" si="1"/>
        <v>76361.309701885461</v>
      </c>
      <c r="G43" s="1">
        <f t="shared" si="2"/>
        <v>2714706.9117436139</v>
      </c>
      <c r="H43" s="1">
        <f t="shared" si="13"/>
        <v>2212771.042756259</v>
      </c>
      <c r="I43" s="1">
        <f t="shared" si="9"/>
        <v>65468.891641653943</v>
      </c>
      <c r="K43" s="10">
        <f t="shared" si="3"/>
        <v>72801.364081435153</v>
      </c>
      <c r="L43" s="10">
        <f t="shared" si="4"/>
        <v>76361.309701885461</v>
      </c>
      <c r="M43" s="10">
        <f t="shared" si="5"/>
        <v>-83693.78214166667</v>
      </c>
      <c r="N43" s="10">
        <f t="shared" si="6"/>
        <v>-65468.891641653943</v>
      </c>
      <c r="O43" s="10">
        <f t="shared" si="10"/>
        <v>0</v>
      </c>
    </row>
    <row r="44" spans="1:15" x14ac:dyDescent="0.35">
      <c r="A44" s="8">
        <v>34</v>
      </c>
      <c r="B44" s="9">
        <f t="shared" si="11"/>
        <v>45658</v>
      </c>
      <c r="C44" s="1">
        <f>C43*103%</f>
        <v>86204.595605916678</v>
      </c>
      <c r="D44" s="1">
        <f t="shared" si="7"/>
        <v>72801.364081435153</v>
      </c>
      <c r="E44" s="1">
        <f t="shared" si="0"/>
        <v>7118.860439539596</v>
      </c>
      <c r="F44" s="1">
        <f t="shared" si="1"/>
        <v>79085.735166377082</v>
      </c>
      <c r="G44" s="15">
        <f t="shared" si="2"/>
        <v>2635621.1765772365</v>
      </c>
      <c r="H44" s="15">
        <f t="shared" si="13"/>
        <v>2147088.5391143635</v>
      </c>
      <c r="I44" s="1">
        <f t="shared" si="9"/>
        <v>65682.503641895557</v>
      </c>
      <c r="K44" s="10">
        <f t="shared" si="3"/>
        <v>72801.364081435153</v>
      </c>
      <c r="L44" s="10">
        <f t="shared" si="4"/>
        <v>79085.735166377082</v>
      </c>
      <c r="M44" s="10">
        <f t="shared" si="5"/>
        <v>-86204.595605916678</v>
      </c>
      <c r="N44" s="10">
        <f t="shared" si="6"/>
        <v>-65682.503641895557</v>
      </c>
      <c r="O44" s="10">
        <f t="shared" si="10"/>
        <v>0</v>
      </c>
    </row>
    <row r="45" spans="1:15" x14ac:dyDescent="0.35">
      <c r="A45" s="8">
        <v>35</v>
      </c>
      <c r="B45" s="9">
        <f t="shared" si="11"/>
        <v>45689</v>
      </c>
      <c r="C45" s="1">
        <v>86204.595605916678</v>
      </c>
      <c r="D45" s="1">
        <f t="shared" si="7"/>
        <v>72801.364081435153</v>
      </c>
      <c r="E45" s="1">
        <f t="shared" si="0"/>
        <v>6904.6699067973241</v>
      </c>
      <c r="F45" s="1">
        <f t="shared" si="1"/>
        <v>79299.925699119354</v>
      </c>
      <c r="G45" s="1">
        <f t="shared" si="2"/>
        <v>2556321.250878117</v>
      </c>
      <c r="H45" s="1">
        <f t="shared" si="13"/>
        <v>2081191.8449397257</v>
      </c>
      <c r="I45" s="1">
        <f t="shared" si="9"/>
        <v>65896.694174637829</v>
      </c>
      <c r="K45" s="10">
        <f t="shared" si="3"/>
        <v>72801.364081435153</v>
      </c>
      <c r="L45" s="10">
        <f t="shared" si="4"/>
        <v>79299.925699119354</v>
      </c>
      <c r="M45" s="10">
        <f t="shared" si="5"/>
        <v>-86204.595605916678</v>
      </c>
      <c r="N45" s="10">
        <f t="shared" si="6"/>
        <v>-65896.694174637829</v>
      </c>
      <c r="O45" s="10">
        <f t="shared" si="10"/>
        <v>0</v>
      </c>
    </row>
    <row r="46" spans="1:15" x14ac:dyDescent="0.35">
      <c r="A46" s="8">
        <v>36</v>
      </c>
      <c r="B46" s="9">
        <f t="shared" si="11"/>
        <v>45717</v>
      </c>
      <c r="C46" s="1">
        <v>86204.595605916678</v>
      </c>
      <c r="D46" s="1">
        <f t="shared" si="7"/>
        <v>72801.364081435153</v>
      </c>
      <c r="E46" s="1">
        <f t="shared" si="0"/>
        <v>6689.8992746955419</v>
      </c>
      <c r="F46" s="1">
        <f t="shared" si="1"/>
        <v>79514.69633122113</v>
      </c>
      <c r="G46" s="1">
        <f t="shared" si="2"/>
        <v>2476806.5545468959</v>
      </c>
      <c r="H46" s="1">
        <f t="shared" si="13"/>
        <v>2015080.380132986</v>
      </c>
      <c r="I46" s="1">
        <f t="shared" si="9"/>
        <v>66111.464806739605</v>
      </c>
      <c r="K46" s="10">
        <f t="shared" si="3"/>
        <v>72801.364081435153</v>
      </c>
      <c r="L46" s="10">
        <f t="shared" si="4"/>
        <v>79514.69633122113</v>
      </c>
      <c r="M46" s="10">
        <f t="shared" si="5"/>
        <v>-86204.595605916678</v>
      </c>
      <c r="N46" s="10">
        <f t="shared" si="6"/>
        <v>-66111.464806739605</v>
      </c>
      <c r="O46" s="10">
        <f t="shared" si="10"/>
        <v>0</v>
      </c>
    </row>
    <row r="47" spans="1:15" x14ac:dyDescent="0.35">
      <c r="A47" s="8">
        <v>37</v>
      </c>
      <c r="B47" s="9">
        <f t="shared" si="11"/>
        <v>45748</v>
      </c>
      <c r="C47" s="1">
        <v>86204.595605916678</v>
      </c>
      <c r="D47" s="1">
        <f t="shared" si="7"/>
        <v>72801.364081435153</v>
      </c>
      <c r="E47" s="1">
        <f t="shared" si="0"/>
        <v>6474.5469721318186</v>
      </c>
      <c r="F47" s="1">
        <f t="shared" si="1"/>
        <v>79730.048633784856</v>
      </c>
      <c r="G47" s="1">
        <f t="shared" si="2"/>
        <v>2397076.5059131109</v>
      </c>
      <c r="H47" s="1">
        <f t="shared" si="13"/>
        <v>1948753.5630236827</v>
      </c>
      <c r="I47" s="1">
        <f t="shared" si="9"/>
        <v>66326.817109303331</v>
      </c>
      <c r="K47" s="10">
        <f t="shared" si="3"/>
        <v>72801.364081435153</v>
      </c>
      <c r="L47" s="10">
        <f t="shared" si="4"/>
        <v>79730.048633784856</v>
      </c>
      <c r="M47" s="10">
        <f t="shared" si="5"/>
        <v>-86204.595605916678</v>
      </c>
      <c r="N47" s="10">
        <f t="shared" si="6"/>
        <v>-66326.817109303331</v>
      </c>
      <c r="O47" s="10">
        <f t="shared" si="10"/>
        <v>0</v>
      </c>
    </row>
    <row r="48" spans="1:15" x14ac:dyDescent="0.35">
      <c r="A48" s="8">
        <v>38</v>
      </c>
      <c r="B48" s="9">
        <f t="shared" si="11"/>
        <v>45778</v>
      </c>
      <c r="C48" s="1">
        <v>86204.595605916678</v>
      </c>
      <c r="D48" s="1">
        <f t="shared" si="7"/>
        <v>72801.364081435153</v>
      </c>
      <c r="E48" s="1">
        <f t="shared" si="0"/>
        <v>6258.6114237486509</v>
      </c>
      <c r="F48" s="1">
        <f t="shared" si="1"/>
        <v>79945.984182168031</v>
      </c>
      <c r="G48" s="1">
        <f t="shared" si="2"/>
        <v>2317130.5217309427</v>
      </c>
      <c r="H48" s="1">
        <f t="shared" si="13"/>
        <v>1882210.8103659961</v>
      </c>
      <c r="I48" s="1">
        <f t="shared" si="9"/>
        <v>66542.752657686491</v>
      </c>
      <c r="K48" s="10">
        <f t="shared" si="3"/>
        <v>72801.364081435153</v>
      </c>
      <c r="L48" s="10">
        <f t="shared" si="4"/>
        <v>79945.984182168031</v>
      </c>
      <c r="M48" s="10">
        <f t="shared" si="5"/>
        <v>-86204.595605916678</v>
      </c>
      <c r="N48" s="10">
        <f t="shared" si="6"/>
        <v>-66542.752657686491</v>
      </c>
      <c r="O48" s="10">
        <f t="shared" si="10"/>
        <v>0</v>
      </c>
    </row>
    <row r="49" spans="1:15" x14ac:dyDescent="0.35">
      <c r="A49" s="8">
        <v>39</v>
      </c>
      <c r="B49" s="9">
        <f t="shared" si="11"/>
        <v>45809</v>
      </c>
      <c r="C49" s="1">
        <v>86204.595605916678</v>
      </c>
      <c r="D49" s="1">
        <f t="shared" si="7"/>
        <v>72801.364081435153</v>
      </c>
      <c r="E49" s="1">
        <f t="shared" si="0"/>
        <v>6042.0910499219453</v>
      </c>
      <c r="F49" s="1">
        <f t="shared" si="1"/>
        <v>80162.504555994732</v>
      </c>
      <c r="G49" s="1">
        <f t="shared" si="2"/>
        <v>2236968.017174948</v>
      </c>
      <c r="H49" s="1">
        <f t="shared" si="13"/>
        <v>1815451.5373344829</v>
      </c>
      <c r="I49" s="1">
        <f t="shared" si="9"/>
        <v>66759.273031513221</v>
      </c>
      <c r="K49" s="10">
        <f t="shared" si="3"/>
        <v>72801.364081435153</v>
      </c>
      <c r="L49" s="10">
        <f t="shared" si="4"/>
        <v>80162.504555994732</v>
      </c>
      <c r="M49" s="10">
        <f t="shared" si="5"/>
        <v>-86204.595605916678</v>
      </c>
      <c r="N49" s="10">
        <f t="shared" si="6"/>
        <v>-66759.273031513221</v>
      </c>
      <c r="O49" s="10">
        <f t="shared" si="10"/>
        <v>0</v>
      </c>
    </row>
    <row r="50" spans="1:15" x14ac:dyDescent="0.35">
      <c r="A50" s="8">
        <v>40</v>
      </c>
      <c r="B50" s="9">
        <f t="shared" si="11"/>
        <v>45839</v>
      </c>
      <c r="C50" s="1">
        <v>86204.595605916678</v>
      </c>
      <c r="D50" s="1">
        <f t="shared" si="7"/>
        <v>72801.364081435153</v>
      </c>
      <c r="E50" s="1">
        <f t="shared" si="0"/>
        <v>5824.9842667494595</v>
      </c>
      <c r="F50" s="1">
        <f t="shared" si="1"/>
        <v>80379.611339167226</v>
      </c>
      <c r="G50" s="1">
        <f t="shared" si="2"/>
        <v>2156588.4058357808</v>
      </c>
      <c r="H50" s="1">
        <f t="shared" si="13"/>
        <v>1748475.1575197971</v>
      </c>
      <c r="I50" s="1">
        <f t="shared" si="9"/>
        <v>66976.379814685686</v>
      </c>
      <c r="K50" s="10">
        <f t="shared" si="3"/>
        <v>72801.364081435153</v>
      </c>
      <c r="L50" s="10">
        <f t="shared" si="4"/>
        <v>80379.611339167226</v>
      </c>
      <c r="M50" s="10">
        <f t="shared" si="5"/>
        <v>-86204.595605916678</v>
      </c>
      <c r="N50" s="10">
        <f t="shared" si="6"/>
        <v>-66976.379814685686</v>
      </c>
      <c r="O50" s="10">
        <f t="shared" si="10"/>
        <v>0</v>
      </c>
    </row>
    <row r="51" spans="1:15" x14ac:dyDescent="0.35">
      <c r="A51" s="8">
        <v>41</v>
      </c>
      <c r="B51" s="9">
        <f t="shared" si="11"/>
        <v>45870</v>
      </c>
      <c r="C51" s="1">
        <v>86204.595605916678</v>
      </c>
      <c r="D51" s="1">
        <f t="shared" si="7"/>
        <v>72801.364081435153</v>
      </c>
      <c r="E51" s="1">
        <f t="shared" si="0"/>
        <v>5607.2894860392153</v>
      </c>
      <c r="F51" s="1">
        <f t="shared" si="1"/>
        <v>80597.306119877467</v>
      </c>
      <c r="G51" s="1">
        <f t="shared" si="2"/>
        <v>2075991.0997159034</v>
      </c>
      <c r="H51" s="1">
        <f t="shared" si="13"/>
        <v>1681281.0829244012</v>
      </c>
      <c r="I51" s="1">
        <f t="shared" si="9"/>
        <v>67194.074595395956</v>
      </c>
      <c r="K51" s="10">
        <f t="shared" si="3"/>
        <v>72801.364081435153</v>
      </c>
      <c r="L51" s="10">
        <f t="shared" si="4"/>
        <v>80597.306119877467</v>
      </c>
      <c r="M51" s="10">
        <f t="shared" si="5"/>
        <v>-86204.595605916678</v>
      </c>
      <c r="N51" s="10">
        <f t="shared" si="6"/>
        <v>-67194.074595395956</v>
      </c>
      <c r="O51" s="10">
        <f t="shared" si="10"/>
        <v>0</v>
      </c>
    </row>
    <row r="52" spans="1:15" x14ac:dyDescent="0.35">
      <c r="A52" s="8">
        <v>42</v>
      </c>
      <c r="B52" s="9">
        <f t="shared" si="11"/>
        <v>45901</v>
      </c>
      <c r="C52" s="1">
        <v>86204.595605916678</v>
      </c>
      <c r="D52" s="1">
        <f t="shared" si="7"/>
        <v>72801.364081435153</v>
      </c>
      <c r="E52" s="1">
        <f t="shared" si="0"/>
        <v>5389.0051152978813</v>
      </c>
      <c r="F52" s="1">
        <f t="shared" si="1"/>
        <v>80815.590490618793</v>
      </c>
      <c r="G52" s="1">
        <f t="shared" si="2"/>
        <v>1995175.5092252847</v>
      </c>
      <c r="H52" s="1">
        <f t="shared" si="13"/>
        <v>1613868.7239582639</v>
      </c>
      <c r="I52" s="1">
        <f t="shared" si="9"/>
        <v>67412.358966137268</v>
      </c>
      <c r="K52" s="10">
        <f t="shared" si="3"/>
        <v>72801.364081435153</v>
      </c>
      <c r="L52" s="10">
        <f t="shared" si="4"/>
        <v>80815.590490618793</v>
      </c>
      <c r="M52" s="10">
        <f t="shared" si="5"/>
        <v>-86204.595605916678</v>
      </c>
      <c r="N52" s="10">
        <f t="shared" si="6"/>
        <v>-67412.358966137268</v>
      </c>
      <c r="O52" s="10">
        <f t="shared" si="10"/>
        <v>0</v>
      </c>
    </row>
    <row r="53" spans="1:15" x14ac:dyDescent="0.35">
      <c r="A53" s="8">
        <v>43</v>
      </c>
      <c r="B53" s="9">
        <f t="shared" si="11"/>
        <v>45931</v>
      </c>
      <c r="C53" s="1">
        <v>86204.595605916678</v>
      </c>
      <c r="D53" s="1">
        <f t="shared" si="7"/>
        <v>72801.364081435153</v>
      </c>
      <c r="E53" s="1">
        <f t="shared" si="0"/>
        <v>5170.1295577191222</v>
      </c>
      <c r="F53" s="1">
        <f t="shared" si="1"/>
        <v>81034.466048197559</v>
      </c>
      <c r="G53" s="1">
        <f t="shared" si="2"/>
        <v>1914141.0431770873</v>
      </c>
      <c r="H53" s="1">
        <f t="shared" si="13"/>
        <v>1546237.4894345477</v>
      </c>
      <c r="I53" s="1">
        <f t="shared" si="9"/>
        <v>67631.234523716048</v>
      </c>
      <c r="K53" s="10">
        <f t="shared" si="3"/>
        <v>72801.364081435153</v>
      </c>
      <c r="L53" s="10">
        <f t="shared" si="4"/>
        <v>81034.466048197559</v>
      </c>
      <c r="M53" s="10">
        <f t="shared" si="5"/>
        <v>-86204.595605916678</v>
      </c>
      <c r="N53" s="10">
        <f t="shared" si="6"/>
        <v>-67631.234523716048</v>
      </c>
      <c r="O53" s="10">
        <f t="shared" si="10"/>
        <v>0</v>
      </c>
    </row>
    <row r="54" spans="1:15" x14ac:dyDescent="0.35">
      <c r="A54" s="8">
        <v>44</v>
      </c>
      <c r="B54" s="9">
        <f t="shared" si="11"/>
        <v>45962</v>
      </c>
      <c r="C54" s="1">
        <v>86204.595605916678</v>
      </c>
      <c r="D54" s="1">
        <f t="shared" si="7"/>
        <v>72801.364081435153</v>
      </c>
      <c r="E54" s="1">
        <f t="shared" si="0"/>
        <v>4950.6612121719209</v>
      </c>
      <c r="F54" s="1">
        <f t="shared" si="1"/>
        <v>81253.934393744756</v>
      </c>
      <c r="G54" s="1">
        <f t="shared" si="2"/>
        <v>1832887.1087833426</v>
      </c>
      <c r="H54" s="1">
        <f t="shared" si="13"/>
        <v>1478386.7865652845</v>
      </c>
      <c r="I54" s="1">
        <f t="shared" si="9"/>
        <v>67850.70286926323</v>
      </c>
      <c r="K54" s="10">
        <f t="shared" si="3"/>
        <v>72801.364081435153</v>
      </c>
      <c r="L54" s="10">
        <f t="shared" si="4"/>
        <v>81253.934393744756</v>
      </c>
      <c r="M54" s="10">
        <f t="shared" si="5"/>
        <v>-86204.595605916678</v>
      </c>
      <c r="N54" s="10">
        <f t="shared" si="6"/>
        <v>-67850.70286926323</v>
      </c>
      <c r="O54" s="10">
        <f t="shared" si="10"/>
        <v>0</v>
      </c>
    </row>
    <row r="55" spans="1:15" x14ac:dyDescent="0.35">
      <c r="A55" s="8">
        <v>45</v>
      </c>
      <c r="B55" s="9">
        <f t="shared" si="11"/>
        <v>45992</v>
      </c>
      <c r="C55" s="1">
        <v>86204.595605916678</v>
      </c>
      <c r="D55" s="1">
        <f t="shared" si="7"/>
        <v>72801.364081435153</v>
      </c>
      <c r="E55" s="1">
        <f t="shared" ref="E55:E58" si="14">(G54-C55)*$B$3/12</f>
        <v>4730.598473188863</v>
      </c>
      <c r="F55" s="1">
        <f t="shared" si="1"/>
        <v>81473.997132727818</v>
      </c>
      <c r="G55" s="1">
        <f t="shared" si="2"/>
        <v>1751413.111650615</v>
      </c>
      <c r="H55" s="1">
        <f t="shared" si="13"/>
        <v>1410316.0209570383</v>
      </c>
      <c r="I55" s="1">
        <f t="shared" si="9"/>
        <v>68070.765608246278</v>
      </c>
      <c r="K55" s="10">
        <f t="shared" si="3"/>
        <v>72801.364081435153</v>
      </c>
      <c r="L55" s="10">
        <f t="shared" si="4"/>
        <v>81473.997132727818</v>
      </c>
      <c r="M55" s="10">
        <f t="shared" si="5"/>
        <v>-86204.595605916678</v>
      </c>
      <c r="N55" s="10">
        <f t="shared" si="6"/>
        <v>-68070.765608246278</v>
      </c>
      <c r="O55" s="10">
        <f t="shared" si="10"/>
        <v>0</v>
      </c>
    </row>
    <row r="56" spans="1:15" x14ac:dyDescent="0.35">
      <c r="A56" s="8">
        <v>46</v>
      </c>
      <c r="B56" s="9">
        <f t="shared" si="11"/>
        <v>46023</v>
      </c>
      <c r="C56" s="1">
        <f>C55*103%</f>
        <v>88790.733474094188</v>
      </c>
      <c r="D56" s="1">
        <f t="shared" si="7"/>
        <v>72801.364081435153</v>
      </c>
      <c r="E56" s="1">
        <f t="shared" si="14"/>
        <v>4502.9356075614105</v>
      </c>
      <c r="F56" s="1">
        <f t="shared" si="1"/>
        <v>84287.797866532783</v>
      </c>
      <c r="G56" s="1">
        <f t="shared" si="2"/>
        <v>1667125.3137840822</v>
      </c>
      <c r="H56" s="1">
        <f t="shared" si="13"/>
        <v>1342017.5924831645</v>
      </c>
      <c r="I56" s="1">
        <f t="shared" si="9"/>
        <v>68298.428473873762</v>
      </c>
      <c r="K56" s="10">
        <f t="shared" si="3"/>
        <v>72801.364081435153</v>
      </c>
      <c r="L56" s="10">
        <f t="shared" si="4"/>
        <v>84287.797866532783</v>
      </c>
      <c r="M56" s="10">
        <f t="shared" si="5"/>
        <v>-88790.733474094188</v>
      </c>
      <c r="N56" s="10">
        <f t="shared" si="6"/>
        <v>-68298.428473873762</v>
      </c>
      <c r="O56" s="10">
        <f t="shared" si="10"/>
        <v>0</v>
      </c>
    </row>
    <row r="57" spans="1:15" x14ac:dyDescent="0.35">
      <c r="A57" s="8">
        <v>47</v>
      </c>
      <c r="B57" s="9">
        <f t="shared" si="11"/>
        <v>46054</v>
      </c>
      <c r="C57" s="1">
        <v>88790.733474094188</v>
      </c>
      <c r="D57" s="1">
        <f t="shared" si="7"/>
        <v>72801.364081435153</v>
      </c>
      <c r="E57" s="1">
        <f t="shared" si="14"/>
        <v>4274.6561550062179</v>
      </c>
      <c r="F57" s="1">
        <f t="shared" si="1"/>
        <v>84516.07731908797</v>
      </c>
      <c r="G57" s="1">
        <f t="shared" si="2"/>
        <v>1582609.2364649943</v>
      </c>
      <c r="H57" s="1">
        <f t="shared" si="13"/>
        <v>1273490.8845567356</v>
      </c>
      <c r="I57" s="1">
        <f t="shared" si="9"/>
        <v>68526.707926428935</v>
      </c>
      <c r="K57" s="10">
        <f t="shared" si="3"/>
        <v>72801.364081435153</v>
      </c>
      <c r="L57" s="10">
        <f t="shared" si="4"/>
        <v>84516.07731908797</v>
      </c>
      <c r="M57" s="10">
        <f t="shared" si="5"/>
        <v>-88790.733474094188</v>
      </c>
      <c r="N57" s="10">
        <f t="shared" si="6"/>
        <v>-68526.707926428935</v>
      </c>
      <c r="O57" s="10">
        <f t="shared" si="10"/>
        <v>0</v>
      </c>
    </row>
    <row r="58" spans="1:15" x14ac:dyDescent="0.35">
      <c r="A58" s="8">
        <v>48</v>
      </c>
      <c r="B58" s="9">
        <f t="shared" si="11"/>
        <v>46082</v>
      </c>
      <c r="C58" s="1">
        <v>88790.733474094188</v>
      </c>
      <c r="D58" s="1">
        <f t="shared" si="7"/>
        <v>72801.364081435153</v>
      </c>
      <c r="E58" s="1">
        <f t="shared" si="14"/>
        <v>4045.7584456003547</v>
      </c>
      <c r="F58" s="1">
        <f t="shared" si="1"/>
        <v>84744.975028493835</v>
      </c>
      <c r="G58" s="1">
        <f t="shared" si="2"/>
        <v>1497864.2614365004</v>
      </c>
      <c r="H58" s="1">
        <f t="shared" si="13"/>
        <v>1204735.2789209008</v>
      </c>
      <c r="I58" s="1">
        <f t="shared" si="9"/>
        <v>68755.6056358348</v>
      </c>
      <c r="K58" s="10">
        <f t="shared" si="3"/>
        <v>72801.364081435153</v>
      </c>
      <c r="L58" s="10">
        <f t="shared" si="4"/>
        <v>84744.975028493835</v>
      </c>
      <c r="M58" s="10">
        <f t="shared" si="5"/>
        <v>-88790.733474094188</v>
      </c>
      <c r="N58" s="10">
        <f t="shared" si="6"/>
        <v>-68755.6056358348</v>
      </c>
      <c r="O58" s="10">
        <f t="shared" si="10"/>
        <v>0</v>
      </c>
    </row>
    <row r="59" spans="1:15" x14ac:dyDescent="0.35">
      <c r="A59" s="8">
        <v>49</v>
      </c>
      <c r="B59" s="9">
        <f t="shared" si="11"/>
        <v>46113</v>
      </c>
      <c r="C59" s="1">
        <v>88790.73</v>
      </c>
      <c r="D59" s="1">
        <f t="shared" si="7"/>
        <v>72801.364081435153</v>
      </c>
      <c r="E59" s="1">
        <f t="shared" ref="E59:E75" si="15">(G58-C59)*$B$3/12</f>
        <v>3816.2408143071884</v>
      </c>
      <c r="F59" s="1">
        <f t="shared" ref="F59:F75" si="16">C59-E59</f>
        <v>84974.489185692801</v>
      </c>
      <c r="G59" s="1">
        <f t="shared" ref="G59:G75" si="17">G58-C59+E59</f>
        <v>1412889.7722508076</v>
      </c>
      <c r="H59" s="1">
        <f t="shared" ref="H59:H75" si="18">H58-I59</f>
        <v>1135750.1556537729</v>
      </c>
      <c r="I59" s="1">
        <f t="shared" ref="I59:I75" si="19">D59+F59-C59</f>
        <v>68985.123267127943</v>
      </c>
      <c r="K59" s="10">
        <f t="shared" ref="K59:K75" si="20">D59</f>
        <v>72801.364081435153</v>
      </c>
      <c r="L59" s="10">
        <f t="shared" ref="L59:L75" si="21">F59</f>
        <v>84974.489185692801</v>
      </c>
      <c r="M59" s="10">
        <f t="shared" ref="M59:M75" si="22">-C59</f>
        <v>-88790.73</v>
      </c>
      <c r="N59" s="10">
        <f t="shared" ref="N59:N75" si="23">-I59</f>
        <v>-68985.123267127943</v>
      </c>
      <c r="O59" s="10">
        <f t="shared" ref="O59:O75" si="24">SUM(K59:N59)</f>
        <v>0</v>
      </c>
    </row>
    <row r="60" spans="1:15" x14ac:dyDescent="0.35">
      <c r="A60" s="8">
        <v>50</v>
      </c>
      <c r="B60" s="9">
        <f t="shared" si="11"/>
        <v>46143</v>
      </c>
      <c r="C60" s="1">
        <v>88790.73</v>
      </c>
      <c r="D60" s="1">
        <f t="shared" si="7"/>
        <v>72801.364081435153</v>
      </c>
      <c r="E60" s="1">
        <f t="shared" si="15"/>
        <v>3586.1015727626041</v>
      </c>
      <c r="F60" s="1">
        <f t="shared" si="16"/>
        <v>85204.628427237389</v>
      </c>
      <c r="G60" s="1">
        <f t="shared" si="17"/>
        <v>1327685.1438235703</v>
      </c>
      <c r="H60" s="1">
        <f t="shared" si="18"/>
        <v>1066534.8931451004</v>
      </c>
      <c r="I60" s="1">
        <f t="shared" si="19"/>
        <v>69215.262508672531</v>
      </c>
      <c r="K60" s="10">
        <f t="shared" si="20"/>
        <v>72801.364081435153</v>
      </c>
      <c r="L60" s="10">
        <f t="shared" si="21"/>
        <v>85204.628427237389</v>
      </c>
      <c r="M60" s="10">
        <f t="shared" si="22"/>
        <v>-88790.73</v>
      </c>
      <c r="N60" s="10">
        <f t="shared" si="23"/>
        <v>-69215.262508672531</v>
      </c>
      <c r="O60" s="10">
        <f t="shared" si="24"/>
        <v>0</v>
      </c>
    </row>
    <row r="61" spans="1:15" x14ac:dyDescent="0.35">
      <c r="A61" s="8">
        <v>51</v>
      </c>
      <c r="B61" s="9">
        <f t="shared" si="11"/>
        <v>46174</v>
      </c>
      <c r="C61" s="1">
        <v>88790.73</v>
      </c>
      <c r="D61" s="1">
        <f t="shared" si="7"/>
        <v>72801.364081435153</v>
      </c>
      <c r="E61" s="1">
        <f t="shared" si="15"/>
        <v>3355.3390374388364</v>
      </c>
      <c r="F61" s="1">
        <f t="shared" si="16"/>
        <v>85435.390962561156</v>
      </c>
      <c r="G61" s="1">
        <f t="shared" si="17"/>
        <v>1242249.7528610092</v>
      </c>
      <c r="H61" s="1">
        <f t="shared" si="18"/>
        <v>997088.86810110416</v>
      </c>
      <c r="I61" s="1">
        <f t="shared" si="19"/>
        <v>69446.025043996327</v>
      </c>
      <c r="K61" s="10">
        <f t="shared" si="20"/>
        <v>72801.364081435153</v>
      </c>
      <c r="L61" s="10">
        <f t="shared" si="21"/>
        <v>85435.390962561156</v>
      </c>
      <c r="M61" s="10">
        <f t="shared" si="22"/>
        <v>-88790.73</v>
      </c>
      <c r="N61" s="10">
        <f t="shared" si="23"/>
        <v>-69446.025043996327</v>
      </c>
      <c r="O61" s="10">
        <f t="shared" si="24"/>
        <v>0</v>
      </c>
    </row>
    <row r="62" spans="1:15" x14ac:dyDescent="0.35">
      <c r="A62" s="8">
        <v>52</v>
      </c>
      <c r="B62" s="9">
        <f t="shared" si="11"/>
        <v>46204</v>
      </c>
      <c r="C62" s="1">
        <v>88790.73</v>
      </c>
      <c r="D62" s="1">
        <f t="shared" si="7"/>
        <v>72801.364081435153</v>
      </c>
      <c r="E62" s="1">
        <f t="shared" si="15"/>
        <v>3123.9515202485668</v>
      </c>
      <c r="F62" s="1">
        <f t="shared" si="16"/>
        <v>85666.778479751432</v>
      </c>
      <c r="G62" s="1">
        <f t="shared" si="17"/>
        <v>1156582.9743812578</v>
      </c>
      <c r="H62" s="1">
        <f t="shared" si="18"/>
        <v>927411.45553991757</v>
      </c>
      <c r="I62" s="1">
        <f t="shared" si="19"/>
        <v>69677.412561186575</v>
      </c>
      <c r="K62" s="10">
        <f t="shared" si="20"/>
        <v>72801.364081435153</v>
      </c>
      <c r="L62" s="10">
        <f t="shared" si="21"/>
        <v>85666.778479751432</v>
      </c>
      <c r="M62" s="10">
        <f t="shared" si="22"/>
        <v>-88790.73</v>
      </c>
      <c r="N62" s="10">
        <f t="shared" si="23"/>
        <v>-69677.412561186575</v>
      </c>
      <c r="O62" s="10">
        <f t="shared" si="24"/>
        <v>0</v>
      </c>
    </row>
    <row r="63" spans="1:15" x14ac:dyDescent="0.35">
      <c r="A63" s="8">
        <v>53</v>
      </c>
      <c r="B63" s="9">
        <f t="shared" si="11"/>
        <v>46235</v>
      </c>
      <c r="C63" s="1">
        <v>88790.73</v>
      </c>
      <c r="D63" s="1">
        <f t="shared" si="7"/>
        <v>72801.364081435153</v>
      </c>
      <c r="E63" s="1">
        <f t="shared" si="15"/>
        <v>2891.9373285325732</v>
      </c>
      <c r="F63" s="1">
        <f t="shared" si="16"/>
        <v>85898.792671467425</v>
      </c>
      <c r="G63" s="1">
        <f t="shared" si="17"/>
        <v>1070684.1817097904</v>
      </c>
      <c r="H63" s="1">
        <f t="shared" si="18"/>
        <v>857502.02878701501</v>
      </c>
      <c r="I63" s="1">
        <f t="shared" si="19"/>
        <v>69909.426752902582</v>
      </c>
      <c r="K63" s="10">
        <f t="shared" si="20"/>
        <v>72801.364081435153</v>
      </c>
      <c r="L63" s="10">
        <f t="shared" si="21"/>
        <v>85898.792671467425</v>
      </c>
      <c r="M63" s="10">
        <f t="shared" si="22"/>
        <v>-88790.73</v>
      </c>
      <c r="N63" s="10">
        <f t="shared" si="23"/>
        <v>-69909.426752902582</v>
      </c>
      <c r="O63" s="10">
        <f t="shared" si="24"/>
        <v>0</v>
      </c>
    </row>
    <row r="64" spans="1:15" x14ac:dyDescent="0.35">
      <c r="A64" s="8">
        <v>54</v>
      </c>
      <c r="B64" s="9">
        <f t="shared" si="11"/>
        <v>46266</v>
      </c>
      <c r="C64" s="1">
        <v>88790.73</v>
      </c>
      <c r="D64" s="1">
        <f t="shared" si="7"/>
        <v>72801.364081435153</v>
      </c>
      <c r="E64" s="1">
        <f t="shared" si="15"/>
        <v>2659.2947650473493</v>
      </c>
      <c r="F64" s="1">
        <f t="shared" si="16"/>
        <v>86131.435234952645</v>
      </c>
      <c r="G64" s="1">
        <f t="shared" si="17"/>
        <v>984552.74647483777</v>
      </c>
      <c r="H64" s="1">
        <f t="shared" si="18"/>
        <v>787359.95947062725</v>
      </c>
      <c r="I64" s="1">
        <f t="shared" si="19"/>
        <v>70142.069316387802</v>
      </c>
      <c r="K64" s="10">
        <f t="shared" si="20"/>
        <v>72801.364081435153</v>
      </c>
      <c r="L64" s="10">
        <f t="shared" si="21"/>
        <v>86131.435234952645</v>
      </c>
      <c r="M64" s="10">
        <f t="shared" si="22"/>
        <v>-88790.73</v>
      </c>
      <c r="N64" s="10">
        <f t="shared" si="23"/>
        <v>-70142.069316387802</v>
      </c>
      <c r="O64" s="10">
        <f t="shared" si="24"/>
        <v>0</v>
      </c>
    </row>
    <row r="65" spans="1:15" x14ac:dyDescent="0.35">
      <c r="A65" s="8">
        <v>55</v>
      </c>
      <c r="B65" s="9">
        <f t="shared" si="11"/>
        <v>46296</v>
      </c>
      <c r="C65" s="1">
        <v>88790.73</v>
      </c>
      <c r="D65" s="1">
        <f t="shared" si="7"/>
        <v>72801.364081435153</v>
      </c>
      <c r="E65" s="1">
        <f t="shared" si="15"/>
        <v>2426.0221279526859</v>
      </c>
      <c r="F65" s="1">
        <f t="shared" si="16"/>
        <v>86364.707872047307</v>
      </c>
      <c r="G65" s="1">
        <f t="shared" si="17"/>
        <v>898188.03860279045</v>
      </c>
      <c r="H65" s="1">
        <f t="shared" si="18"/>
        <v>716984.61751714477</v>
      </c>
      <c r="I65" s="1">
        <f t="shared" si="19"/>
        <v>70375.341953482464</v>
      </c>
      <c r="K65" s="10">
        <f t="shared" si="20"/>
        <v>72801.364081435153</v>
      </c>
      <c r="L65" s="10">
        <f t="shared" si="21"/>
        <v>86364.707872047307</v>
      </c>
      <c r="M65" s="10">
        <f t="shared" si="22"/>
        <v>-88790.73</v>
      </c>
      <c r="N65" s="10">
        <f t="shared" si="23"/>
        <v>-70375.341953482464</v>
      </c>
      <c r="O65" s="10">
        <f t="shared" si="24"/>
        <v>0</v>
      </c>
    </row>
    <row r="66" spans="1:15" x14ac:dyDescent="0.35">
      <c r="A66" s="8">
        <v>56</v>
      </c>
      <c r="B66" s="9">
        <f t="shared" si="11"/>
        <v>46327</v>
      </c>
      <c r="C66" s="1">
        <v>88790.73</v>
      </c>
      <c r="D66" s="1">
        <f t="shared" si="7"/>
        <v>72801.364081435153</v>
      </c>
      <c r="E66" s="1">
        <f t="shared" si="15"/>
        <v>2192.1177107992244</v>
      </c>
      <c r="F66" s="1">
        <f t="shared" si="16"/>
        <v>86598.61228920077</v>
      </c>
      <c r="G66" s="1">
        <f t="shared" si="17"/>
        <v>811589.42631358968</v>
      </c>
      <c r="H66" s="1">
        <f t="shared" si="18"/>
        <v>646375.37114650884</v>
      </c>
      <c r="I66" s="1">
        <f t="shared" si="19"/>
        <v>70609.246370635912</v>
      </c>
      <c r="K66" s="10">
        <f t="shared" si="20"/>
        <v>72801.364081435153</v>
      </c>
      <c r="L66" s="10">
        <f t="shared" si="21"/>
        <v>86598.61228920077</v>
      </c>
      <c r="M66" s="10">
        <f t="shared" si="22"/>
        <v>-88790.73</v>
      </c>
      <c r="N66" s="10">
        <f t="shared" si="23"/>
        <v>-70609.246370635912</v>
      </c>
      <c r="O66" s="10">
        <f t="shared" si="24"/>
        <v>0</v>
      </c>
    </row>
    <row r="67" spans="1:15" x14ac:dyDescent="0.35">
      <c r="A67" s="8">
        <v>57</v>
      </c>
      <c r="B67" s="9">
        <f t="shared" si="11"/>
        <v>46357</v>
      </c>
      <c r="C67" s="1">
        <v>88790.73</v>
      </c>
      <c r="D67" s="1">
        <f t="shared" si="7"/>
        <v>72801.364081435153</v>
      </c>
      <c r="E67" s="1">
        <f t="shared" si="15"/>
        <v>1957.5798025159722</v>
      </c>
      <c r="F67" s="1">
        <f t="shared" si="16"/>
        <v>86833.150197484021</v>
      </c>
      <c r="G67" s="1">
        <f t="shared" si="17"/>
        <v>724756.27611610561</v>
      </c>
      <c r="H67" s="1">
        <f t="shared" si="18"/>
        <v>575531.58686758962</v>
      </c>
      <c r="I67" s="1">
        <f t="shared" si="19"/>
        <v>70843.784278919178</v>
      </c>
      <c r="K67" s="10">
        <f t="shared" si="20"/>
        <v>72801.364081435153</v>
      </c>
      <c r="L67" s="10">
        <f t="shared" si="21"/>
        <v>86833.150197484021</v>
      </c>
      <c r="M67" s="10">
        <f t="shared" si="22"/>
        <v>-88790.73</v>
      </c>
      <c r="N67" s="10">
        <f t="shared" si="23"/>
        <v>-70843.784278919178</v>
      </c>
      <c r="O67" s="10">
        <f t="shared" si="24"/>
        <v>0</v>
      </c>
    </row>
    <row r="68" spans="1:15" x14ac:dyDescent="0.35">
      <c r="A68" s="8">
        <v>58</v>
      </c>
      <c r="B68" s="9">
        <f t="shared" si="11"/>
        <v>46388</v>
      </c>
      <c r="C68" s="1">
        <f>C67*103%</f>
        <v>91454.4519</v>
      </c>
      <c r="D68" s="1">
        <f t="shared" si="7"/>
        <v>72801.364081435153</v>
      </c>
      <c r="E68" s="1">
        <f t="shared" si="15"/>
        <v>1715.192440585286</v>
      </c>
      <c r="F68" s="1">
        <f t="shared" si="16"/>
        <v>89739.259459414709</v>
      </c>
      <c r="G68" s="1">
        <f t="shared" si="17"/>
        <v>635017.01665669086</v>
      </c>
      <c r="H68" s="1">
        <f t="shared" si="18"/>
        <v>504445.41522673977</v>
      </c>
      <c r="I68" s="1">
        <f t="shared" si="19"/>
        <v>71086.171640849861</v>
      </c>
      <c r="K68" s="10">
        <f t="shared" si="20"/>
        <v>72801.364081435153</v>
      </c>
      <c r="L68" s="10">
        <f t="shared" si="21"/>
        <v>89739.259459414709</v>
      </c>
      <c r="M68" s="10">
        <f t="shared" si="22"/>
        <v>-91454.4519</v>
      </c>
      <c r="N68" s="10">
        <f t="shared" si="23"/>
        <v>-71086.171640849861</v>
      </c>
      <c r="O68" s="10">
        <f t="shared" si="24"/>
        <v>0</v>
      </c>
    </row>
    <row r="69" spans="1:15" x14ac:dyDescent="0.35">
      <c r="A69" s="8">
        <v>59</v>
      </c>
      <c r="B69" s="9">
        <f t="shared" si="11"/>
        <v>46419</v>
      </c>
      <c r="C69" s="1">
        <v>91454.45</v>
      </c>
      <c r="D69" s="1">
        <f t="shared" si="7"/>
        <v>72801.364081435153</v>
      </c>
      <c r="E69" s="1">
        <f t="shared" si="15"/>
        <v>1472.1486180285381</v>
      </c>
      <c r="F69" s="1">
        <f t="shared" si="16"/>
        <v>89982.301381971454</v>
      </c>
      <c r="G69" s="1">
        <f t="shared" si="17"/>
        <v>545034.7152747194</v>
      </c>
      <c r="H69" s="1">
        <f t="shared" si="18"/>
        <v>433116.19976333319</v>
      </c>
      <c r="I69" s="1">
        <f t="shared" si="19"/>
        <v>71329.215463406596</v>
      </c>
      <c r="K69" s="10">
        <f t="shared" si="20"/>
        <v>72801.364081435153</v>
      </c>
      <c r="L69" s="10">
        <f t="shared" si="21"/>
        <v>89982.301381971454</v>
      </c>
      <c r="M69" s="10">
        <f t="shared" si="22"/>
        <v>-91454.45</v>
      </c>
      <c r="N69" s="10">
        <f t="shared" si="23"/>
        <v>-71329.215463406596</v>
      </c>
      <c r="O69" s="10">
        <f t="shared" si="24"/>
        <v>0</v>
      </c>
    </row>
    <row r="70" spans="1:15" x14ac:dyDescent="0.35">
      <c r="A70" s="8">
        <v>60</v>
      </c>
      <c r="B70" s="9">
        <f t="shared" si="11"/>
        <v>46447</v>
      </c>
      <c r="C70" s="1">
        <v>91454.45</v>
      </c>
      <c r="D70" s="1">
        <f t="shared" si="7"/>
        <v>72801.364081435153</v>
      </c>
      <c r="E70" s="1">
        <f t="shared" si="15"/>
        <v>1228.4465517856984</v>
      </c>
      <c r="F70" s="1">
        <f t="shared" si="16"/>
        <v>90226.003448214295</v>
      </c>
      <c r="G70" s="1">
        <f t="shared" si="17"/>
        <v>454808.71182650508</v>
      </c>
      <c r="H70" s="1">
        <f t="shared" si="18"/>
        <v>361543.28223368374</v>
      </c>
      <c r="I70" s="1">
        <f t="shared" si="19"/>
        <v>71572.917529649465</v>
      </c>
      <c r="K70" s="10">
        <f t="shared" si="20"/>
        <v>72801.364081435153</v>
      </c>
      <c r="L70" s="10">
        <f t="shared" si="21"/>
        <v>90226.003448214295</v>
      </c>
      <c r="M70" s="10">
        <f t="shared" si="22"/>
        <v>-91454.45</v>
      </c>
      <c r="N70" s="10">
        <f t="shared" si="23"/>
        <v>-71572.917529649465</v>
      </c>
      <c r="O70" s="10">
        <f t="shared" si="24"/>
        <v>0</v>
      </c>
    </row>
    <row r="71" spans="1:15" x14ac:dyDescent="0.35">
      <c r="A71" s="8">
        <v>61</v>
      </c>
      <c r="B71" s="9">
        <f t="shared" si="11"/>
        <v>46478</v>
      </c>
      <c r="C71" s="1">
        <v>91454.45</v>
      </c>
      <c r="D71" s="1">
        <f t="shared" si="7"/>
        <v>72801.364081435153</v>
      </c>
      <c r="E71" s="1">
        <f t="shared" si="15"/>
        <v>984.08445911345132</v>
      </c>
      <c r="F71" s="1">
        <f t="shared" si="16"/>
        <v>90470.365540886545</v>
      </c>
      <c r="G71" s="1">
        <f t="shared" si="17"/>
        <v>364338.34628561849</v>
      </c>
      <c r="H71" s="1">
        <f t="shared" si="18"/>
        <v>289726.00261136203</v>
      </c>
      <c r="I71" s="1">
        <f t="shared" si="19"/>
        <v>71817.279622321701</v>
      </c>
      <c r="K71" s="10">
        <f t="shared" si="20"/>
        <v>72801.364081435153</v>
      </c>
      <c r="L71" s="10">
        <f t="shared" si="21"/>
        <v>90470.365540886545</v>
      </c>
      <c r="M71" s="10">
        <f t="shared" si="22"/>
        <v>-91454.45</v>
      </c>
      <c r="N71" s="10">
        <f t="shared" si="23"/>
        <v>-71817.279622321701</v>
      </c>
      <c r="O71" s="10">
        <f t="shared" si="24"/>
        <v>0</v>
      </c>
    </row>
    <row r="72" spans="1:15" x14ac:dyDescent="0.35">
      <c r="A72" s="8">
        <v>62</v>
      </c>
      <c r="B72" s="9">
        <f t="shared" si="11"/>
        <v>46508</v>
      </c>
      <c r="C72" s="1">
        <v>91454.45</v>
      </c>
      <c r="D72" s="1">
        <f t="shared" si="7"/>
        <v>72801.364081435153</v>
      </c>
      <c r="E72" s="1">
        <f t="shared" si="15"/>
        <v>739.06055244021672</v>
      </c>
      <c r="F72" s="1">
        <f t="shared" si="16"/>
        <v>90715.389447559777</v>
      </c>
      <c r="G72" s="1">
        <f t="shared" si="17"/>
        <v>273622.95683805872</v>
      </c>
      <c r="H72" s="1">
        <f t="shared" si="18"/>
        <v>217663.69908236712</v>
      </c>
      <c r="I72" s="1">
        <f t="shared" si="19"/>
        <v>72062.303528994918</v>
      </c>
      <c r="K72" s="10">
        <f t="shared" si="20"/>
        <v>72801.364081435153</v>
      </c>
      <c r="L72" s="10">
        <f t="shared" si="21"/>
        <v>90715.389447559777</v>
      </c>
      <c r="M72" s="10">
        <f t="shared" si="22"/>
        <v>-91454.45</v>
      </c>
      <c r="N72" s="10">
        <f t="shared" si="23"/>
        <v>-72062.303528994918</v>
      </c>
      <c r="O72" s="10">
        <f t="shared" si="24"/>
        <v>0</v>
      </c>
    </row>
    <row r="73" spans="1:15" x14ac:dyDescent="0.35">
      <c r="A73" s="8">
        <v>63</v>
      </c>
      <c r="B73" s="9">
        <f t="shared" si="11"/>
        <v>46539</v>
      </c>
      <c r="C73" s="1">
        <v>91454.45</v>
      </c>
      <c r="D73" s="1">
        <f t="shared" si="7"/>
        <v>72801.364081435153</v>
      </c>
      <c r="E73" s="1">
        <f t="shared" si="15"/>
        <v>493.37303935307568</v>
      </c>
      <c r="F73" s="1">
        <f t="shared" si="16"/>
        <v>90961.076960646926</v>
      </c>
      <c r="G73" s="1">
        <f t="shared" si="17"/>
        <v>182661.87987741179</v>
      </c>
      <c r="H73" s="1">
        <f t="shared" si="18"/>
        <v>145355.70804028504</v>
      </c>
      <c r="I73" s="1">
        <f t="shared" si="19"/>
        <v>72307.991042082096</v>
      </c>
      <c r="K73" s="10">
        <f t="shared" si="20"/>
        <v>72801.364081435153</v>
      </c>
      <c r="L73" s="10">
        <f t="shared" si="21"/>
        <v>90961.076960646926</v>
      </c>
      <c r="M73" s="10">
        <f t="shared" si="22"/>
        <v>-91454.45</v>
      </c>
      <c r="N73" s="10">
        <f t="shared" si="23"/>
        <v>-72307.991042082096</v>
      </c>
      <c r="O73" s="10">
        <f t="shared" si="24"/>
        <v>0</v>
      </c>
    </row>
    <row r="74" spans="1:15" x14ac:dyDescent="0.35">
      <c r="A74" s="8">
        <v>64</v>
      </c>
      <c r="B74" s="9">
        <f t="shared" si="11"/>
        <v>46569</v>
      </c>
      <c r="C74" s="1">
        <v>91454.45</v>
      </c>
      <c r="D74" s="1">
        <f t="shared" si="7"/>
        <v>72801.364081435153</v>
      </c>
      <c r="E74" s="1">
        <f t="shared" si="15"/>
        <v>247.02012258465695</v>
      </c>
      <c r="F74" s="1">
        <f t="shared" si="16"/>
        <v>91207.429877415343</v>
      </c>
      <c r="G74" s="1">
        <f t="shared" si="17"/>
        <v>91454.449999996446</v>
      </c>
      <c r="H74" s="1">
        <f t="shared" si="18"/>
        <v>72801.364081434542</v>
      </c>
      <c r="I74" s="1">
        <f t="shared" si="19"/>
        <v>72554.343958850499</v>
      </c>
      <c r="K74" s="10">
        <f t="shared" si="20"/>
        <v>72801.364081435153</v>
      </c>
      <c r="L74" s="10">
        <f t="shared" si="21"/>
        <v>91207.429877415343</v>
      </c>
      <c r="M74" s="10">
        <f t="shared" si="22"/>
        <v>-91454.45</v>
      </c>
      <c r="N74" s="10">
        <f t="shared" si="23"/>
        <v>-72554.343958850499</v>
      </c>
      <c r="O74" s="10">
        <f t="shared" si="24"/>
        <v>0</v>
      </c>
    </row>
    <row r="75" spans="1:15" x14ac:dyDescent="0.35">
      <c r="A75" s="8">
        <v>65</v>
      </c>
      <c r="B75" s="9">
        <f t="shared" si="11"/>
        <v>46600</v>
      </c>
      <c r="C75" s="1">
        <v>91454.45</v>
      </c>
      <c r="D75" s="1">
        <f t="shared" si="7"/>
        <v>72801.364081435153</v>
      </c>
      <c r="E75" s="1">
        <f t="shared" si="15"/>
        <v>-9.616390646745762E-12</v>
      </c>
      <c r="F75" s="1">
        <f t="shared" si="16"/>
        <v>91454.450000000012</v>
      </c>
      <c r="G75" s="1">
        <f t="shared" si="17"/>
        <v>-3.5602837063682575E-9</v>
      </c>
      <c r="H75" s="1">
        <f t="shared" si="18"/>
        <v>-6.1118043959140778E-10</v>
      </c>
      <c r="I75" s="1">
        <f t="shared" si="19"/>
        <v>72801.364081435153</v>
      </c>
      <c r="K75" s="10">
        <f t="shared" si="20"/>
        <v>72801.364081435153</v>
      </c>
      <c r="L75" s="10">
        <f t="shared" si="21"/>
        <v>91454.450000000012</v>
      </c>
      <c r="M75" s="10">
        <f t="shared" si="22"/>
        <v>-91454.45</v>
      </c>
      <c r="N75" s="10">
        <f t="shared" si="23"/>
        <v>-72801.364081435153</v>
      </c>
      <c r="O75" s="10">
        <f t="shared" si="24"/>
        <v>0</v>
      </c>
    </row>
    <row r="76" spans="1:15" x14ac:dyDescent="0.35">
      <c r="A76" s="8"/>
    </row>
    <row r="77" spans="1:15" x14ac:dyDescent="0.35">
      <c r="A77" s="8"/>
    </row>
    <row r="78" spans="1:15" x14ac:dyDescent="0.35">
      <c r="A78" s="8"/>
    </row>
    <row r="79" spans="1:15" x14ac:dyDescent="0.35">
      <c r="A79" s="8"/>
    </row>
    <row r="81" spans="1:3" x14ac:dyDescent="0.35">
      <c r="A81" s="21" t="s">
        <v>97</v>
      </c>
    </row>
    <row r="82" spans="1:3" x14ac:dyDescent="0.35">
      <c r="A82" t="s">
        <v>25</v>
      </c>
      <c r="B82" s="10">
        <f>SUM(I11:I19)</f>
        <v>543453.41385129734</v>
      </c>
      <c r="C82" t="s">
        <v>96</v>
      </c>
    </row>
    <row r="83" spans="1:3" x14ac:dyDescent="0.35">
      <c r="A83" t="s">
        <v>197</v>
      </c>
      <c r="B83" s="1">
        <f>SUM(K11:K19)</f>
        <v>655212.27673291636</v>
      </c>
      <c r="C83" t="s">
        <v>96</v>
      </c>
    </row>
    <row r="85" spans="1:3" x14ac:dyDescent="0.35">
      <c r="A85" s="21" t="s">
        <v>98</v>
      </c>
    </row>
    <row r="86" spans="1:3" x14ac:dyDescent="0.35">
      <c r="A86" t="s">
        <v>26</v>
      </c>
      <c r="B86" s="10">
        <f>G19</f>
        <v>4462742.6543192323</v>
      </c>
      <c r="C86" t="s">
        <v>99</v>
      </c>
    </row>
    <row r="87" spans="1:3" x14ac:dyDescent="0.35">
      <c r="A87" t="s">
        <v>27</v>
      </c>
      <c r="B87" s="10">
        <f>H2</f>
        <v>4272094.3614376141</v>
      </c>
      <c r="C87" t="s">
        <v>96</v>
      </c>
    </row>
    <row r="88" spans="1:3" x14ac:dyDescent="0.35">
      <c r="A88" t="s">
        <v>94</v>
      </c>
      <c r="B88" s="16">
        <f>B87-H19</f>
        <v>543453.41385129653</v>
      </c>
      <c r="C88" t="s">
        <v>99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22ec73a-a4ea-46ee-8cde-d3b99558c593">
      <Terms xmlns="http://schemas.microsoft.com/office/infopath/2007/PartnerControls"/>
    </lcf76f155ced4ddcb4097134ff3c332f>
    <TaxCatchAll xmlns="1ba2024c-d659-4af8-924c-872597b2923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DD1EE59449D64C9C9444F641C60337" ma:contentTypeVersion="16" ma:contentTypeDescription="Create a new document." ma:contentTypeScope="" ma:versionID="2e70d9731b8b8491c96f7dd56b0c0951">
  <xsd:schema xmlns:xsd="http://www.w3.org/2001/XMLSchema" xmlns:xs="http://www.w3.org/2001/XMLSchema" xmlns:p="http://schemas.microsoft.com/office/2006/metadata/properties" xmlns:ns2="f22ec73a-a4ea-46ee-8cde-d3b99558c593" xmlns:ns3="1ba2024c-d659-4af8-924c-872597b2923d" targetNamespace="http://schemas.microsoft.com/office/2006/metadata/properties" ma:root="true" ma:fieldsID="cd1007b81573c5452d08f6525b34da50" ns2:_="" ns3:_="">
    <xsd:import namespace="f22ec73a-a4ea-46ee-8cde-d3b99558c593"/>
    <xsd:import namespace="1ba2024c-d659-4af8-924c-872597b292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2ec73a-a4ea-46ee-8cde-d3b99558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db7f252-c834-4126-8d66-904419bdff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a2024c-d659-4af8-924c-872597b292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5214078-106e-4303-b7ce-67e2cc4b0d83}" ma:internalName="TaxCatchAll" ma:showField="CatchAllData" ma:web="1ba2024c-d659-4af8-924c-872597b29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F74DB9-16B9-4C44-881F-D6E63AD7CBC0}">
  <ds:schemaRefs>
    <ds:schemaRef ds:uri="http://schemas.microsoft.com/office/2006/metadata/properties"/>
    <ds:schemaRef ds:uri="http://schemas.microsoft.com/office/infopath/2007/PartnerControls"/>
    <ds:schemaRef ds:uri="f22ec73a-a4ea-46ee-8cde-d3b99558c593"/>
    <ds:schemaRef ds:uri="1ba2024c-d659-4af8-924c-872597b2923d"/>
  </ds:schemaRefs>
</ds:datastoreItem>
</file>

<file path=customXml/itemProps2.xml><?xml version="1.0" encoding="utf-8"?>
<ds:datastoreItem xmlns:ds="http://schemas.openxmlformats.org/officeDocument/2006/customXml" ds:itemID="{99ACDA65-B30C-427B-A84F-25AF7E6398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75A216-E606-4608-BB2E-0331796FC6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2ec73a-a4ea-46ee-8cde-d3b99558c593"/>
    <ds:schemaRef ds:uri="1ba2024c-d659-4af8-924c-872597b29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Finance Lease Impact-Team Beans</vt:lpstr>
      <vt:lpstr>Operating Lease Impact-FOCO</vt:lpstr>
      <vt:lpstr>Operating Lease Impact-Team Bea</vt:lpstr>
      <vt:lpstr>Finance Lease Summarization</vt:lpstr>
      <vt:lpstr>S0932511.05</vt:lpstr>
      <vt:lpstr>S1251973</vt:lpstr>
      <vt:lpstr>S1338792</vt:lpstr>
      <vt:lpstr>LEAF- 1.17.2023</vt:lpstr>
      <vt:lpstr>LEAF-12.15.2022</vt:lpstr>
      <vt:lpstr>LEAF-09.01.2022</vt:lpstr>
      <vt:lpstr>VAR 08.10.2022</vt:lpstr>
      <vt:lpstr>VAR 352949</vt:lpstr>
      <vt:lpstr>VAR 352952</vt:lpstr>
      <vt:lpstr>VAR 352954</vt:lpstr>
      <vt:lpstr>Dell 001-8915597-002</vt:lpstr>
      <vt:lpstr>ML01863103</vt:lpstr>
      <vt:lpstr>Operating Lease Summarization</vt:lpstr>
      <vt:lpstr>AR Warehouse</vt:lpstr>
      <vt:lpstr>AR Warehouse Sublease</vt:lpstr>
      <vt:lpstr>LA Warehouse</vt:lpstr>
      <vt:lpstr>NJHQ Warehouse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 Smart</dc:creator>
  <cp:keywords/>
  <dc:description/>
  <cp:lastModifiedBy>Pushpanjali Gupta</cp:lastModifiedBy>
  <cp:revision/>
  <cp:lastPrinted>2023-01-25T19:11:34Z</cp:lastPrinted>
  <dcterms:created xsi:type="dcterms:W3CDTF">2021-03-10T15:46:02Z</dcterms:created>
  <dcterms:modified xsi:type="dcterms:W3CDTF">2023-05-23T14:46:01Z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0x0101004EDD1EE59449D64C9C9444F641C60337</vt:lpwstr>
  </property>
  <property fmtid="{D5CDD505-2E9C-101B-9397-08002B2CF9AE}" pid="3" name="MediaServiceImageTags">
    <vt:lpwstr/>
  </property>
</Properties>
</file>